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78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<sst xmlns="http://schemas.openxmlformats.org/spreadsheetml/2006/main" count="6665" uniqueCount="1319">
  <si>
    <t xml:space="preserve">   389,695.40</t>
  </si>
  <si>
    <t xml:space="preserve">   343,249.34</t>
  </si>
  <si>
    <t xml:space="preserve">   366,044.05</t>
  </si>
  <si>
    <t xml:space="preserve">  1,605,250.19</t>
  </si>
  <si>
    <t xml:space="preserve">  1,598,198.87</t>
  </si>
  <si>
    <t xml:space="preserve">  1,648,608.81</t>
  </si>
  <si>
    <t xml:space="preserve">  4,395,492.42</t>
  </si>
  <si>
    <t xml:space="preserve">  4,422,707.28</t>
  </si>
  <si>
    <t xml:space="preserve">  4,290,950.61</t>
  </si>
  <si>
    <t xml:space="preserve">  4,870,592.38</t>
  </si>
  <si>
    <t xml:space="preserve">  4,925,810.79</t>
  </si>
  <si>
    <t xml:space="preserve">  4,889,034.76</t>
  </si>
  <si>
    <t xml:space="preserve">   411,945.55</t>
  </si>
  <si>
    <t xml:space="preserve">   430,195.85</t>
  </si>
  <si>
    <t xml:space="preserve">   439,681.07</t>
  </si>
  <si>
    <t xml:space="preserve">    27,835.40</t>
  </si>
  <si>
    <t xml:space="preserve">    28,091.25</t>
  </si>
  <si>
    <t xml:space="preserve">    28,015.06</t>
  </si>
  <si>
    <t>Print Date: 28-01-2005</t>
  </si>
  <si>
    <t>1309D101R3(0-14)</t>
  </si>
  <si>
    <t>1309D102R1(99-109)</t>
  </si>
  <si>
    <t>1309D103R1(15-23)</t>
  </si>
  <si>
    <t>1309D104R2(37-47)</t>
  </si>
  <si>
    <t>1309D105R3(23-32)</t>
  </si>
  <si>
    <t>1309D36R3(98-106)</t>
  </si>
  <si>
    <t>1309D107R2(35-45)</t>
  </si>
  <si>
    <t>1309D109R2(77-95)</t>
  </si>
  <si>
    <t>1309D111R2(6-14)</t>
  </si>
  <si>
    <t>1309D111R3(131-138)</t>
  </si>
  <si>
    <t>1309D113R2(7-22)</t>
  </si>
  <si>
    <t>1309D113R2(145-149)</t>
  </si>
  <si>
    <t xml:space="preserve">       28.06</t>
  </si>
  <si>
    <t xml:space="preserve">    12,087.77</t>
  </si>
  <si>
    <t xml:space="preserve">     9,843.89</t>
  </si>
  <si>
    <t xml:space="preserve">     9,864.85</t>
  </si>
  <si>
    <t xml:space="preserve">    11,271.37</t>
  </si>
  <si>
    <t xml:space="preserve">    11,641.86</t>
  </si>
  <si>
    <t xml:space="preserve">    11,138.64</t>
  </si>
  <si>
    <t xml:space="preserve">    13,032.14</t>
  </si>
  <si>
    <t xml:space="preserve">    13,410.21</t>
  </si>
  <si>
    <t xml:space="preserve">    13,050.27</t>
  </si>
  <si>
    <t xml:space="preserve">      500.61</t>
  </si>
  <si>
    <t xml:space="preserve">      661.90</t>
  </si>
  <si>
    <t xml:space="preserve">      588.42</t>
  </si>
  <si>
    <t xml:space="preserve">     1,091.13</t>
  </si>
  <si>
    <t xml:space="preserve">     1,050.75</t>
  </si>
  <si>
    <t xml:space="preserve">     1,156.31</t>
  </si>
  <si>
    <t xml:space="preserve">      643.92</t>
  </si>
  <si>
    <t xml:space="preserve">      520.83</t>
  </si>
  <si>
    <t xml:space="preserve">      482.77</t>
  </si>
  <si>
    <t xml:space="preserve">    11,053.23</t>
  </si>
  <si>
    <t xml:space="preserve">    10,806.62</t>
  </si>
  <si>
    <t xml:space="preserve">    10,575.00</t>
  </si>
  <si>
    <t xml:space="preserve">     5,678.31</t>
  </si>
  <si>
    <t xml:space="preserve">     6,077.65</t>
  </si>
  <si>
    <t xml:space="preserve">     6,884.95</t>
  </si>
  <si>
    <t xml:space="preserve">     2,933.48</t>
  </si>
  <si>
    <t xml:space="preserve">     3,016.89</t>
  </si>
  <si>
    <t xml:space="preserve">     3,011.27</t>
  </si>
  <si>
    <t xml:space="preserve">       83.02</t>
  </si>
  <si>
    <t xml:space="preserve">       36.02</t>
  </si>
  <si>
    <t xml:space="preserve">      106.46</t>
  </si>
  <si>
    <t xml:space="preserve">       70.85</t>
  </si>
  <si>
    <t xml:space="preserve">       76.62</t>
  </si>
  <si>
    <t xml:space="preserve">       47.06</t>
  </si>
  <si>
    <t xml:space="preserve">  3,400,507.82</t>
  </si>
  <si>
    <t xml:space="preserve">  3,438,456.60</t>
  </si>
  <si>
    <t xml:space="preserve">  3,225,157.56</t>
  </si>
  <si>
    <t xml:space="preserve">   247,012.50</t>
  </si>
  <si>
    <t xml:space="preserve">   238,981.54</t>
  </si>
  <si>
    <t xml:space="preserve">   286,708.32</t>
  </si>
  <si>
    <t xml:space="preserve">  2,805,589.39</t>
  </si>
  <si>
    <t xml:space="preserve">  2,834,115.54</t>
  </si>
  <si>
    <t xml:space="preserve">  2,986,702.26</t>
  </si>
  <si>
    <t xml:space="preserve">  4,935,081.15</t>
  </si>
  <si>
    <t xml:space="preserve">  4,940,850.16</t>
  </si>
  <si>
    <t xml:space="preserve">  4,733,934.63</t>
  </si>
  <si>
    <t xml:space="preserve">   357,685.74</t>
  </si>
  <si>
    <t xml:space="preserve">   335,517.78</t>
  </si>
  <si>
    <t xml:space="preserve">   360,447.15</t>
  </si>
  <si>
    <t xml:space="preserve">     2,558.94</t>
  </si>
  <si>
    <t xml:space="preserve">     2,506.25</t>
  </si>
  <si>
    <t xml:space="preserve">     2,273.82</t>
  </si>
  <si>
    <t xml:space="preserve">    56,225.00</t>
  </si>
  <si>
    <t xml:space="preserve">    55,650.00</t>
  </si>
  <si>
    <t xml:space="preserve">    64,965.53</t>
  </si>
  <si>
    <t xml:space="preserve">    68,136.39</t>
  </si>
  <si>
    <t xml:space="preserve">    59,590.29</t>
  </si>
  <si>
    <t xml:space="preserve">    69,405.39</t>
  </si>
  <si>
    <t xml:space="preserve">     4,647.31</t>
  </si>
  <si>
    <t xml:space="preserve">     4,460.76</t>
  </si>
  <si>
    <t xml:space="preserve">     4,302.94</t>
  </si>
  <si>
    <t xml:space="preserve">       90.89</t>
  </si>
  <si>
    <t xml:space="preserve">      213.04</t>
  </si>
  <si>
    <t xml:space="preserve">      253.80</t>
  </si>
  <si>
    <t xml:space="preserve">       60.08</t>
  </si>
  <si>
    <t xml:space="preserve">       85.98</t>
  </si>
  <si>
    <t xml:space="preserve">       56.38</t>
  </si>
  <si>
    <t xml:space="preserve">  3,854,224.02</t>
  </si>
  <si>
    <t xml:space="preserve">  3,425,370.06</t>
  </si>
  <si>
    <t xml:space="preserve">  3,974,345.38</t>
  </si>
  <si>
    <t xml:space="preserve">   453,870.01</t>
  </si>
  <si>
    <t xml:space="preserve">   454,222.52</t>
  </si>
  <si>
    <t xml:space="preserve">   438,593.62</t>
  </si>
  <si>
    <t xml:space="preserve">  5,564,531.32</t>
  </si>
  <si>
    <t xml:space="preserve">  5,530,383.56</t>
  </si>
  <si>
    <t xml:space="preserve">  5,548,324.35</t>
  </si>
  <si>
    <t xml:space="preserve">   855,010.77</t>
  </si>
  <si>
    <t xml:space="preserve">   867,975.51</t>
  </si>
  <si>
    <t xml:space="preserve">   846,523.11</t>
  </si>
  <si>
    <t xml:space="preserve">   399,507.69</t>
  </si>
  <si>
    <t xml:space="preserve">   402,722.14</t>
  </si>
  <si>
    <t xml:space="preserve">   384,280.73</t>
  </si>
  <si>
    <t xml:space="preserve">   887,102.53</t>
  </si>
  <si>
    <t xml:space="preserve">   958,617.54</t>
  </si>
  <si>
    <t xml:space="preserve">   985,673.68</t>
  </si>
  <si>
    <t xml:space="preserve">  4,285,905.65</t>
  </si>
  <si>
    <t xml:space="preserve">  4,519,532.66</t>
  </si>
  <si>
    <t xml:space="preserve">  4,533,518.93</t>
  </si>
  <si>
    <t xml:space="preserve">  6,454,944.84</t>
  </si>
  <si>
    <t xml:space="preserve">  5,063,977.68</t>
  </si>
  <si>
    <t xml:space="preserve">  6,386,244.45</t>
  </si>
  <si>
    <t xml:space="preserve">   243,512.96</t>
  </si>
  <si>
    <t xml:space="preserve">   234,940.73</t>
  </si>
  <si>
    <t xml:space="preserve">   235,958.31</t>
  </si>
  <si>
    <t xml:space="preserve">    12,474.50</t>
  </si>
  <si>
    <t xml:space="preserve">    12,510.76</t>
  </si>
  <si>
    <t xml:space="preserve">    11,847.23</t>
  </si>
  <si>
    <t xml:space="preserve">      332.05</t>
  </si>
  <si>
    <t xml:space="preserve">      314.45</t>
  </si>
  <si>
    <t xml:space="preserve">      269.63</t>
  </si>
  <si>
    <t xml:space="preserve">  3,545,839.17</t>
  </si>
  <si>
    <t xml:space="preserve">  3,729,033.87</t>
  </si>
  <si>
    <t xml:space="preserve">  2,374,142.74</t>
  </si>
  <si>
    <t xml:space="preserve">   361,944.86</t>
  </si>
  <si>
    <t xml:space="preserve">   414,264.23</t>
  </si>
  <si>
    <t xml:space="preserve">   414,065.88</t>
  </si>
  <si>
    <t xml:space="preserve">  4,085,715.89</t>
  </si>
  <si>
    <t xml:space="preserve">  4,554,216.66</t>
  </si>
  <si>
    <t xml:space="preserve">  4,267,124.90</t>
  </si>
  <si>
    <t xml:space="preserve">   773,528.19</t>
  </si>
  <si>
    <t xml:space="preserve">   790,637.82</t>
  </si>
  <si>
    <t xml:space="preserve">   779,497.57</t>
  </si>
  <si>
    <t xml:space="preserve">  4,279,739.54</t>
  </si>
  <si>
    <t xml:space="preserve">  4,137,416.27</t>
  </si>
  <si>
    <t xml:space="preserve">  4,572,344.52</t>
  </si>
  <si>
    <t xml:space="preserve">   580,109.53</t>
  </si>
  <si>
    <t xml:space="preserve">   547,347.04</t>
  </si>
  <si>
    <t xml:space="preserve">   558,229.77</t>
  </si>
  <si>
    <t xml:space="preserve">     1,959.23</t>
  </si>
  <si>
    <t xml:space="preserve">     2,150.38</t>
  </si>
  <si>
    <t xml:space="preserve">     2,065.27</t>
  </si>
  <si>
    <t>113r2  145-149</t>
  </si>
  <si>
    <t xml:space="preserve">       45.76</t>
  </si>
  <si>
    <t xml:space="preserve">       70.98</t>
  </si>
  <si>
    <t xml:space="preserve">       37.62</t>
  </si>
  <si>
    <t xml:space="preserve">  4,171,872.65</t>
  </si>
  <si>
    <t xml:space="preserve">  4,200,696.32</t>
  </si>
  <si>
    <t xml:space="preserve">  4,002,410.52</t>
  </si>
  <si>
    <t xml:space="preserve">   284,891.27</t>
  </si>
  <si>
    <t xml:space="preserve">   281,433.15</t>
  </si>
  <si>
    <t xml:space="preserve">   264,449.59</t>
  </si>
  <si>
    <t xml:space="preserve">  2,847,698.07</t>
  </si>
  <si>
    <t xml:space="preserve">  2,710,780.52</t>
  </si>
  <si>
    <t xml:space="preserve">  2,940,276.08</t>
  </si>
  <si>
    <t xml:space="preserve">  1,272,606.77</t>
  </si>
  <si>
    <t xml:space="preserve">  1,200,752.31</t>
  </si>
  <si>
    <t xml:space="preserve">  1,278,049.04</t>
  </si>
  <si>
    <t xml:space="preserve">   402,265.57</t>
  </si>
  <si>
    <t xml:space="preserve">   414,661.49</t>
  </si>
  <si>
    <t xml:space="preserve">   402,014.34</t>
  </si>
  <si>
    <t xml:space="preserve">   168,994.31</t>
  </si>
  <si>
    <t xml:space="preserve">   173,402.80</t>
  </si>
  <si>
    <t xml:space="preserve">   167,271.20</t>
  </si>
  <si>
    <t xml:space="preserve">  4,123,095.92</t>
  </si>
  <si>
    <t xml:space="preserve">  4,033,888.71</t>
  </si>
  <si>
    <t xml:space="preserve">  4,135,550.63</t>
  </si>
  <si>
    <t xml:space="preserve">  6,499,989.78</t>
  </si>
  <si>
    <t xml:space="preserve">  6,622,155.25</t>
  </si>
  <si>
    <t xml:space="preserve">  6,411,446.83</t>
  </si>
  <si>
    <t xml:space="preserve">   326,368.25</t>
  </si>
  <si>
    <t xml:space="preserve">   332,275.17</t>
  </si>
  <si>
    <t xml:space="preserve">   339,666.71</t>
  </si>
  <si>
    <t xml:space="preserve">     1,842.21</t>
  </si>
  <si>
    <t xml:space="preserve">     1,568.52</t>
  </si>
  <si>
    <t xml:space="preserve">     1,621.03</t>
  </si>
  <si>
    <t xml:space="preserve">      309.52</t>
  </si>
  <si>
    <t xml:space="preserve">      220.42</t>
  </si>
  <si>
    <t xml:space="preserve">      287.79</t>
  </si>
  <si>
    <t xml:space="preserve">  3,693,308.78</t>
  </si>
  <si>
    <t xml:space="preserve">  3,541,002.97</t>
  </si>
  <si>
    <t xml:space="preserve">  3,021,207.39</t>
  </si>
  <si>
    <t xml:space="preserve">   388,344.85</t>
  </si>
  <si>
    <t xml:space="preserve">   356,357.51</t>
  </si>
  <si>
    <t xml:space="preserve">   375,624.76</t>
  </si>
  <si>
    <t xml:space="preserve">  4,093,760.37</t>
  </si>
  <si>
    <t xml:space="preserve">  4,354,138.63</t>
  </si>
  <si>
    <t xml:space="preserve">  4,264,108.00</t>
  </si>
  <si>
    <t xml:space="preserve">   792,645.89</t>
  </si>
  <si>
    <t xml:space="preserve">   792,673.77</t>
  </si>
  <si>
    <t xml:space="preserve">   725,784.96</t>
  </si>
  <si>
    <t xml:space="preserve">   360,293.64</t>
  </si>
  <si>
    <t xml:space="preserve">   370,271.43</t>
  </si>
  <si>
    <t xml:space="preserve">   364,387.31</t>
  </si>
  <si>
    <t xml:space="preserve">  1,564,435.68</t>
  </si>
  <si>
    <t xml:space="preserve">  1,265,275.00</t>
  </si>
  <si>
    <t xml:space="preserve">  1,598,480.06</t>
  </si>
  <si>
    <t xml:space="preserve">  4,444,610.09</t>
  </si>
  <si>
    <t xml:space="preserve">  4,074,087.71</t>
  </si>
  <si>
    <t xml:space="preserve">  4,437,116.71</t>
  </si>
  <si>
    <t xml:space="preserve">  4,783,441.04</t>
  </si>
  <si>
    <t xml:space="preserve">  4,817,981.07</t>
  </si>
  <si>
    <t xml:space="preserve">  4,675,637.94</t>
  </si>
  <si>
    <t xml:space="preserve">   431,091.21</t>
  </si>
  <si>
    <t xml:space="preserve">   416,122.11</t>
  </si>
  <si>
    <t xml:space="preserve">   410,860.77</t>
  </si>
  <si>
    <t xml:space="preserve">    26,773.79</t>
  </si>
  <si>
    <t xml:space="preserve">    27,140.61</t>
  </si>
  <si>
    <t xml:space="preserve">    27,160.01</t>
  </si>
  <si>
    <t xml:space="preserve">      147.45</t>
  </si>
  <si>
    <t xml:space="preserve">      136.98</t>
  </si>
  <si>
    <t xml:space="preserve">       81.22</t>
  </si>
  <si>
    <t xml:space="preserve">  5,348,838.61</t>
  </si>
  <si>
    <t xml:space="preserve">  5,407,087.06</t>
  </si>
  <si>
    <t xml:space="preserve">  5,059,262.62</t>
  </si>
  <si>
    <t xml:space="preserve">   243,200.88</t>
  </si>
  <si>
    <t xml:space="preserve">   249,359.04</t>
  </si>
  <si>
    <t xml:space="preserve">   241,094.35</t>
  </si>
  <si>
    <t xml:space="preserve">  2,271,630.03</t>
  </si>
  <si>
    <t xml:space="preserve">  2,298,689.67</t>
  </si>
  <si>
    <t xml:space="preserve">  2,329,048.46</t>
  </si>
  <si>
    <t xml:space="preserve">   358,237.31</t>
  </si>
  <si>
    <t xml:space="preserve">   368,202.59</t>
  </si>
  <si>
    <t xml:space="preserve">   365,642.53</t>
  </si>
  <si>
    <t xml:space="preserve">   494,238.74</t>
  </si>
  <si>
    <t xml:space="preserve">   541,262.11</t>
  </si>
  <si>
    <t xml:space="preserve">   504,712.62</t>
  </si>
  <si>
    <t xml:space="preserve">   387,438.60</t>
  </si>
  <si>
    <t xml:space="preserve">   361,000.00</t>
  </si>
  <si>
    <t xml:space="preserve">   397,897.59</t>
  </si>
  <si>
    <t xml:space="preserve">  2,445,160.46</t>
  </si>
  <si>
    <t xml:space="preserve">  2,249,925.00</t>
  </si>
  <si>
    <t xml:space="preserve">  2,376,137.34</t>
  </si>
  <si>
    <t xml:space="preserve">  5,467,699.86</t>
  </si>
  <si>
    <t xml:space="preserve">  5,260,974.08</t>
  </si>
  <si>
    <t xml:space="preserve">  5,252,119.08</t>
  </si>
  <si>
    <t xml:space="preserve">   604,160.79</t>
  </si>
  <si>
    <t xml:space="preserve">   590,110.47</t>
  </si>
  <si>
    <t xml:space="preserve">   583,471.45</t>
  </si>
  <si>
    <t xml:space="preserve">    70,830.51</t>
  </si>
  <si>
    <t xml:space="preserve">    71,998.85</t>
  </si>
  <si>
    <t xml:space="preserve">    73,870.18</t>
  </si>
  <si>
    <t xml:space="preserve">       58.30</t>
  </si>
  <si>
    <t xml:space="preserve">       42.17</t>
  </si>
  <si>
    <t xml:space="preserve">   769,117.35</t>
  </si>
  <si>
    <t xml:space="preserve">   361,173.28</t>
  </si>
  <si>
    <t xml:space="preserve">   373,051.34</t>
  </si>
  <si>
    <t xml:space="preserve">   384,241.97</t>
  </si>
  <si>
    <t xml:space="preserve">  1,570,532.69</t>
  </si>
  <si>
    <t xml:space="preserve">  1,611,588.03</t>
  </si>
  <si>
    <t xml:space="preserve">  1,592,411.95</t>
  </si>
  <si>
    <t xml:space="preserve">  4,472,272.51</t>
  </si>
  <si>
    <t xml:space="preserve">  4,254,232.19</t>
  </si>
  <si>
    <t xml:space="preserve">  4,146,974.53</t>
  </si>
  <si>
    <t xml:space="preserve">  4,722,290.11</t>
  </si>
  <si>
    <t xml:space="preserve">  4,071,458.03</t>
  </si>
  <si>
    <t xml:space="preserve">  4,911,052.90</t>
  </si>
  <si>
    <t xml:space="preserve">   424,410.32</t>
  </si>
  <si>
    <t xml:space="preserve">   421,776.72</t>
  </si>
  <si>
    <t xml:space="preserve">   413,743.01</t>
  </si>
  <si>
    <t xml:space="preserve">    27,391.52</t>
  </si>
  <si>
    <t xml:space="preserve">    26,578.10</t>
  </si>
  <si>
    <t xml:space="preserve">    26,320.68</t>
  </si>
  <si>
    <t>111r3  131-138</t>
  </si>
  <si>
    <t xml:space="preserve">       28.87</t>
  </si>
  <si>
    <t xml:space="preserve">       31.25</t>
  </si>
  <si>
    <t xml:space="preserve">       19.08</t>
  </si>
  <si>
    <t xml:space="preserve">  3,475,271.11</t>
  </si>
  <si>
    <t xml:space="preserve">  3,376,064.94</t>
  </si>
  <si>
    <t xml:space="preserve">  3,519,593.14</t>
  </si>
  <si>
    <t xml:space="preserve">   330,799.23</t>
  </si>
  <si>
    <t xml:space="preserve">   334,869.93</t>
  </si>
  <si>
    <t xml:space="preserve">   331,457.12</t>
  </si>
  <si>
    <t xml:space="preserve">  3,614,352.09</t>
  </si>
  <si>
    <t xml:space="preserve">  3,523,928.81</t>
  </si>
  <si>
    <t xml:space="preserve">  3,264,687.54</t>
  </si>
  <si>
    <t xml:space="preserve">  3,791,516.99</t>
  </si>
  <si>
    <t xml:space="preserve">  3,503,597.95</t>
  </si>
  <si>
    <t xml:space="preserve">  3,468,429.90</t>
  </si>
  <si>
    <t xml:space="preserve">   332,566.92</t>
  </si>
  <si>
    <t xml:space="preserve">   347,757.02</t>
  </si>
  <si>
    <t xml:space="preserve">   352,320.99</t>
  </si>
  <si>
    <t xml:space="preserve">    35,844.95</t>
  </si>
  <si>
    <t xml:space="preserve">    35,611.00</t>
  </si>
  <si>
    <t xml:space="preserve">    36,156.96</t>
  </si>
  <si>
    <t xml:space="preserve">  1,463,992.78</t>
  </si>
  <si>
    <t xml:space="preserve">  1,518,648.12</t>
  </si>
  <si>
    <t xml:space="preserve">  1,573,041.74</t>
  </si>
  <si>
    <t xml:space="preserve">  2,508,221.99</t>
  </si>
  <si>
    <t xml:space="preserve">  2,399,728.21</t>
  </si>
  <si>
    <t xml:space="preserve">  2,473,924.90</t>
  </si>
  <si>
    <t xml:space="preserve">    66,996.20</t>
  </si>
  <si>
    <t xml:space="preserve">    68,455.30</t>
  </si>
  <si>
    <t xml:space="preserve">    70,347.32</t>
  </si>
  <si>
    <t xml:space="preserve">      263.35</t>
  </si>
  <si>
    <t xml:space="preserve">      362.20</t>
  </si>
  <si>
    <t xml:space="preserve">      236.03</t>
  </si>
  <si>
    <t xml:space="preserve">       19.33</t>
  </si>
  <si>
    <t xml:space="preserve">       11.56</t>
  </si>
  <si>
    <t xml:space="preserve">        0.22</t>
  </si>
  <si>
    <t xml:space="preserve">  3,575,680.55</t>
  </si>
  <si>
    <t xml:space="preserve">  3,707,917.40</t>
  </si>
  <si>
    <t xml:space="preserve">  3,162,168.24</t>
  </si>
  <si>
    <t xml:space="preserve">   274,661.97</t>
  </si>
  <si>
    <t xml:space="preserve">   272,963.65</t>
  </si>
  <si>
    <t xml:space="preserve">   266,805.47</t>
  </si>
  <si>
    <t xml:space="preserve">  2,892,965.97</t>
  </si>
  <si>
    <t xml:space="preserve">  2,960,433.13</t>
  </si>
  <si>
    <t xml:space="preserve">  2,993,926.49</t>
  </si>
  <si>
    <t xml:space="preserve">  4,754,065.97</t>
  </si>
  <si>
    <t xml:space="preserve">  4,754,817.89</t>
  </si>
  <si>
    <t xml:space="preserve">  4,490,450.92</t>
  </si>
  <si>
    <t xml:space="preserve">   363,555.37</t>
  </si>
  <si>
    <t xml:space="preserve">   370,284.81</t>
  </si>
  <si>
    <t xml:space="preserve">   352,571.24</t>
  </si>
  <si>
    <t xml:space="preserve">     2,544.16</t>
  </si>
  <si>
    <t xml:space="preserve">     2,623.22</t>
  </si>
  <si>
    <t xml:space="preserve">     2,731.50</t>
  </si>
  <si>
    <t xml:space="preserve">   228,489.85</t>
  </si>
  <si>
    <t xml:space="preserve">   229,770.77</t>
  </si>
  <si>
    <t xml:space="preserve">   220,710.54</t>
  </si>
  <si>
    <t xml:space="preserve">   219,910.77</t>
  </si>
  <si>
    <t xml:space="preserve">   239,704.26</t>
  </si>
  <si>
    <t xml:space="preserve">   229,011.02</t>
  </si>
  <si>
    <t xml:space="preserve">     6,250.89</t>
  </si>
  <si>
    <t xml:space="preserve">     7,261.38</t>
  </si>
  <si>
    <t xml:space="preserve">     7,068.58</t>
  </si>
  <si>
    <t xml:space="preserve">      253.30</t>
  </si>
  <si>
    <t xml:space="preserve">      290.61</t>
  </si>
  <si>
    <t xml:space="preserve">      244.40</t>
  </si>
  <si>
    <t>113r2  7-22</t>
  </si>
  <si>
    <t xml:space="preserve">      314.84</t>
  </si>
  <si>
    <t xml:space="preserve">      329.92</t>
  </si>
  <si>
    <t xml:space="preserve">      320.42</t>
  </si>
  <si>
    <t xml:space="preserve">  3,580,796.48</t>
  </si>
  <si>
    <t xml:space="preserve">  3,500,742.37</t>
  </si>
  <si>
    <t xml:space="preserve">  3,527,694.38</t>
  </si>
  <si>
    <t xml:space="preserve">   535,011.21</t>
  </si>
  <si>
    <t xml:space="preserve">   558,916.62</t>
  </si>
  <si>
    <t xml:space="preserve">   566,258.21</t>
  </si>
  <si>
    <t xml:space="preserve">  8,048,917.13</t>
  </si>
  <si>
    <t xml:space="preserve">  7,511,978.38</t>
  </si>
  <si>
    <t xml:space="preserve">  7,644,031.80</t>
  </si>
  <si>
    <t xml:space="preserve">   464,674.56</t>
  </si>
  <si>
    <t xml:space="preserve">   450,227.26</t>
  </si>
  <si>
    <t xml:space="preserve">   467,725.08</t>
  </si>
  <si>
    <t xml:space="preserve">   353,333.72</t>
  </si>
  <si>
    <t xml:space="preserve">   349,869.58</t>
  </si>
  <si>
    <t xml:space="preserve">   354,293.58</t>
  </si>
  <si>
    <t xml:space="preserve">  2,522,347.62</t>
  </si>
  <si>
    <t xml:space="preserve">  2,588,443.99</t>
  </si>
  <si>
    <t xml:space="preserve">  2,512,508.24</t>
  </si>
  <si>
    <t xml:space="preserve">  3,421,359.78</t>
  </si>
  <si>
    <t xml:space="preserve">  3,247,129.57</t>
  </si>
  <si>
    <t xml:space="preserve">  3,471,630.40</t>
  </si>
  <si>
    <t xml:space="preserve">  4,226,258.60</t>
  </si>
  <si>
    <t xml:space="preserve">  4,342,537.84</t>
  </si>
  <si>
    <t xml:space="preserve">  4,058,083.56</t>
  </si>
  <si>
    <t xml:space="preserve">   261,247.34</t>
  </si>
  <si>
    <t xml:space="preserve">   250,705.69</t>
  </si>
  <si>
    <t xml:space="preserve">   268,653.96</t>
  </si>
  <si>
    <t xml:space="preserve">  2,015,617.17</t>
  </si>
  <si>
    <t xml:space="preserve">  2,171,158.41</t>
  </si>
  <si>
    <t xml:space="preserve">  2,064,014.71</t>
  </si>
  <si>
    <t xml:space="preserve">  1,170,743.27</t>
  </si>
  <si>
    <t xml:space="preserve">  1,160,741.47</t>
  </si>
  <si>
    <t xml:space="preserve">  1,104,164.03</t>
  </si>
  <si>
    <t xml:space="preserve">   432,722.88</t>
  </si>
  <si>
    <t xml:space="preserve">   425,037.64</t>
  </si>
  <si>
    <t xml:space="preserve">   402,361.40</t>
  </si>
  <si>
    <t xml:space="preserve">   177,562.95</t>
  </si>
  <si>
    <t xml:space="preserve">   187,840.18</t>
  </si>
  <si>
    <t xml:space="preserve">   185,330.27</t>
  </si>
  <si>
    <t xml:space="preserve">  5,582,966.51</t>
  </si>
  <si>
    <t xml:space="preserve">  5,586,933.96</t>
  </si>
  <si>
    <t xml:space="preserve">  5,085,125.79</t>
  </si>
  <si>
    <t xml:space="preserve">  4,882,662.58</t>
  </si>
  <si>
    <t xml:space="preserve">  5,069,619.75</t>
  </si>
  <si>
    <t xml:space="preserve">  4,678,785.70</t>
  </si>
  <si>
    <t xml:space="preserve">   299,963.54</t>
  </si>
  <si>
    <t xml:space="preserve">   299,238.54</t>
  </si>
  <si>
    <t xml:space="preserve">   304,784.73</t>
  </si>
  <si>
    <t xml:space="preserve">     1,252.73</t>
  </si>
  <si>
    <t xml:space="preserve">     1,185.94</t>
  </si>
  <si>
    <t xml:space="preserve">      970.35</t>
  </si>
  <si>
    <t>111r2  6-14</t>
  </si>
  <si>
    <t xml:space="preserve">       31.82</t>
  </si>
  <si>
    <t xml:space="preserve">       34.91</t>
  </si>
  <si>
    <t xml:space="preserve">       17.61</t>
  </si>
  <si>
    <t xml:space="preserve">  3,606,208.07</t>
  </si>
  <si>
    <t xml:space="preserve">  3,239,863.38</t>
  </si>
  <si>
    <t xml:space="preserve">  3,427,917.75</t>
  </si>
  <si>
    <t xml:space="preserve">   263,451.25</t>
  </si>
  <si>
    <t xml:space="preserve">   297,468.57</t>
  </si>
  <si>
    <t xml:space="preserve">   305,000.19</t>
  </si>
  <si>
    <t xml:space="preserve">  3,138,395.36</t>
  </si>
  <si>
    <t xml:space="preserve">  3,161,627.10</t>
  </si>
  <si>
    <t xml:space="preserve">  3,127,434.43</t>
  </si>
  <si>
    <t xml:space="preserve">  2,742,161.60</t>
  </si>
  <si>
    <t xml:space="preserve">  2,603,053.95</t>
  </si>
  <si>
    <t xml:space="preserve">  3,005,200.64</t>
  </si>
  <si>
    <t xml:space="preserve">   363,631.91</t>
  </si>
  <si>
    <t xml:space="preserve">   370,039.50</t>
  </si>
  <si>
    <t xml:space="preserve">   356,229.22</t>
  </si>
  <si>
    <t xml:space="preserve">    40,514.15</t>
  </si>
  <si>
    <t xml:space="preserve">    43,231.34</t>
  </si>
  <si>
    <t xml:space="preserve">    42,751.41</t>
  </si>
  <si>
    <t xml:space="preserve">  2,712,223.85</t>
  </si>
  <si>
    <t xml:space="preserve">  2,593,063.07</t>
  </si>
  <si>
    <t xml:space="preserve">  2,606,640.77</t>
  </si>
  <si>
    <t xml:space="preserve">  3,886,770.57</t>
  </si>
  <si>
    <t xml:space="preserve">  3,874,229.77</t>
  </si>
  <si>
    <t xml:space="preserve">  3,699,626.87</t>
  </si>
  <si>
    <t xml:space="preserve">   130,118.90</t>
  </si>
  <si>
    <t xml:space="preserve">   122,945.76</t>
  </si>
  <si>
    <t xml:space="preserve">   124,874.11</t>
  </si>
  <si>
    <t xml:space="preserve">      525.84</t>
  </si>
  <si>
    <t xml:space="preserve">      692.68</t>
  </si>
  <si>
    <t xml:space="preserve">      609.49</t>
  </si>
  <si>
    <t xml:space="preserve">       69.93</t>
  </si>
  <si>
    <t xml:space="preserve">       49.95</t>
  </si>
  <si>
    <t xml:space="preserve">      122.12</t>
  </si>
  <si>
    <t xml:space="preserve">  3,723,347.21</t>
  </si>
  <si>
    <t xml:space="preserve">  3,777,222.78</t>
  </si>
  <si>
    <t xml:space="preserve">  3,663,639.72</t>
  </si>
  <si>
    <t xml:space="preserve">   435,214.22</t>
  </si>
  <si>
    <t xml:space="preserve">   444,443.94</t>
  </si>
  <si>
    <t xml:space="preserve">   434,406.84</t>
  </si>
  <si>
    <t xml:space="preserve">  5,205,608.20</t>
  </si>
  <si>
    <t xml:space="preserve">  5,345,888.78</t>
  </si>
  <si>
    <t xml:space="preserve">  4,921,058.23</t>
  </si>
  <si>
    <t xml:space="preserve">   828,772.65</t>
  </si>
  <si>
    <t xml:space="preserve">   749,007.53</t>
  </si>
  <si>
    <t xml:space="preserve">   863,813.20</t>
  </si>
  <si>
    <t xml:space="preserve">   348,084.35</t>
  </si>
  <si>
    <t xml:space="preserve">   371,114.51</t>
  </si>
  <si>
    <t xml:space="preserve">   379,443.49</t>
  </si>
  <si>
    <t xml:space="preserve">   925,714.75</t>
  </si>
  <si>
    <t xml:space="preserve">   883,555.93</t>
  </si>
  <si>
    <t xml:space="preserve">   939,804.72</t>
  </si>
  <si>
    <t xml:space="preserve">  3,958,307.79</t>
  </si>
  <si>
    <t xml:space="preserve">  4,582,187.75</t>
  </si>
  <si>
    <t xml:space="preserve">  4,408,816.94</t>
  </si>
  <si>
    <t xml:space="preserve">  6,460,264.89</t>
  </si>
  <si>
    <t xml:space="preserve">  6,123,339.98</t>
  </si>
  <si>
    <t xml:space="preserve">  5,968,571.32</t>
  </si>
  <si>
    <t xml:space="preserve">   236,841.20</t>
  </si>
  <si>
    <t xml:space="preserve">   211,545.34</t>
  </si>
  <si>
    <t xml:space="preserve">   229,490.02</t>
  </si>
  <si>
    <t xml:space="preserve">    12,093.91</t>
  </si>
  <si>
    <t xml:space="preserve">    11,856.77</t>
  </si>
  <si>
    <t xml:space="preserve">    12,176.96</t>
  </si>
  <si>
    <t xml:space="preserve">      303.29</t>
  </si>
  <si>
    <t xml:space="preserve">      306.29</t>
  </si>
  <si>
    <t xml:space="preserve">      267.67</t>
  </si>
  <si>
    <t xml:space="preserve">  3,653,218.99</t>
  </si>
  <si>
    <t xml:space="preserve">  3,521,436.97</t>
  </si>
  <si>
    <t xml:space="preserve">  3,685,199.34</t>
  </si>
  <si>
    <t xml:space="preserve">   393,053.04</t>
  </si>
  <si>
    <t xml:space="preserve">   388,053.62</t>
  </si>
  <si>
    <t xml:space="preserve">   366,255.39</t>
  </si>
  <si>
    <t xml:space="preserve">  4,300,257.27</t>
  </si>
  <si>
    <t xml:space="preserve">  4,306,221.98</t>
  </si>
  <si>
    <t xml:space="preserve">  4,076,958.26</t>
  </si>
  <si>
    <t xml:space="preserve">   756,486.20</t>
  </si>
  <si>
    <t xml:space="preserve">   765,955.61</t>
  </si>
  <si>
    <t xml:space="preserve">  6,126,013.70</t>
  </si>
  <si>
    <t xml:space="preserve">   408,190.09</t>
  </si>
  <si>
    <t xml:space="preserve">   386,037.01</t>
  </si>
  <si>
    <t xml:space="preserve">   395,461.90</t>
  </si>
  <si>
    <t xml:space="preserve">      936.55</t>
  </si>
  <si>
    <t xml:space="preserve">      947.17</t>
  </si>
  <si>
    <t xml:space="preserve">      923.03</t>
  </si>
  <si>
    <t>107r2  35-45</t>
  </si>
  <si>
    <t>-        4.28</t>
  </si>
  <si>
    <t xml:space="preserve">       25.54</t>
  </si>
  <si>
    <t xml:space="preserve">       21.56</t>
  </si>
  <si>
    <t xml:space="preserve">  4,296,424.84</t>
  </si>
  <si>
    <t xml:space="preserve">  4,281,093.43</t>
  </si>
  <si>
    <t xml:space="preserve">  4,150,906.65</t>
  </si>
  <si>
    <t xml:space="preserve">   240,875.38</t>
  </si>
  <si>
    <t xml:space="preserve">   231,352.50</t>
  </si>
  <si>
    <t xml:space="preserve">   231,996.34</t>
  </si>
  <si>
    <t xml:space="preserve">  1,956,356.41</t>
  </si>
  <si>
    <t xml:space="preserve">  1,937,688.49</t>
  </si>
  <si>
    <t xml:space="preserve">  1,711,027.27</t>
  </si>
  <si>
    <t xml:space="preserve">   833,647.57</t>
  </si>
  <si>
    <t xml:space="preserve">   949,227.22</t>
  </si>
  <si>
    <t xml:space="preserve">   963,438.32</t>
  </si>
  <si>
    <t xml:space="preserve">   434,719.07</t>
  </si>
  <si>
    <t xml:space="preserve">   420,952.77</t>
  </si>
  <si>
    <t xml:space="preserve">   442,951.26</t>
  </si>
  <si>
    <t xml:space="preserve">   142,875.07</t>
  </si>
  <si>
    <t xml:space="preserve">   127,275.00</t>
  </si>
  <si>
    <t xml:space="preserve">   150,102.93</t>
  </si>
  <si>
    <t xml:space="preserve">  5,170,145.80</t>
  </si>
  <si>
    <t xml:space="preserve">  5,570,503.19</t>
  </si>
  <si>
    <t xml:space="preserve">  4,978,667.51</t>
  </si>
  <si>
    <t xml:space="preserve">  5,475,753.82</t>
  </si>
  <si>
    <t xml:space="preserve">  5,962,914.24</t>
  </si>
  <si>
    <t xml:space="preserve">  5,478,340.52</t>
  </si>
  <si>
    <t xml:space="preserve">   386,138.53</t>
  </si>
  <si>
    <t xml:space="preserve">   364,626.84</t>
  </si>
  <si>
    <t xml:space="preserve">   367,953.38</t>
  </si>
  <si>
    <t xml:space="preserve">     1,080.89</t>
  </si>
  <si>
    <t xml:space="preserve">     1,121.22</t>
  </si>
  <si>
    <t xml:space="preserve">     1,158.68</t>
  </si>
  <si>
    <t xml:space="preserve">      287.09</t>
  </si>
  <si>
    <t xml:space="preserve">      250.97</t>
  </si>
  <si>
    <t xml:space="preserve">      319.64</t>
  </si>
  <si>
    <t xml:space="preserve">  3,569,201.89</t>
  </si>
  <si>
    <t xml:space="preserve">  3,327,925.92</t>
  </si>
  <si>
    <t xml:space="preserve">  3,646,024.43</t>
  </si>
  <si>
    <t xml:space="preserve">   382,150.21</t>
  </si>
  <si>
    <t xml:space="preserve">   388,626.38</t>
  </si>
  <si>
    <t xml:space="preserve">   389,469.65</t>
  </si>
  <si>
    <t xml:space="preserve">  4,178,248.07</t>
  </si>
  <si>
    <t xml:space="preserve">  3,982,533.30</t>
  </si>
  <si>
    <t xml:space="preserve">  4,160,366.91</t>
  </si>
  <si>
    <t xml:space="preserve">   759,115.93</t>
  </si>
  <si>
    <t xml:space="preserve">   769,687.00</t>
  </si>
  <si>
    <t xml:space="preserve">   718,102.68</t>
  </si>
  <si>
    <t xml:space="preserve">   334,732.84</t>
  </si>
  <si>
    <t xml:space="preserve">   368,970.39</t>
  </si>
  <si>
    <t xml:space="preserve">   375,221.44</t>
  </si>
  <si>
    <t xml:space="preserve">  1,603,005.64</t>
  </si>
  <si>
    <t xml:space="preserve">  1,600,156.76</t>
  </si>
  <si>
    <t xml:space="preserve">  1,632,018.12</t>
  </si>
  <si>
    <t xml:space="preserve">  4,489,891.50</t>
  </si>
  <si>
    <t xml:space="preserve">  4,008,472.00</t>
  </si>
  <si>
    <t xml:space="preserve">  4,313,747.17</t>
  </si>
  <si>
    <t xml:space="preserve">  4,595,909.94</t>
  </si>
  <si>
    <t xml:space="preserve">  4,673,272.56</t>
  </si>
  <si>
    <t xml:space="preserve">  4,610,446.10</t>
  </si>
  <si>
    <t xml:space="preserve">   402,488.66</t>
  </si>
  <si>
    <t xml:space="preserve">   435,031.26</t>
  </si>
  <si>
    <t xml:space="preserve">   426,274.09</t>
  </si>
  <si>
    <t xml:space="preserve">    26,447.74</t>
  </si>
  <si>
    <t xml:space="preserve">    27,541.46</t>
  </si>
  <si>
    <t xml:space="preserve">    27,137.16</t>
  </si>
  <si>
    <t xml:space="preserve">       33.23</t>
  </si>
  <si>
    <t xml:space="preserve">       23.79</t>
  </si>
  <si>
    <t xml:space="preserve">      101.66</t>
  </si>
  <si>
    <t xml:space="preserve">  4,001,451.29</t>
  </si>
  <si>
    <t xml:space="preserve">  4,024,918.75</t>
  </si>
  <si>
    <t xml:space="preserve">  3,750,527.47</t>
  </si>
  <si>
    <t xml:space="preserve">   366,030.99</t>
  </si>
  <si>
    <t xml:space="preserve">   352,083.70</t>
  </si>
  <si>
    <t xml:space="preserve">   364,647.50</t>
  </si>
  <si>
    <t xml:space="preserve">  3,962,271.77</t>
  </si>
  <si>
    <t xml:space="preserve">  3,969,058.28</t>
  </si>
  <si>
    <t xml:space="preserve">  3,616,625.51</t>
  </si>
  <si>
    <t xml:space="preserve">   973,916.12</t>
  </si>
  <si>
    <t xml:space="preserve">  1,005,999.96</t>
  </si>
  <si>
    <t xml:space="preserve">  1,035,812.08</t>
  </si>
  <si>
    <t xml:space="preserve">   406,420.02</t>
  </si>
  <si>
    <t xml:space="preserve">   412,288.01</t>
  </si>
  <si>
    <t xml:space="preserve">   403,562.45</t>
  </si>
  <si>
    <t xml:space="preserve">   567,170.29</t>
  </si>
  <si>
    <t xml:space="preserve">   502,050.00</t>
  </si>
  <si>
    <t xml:space="preserve">   578,430.96</t>
  </si>
  <si>
    <t xml:space="preserve">  4,936,889.68</t>
  </si>
  <si>
    <t xml:space="preserve">  5,097,100.59</t>
  </si>
  <si>
    <t xml:space="preserve">  4,919,457.58</t>
  </si>
  <si>
    <t xml:space="preserve">  4,286,401.07</t>
  </si>
  <si>
    <t xml:space="preserve">  5,424,266.35</t>
  </si>
  <si>
    <t xml:space="preserve">  5,431,182.67</t>
  </si>
  <si>
    <t xml:space="preserve">   333,942.21</t>
  </si>
  <si>
    <t xml:space="preserve">   339,453.70</t>
  </si>
  <si>
    <t xml:space="preserve">   315,397.39</t>
  </si>
  <si>
    <t xml:space="preserve">     1,281.83</t>
  </si>
  <si>
    <t xml:space="preserve">     1,147.46</t>
  </si>
  <si>
    <t xml:space="preserve">     1,391.03</t>
  </si>
  <si>
    <t>109r2  77-95</t>
  </si>
  <si>
    <t xml:space="preserve">       28.20</t>
  </si>
  <si>
    <t>-        6.80</t>
  </si>
  <si>
    <t xml:space="preserve">       41.00</t>
  </si>
  <si>
    <t xml:space="preserve">   373,332.21</t>
  </si>
  <si>
    <t xml:space="preserve">   368,412.17</t>
  </si>
  <si>
    <t xml:space="preserve">   373,312.99</t>
  </si>
  <si>
    <t xml:space="preserve">  1,571,630.75</t>
  </si>
  <si>
    <t xml:space="preserve">  1,640,499.45</t>
  </si>
  <si>
    <t xml:space="preserve">  1,490,632.91</t>
  </si>
  <si>
    <t xml:space="preserve">  4,508,736.59</t>
  </si>
  <si>
    <t xml:space="preserve">  4,016,019.86</t>
  </si>
  <si>
    <t xml:space="preserve">  4,489,809.72</t>
  </si>
  <si>
    <t xml:space="preserve">  4,929,181.69</t>
  </si>
  <si>
    <t xml:space="preserve">  4,857,788.15</t>
  </si>
  <si>
    <t xml:space="preserve">  5,020,323.60</t>
  </si>
  <si>
    <t xml:space="preserve">   396,494.04</t>
  </si>
  <si>
    <t xml:space="preserve">   436,358.53</t>
  </si>
  <si>
    <t xml:space="preserve">   387,557.94</t>
  </si>
  <si>
    <t xml:space="preserve">    26,741.47</t>
  </si>
  <si>
    <t xml:space="preserve">    28,113.56</t>
  </si>
  <si>
    <t xml:space="preserve">    29,128.62</t>
  </si>
  <si>
    <t xml:space="preserve">        3.36</t>
  </si>
  <si>
    <t xml:space="preserve">        8.96</t>
  </si>
  <si>
    <t>-        2.33</t>
  </si>
  <si>
    <t xml:space="preserve">  3,342,372.13</t>
  </si>
  <si>
    <t xml:space="preserve">  3,335,499.66</t>
  </si>
  <si>
    <t xml:space="preserve">  3,148,576.13</t>
  </si>
  <si>
    <t xml:space="preserve">   264,291.05</t>
  </si>
  <si>
    <t xml:space="preserve">   258,520.07</t>
  </si>
  <si>
    <t xml:space="preserve">   265,349.41</t>
  </si>
  <si>
    <t xml:space="preserve">  2,418,971.97</t>
  </si>
  <si>
    <t xml:space="preserve">  2,888,918.97</t>
  </si>
  <si>
    <t xml:space="preserve">  2,896,780.72</t>
  </si>
  <si>
    <t xml:space="preserve">  5,129,476.77</t>
  </si>
  <si>
    <t xml:space="preserve">  4,955,446.72</t>
  </si>
  <si>
    <t xml:space="preserve">  4,887,308.51</t>
  </si>
  <si>
    <t xml:space="preserve">   314,584.93</t>
  </si>
  <si>
    <t xml:space="preserve">   320,714.72</t>
  </si>
  <si>
    <t xml:space="preserve">   345,542.26</t>
  </si>
  <si>
    <t xml:space="preserve">     2,480.55</t>
  </si>
  <si>
    <t xml:space="preserve">     2,418.16</t>
  </si>
  <si>
    <t xml:space="preserve">     2,663.83</t>
  </si>
  <si>
    <t xml:space="preserve">    63,675.49</t>
  </si>
  <si>
    <t xml:space="preserve">    63,618.59</t>
  </si>
  <si>
    <t xml:space="preserve">    63,086.26</t>
  </si>
  <si>
    <t xml:space="preserve">    98,187.41</t>
  </si>
  <si>
    <t xml:space="preserve">    95,080.37</t>
  </si>
  <si>
    <t xml:space="preserve">    96,909.77</t>
  </si>
  <si>
    <t xml:space="preserve">     5,101.20</t>
  </si>
  <si>
    <t xml:space="preserve">     4,876.81</t>
  </si>
  <si>
    <t xml:space="preserve">     4,882.39</t>
  </si>
  <si>
    <t xml:space="preserve">      206.22</t>
  </si>
  <si>
    <t xml:space="preserve">      170.08</t>
  </si>
  <si>
    <t xml:space="preserve">      100.76</t>
  </si>
  <si>
    <t>105r3  23-32</t>
  </si>
  <si>
    <t xml:space="preserve">       24.60</t>
  </si>
  <si>
    <t xml:space="preserve">        4.24</t>
  </si>
  <si>
    <t xml:space="preserve">  4,073,008.18</t>
  </si>
  <si>
    <t xml:space="preserve">  3,950,225.50</t>
  </si>
  <si>
    <t xml:space="preserve">  3,979,803.98</t>
  </si>
  <si>
    <t xml:space="preserve">   244,288.69</t>
  </si>
  <si>
    <t xml:space="preserve">   246,234.68</t>
  </si>
  <si>
    <t xml:space="preserve">   239,364.42</t>
  </si>
  <si>
    <t xml:space="preserve">  2,456,194.31</t>
  </si>
  <si>
    <t xml:space="preserve">  2,361,400.84</t>
  </si>
  <si>
    <t xml:space="preserve">  2,303,758.60</t>
  </si>
  <si>
    <t xml:space="preserve">  1,099,545.89</t>
  </si>
  <si>
    <t xml:space="preserve">  1,078,649.92</t>
  </si>
  <si>
    <t xml:space="preserve">  1,104,545.94</t>
  </si>
  <si>
    <t xml:space="preserve">   408,212.83</t>
  </si>
  <si>
    <t xml:space="preserve">   373,566.58</t>
  </si>
  <si>
    <t xml:space="preserve">   407,178.74</t>
  </si>
  <si>
    <t xml:space="preserve">    81,233.27</t>
  </si>
  <si>
    <t xml:space="preserve">    81,665.66</t>
  </si>
  <si>
    <t xml:space="preserve">    85,764.12</t>
  </si>
  <si>
    <t xml:space="preserve">  4,356,575.65</t>
  </si>
  <si>
    <t xml:space="preserve">  4,411,873.54</t>
  </si>
  <si>
    <t xml:space="preserve">  4,490,688.15</t>
  </si>
  <si>
    <t xml:space="preserve">  6,989,046.18</t>
  </si>
  <si>
    <t xml:space="preserve">  7,779,911.65</t>
  </si>
  <si>
    <t xml:space="preserve">  7,849,163.96</t>
  </si>
  <si>
    <t xml:space="preserve">   351,519.23</t>
  </si>
  <si>
    <t xml:space="preserve">   351,840.15</t>
  </si>
  <si>
    <t xml:space="preserve">   332,956.13</t>
  </si>
  <si>
    <t xml:space="preserve">     1,897.17</t>
  </si>
  <si>
    <t xml:space="preserve">     1,764.61</t>
  </si>
  <si>
    <t xml:space="preserve">     1,775.61</t>
  </si>
  <si>
    <t>36r3  98-106</t>
  </si>
  <si>
    <t xml:space="preserve">        7.26</t>
  </si>
  <si>
    <t xml:space="preserve">       60.50</t>
  </si>
  <si>
    <t xml:space="preserve">       35.01</t>
  </si>
  <si>
    <t xml:space="preserve">  4,517,885.83</t>
  </si>
  <si>
    <t xml:space="preserve">  4,501,081.46</t>
  </si>
  <si>
    <t xml:space="preserve">  4,490,602.78</t>
  </si>
  <si>
    <t xml:space="preserve">   236,833.21</t>
  </si>
  <si>
    <t xml:space="preserve">   232,323.40</t>
  </si>
  <si>
    <t xml:space="preserve">   224,589.92</t>
  </si>
  <si>
    <t xml:space="preserve">  2,072,996.37</t>
  </si>
  <si>
    <t xml:space="preserve">  1,957,635.82</t>
  </si>
  <si>
    <t xml:space="preserve">  2,103,489.67</t>
  </si>
  <si>
    <t xml:space="preserve">  1,171,230.02</t>
  </si>
  <si>
    <t xml:space="preserve">  1,147,749.68</t>
  </si>
  <si>
    <t xml:space="preserve">  1,114,458.05</t>
  </si>
  <si>
    <t xml:space="preserve">   463,047.02</t>
  </si>
  <si>
    <t xml:space="preserve">   399,097.71</t>
  </si>
  <si>
    <t xml:space="preserve">   463,762.74</t>
  </si>
  <si>
    <t xml:space="preserve">   134,931.11</t>
  </si>
  <si>
    <t xml:space="preserve">   135,674.75</t>
  </si>
  <si>
    <t xml:space="preserve">   131,432.91</t>
  </si>
  <si>
    <t xml:space="preserve">  4,600,209.61</t>
  </si>
  <si>
    <t xml:space="preserve">  4,709,126.10</t>
  </si>
  <si>
    <t xml:space="preserve">  4,492,440.75</t>
  </si>
  <si>
    <t xml:space="preserve">  5,961,387.42</t>
  </si>
  <si>
    <t xml:space="preserve">  5,971,812.40</t>
  </si>
  <si>
    <t xml:space="preserve">  4,066,852.23</t>
  </si>
  <si>
    <t xml:space="preserve">  4,367,367.30</t>
  </si>
  <si>
    <t xml:space="preserve">   261,242.12</t>
  </si>
  <si>
    <t xml:space="preserve">   261,565.53</t>
  </si>
  <si>
    <t xml:space="preserve">   250,636.07</t>
  </si>
  <si>
    <t xml:space="preserve">  2,027,023.69</t>
  </si>
  <si>
    <t xml:space="preserve">  1,969,744.77</t>
  </si>
  <si>
    <t xml:space="preserve">  1,957,642.36</t>
  </si>
  <si>
    <t xml:space="preserve">   971,246.40</t>
  </si>
  <si>
    <t xml:space="preserve">   965,956.68</t>
  </si>
  <si>
    <t xml:space="preserve">   961,338.26</t>
  </si>
  <si>
    <t xml:space="preserve">   424,368.52</t>
  </si>
  <si>
    <t xml:space="preserve">   439,538.53</t>
  </si>
  <si>
    <t xml:space="preserve">   437,138.16</t>
  </si>
  <si>
    <t xml:space="preserve">   172,129.63</t>
  </si>
  <si>
    <t xml:space="preserve">   168,170.57</t>
  </si>
  <si>
    <t xml:space="preserve">   165,997.25</t>
  </si>
  <si>
    <t xml:space="preserve">  4,847,184.46</t>
  </si>
  <si>
    <t xml:space="preserve">  4,993,454.89</t>
  </si>
  <si>
    <t xml:space="preserve">  5,187,311.82</t>
  </si>
  <si>
    <t xml:space="preserve">  6,067,948.93</t>
  </si>
  <si>
    <t xml:space="preserve">  5,903,474.44</t>
  </si>
  <si>
    <t xml:space="preserve">  6,137,493.85</t>
  </si>
  <si>
    <t xml:space="preserve">   434,587.75</t>
  </si>
  <si>
    <t xml:space="preserve">   432,175.79</t>
  </si>
  <si>
    <t xml:space="preserve">   425,944.61</t>
  </si>
  <si>
    <t xml:space="preserve">     1,028.68</t>
  </si>
  <si>
    <t xml:space="preserve">     1,155.85</t>
  </si>
  <si>
    <t xml:space="preserve">     1,180.21</t>
  </si>
  <si>
    <t>104r2  37-47</t>
  </si>
  <si>
    <t xml:space="preserve">       14.82</t>
  </si>
  <si>
    <t>-        9.78</t>
  </si>
  <si>
    <t xml:space="preserve">       16.67</t>
  </si>
  <si>
    <t xml:space="preserve">  4,045,411.46</t>
  </si>
  <si>
    <t xml:space="preserve">  3,782,326.73</t>
  </si>
  <si>
    <t xml:space="preserve">  3,874,953.28</t>
  </si>
  <si>
    <t xml:space="preserve">   265,745.64</t>
  </si>
  <si>
    <t xml:space="preserve">   276,154.03</t>
  </si>
  <si>
    <t xml:space="preserve">   288,003.12</t>
  </si>
  <si>
    <t xml:space="preserve">  2,767,279.61</t>
  </si>
  <si>
    <t xml:space="preserve">  2,805,642.38</t>
  </si>
  <si>
    <t xml:space="preserve">  2,627,442.84</t>
  </si>
  <si>
    <t xml:space="preserve">  1,691,524.86</t>
  </si>
  <si>
    <t xml:space="preserve">  1,730,392.33</t>
  </si>
  <si>
    <t xml:space="preserve">  1,697,939.76</t>
  </si>
  <si>
    <t xml:space="preserve">   397,017.18</t>
  </si>
  <si>
    <t xml:space="preserve">   398,398.48</t>
  </si>
  <si>
    <t xml:space="preserve">   384,524.54</t>
  </si>
  <si>
    <t xml:space="preserve">   124,095.09</t>
  </si>
  <si>
    <t xml:space="preserve">   133,240.16</t>
  </si>
  <si>
    <t xml:space="preserve">   125,012.62</t>
  </si>
  <si>
    <t xml:space="preserve">  4,385,365.79</t>
  </si>
  <si>
    <t xml:space="preserve">  4,398,052.56</t>
  </si>
  <si>
    <t xml:space="preserve">  4,297,448.40</t>
  </si>
  <si>
    <t xml:space="preserve">  4,544,034.87</t>
  </si>
  <si>
    <t xml:space="preserve">  5,459,386.61</t>
  </si>
  <si>
    <t xml:space="preserve">  5,822,666.14</t>
  </si>
  <si>
    <t xml:space="preserve">   250,551.54</t>
  </si>
  <si>
    <t xml:space="preserve">   252,296.61</t>
  </si>
  <si>
    <t xml:space="preserve">   258,753.53</t>
  </si>
  <si>
    <t xml:space="preserve">     1,011.30</t>
  </si>
  <si>
    <t xml:space="preserve">     1,100.73</t>
  </si>
  <si>
    <t xml:space="preserve">     1,085.49</t>
  </si>
  <si>
    <t xml:space="preserve">      117.12</t>
  </si>
  <si>
    <t xml:space="preserve">      139.30</t>
  </si>
  <si>
    <t xml:space="preserve">      126.19</t>
  </si>
  <si>
    <t xml:space="preserve">  4,984,991.17</t>
  </si>
  <si>
    <t xml:space="preserve">  5,250,750.38</t>
  </si>
  <si>
    <t xml:space="preserve">  5,201,393.82</t>
  </si>
  <si>
    <t xml:space="preserve">   218,676.25</t>
  </si>
  <si>
    <t xml:space="preserve">   243,179.34</t>
  </si>
  <si>
    <t xml:space="preserve">   240,075.25</t>
  </si>
  <si>
    <t xml:space="preserve">  2,187,606.24</t>
  </si>
  <si>
    <t xml:space="preserve">  2,246,112.41</t>
  </si>
  <si>
    <t xml:space="preserve">  2,284,972.61</t>
  </si>
  <si>
    <t xml:space="preserve">   398,168.87</t>
  </si>
  <si>
    <t xml:space="preserve">   385,250.95</t>
  </si>
  <si>
    <t xml:space="preserve">   392,868.80</t>
  </si>
  <si>
    <t xml:space="preserve">   541,143.52</t>
  </si>
  <si>
    <t xml:space="preserve">   503,584.97</t>
  </si>
  <si>
    <t xml:space="preserve">   528,906.17</t>
  </si>
  <si>
    <t xml:space="preserve">   372,699.12</t>
  </si>
  <si>
    <t xml:space="preserve">   371,963.94</t>
  </si>
  <si>
    <t xml:space="preserve">   391,945.40</t>
  </si>
  <si>
    <t xml:space="preserve">  2,553,329.09</t>
  </si>
  <si>
    <t xml:space="preserve">  2,420,973.97</t>
  </si>
  <si>
    <t xml:space="preserve">  2,394,759.67</t>
  </si>
  <si>
    <t xml:space="preserve">  5,487,604.60</t>
  </si>
  <si>
    <t xml:space="preserve">  5,608,679.61</t>
  </si>
  <si>
    <t xml:space="preserve">  5,276,936.13</t>
  </si>
  <si>
    <t xml:space="preserve">   601,881.11</t>
  </si>
  <si>
    <t xml:space="preserve">   565,857.61</t>
  </si>
  <si>
    <t xml:space="preserve">   600,594.81</t>
  </si>
  <si>
    <t xml:space="preserve">    71,672.16</t>
  </si>
  <si>
    <t xml:space="preserve">    74,205.68</t>
  </si>
  <si>
    <t xml:space="preserve">    74,169.09</t>
  </si>
  <si>
    <t xml:space="preserve">      269.53</t>
  </si>
  <si>
    <t xml:space="preserve">      296.57</t>
  </si>
  <si>
    <t xml:space="preserve">      299.40</t>
  </si>
  <si>
    <t xml:space="preserve">  3,476,264.99</t>
  </si>
  <si>
    <t xml:space="preserve">  3,502,538.26</t>
  </si>
  <si>
    <t xml:space="preserve">  3,789,030.38</t>
  </si>
  <si>
    <t xml:space="preserve">   377,098.79</t>
  </si>
  <si>
    <t xml:space="preserve">   367,731.68</t>
  </si>
  <si>
    <t xml:space="preserve">   390,776.34</t>
  </si>
  <si>
    <t xml:space="preserve">  4,306,942.72</t>
  </si>
  <si>
    <t xml:space="preserve">  4,097,089.82</t>
  </si>
  <si>
    <t xml:space="preserve">  4,332,960.58</t>
  </si>
  <si>
    <t xml:space="preserve">   727,996.24</t>
  </si>
  <si>
    <t xml:space="preserve">   572,907.75</t>
  </si>
  <si>
    <t xml:space="preserve">   755,558.34</t>
  </si>
  <si>
    <t xml:space="preserve">     8,585.46</t>
  </si>
  <si>
    <t xml:space="preserve">     8,517.25</t>
  </si>
  <si>
    <t xml:space="preserve">      624.43</t>
  </si>
  <si>
    <t xml:space="preserve">      393.51</t>
  </si>
  <si>
    <t xml:space="preserve">      590.57</t>
  </si>
  <si>
    <t>101r3  0-14</t>
  </si>
  <si>
    <t xml:space="preserve">       31.29</t>
  </si>
  <si>
    <t>-       13.69</t>
  </si>
  <si>
    <t xml:space="preserve">       51.58</t>
  </si>
  <si>
    <t xml:space="preserve">  3,941,359.13</t>
  </si>
  <si>
    <t xml:space="preserve">  4,147,796.53</t>
  </si>
  <si>
    <t xml:space="preserve">  3,746,093.82</t>
  </si>
  <si>
    <t xml:space="preserve">   211,069.55</t>
  </si>
  <si>
    <t xml:space="preserve">   189,416.42</t>
  </si>
  <si>
    <t xml:space="preserve">   209,987.20</t>
  </si>
  <si>
    <t xml:space="preserve">  1,783,598.44</t>
  </si>
  <si>
    <t xml:space="preserve">  1,765,233.50</t>
  </si>
  <si>
    <t xml:space="preserve">  1,503,437.63</t>
  </si>
  <si>
    <t xml:space="preserve">  1,121,059.90</t>
  </si>
  <si>
    <t xml:space="preserve">  1,134,124.91</t>
  </si>
  <si>
    <t xml:space="preserve">   698,896.78</t>
  </si>
  <si>
    <t xml:space="preserve">   311,765.42</t>
  </si>
  <si>
    <t xml:space="preserve">   410,325.23</t>
  </si>
  <si>
    <t xml:space="preserve">   405,764.83</t>
  </si>
  <si>
    <t xml:space="preserve">    95,681.70</t>
  </si>
  <si>
    <t xml:space="preserve">   101,006.86</t>
  </si>
  <si>
    <t xml:space="preserve">   103,381.07</t>
  </si>
  <si>
    <t xml:space="preserve">  5,887,861.12</t>
  </si>
  <si>
    <t xml:space="preserve">  5,582,952.91</t>
  </si>
  <si>
    <t xml:space="preserve">  5,814,689.89</t>
  </si>
  <si>
    <t xml:space="preserve">  6,398,677.13</t>
  </si>
  <si>
    <t xml:space="preserve">  5,915,600.69</t>
  </si>
  <si>
    <t xml:space="preserve">  6,161,180.49</t>
  </si>
  <si>
    <t xml:space="preserve">   285,096.47</t>
  </si>
  <si>
    <t xml:space="preserve">   276,823.21</t>
  </si>
  <si>
    <t xml:space="preserve">   268,071.63</t>
  </si>
  <si>
    <t xml:space="preserve">     4,771.02</t>
  </si>
  <si>
    <t xml:space="preserve">     4,781.11</t>
  </si>
  <si>
    <t xml:space="preserve">     4,658.03</t>
  </si>
  <si>
    <t xml:space="preserve">      266.25</t>
  </si>
  <si>
    <t xml:space="preserve">      276.03</t>
  </si>
  <si>
    <t xml:space="preserve">      240.98</t>
  </si>
  <si>
    <t xml:space="preserve">  3,608,147.88</t>
  </si>
  <si>
    <t xml:space="preserve">  3,628,633.61</t>
  </si>
  <si>
    <t xml:space="preserve">  3,394,783.87</t>
  </si>
  <si>
    <t xml:space="preserve">   388,499.85</t>
  </si>
  <si>
    <t xml:space="preserve">   358,548.51</t>
  </si>
  <si>
    <t xml:space="preserve">   385,090.59</t>
  </si>
  <si>
    <t xml:space="preserve">  4,274,403.09</t>
  </si>
  <si>
    <t xml:space="preserve">  3,959,381.76</t>
  </si>
  <si>
    <t xml:space="preserve">  4,274,759.58</t>
  </si>
  <si>
    <t xml:space="preserve">   777,012.65</t>
  </si>
  <si>
    <t xml:space="preserve">   790,673.50</t>
  </si>
  <si>
    <t xml:space="preserve">   789,882.87</t>
  </si>
  <si>
    <t xml:space="preserve">   375,619.73</t>
  </si>
  <si>
    <t xml:space="preserve">   335,590.58</t>
  </si>
  <si>
    <t xml:space="preserve">   349,757.26</t>
  </si>
  <si>
    <t xml:space="preserve">  1,519,141.84</t>
  </si>
  <si>
    <t xml:space="preserve">  1,603,093.17</t>
  </si>
  <si>
    <t xml:space="preserve">  1,601,529.68</t>
  </si>
  <si>
    <t xml:space="preserve">  3,204,775.00</t>
  </si>
  <si>
    <t xml:space="preserve">  4,364,057.24</t>
  </si>
  <si>
    <t xml:space="preserve">  4,294,132.02</t>
  </si>
  <si>
    <t xml:space="preserve">  4,086,336.24</t>
  </si>
  <si>
    <t xml:space="preserve">  4,657,574.43</t>
  </si>
  <si>
    <t xml:space="preserve">  4,959,305.13</t>
  </si>
  <si>
    <t xml:space="preserve">   426,746.73</t>
  </si>
  <si>
    <t xml:space="preserve">   413,235.92</t>
  </si>
  <si>
    <t xml:space="preserve">   417,319.12</t>
  </si>
  <si>
    <t xml:space="preserve">    27,774.65</t>
  </si>
  <si>
    <t xml:space="preserve">    28,128.20</t>
  </si>
  <si>
    <t xml:space="preserve">    27,053.54</t>
  </si>
  <si>
    <t>102r1  99-109</t>
  </si>
  <si>
    <t xml:space="preserve">       12.53</t>
  </si>
  <si>
    <t xml:space="preserve">       20.02</t>
  </si>
  <si>
    <t xml:space="preserve">       39.36</t>
  </si>
  <si>
    <t xml:space="preserve">  4,025,348.43</t>
  </si>
  <si>
    <t xml:space="preserve">  3,916,601.86</t>
  </si>
  <si>
    <t xml:space="preserve">  4,045,473.34</t>
  </si>
  <si>
    <t xml:space="preserve">   206,380.74</t>
  </si>
  <si>
    <t xml:space="preserve">   211,540.43</t>
  </si>
  <si>
    <t xml:space="preserve">   207,211.49</t>
  </si>
  <si>
    <t xml:space="preserve">  1,715,711.76</t>
  </si>
  <si>
    <t xml:space="preserve">  1,808,767.32</t>
  </si>
  <si>
    <t xml:space="preserve">  1,743,957.39</t>
  </si>
  <si>
    <t xml:space="preserve">  1,154,330.73</t>
  </si>
  <si>
    <t xml:space="preserve">  1,163,159.50</t>
  </si>
  <si>
    <t xml:space="preserve">  1,115,759.93</t>
  </si>
  <si>
    <t xml:space="preserve">   333,886.06</t>
  </si>
  <si>
    <t xml:space="preserve">   377,909.69</t>
  </si>
  <si>
    <t xml:space="preserve">   410,313.42</t>
  </si>
  <si>
    <t xml:space="preserve">   148,194.41</t>
  </si>
  <si>
    <t xml:space="preserve">   155,384.85</t>
  </si>
  <si>
    <t xml:space="preserve">   141,116.60</t>
  </si>
  <si>
    <t xml:space="preserve">  5,479,132.10</t>
  </si>
  <si>
    <t xml:space="preserve">  5,548,117.49</t>
  </si>
  <si>
    <t xml:space="preserve">  5,354,573.55</t>
  </si>
  <si>
    <t xml:space="preserve">  6,551,643.41</t>
  </si>
  <si>
    <t xml:space="preserve">  6,853,934.54</t>
  </si>
  <si>
    <t xml:space="preserve">  4,767,532.88</t>
  </si>
  <si>
    <t xml:space="preserve">   258,076.57</t>
  </si>
  <si>
    <t xml:space="preserve">   252,042.53</t>
  </si>
  <si>
    <t xml:space="preserve">   251,533.34</t>
  </si>
  <si>
    <t xml:space="preserve">     1,046.57</t>
  </si>
  <si>
    <t xml:space="preserve">      995.93</t>
  </si>
  <si>
    <t xml:space="preserve">     1,172.99</t>
  </si>
  <si>
    <t>103r1  15-23</t>
  </si>
  <si>
    <t xml:space="preserve">        5.62</t>
  </si>
  <si>
    <t xml:space="preserve">       18.94</t>
  </si>
  <si>
    <t xml:space="preserve">       32.31</t>
  </si>
  <si>
    <t xml:space="preserve">  4,497,605.02</t>
  </si>
  <si>
    <t xml:space="preserve">     1,054.12</t>
  </si>
  <si>
    <t xml:space="preserve">     1,110.85</t>
  </si>
  <si>
    <t xml:space="preserve">     1,087.56</t>
  </si>
  <si>
    <t xml:space="preserve">      622.20</t>
  </si>
  <si>
    <t xml:space="preserve">      909.11</t>
  </si>
  <si>
    <t xml:space="preserve">      749.20</t>
  </si>
  <si>
    <t xml:space="preserve">    11,673.36</t>
  </si>
  <si>
    <t xml:space="preserve">    11,603.48</t>
  </si>
  <si>
    <t xml:space="preserve">     8,875.00</t>
  </si>
  <si>
    <t xml:space="preserve">     6,505.07</t>
  </si>
  <si>
    <t xml:space="preserve">     6,977.19</t>
  </si>
  <si>
    <t xml:space="preserve">     6,794.90</t>
  </si>
  <si>
    <t xml:space="preserve">     4,169.20</t>
  </si>
  <si>
    <t xml:space="preserve">     3,944.85</t>
  </si>
  <si>
    <t xml:space="preserve">     3,629.00</t>
  </si>
  <si>
    <t xml:space="preserve">      158.27</t>
  </si>
  <si>
    <t xml:space="preserve">       10.96</t>
  </si>
  <si>
    <t xml:space="preserve">       90.59</t>
  </si>
  <si>
    <t xml:space="preserve">       49.61</t>
  </si>
  <si>
    <t xml:space="preserve">       55.86</t>
  </si>
  <si>
    <t xml:space="preserve">       24.36</t>
  </si>
  <si>
    <t xml:space="preserve">  3,904,560.74</t>
  </si>
  <si>
    <t xml:space="preserve">  3,656,734.23</t>
  </si>
  <si>
    <t xml:space="preserve">  3,870,832.69</t>
  </si>
  <si>
    <t xml:space="preserve">   370,686.87</t>
  </si>
  <si>
    <t xml:space="preserve">   367,511.86</t>
  </si>
  <si>
    <t xml:space="preserve">   370,430.21</t>
  </si>
  <si>
    <t xml:space="preserve">  3,440,554.31</t>
  </si>
  <si>
    <t xml:space="preserve">  3,875,461.49</t>
  </si>
  <si>
    <t xml:space="preserve">  3,794,062.16</t>
  </si>
  <si>
    <t xml:space="preserve">   995,036.83</t>
  </si>
  <si>
    <t xml:space="preserve">   999,451.37</t>
  </si>
  <si>
    <t xml:space="preserve">   973,625.30</t>
  </si>
  <si>
    <t xml:space="preserve">   388,625.73</t>
  </si>
  <si>
    <t xml:space="preserve">   381,048.57</t>
  </si>
  <si>
    <t xml:space="preserve">   384,676.84</t>
  </si>
  <si>
    <t xml:space="preserve">   564,426.03</t>
  </si>
  <si>
    <t xml:space="preserve">   560,413.47</t>
  </si>
  <si>
    <t xml:space="preserve">   527,107.66</t>
  </si>
  <si>
    <t xml:space="preserve">  4,952,990.89</t>
  </si>
  <si>
    <t xml:space="preserve">  4,788,600.00</t>
  </si>
  <si>
    <t xml:space="preserve">  5,081,000.05</t>
  </si>
  <si>
    <t xml:space="preserve">  5,425,755.56</t>
  </si>
  <si>
    <t xml:space="preserve">  5,682,061.27</t>
  </si>
  <si>
    <t xml:space="preserve">  5,579,012.25</t>
  </si>
  <si>
    <t xml:space="preserve">   348,470.31</t>
  </si>
  <si>
    <t xml:space="preserve">   341,727.72</t>
  </si>
  <si>
    <t xml:space="preserve">   319,814.88</t>
  </si>
  <si>
    <t xml:space="preserve">     1,266.18</t>
  </si>
  <si>
    <t xml:space="preserve">     1,296.38</t>
  </si>
  <si>
    <t xml:space="preserve">     1,342.61</t>
  </si>
  <si>
    <t xml:space="preserve">      233.77</t>
  </si>
  <si>
    <t xml:space="preserve">      275.17</t>
  </si>
  <si>
    <t xml:space="preserve">      299.92</t>
  </si>
  <si>
    <t xml:space="preserve">  3,247,957.39</t>
  </si>
  <si>
    <t xml:space="preserve">  3,517,604.04</t>
  </si>
  <si>
    <t xml:space="preserve">  3,454,082.93</t>
  </si>
  <si>
    <t xml:space="preserve">   378,624.35</t>
  </si>
  <si>
    <t xml:space="preserve">   382,806.62</t>
  </si>
  <si>
    <t xml:space="preserve">   382,894.18</t>
  </si>
  <si>
    <t xml:space="preserve">  4,206,969.58</t>
  </si>
  <si>
    <t xml:space="preserve">  4,279,837.15</t>
  </si>
  <si>
    <t xml:space="preserve">  4,054,126.32</t>
  </si>
  <si>
    <t xml:space="preserve">   729,366.63</t>
  </si>
  <si>
    <t xml:space="preserve">   760,004.04</t>
  </si>
  <si>
    <t xml:space="preserve">   782,634.06</t>
  </si>
  <si>
    <t xml:space="preserve">   361,148.39</t>
  </si>
  <si>
    <t xml:space="preserve">   375,396.39</t>
  </si>
  <si>
    <t xml:space="preserve">   362,156.29</t>
  </si>
  <si>
    <t xml:space="preserve">  1,623,343.84</t>
  </si>
  <si>
    <t xml:space="preserve">  1,552,387.70</t>
  </si>
  <si>
    <t xml:space="preserve">  1,548,237.54</t>
  </si>
  <si>
    <t xml:space="preserve">  4,684,826.26</t>
  </si>
  <si>
    <t xml:space="preserve">  4,320,748.86</t>
  </si>
  <si>
    <t xml:space="preserve">  4,616,202.84</t>
  </si>
  <si>
    <t xml:space="preserve">  4,807,136.58</t>
  </si>
  <si>
    <t xml:space="preserve">  5,046,666.30</t>
  </si>
  <si>
    <t xml:space="preserve">  4,994,891.35</t>
  </si>
  <si>
    <t xml:space="preserve">   428,421.18</t>
  </si>
  <si>
    <t xml:space="preserve">   404,025.36</t>
  </si>
  <si>
    <t xml:space="preserve">   428,649.55</t>
  </si>
  <si>
    <t xml:space="preserve">    27,394.93</t>
  </si>
  <si>
    <t xml:space="preserve">    27,303.64</t>
  </si>
  <si>
    <t xml:space="preserve">    28,340.56</t>
  </si>
  <si>
    <t xml:space="preserve">       31.61</t>
  </si>
  <si>
    <t xml:space="preserve">       15.90</t>
  </si>
  <si>
    <t xml:space="preserve">       37.15</t>
  </si>
  <si>
    <t xml:space="preserve">  3,449,781.60</t>
  </si>
  <si>
    <t xml:space="preserve">  3,556,951.98</t>
  </si>
  <si>
    <t xml:space="preserve">  3,394,721.60</t>
  </si>
  <si>
    <t xml:space="preserve">   278,911.55</t>
  </si>
  <si>
    <t xml:space="preserve">   272,681.58</t>
  </si>
  <si>
    <t xml:space="preserve">   250,247.95</t>
  </si>
  <si>
    <t xml:space="preserve">  2,848,702.12</t>
  </si>
  <si>
    <t xml:space="preserve">  2,893,040.55</t>
  </si>
  <si>
    <t xml:space="preserve">  2,600,235.59</t>
  </si>
  <si>
    <t xml:space="preserve">  4,495,335.05</t>
  </si>
  <si>
    <t xml:space="preserve">  4,740,331.43</t>
  </si>
  <si>
    <t xml:space="preserve">  4,642,977.17</t>
  </si>
  <si>
    <t xml:space="preserve">   347,834.19</t>
  </si>
  <si>
    <t xml:space="preserve">   371,510.75</t>
  </si>
  <si>
    <t xml:space="preserve">   369,384.10</t>
  </si>
  <si>
    <t xml:space="preserve">     2,743.42</t>
  </si>
  <si>
    <t xml:space="preserve">     2,936.84</t>
  </si>
  <si>
    <t xml:space="preserve">     2,827.05</t>
  </si>
  <si>
    <t xml:space="preserve">   232,784.25</t>
  </si>
  <si>
    <t xml:space="preserve">   226,424.60</t>
  </si>
  <si>
    <t xml:space="preserve">   251,230.83</t>
  </si>
  <si>
    <t xml:space="preserve">   194,648.39</t>
  </si>
  <si>
    <t xml:space="preserve">   236,860.86</t>
  </si>
  <si>
    <t xml:space="preserve">   238,585.41</t>
  </si>
  <si>
    <t xml:space="preserve">     8,714.74</t>
  </si>
  <si>
    <t xml:space="preserve">       35.79</t>
  </si>
  <si>
    <t>Analysis report from: 27.01.2005             Run: 305majors3</t>
  </si>
  <si>
    <t xml:space="preserve">      305.74</t>
  </si>
  <si>
    <t xml:space="preserve">      236.46</t>
  </si>
  <si>
    <t xml:space="preserve">      259.02</t>
  </si>
  <si>
    <t xml:space="preserve">  3,465,780.43</t>
  </si>
  <si>
    <t xml:space="preserve">  3,472,121.46</t>
  </si>
  <si>
    <t xml:space="preserve">  2,798,742.25</t>
  </si>
  <si>
    <t xml:space="preserve">   375,894.08</t>
  </si>
  <si>
    <t xml:space="preserve">   354,682.17</t>
  </si>
  <si>
    <t xml:space="preserve">   352,366.83</t>
  </si>
  <si>
    <t xml:space="preserve">  4,191,859.44</t>
  </si>
  <si>
    <t xml:space="preserve">  3,993,584.50</t>
  </si>
  <si>
    <t xml:space="preserve">  4,040,492.63</t>
  </si>
  <si>
    <t xml:space="preserve">   760,330.15</t>
  </si>
  <si>
    <t xml:space="preserve">   663,402.39</t>
  </si>
  <si>
    <t xml:space="preserve">   755,748.00</t>
  </si>
  <si>
    <t xml:space="preserve">   331,940.09</t>
  </si>
  <si>
    <t xml:space="preserve">   349,035.42</t>
  </si>
  <si>
    <t xml:space="preserve">   350,125.65</t>
  </si>
  <si>
    <t xml:space="preserve">  1,537,748.16</t>
  </si>
  <si>
    <t xml:space="preserve">  1,604,393.94</t>
  </si>
  <si>
    <t xml:space="preserve">  1,584,310.32</t>
  </si>
  <si>
    <t xml:space="preserve">  4,403,561.59</t>
  </si>
  <si>
    <t xml:space="preserve">  4,307,048.42</t>
  </si>
  <si>
    <t xml:space="preserve">  4,278,643.91</t>
  </si>
  <si>
    <t xml:space="preserve">  4,713,959.72</t>
  </si>
  <si>
    <t xml:space="preserve">  4,804,314.98</t>
  </si>
  <si>
    <t xml:space="preserve">  4,783,801.94</t>
  </si>
  <si>
    <t xml:space="preserve">   414,443.12</t>
  </si>
  <si>
    <t xml:space="preserve">   418,006.14</t>
  </si>
  <si>
    <t xml:space="preserve">   417,670.98</t>
  </si>
  <si>
    <t xml:space="preserve">    28,889.28</t>
  </si>
  <si>
    <t xml:space="preserve">    27,745.21</t>
  </si>
  <si>
    <t xml:space="preserve">    27,439.82</t>
  </si>
  <si>
    <t xml:space="preserve">       43.14</t>
  </si>
  <si>
    <t xml:space="preserve">       23.35</t>
  </si>
  <si>
    <t xml:space="preserve">       51.24</t>
  </si>
  <si>
    <t xml:space="preserve">     8,893.54</t>
  </si>
  <si>
    <t xml:space="preserve">     8,900.99</t>
  </si>
  <si>
    <t xml:space="preserve">     8,747.95</t>
  </si>
  <si>
    <t xml:space="preserve">    10,589.98</t>
  </si>
  <si>
    <t xml:space="preserve">    10,478.70</t>
  </si>
  <si>
    <t xml:space="preserve">    10,550.10</t>
  </si>
  <si>
    <t xml:space="preserve">    12,921.41</t>
  </si>
  <si>
    <t xml:space="preserve">    12,716.35</t>
  </si>
  <si>
    <t xml:space="preserve">    13,413.85</t>
  </si>
  <si>
    <t xml:space="preserve">     1,644.00</t>
  </si>
  <si>
    <t xml:space="preserve">     1,423.54</t>
  </si>
  <si>
    <t xml:space="preserve">     1,722.08</t>
  </si>
  <si>
    <t>drift-5</t>
  </si>
  <si>
    <t>drift-3</t>
  </si>
  <si>
    <t>JGb-1 (Imai et al., 1995)</t>
  </si>
  <si>
    <t>dts-1-1</t>
  </si>
  <si>
    <t>drift-2</t>
  </si>
  <si>
    <t>ja-3-1</t>
  </si>
  <si>
    <t>Drift (8)</t>
  </si>
  <si>
    <t>P 178.229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</si>
  <si>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</si>
  <si>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</si>
  <si>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</si>
  <si>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</si>
  <si>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</si>
  <si>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</si>
  <si>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</si>
  <si>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</si>
  <si>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</si>
  <si>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</si>
  <si>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</si>
  <si>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</si>
  <si>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</si>
  <si>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</si>
  <si>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</si>
  <si>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</si>
  <si>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</si>
  <si>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</si>
  <si>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</si>
  <si>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</si>
  <si>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</si>
  <si>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</si>
  <si>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</si>
  <si>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</si>
  <si>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</si>
  <si>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</si>
  <si>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</si>
  <si>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</si>
  <si>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</si>
  <si>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</si>
  <si>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</si>
  <si>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</si>
  <si>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</si>
  <si>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</si>
  <si>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</si>
  <si>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</si>
  <si>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</si>
  <si>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</si>
  <si>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</si>
  <si>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</si>
  <si>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</si>
  <si>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</si>
  <si>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</si>
  <si>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</si>
  <si>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</si>
  <si>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</si>
  <si>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</si>
  <si>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</si>
  <si>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</si>
  <si>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</si>
  <si>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</si>
  <si>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</si>
  <si>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</si>
  <si>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</si>
  <si>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</si>
  <si>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</si>
  <si>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</si>
  <si>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</si>
  <si>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</si>
  <si>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</si>
  <si>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BIR-1 (2)</t>
  </si>
  <si>
    <t>JGb-1 (1)</t>
  </si>
  <si>
    <t>Drift (6)</t>
  </si>
  <si>
    <t>Drift (7)</t>
  </si>
  <si>
    <t>3</t>
  </si>
  <si>
    <t>Print Date: 06-12-2004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</si>
  <si>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</si>
  <si>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</si>
  <si>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</si>
  <si>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</si>
  <si>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</si>
  <si>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</si>
  <si>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</si>
  <si>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</si>
  <si>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</si>
  <si>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</si>
  <si>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</si>
  <si>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</si>
  <si>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</si>
  <si>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</si>
  <si>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</si>
  <si>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</si>
  <si>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</si>
  <si>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</si>
  <si>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</si>
  <si>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</si>
  <si>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</si>
  <si>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</si>
  <si>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</si>
  <si>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</si>
  <si>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</si>
  <si>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</si>
  <si>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</si>
  <si>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</si>
  <si>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</si>
  <si>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</si>
  <si>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</si>
  <si>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</si>
  <si>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</si>
  <si>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</si>
  <si>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</si>
  <si>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</si>
  <si>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</si>
  <si>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</si>
  <si>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</si>
  <si>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</si>
  <si>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</si>
  <si>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</si>
  <si>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</si>
  <si>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</si>
  <si>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</si>
  <si>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</si>
  <si>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</si>
  <si>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</si>
  <si>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</si>
  <si>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</si>
  <si>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</si>
  <si>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</si>
  <si>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</si>
  <si>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</si>
  <si>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</si>
  <si>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</si>
  <si>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</si>
  <si>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</si>
  <si>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</si>
  <si>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</si>
  <si>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</si>
  <si>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</si>
  <si>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</si>
  <si>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</si>
  <si>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</si>
  <si>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</si>
  <si>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</si>
  <si>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</si>
  <si>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</si>
  <si>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</si>
  <si>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</si>
  <si>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</si>
  <si>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</si>
  <si>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</si>
  <si>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</si>
  <si>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</si>
  <si>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</si>
  <si>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</si>
  <si>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</si>
  <si>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drift-8</t>
  </si>
  <si>
    <t>drift-7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</si>
  <si>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</si>
  <si>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</si>
  <si>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</si>
  <si>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</si>
  <si>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</si>
  <si>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</si>
  <si>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</si>
  <si>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</si>
  <si>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</si>
  <si>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</si>
  <si>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</si>
  <si>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</si>
  <si>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</si>
  <si>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</si>
  <si>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</si>
  <si>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</si>
  <si>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</si>
  <si>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</si>
  <si>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</si>
  <si>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</si>
  <si>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</si>
  <si>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</si>
  <si>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</si>
  <si>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</si>
  <si>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</si>
  <si>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</si>
  <si>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</si>
  <si>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</si>
  <si>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</si>
  <si>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</si>
  <si>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</si>
  <si>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</si>
  <si>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</si>
  <si>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</si>
  <si>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</si>
  <si>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</si>
  <si>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</si>
  <si>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</si>
  <si>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</si>
  <si>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</si>
  <si>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</si>
  <si>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</si>
  <si>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</si>
  <si>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</si>
  <si>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</si>
  <si>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</si>
  <si>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</si>
  <si>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</si>
  <si>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</si>
  <si>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</si>
  <si>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</si>
  <si>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</si>
  <si>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</si>
  <si>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</si>
  <si>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</si>
  <si>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</si>
  <si>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</si>
  <si>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</si>
  <si>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</si>
  <si>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</si>
  <si>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</si>
  <si>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</si>
  <si>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</si>
  <si>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</si>
  <si>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</si>
  <si>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</si>
  <si>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</si>
  <si>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</si>
  <si>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</si>
  <si>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</si>
  <si>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jgb-1-2</t>
  </si>
  <si>
    <t>jgb-1-1</t>
  </si>
  <si>
    <t>ja-3-2</t>
  </si>
  <si>
    <t>Blank (2)</t>
  </si>
  <si>
    <t>JGB-1 (2)</t>
  </si>
  <si>
    <t>drift-6</t>
  </si>
  <si>
    <t>bir-1-2</t>
  </si>
  <si>
    <t>27/1/2005</t>
  </si>
  <si>
    <t>This file includes major element data of hole U1309D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</si>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</sst>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5.75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4566377.862377591</c:v>
                </c:pt>
                <c:pt idx="2">
                  <c:v>1000554.9561120449</c:v>
                </c:pt>
                <c:pt idx="3">
                  <c:v>371437.2252280337</c:v>
                </c:pt>
                <c:pt idx="5">
                  <c:v>756905.7325598412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4566377.862377591</c:v>
                </c:pt>
                <c:pt idx="2">
                  <c:v>1000554.9561120449</c:v>
                </c:pt>
                <c:pt idx="3">
                  <c:v>371437.2252280337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13997980"/>
        <c:axId val="58872957"/>
      </c:scatterChart>
      <c:valAx>
        <c:axId val="13997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72957"/>
        <c:crossesAt val="-5"/>
        <c:crossBetween val="midCat"/>
        <c:dispUnits/>
      </c:valAx>
      <c:valAx>
        <c:axId val="5887295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97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0.9819624158299355</c:v>
                </c:pt>
                <c:pt idx="2">
                  <c:v>1.021651107821253</c:v>
                </c:pt>
                <c:pt idx="3">
                  <c:v>1.0347805907506862</c:v>
                </c:pt>
                <c:pt idx="4">
                  <c:v>1.0131324816414446</c:v>
                </c:pt>
                <c:pt idx="5">
                  <c:v>1.0436469019389676</c:v>
                </c:pt>
                <c:pt idx="6">
                  <c:v>1.0428387470809175</c:v>
                </c:pt>
                <c:pt idx="7">
                  <c:v>1.048700882853276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1.0382706882822634</c:v>
                </c:pt>
                <c:pt idx="2">
                  <c:v>1.0086286706327336</c:v>
                </c:pt>
                <c:pt idx="3">
                  <c:v>1.0353720690432133</c:v>
                </c:pt>
                <c:pt idx="4">
                  <c:v>0.9704228744355404</c:v>
                </c:pt>
                <c:pt idx="5">
                  <c:v>1.01035766979221</c:v>
                </c:pt>
                <c:pt idx="6">
                  <c:v>0.9982484976861918</c:v>
                </c:pt>
                <c:pt idx="7">
                  <c:v>1.026840520823923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1.0258476374631895</c:v>
                </c:pt>
                <c:pt idx="2">
                  <c:v>1.0231899270707487</c:v>
                </c:pt>
                <c:pt idx="3">
                  <c:v>1.0419357195321475</c:v>
                </c:pt>
                <c:pt idx="4">
                  <c:v>1.007812778514228</c:v>
                </c:pt>
                <c:pt idx="5">
                  <c:v>1.0375411128077983</c:v>
                </c:pt>
                <c:pt idx="6">
                  <c:v>1.0398854366708907</c:v>
                </c:pt>
                <c:pt idx="7">
                  <c:v>1.0248898800277193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0.9990696814672426</c:v>
                </c:pt>
                <c:pt idx="2">
                  <c:v>1.0367512923694844</c:v>
                </c:pt>
                <c:pt idx="3">
                  <c:v>0.9785154421475937</c:v>
                </c:pt>
                <c:pt idx="4">
                  <c:v>0.9880162880416371</c:v>
                </c:pt>
                <c:pt idx="5">
                  <c:v>1.007681246217645</c:v>
                </c:pt>
                <c:pt idx="6">
                  <c:v>1.0457398504341</c:v>
                </c:pt>
                <c:pt idx="7">
                  <c:v>1.030627481860727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1.0152011365328968</c:v>
                </c:pt>
                <c:pt idx="2">
                  <c:v>1.0040706192204008</c:v>
                </c:pt>
                <c:pt idx="3">
                  <c:v>1.0072380563750998</c:v>
                </c:pt>
                <c:pt idx="4">
                  <c:v>1.0297429721098084</c:v>
                </c:pt>
                <c:pt idx="5">
                  <c:v>1.0179749490447347</c:v>
                </c:pt>
                <c:pt idx="6">
                  <c:v>0.9932820550551679</c:v>
                </c:pt>
                <c:pt idx="7">
                  <c:v>1.0571703098359404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0.9979153887722082</c:v>
                </c:pt>
                <c:pt idx="2">
                  <c:v>0.9998479392393012</c:v>
                </c:pt>
                <c:pt idx="3">
                  <c:v>1.0392545593567935</c:v>
                </c:pt>
                <c:pt idx="4">
                  <c:v>1.0166881064877347</c:v>
                </c:pt>
                <c:pt idx="5">
                  <c:v>0.9910637185902673</c:v>
                </c:pt>
                <c:pt idx="6">
                  <c:v>0.9974189177260763</c:v>
                </c:pt>
                <c:pt idx="7">
                  <c:v>1.0092544214271164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1.0088546825492404</c:v>
                </c:pt>
                <c:pt idx="2">
                  <c:v>1.0057936456247294</c:v>
                </c:pt>
                <c:pt idx="3">
                  <c:v>0.9760319203406049</c:v>
                </c:pt>
                <c:pt idx="4">
                  <c:v>1.0110312090466052</c:v>
                </c:pt>
                <c:pt idx="5">
                  <c:v>1.0079139925071892</c:v>
                </c:pt>
                <c:pt idx="6">
                  <c:v>1.0064167131411768</c:v>
                </c:pt>
                <c:pt idx="7">
                  <c:v>1.0255755241748787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0.9876388351359067</c:v>
                </c:pt>
                <c:pt idx="2">
                  <c:v>0.9866508751718189</c:v>
                </c:pt>
                <c:pt idx="3">
                  <c:v>0.9989171862582574</c:v>
                </c:pt>
                <c:pt idx="4">
                  <c:v>0.9754447763688293</c:v>
                </c:pt>
                <c:pt idx="5">
                  <c:v>0.9773150843419807</c:v>
                </c:pt>
                <c:pt idx="6">
                  <c:v>0.96867426867058</c:v>
                </c:pt>
                <c:pt idx="7">
                  <c:v>0.9984164895679097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1.1999974877843513</c:v>
                </c:pt>
                <c:pt idx="2">
                  <c:v>1.067053315982566</c:v>
                </c:pt>
                <c:pt idx="3">
                  <c:v>1.2047920900762856</c:v>
                </c:pt>
                <c:pt idx="4">
                  <c:v>1.2794839909057794</c:v>
                </c:pt>
                <c:pt idx="5">
                  <c:v>1.2866438055042648</c:v>
                </c:pt>
                <c:pt idx="6">
                  <c:v>1.2558189194960494</c:v>
                </c:pt>
                <c:pt idx="7">
                  <c:v>1.3793948072502544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0.9994743759641171</c:v>
                </c:pt>
                <c:pt idx="2">
                  <c:v>0.9994311140064316</c:v>
                </c:pt>
                <c:pt idx="3">
                  <c:v>0.9949859208743566</c:v>
                </c:pt>
                <c:pt idx="4">
                  <c:v>1.0230133847207992</c:v>
                </c:pt>
                <c:pt idx="5">
                  <c:v>1.0037931974144199</c:v>
                </c:pt>
                <c:pt idx="6">
                  <c:v>1.0265856442238241</c:v>
                </c:pt>
              </c:numCache>
            </c:numRef>
          </c:yVal>
          <c:smooth val="0"/>
        </c:ser>
        <c:axId val="60094566"/>
        <c:axId val="3980183"/>
      </c:scatterChart>
      <c:valAx>
        <c:axId val="6009456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980183"/>
        <c:crosses val="autoZero"/>
        <c:crossBetween val="midCat"/>
        <c:dispUnits/>
      </c:valAx>
      <c:valAx>
        <c:axId val="3980183"/>
        <c:scaling>
          <c:orientation val="minMax"/>
          <c:max val="1.4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0094566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52600" y="6429375"/>
        <a:ext cx="3057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19" sqref="E19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 t="s">
        <v>1314</v>
      </c>
      <c r="B1" t="s">
        <v>1315</v>
      </c>
    </row>
    <row r="3" ht="12.75">
      <c r="B3" t="s">
        <v>1316</v>
      </c>
    </row>
    <row r="5" ht="12.75">
      <c r="B5" t="s">
        <v>1317</v>
      </c>
    </row>
    <row r="6" ht="12.75">
      <c r="B6" s="14"/>
    </row>
    <row r="7" ht="12.75">
      <c r="A7" s="1"/>
    </row>
    <row r="8" spans="1:3" ht="12.75">
      <c r="A8" s="1"/>
      <c r="B8" t="s">
        <v>1142</v>
      </c>
      <c r="C8" t="s">
        <v>1143</v>
      </c>
    </row>
    <row r="9" ht="12.75">
      <c r="A9" s="1"/>
    </row>
    <row r="10" ht="12.75">
      <c r="A10" s="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E33">
      <selection activeCell="A52" sqref="A5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1227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1280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43.11730441419926</v>
      </c>
      <c r="C5" s="32">
        <f>'blk, drift &amp; conc calc'!D146</f>
        <v>13.67235178547848</v>
      </c>
      <c r="D5" s="32">
        <f>'blk, drift &amp; conc calc'!E146</f>
        <v>12.128390256208336</v>
      </c>
      <c r="E5" s="32">
        <f>'blk, drift &amp; conc calc'!F146</f>
        <v>7.5017090070097066</v>
      </c>
      <c r="F5" s="32">
        <f>'blk, drift &amp; conc calc'!G146</f>
        <v>0.17516240679688463</v>
      </c>
      <c r="G5" s="32">
        <f>'blk, drift &amp; conc calc'!H146</f>
        <v>11.544707720462279</v>
      </c>
      <c r="H5" s="32">
        <f>'blk, drift &amp; conc calc'!I146</f>
        <v>2.2481517969616993</v>
      </c>
      <c r="I5" s="32">
        <f>'blk, drift &amp; conc calc'!J146</f>
        <v>0.5350223835421616</v>
      </c>
      <c r="J5" s="32">
        <f>'blk, drift &amp; conc calc'!K146</f>
        <v>0.2717078166563179</v>
      </c>
      <c r="K5" s="32">
        <f>'blk, drift &amp; conc calc'!L146</f>
        <v>2.732471350112588</v>
      </c>
      <c r="L5" s="32">
        <f>SUM(B5:K5)</f>
        <v>93.9269789374277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68.05285301920641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0.06071354019765683</v>
      </c>
      <c r="C6" s="32">
        <f>'blk, drift &amp; conc calc'!D147</f>
        <v>0.028132698686230674</v>
      </c>
      <c r="D6" s="32">
        <f>'blk, drift &amp; conc calc'!E147</f>
        <v>0.09471427506425141</v>
      </c>
      <c r="E6" s="32">
        <f>'blk, drift &amp; conc calc'!F147</f>
        <v>-0.15051906731173575</v>
      </c>
      <c r="F6" s="32">
        <f>'blk, drift &amp; conc calc'!G147</f>
        <v>-0.002074320828686536</v>
      </c>
      <c r="G6" s="32">
        <f>'blk, drift &amp; conc calc'!H147</f>
        <v>-0.01940391813079153</v>
      </c>
      <c r="H6" s="32">
        <f>'blk, drift &amp; conc calc'!I147</f>
        <v>0.007860955721081139</v>
      </c>
      <c r="I6" s="32">
        <f>'blk, drift &amp; conc calc'!J147</f>
        <v>0.001319341487219115</v>
      </c>
      <c r="J6" s="32">
        <f>'blk, drift &amp; conc calc'!K147</f>
        <v>0.019180395004956812</v>
      </c>
      <c r="K6" s="32">
        <f>'blk, drift &amp; conc calc'!L147</f>
        <v>0.009480913137925108</v>
      </c>
      <c r="L6" s="32">
        <f aca="true" t="shared" si="0" ref="L6:L36">SUM(B6:K6)</f>
        <v>0.049404813028107286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4.306728520425514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47.945793134991874</v>
      </c>
      <c r="C7" s="32">
        <f>'blk, drift &amp; conc calc'!D148</f>
        <v>15.554526223577271</v>
      </c>
      <c r="D7" s="32">
        <f>'blk, drift &amp; conc calc'!E148</f>
        <v>11.224037295850465</v>
      </c>
      <c r="E7" s="32">
        <f>'blk, drift &amp; conc calc'!F148</f>
        <v>9.848354416133384</v>
      </c>
      <c r="F7" s="32">
        <f>'blk, drift &amp; conc calc'!G148</f>
        <v>0.17033617475193577</v>
      </c>
      <c r="G7" s="32">
        <f>'blk, drift &amp; conc calc'!H148</f>
        <v>13.199668348860124</v>
      </c>
      <c r="H7" s="32">
        <f>'blk, drift &amp; conc calc'!I148</f>
        <v>1.803022089806295</v>
      </c>
      <c r="I7" s="32">
        <f>'blk, drift &amp; conc calc'!J148</f>
        <v>0.024028002592439212</v>
      </c>
      <c r="J7" s="32">
        <f>'blk, drift &amp; conc calc'!K148</f>
        <v>0.025449795528687976</v>
      </c>
      <c r="K7" s="32">
        <f>'blk, drift &amp; conc calc'!L148</f>
        <v>0.960674368314211</v>
      </c>
      <c r="L7" s="32">
        <f t="shared" si="0"/>
        <v>100.7558898504067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6.102835774710181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43.11730441419926</v>
      </c>
      <c r="C8" s="32">
        <f>'blk, drift &amp; conc calc'!D149</f>
        <v>13.672351785478481</v>
      </c>
      <c r="D8" s="32">
        <f>'blk, drift &amp; conc calc'!E149</f>
        <v>12.128390256208336</v>
      </c>
      <c r="E8" s="32">
        <f>'blk, drift &amp; conc calc'!F149</f>
        <v>7.501709007009708</v>
      </c>
      <c r="F8" s="32">
        <f>'blk, drift &amp; conc calc'!G149</f>
        <v>0.17516240679688463</v>
      </c>
      <c r="G8" s="32">
        <f>'blk, drift &amp; conc calc'!H149</f>
        <v>11.544707720462279</v>
      </c>
      <c r="H8" s="32">
        <f>'blk, drift &amp; conc calc'!I149</f>
        <v>2.2481517969616993</v>
      </c>
      <c r="I8" s="32">
        <f>'blk, drift &amp; conc calc'!J149</f>
        <v>0.5350223835421616</v>
      </c>
      <c r="J8" s="32">
        <f>'blk, drift &amp; conc calc'!K149</f>
        <v>0.27170781665631794</v>
      </c>
      <c r="K8" s="32">
        <f>'blk, drift &amp; conc calc'!L149</f>
        <v>2.732471350112588</v>
      </c>
      <c r="L8" s="32">
        <f t="shared" si="0"/>
        <v>93.92697893742772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68.05285301920641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43.302793923402874</v>
      </c>
      <c r="C9" s="32">
        <f>'blk, drift &amp; conc calc'!D150</f>
        <v>0.6714587154888251</v>
      </c>
      <c r="D9" s="32">
        <f>'blk, drift &amp; conc calc'!E150</f>
        <v>8.354323698996716</v>
      </c>
      <c r="E9" s="32">
        <f>'blk, drift &amp; conc calc'!F150</f>
        <v>46.098982842871244</v>
      </c>
      <c r="F9" s="32">
        <f>'blk, drift &amp; conc calc'!G150</f>
        <v>0.1251443199783119</v>
      </c>
      <c r="G9" s="32">
        <f>'blk, drift &amp; conc calc'!H150</f>
        <v>0.5651622976417119</v>
      </c>
      <c r="H9" s="32">
        <f>'blk, drift &amp; conc calc'!I150</f>
        <v>0.03235044261575828</v>
      </c>
      <c r="I9" s="32">
        <f>'blk, drift &amp; conc calc'!J150</f>
        <v>0.010681212675653027</v>
      </c>
      <c r="J9" s="32">
        <f>'blk, drift &amp; conc calc'!K150</f>
        <v>0.005355133266755075</v>
      </c>
      <c r="K9" s="32">
        <f>'blk, drift &amp; conc calc'!L150</f>
        <v>0.013072038165101859</v>
      </c>
      <c r="L9" s="32">
        <f t="shared" si="0"/>
        <v>99.17932462510295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1.11885155063929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1309D101R3(0-14)</v>
      </c>
      <c r="B10" s="91">
        <f>'blk, drift &amp; conc calc'!C151</f>
        <v>49.86090187928988</v>
      </c>
      <c r="C10" s="91">
        <f>'blk, drift &amp; conc calc'!D151</f>
        <v>17.339082099095773</v>
      </c>
      <c r="D10" s="91">
        <f>'blk, drift &amp; conc calc'!E151</f>
        <v>5.189814986039393</v>
      </c>
      <c r="E10" s="91">
        <f>'blk, drift &amp; conc calc'!F151</f>
        <v>10.971384122448832</v>
      </c>
      <c r="F10" s="91">
        <f>'blk, drift &amp; conc calc'!G151</f>
        <v>0.09419405483373479</v>
      </c>
      <c r="G10" s="91">
        <f>'blk, drift &amp; conc calc'!H151</f>
        <v>15.392167484154648</v>
      </c>
      <c r="H10" s="91">
        <f>'blk, drift &amp; conc calc'!I151</f>
        <v>1.4778201057256575</v>
      </c>
      <c r="I10" s="91">
        <f>'blk, drift &amp; conc calc'!J151</f>
        <v>0.0907140467020175</v>
      </c>
      <c r="J10" s="91">
        <f>'blk, drift &amp; conc calc'!K151</f>
        <v>0.012729239449226831</v>
      </c>
      <c r="K10" s="91">
        <f>'blk, drift &amp; conc calc'!L151</f>
        <v>0.1812204765864374</v>
      </c>
      <c r="L10" s="91">
        <f t="shared" si="0"/>
        <v>100.61002849432558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2.8319502174656446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43.11730441419926</v>
      </c>
      <c r="C11" s="32">
        <f>'blk, drift &amp; conc calc'!D152</f>
        <v>13.67235178547848</v>
      </c>
      <c r="D11" s="32">
        <f>'blk, drift &amp; conc calc'!E152</f>
        <v>12.128390256208336</v>
      </c>
      <c r="E11" s="32">
        <f>'blk, drift &amp; conc calc'!F152</f>
        <v>7.5017090070097066</v>
      </c>
      <c r="F11" s="32">
        <f>'blk, drift &amp; conc calc'!G152</f>
        <v>0.17516240679688463</v>
      </c>
      <c r="G11" s="32">
        <f>'blk, drift &amp; conc calc'!H152</f>
        <v>11.544707720462279</v>
      </c>
      <c r="H11" s="32">
        <f>'blk, drift &amp; conc calc'!I152</f>
        <v>2.2481517969616993</v>
      </c>
      <c r="I11" s="32">
        <f>'blk, drift &amp; conc calc'!J152</f>
        <v>0.5350223835421616</v>
      </c>
      <c r="J11" s="32">
        <f>'blk, drift &amp; conc calc'!K152</f>
        <v>0.2717078166563179</v>
      </c>
      <c r="K11" s="32">
        <f>'blk, drift &amp; conc calc'!L152</f>
        <v>2.732471350112588</v>
      </c>
      <c r="L11" s="32">
        <f t="shared" si="0"/>
        <v>93.9269789374277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68.05285301920641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1309D102R1(99-109)</v>
      </c>
      <c r="B12" s="91">
        <f>'blk, drift &amp; conc calc'!C153</f>
        <v>48.49761387969833</v>
      </c>
      <c r="C12" s="91">
        <f>'blk, drift &amp; conc calc'!D153</f>
        <v>18.9550057680389</v>
      </c>
      <c r="D12" s="91">
        <f>'blk, drift &amp; conc calc'!E153</f>
        <v>5.1229070885219175</v>
      </c>
      <c r="E12" s="91">
        <f>'blk, drift &amp; conc calc'!F153</f>
        <v>11.127516586866204</v>
      </c>
      <c r="F12" s="91">
        <f>'blk, drift &amp; conc calc'!G153</f>
        <v>0.09344975430622103</v>
      </c>
      <c r="G12" s="91">
        <f>'blk, drift &amp; conc calc'!H153</f>
        <v>14.46126170348021</v>
      </c>
      <c r="H12" s="91">
        <f>'blk, drift &amp; conc calc'!I153</f>
        <v>1.3644009042014225</v>
      </c>
      <c r="I12" s="91">
        <f>'blk, drift &amp; conc calc'!J153</f>
        <v>0.019643706973610484</v>
      </c>
      <c r="J12" s="91">
        <f>'blk, drift &amp; conc calc'!K153</f>
        <v>-0.016353668000664737</v>
      </c>
      <c r="K12" s="91">
        <f>'blk, drift &amp; conc calc'!L153</f>
        <v>0.2648596555817135</v>
      </c>
      <c r="L12" s="91">
        <f t="shared" si="0"/>
        <v>99.89030537966786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-4.554655174935654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1309D103R1(15-23)</v>
      </c>
      <c r="B13" s="91">
        <f>'blk, drift &amp; conc calc'!C154</f>
        <v>53.66531554775738</v>
      </c>
      <c r="C13" s="91">
        <f>'blk, drift &amp; conc calc'!D154</f>
        <v>16.981664261843054</v>
      </c>
      <c r="D13" s="91">
        <f>'blk, drift &amp; conc calc'!E154</f>
        <v>5.761800536324353</v>
      </c>
      <c r="E13" s="91">
        <f>'blk, drift &amp; conc calc'!F154</f>
        <v>9.477879858182424</v>
      </c>
      <c r="F13" s="91">
        <f>'blk, drift &amp; conc calc'!G154</f>
        <v>0.11724482911310725</v>
      </c>
      <c r="G13" s="91">
        <f>'blk, drift &amp; conc calc'!H154</f>
        <v>13.15887919450072</v>
      </c>
      <c r="H13" s="91">
        <f>'blk, drift &amp; conc calc'!I154</f>
        <v>2.339488360778298</v>
      </c>
      <c r="I13" s="91">
        <f>'blk, drift &amp; conc calc'!J154</f>
        <v>0.021453528712944918</v>
      </c>
      <c r="J13" s="91">
        <f>'blk, drift &amp; conc calc'!K154</f>
        <v>-0.00494048736205798</v>
      </c>
      <c r="K13" s="91">
        <f>'blk, drift &amp; conc calc'!L154</f>
        <v>0.30067782797535125</v>
      </c>
      <c r="L13" s="91">
        <f t="shared" si="0"/>
        <v>101.81946345782556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-1.5804449695897826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1309D104R2(37-47)</v>
      </c>
      <c r="B14" s="91">
        <f>'blk, drift &amp; conc calc'!C155</f>
        <v>47.10339376720174</v>
      </c>
      <c r="C14" s="91">
        <f>'blk, drift &amp; conc calc'!D155</f>
        <v>15.787515294918805</v>
      </c>
      <c r="D14" s="91">
        <f>'blk, drift &amp; conc calc'!E155</f>
        <v>7.8851509170224</v>
      </c>
      <c r="E14" s="91">
        <f>'blk, drift &amp; conc calc'!F155</f>
        <v>17.067541377515234</v>
      </c>
      <c r="F14" s="91">
        <f>'blk, drift &amp; conc calc'!G155</f>
        <v>0.12624527566642535</v>
      </c>
      <c r="G14" s="91">
        <f>'blk, drift &amp; conc calc'!H155</f>
        <v>11.359158683796425</v>
      </c>
      <c r="H14" s="91">
        <f>'blk, drift &amp; conc calc'!I155</f>
        <v>1.3806891890914874</v>
      </c>
      <c r="I14" s="91">
        <f>'blk, drift &amp; conc calc'!J155</f>
        <v>0.01943658049607053</v>
      </c>
      <c r="J14" s="91">
        <f>'blk, drift &amp; conc calc'!K155</f>
        <v>-0.01514538664467319</v>
      </c>
      <c r="K14" s="91">
        <f>'blk, drift &amp; conc calc'!L155</f>
        <v>0.22926185188169734</v>
      </c>
      <c r="L14" s="91">
        <f t="shared" si="0"/>
        <v>100.94324755094561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-4.053107570706416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61.9912881443857</v>
      </c>
      <c r="C15" s="32">
        <f>'blk, drift &amp; conc calc'!D156</f>
        <v>15.195660428519904</v>
      </c>
      <c r="D15" s="32">
        <f>'blk, drift &amp; conc calc'!E156</f>
        <v>6.447785443241615</v>
      </c>
      <c r="E15" s="32">
        <f>'blk, drift &amp; conc calc'!F156</f>
        <v>3.838677980292138</v>
      </c>
      <c r="F15" s="32">
        <f>'blk, drift &amp; conc calc'!G156</f>
        <v>0.10929377902099423</v>
      </c>
      <c r="G15" s="32">
        <f>'blk, drift &amp; conc calc'!H156</f>
        <v>6.3284727819894755</v>
      </c>
      <c r="H15" s="32">
        <f>'blk, drift &amp; conc calc'!I156</f>
        <v>3.2443071617056227</v>
      </c>
      <c r="I15" s="32">
        <f>'blk, drift &amp; conc calc'!J156</f>
        <v>1.4069983089245592</v>
      </c>
      <c r="J15" s="32">
        <f>'blk, drift &amp; conc calc'!K156</f>
        <v>0.1053291487814251</v>
      </c>
      <c r="K15" s="32">
        <f>'blk, drift &amp; conc calc'!L156</f>
        <v>0.6660113137527928</v>
      </c>
      <c r="L15" s="32">
        <f t="shared" si="0"/>
        <v>99.3338244906142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26.28334534309706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43.11730441419926</v>
      </c>
      <c r="C16" s="32">
        <f>'blk, drift &amp; conc calc'!D157</f>
        <v>13.67235178547848</v>
      </c>
      <c r="D16" s="32">
        <f>'blk, drift &amp; conc calc'!E157</f>
        <v>12.128390256208336</v>
      </c>
      <c r="E16" s="32">
        <f>'blk, drift &amp; conc calc'!F157</f>
        <v>7.5017090070097066</v>
      </c>
      <c r="F16" s="32">
        <f>'blk, drift &amp; conc calc'!G157</f>
        <v>0.17516240679688463</v>
      </c>
      <c r="G16" s="32">
        <f>'blk, drift &amp; conc calc'!H157</f>
        <v>11.544707720462279</v>
      </c>
      <c r="H16" s="32">
        <f>'blk, drift &amp; conc calc'!I157</f>
        <v>2.2481517969616993</v>
      </c>
      <c r="I16" s="32">
        <f>'blk, drift &amp; conc calc'!J157</f>
        <v>0.5350223835421616</v>
      </c>
      <c r="J16" s="32">
        <f>'blk, drift &amp; conc calc'!K157</f>
        <v>0.2717078166563179</v>
      </c>
      <c r="K16" s="32">
        <f>'blk, drift &amp; conc calc'!L157</f>
        <v>2.732471350112588</v>
      </c>
      <c r="L16" s="32">
        <f t="shared" si="0"/>
        <v>93.9269789374277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68.05285301920641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39.508798803537694</v>
      </c>
      <c r="C17" s="32">
        <f>'blk, drift &amp; conc calc'!D158</f>
        <v>0.27997597803287516</v>
      </c>
      <c r="D17" s="32">
        <f>'blk, drift &amp; conc calc'!E158</f>
        <v>8.336237482782861</v>
      </c>
      <c r="E17" s="32">
        <f>'blk, drift &amp; conc calc'!F158</f>
        <v>51.33335772082565</v>
      </c>
      <c r="F17" s="32">
        <f>'blk, drift &amp; conc calc'!G158</f>
        <v>0.11884326882693583</v>
      </c>
      <c r="G17" s="32">
        <f>'blk, drift &amp; conc calc'!H158</f>
        <v>0.11467956659313774</v>
      </c>
      <c r="H17" s="32">
        <f>'blk, drift &amp; conc calc'!I158</f>
        <v>0.01287040951474324</v>
      </c>
      <c r="I17" s="32">
        <f>'blk, drift &amp; conc calc'!J158</f>
        <v>0.0025457960863975613</v>
      </c>
      <c r="J17" s="32">
        <f>'blk, drift &amp; conc calc'!K158</f>
        <v>-0.02297090043900096</v>
      </c>
      <c r="K17" s="32">
        <f>'blk, drift &amp; conc calc'!L158</f>
        <v>0.012523488387449508</v>
      </c>
      <c r="L17" s="32">
        <f t="shared" si="0"/>
        <v>99.69686161414873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-5.790692807689396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1309D105R3(23-32)</v>
      </c>
      <c r="B18" s="91">
        <f>'blk, drift &amp; conc calc'!C159</f>
        <v>48.47368190148861</v>
      </c>
      <c r="C18" s="91">
        <f>'blk, drift &amp; conc calc'!D159</f>
        <v>22.197766266941084</v>
      </c>
      <c r="D18" s="91">
        <f>'blk, drift &amp; conc calc'!E159</f>
        <v>6.895611795690082</v>
      </c>
      <c r="E18" s="91">
        <f>'blk, drift &amp; conc calc'!F159</f>
        <v>11.102300987422305</v>
      </c>
      <c r="F18" s="91">
        <f>'blk, drift &amp; conc calc'!G159</f>
        <v>0.10903623988872138</v>
      </c>
      <c r="G18" s="91">
        <f>'blk, drift &amp; conc calc'!H159</f>
        <v>11.439223315298879</v>
      </c>
      <c r="H18" s="91">
        <f>'blk, drift &amp; conc calc'!I159</f>
        <v>1.8799256030708345</v>
      </c>
      <c r="I18" s="91">
        <f>'blk, drift &amp; conc calc'!J159</f>
        <v>0.033134439925505625</v>
      </c>
      <c r="J18" s="91">
        <f>'blk, drift &amp; conc calc'!K159</f>
        <v>0.002084526949638731</v>
      </c>
      <c r="K18" s="91">
        <f>'blk, drift &amp; conc calc'!L159</f>
        <v>0.15061861319963687</v>
      </c>
      <c r="L18" s="91">
        <f>SUM(B18:K18)</f>
        <v>102.28338368987531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0.5295013984045429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1309D36R3(98-106)</v>
      </c>
      <c r="B19" s="91">
        <f>'blk, drift &amp; conc calc'!C160</f>
        <v>54.79447841485943</v>
      </c>
      <c r="C19" s="91">
        <f>'blk, drift &amp; conc calc'!D160</f>
        <v>17.32407668208016</v>
      </c>
      <c r="D19" s="91">
        <f>'blk, drift &amp; conc calc'!E160</f>
        <v>5.9867095362405305</v>
      </c>
      <c r="E19" s="91">
        <f>'blk, drift &amp; conc calc'!F160</f>
        <v>11.596924106095564</v>
      </c>
      <c r="F19" s="91">
        <f>'blk, drift &amp; conc calc'!G160</f>
        <v>0.10282172815228181</v>
      </c>
      <c r="G19" s="91">
        <f>'blk, drift &amp; conc calc'!H160</f>
        <v>11.96190824070746</v>
      </c>
      <c r="H19" s="91">
        <f>'blk, drift &amp; conc calc'!I160</f>
        <v>2.1451442236365903</v>
      </c>
      <c r="I19" s="91">
        <f>'blk, drift &amp; conc calc'!J160</f>
        <v>0.016965473821105838</v>
      </c>
      <c r="J19" s="91">
        <f>'blk, drift &amp; conc calc'!K160</f>
        <v>0.020013235515197535</v>
      </c>
      <c r="K19" s="91">
        <f>'blk, drift &amp; conc calc'!L160</f>
        <v>0.23720927953032495</v>
      </c>
      <c r="L19" s="91">
        <f t="shared" si="0"/>
        <v>104.18625092063861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5.057311228756516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1309D107R2(35-45)</v>
      </c>
      <c r="B20" s="91">
        <f>'blk, drift &amp; conc calc'!C161</f>
        <v>51.84285246459659</v>
      </c>
      <c r="C20" s="91">
        <f>'blk, drift &amp; conc calc'!D161</f>
        <v>16.44290925506867</v>
      </c>
      <c r="D20" s="91">
        <f>'blk, drift &amp; conc calc'!E161</f>
        <v>5.511475922072229</v>
      </c>
      <c r="E20" s="91">
        <f>'blk, drift &amp; conc calc'!F161</f>
        <v>9.643954958229235</v>
      </c>
      <c r="F20" s="91">
        <f>'blk, drift &amp; conc calc'!G161</f>
        <v>0.10401464495694165</v>
      </c>
      <c r="G20" s="91">
        <f>'blk, drift &amp; conc calc'!H161</f>
        <v>13.257419583914446</v>
      </c>
      <c r="H20" s="91">
        <f>'blk, drift &amp; conc calc'!I161</f>
        <v>2.0023062012794233</v>
      </c>
      <c r="I20" s="91">
        <f>'blk, drift &amp; conc calc'!J161</f>
        <v>0.020759178475988533</v>
      </c>
      <c r="J20" s="91">
        <f>'blk, drift &amp; conc calc'!K161</f>
        <v>-0.0040889903475038155</v>
      </c>
      <c r="K20" s="91">
        <f>'blk, drift &amp; conc calc'!L161</f>
        <v>0.25715769637507646</v>
      </c>
      <c r="L20" s="91">
        <f t="shared" si="0"/>
        <v>99.0787609146211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-0.9347180975334943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43.11730441419926</v>
      </c>
      <c r="C21" s="32">
        <f>'blk, drift &amp; conc calc'!D162</f>
        <v>13.67235178547848</v>
      </c>
      <c r="D21" s="32">
        <f>'blk, drift &amp; conc calc'!E162</f>
        <v>12.128390256208336</v>
      </c>
      <c r="E21" s="32">
        <f>'blk, drift &amp; conc calc'!F162</f>
        <v>7.5017090070097066</v>
      </c>
      <c r="F21" s="32">
        <f>'blk, drift &amp; conc calc'!G162</f>
        <v>0.17516240679688472</v>
      </c>
      <c r="G21" s="32">
        <f>'blk, drift &amp; conc calc'!H162</f>
        <v>11.544707720462279</v>
      </c>
      <c r="H21" s="32">
        <f>'blk, drift &amp; conc calc'!I162</f>
        <v>2.2481517969616998</v>
      </c>
      <c r="I21" s="32">
        <f>'blk, drift &amp; conc calc'!J162</f>
        <v>0.5350223835421616</v>
      </c>
      <c r="J21" s="32">
        <f>'blk, drift &amp; conc calc'!K162</f>
        <v>0.2717078166563179</v>
      </c>
      <c r="K21" s="32">
        <f>'blk, drift &amp; conc calc'!L162</f>
        <v>2.7324713501125877</v>
      </c>
      <c r="L21" s="32">
        <f t="shared" si="0"/>
        <v>93.9269789374277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68.05285301920641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47.88041292876559</v>
      </c>
      <c r="C22" s="32">
        <f>'blk, drift &amp; conc calc'!D163</f>
        <v>15.907933143085934</v>
      </c>
      <c r="D22" s="32">
        <f>'blk, drift &amp; conc calc'!E163</f>
        <v>11.644677474150637</v>
      </c>
      <c r="E22" s="32">
        <f>'blk, drift &amp; conc calc'!F163</f>
        <v>10.085175245869165</v>
      </c>
      <c r="F22" s="32">
        <f>'blk, drift &amp; conc calc'!G163</f>
        <v>0.16337253595906678</v>
      </c>
      <c r="G22" s="32">
        <f>'blk, drift &amp; conc calc'!H163</f>
        <v>13.145863604851039</v>
      </c>
      <c r="H22" s="32">
        <f>'blk, drift &amp; conc calc'!I163</f>
        <v>1.7570009036098873</v>
      </c>
      <c r="I22" s="32">
        <f>'blk, drift &amp; conc calc'!J163</f>
        <v>0.025084003519471706</v>
      </c>
      <c r="J22" s="32">
        <f>'blk, drift &amp; conc calc'!K163</f>
        <v>0.0011095033004275643</v>
      </c>
      <c r="K22" s="32">
        <f>'blk, drift &amp; conc calc'!L163</f>
        <v>0.9788214201379446</v>
      </c>
      <c r="L22" s="32">
        <f t="shared" si="0"/>
        <v>101.58945076324918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0.4079661748455443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1309D109R2(77-95)</v>
      </c>
      <c r="B23" s="91">
        <f>'blk, drift &amp; conc calc'!C164</f>
        <v>51.03434576257949</v>
      </c>
      <c r="C23" s="91">
        <f>'blk, drift &amp; conc calc'!D164</f>
        <v>14.179183108149248</v>
      </c>
      <c r="D23" s="91">
        <f>'blk, drift &amp; conc calc'!E164</f>
        <v>6.109841885760524</v>
      </c>
      <c r="E23" s="91">
        <f>'blk, drift &amp; conc calc'!F164</f>
        <v>11.466730137532656</v>
      </c>
      <c r="F23" s="91">
        <f>'blk, drift &amp; conc calc'!G164</f>
        <v>0.11608566614699468</v>
      </c>
      <c r="G23" s="91">
        <f>'blk, drift &amp; conc calc'!H164</f>
        <v>14.81070178987576</v>
      </c>
      <c r="H23" s="91">
        <f>'blk, drift &amp; conc calc'!I164</f>
        <v>1.6060977335947804</v>
      </c>
      <c r="I23" s="91">
        <f>'blk, drift &amp; conc calc'!J164</f>
        <v>0.022780257766935486</v>
      </c>
      <c r="J23" s="91">
        <f>'blk, drift &amp; conc calc'!K164</f>
        <v>0.0071144756743103865</v>
      </c>
      <c r="K23" s="91">
        <f>'blk, drift &amp; conc calc'!L164</f>
        <v>0.32004997900716825</v>
      </c>
      <c r="L23" s="91">
        <f t="shared" si="0"/>
        <v>99.67293079608787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1.912673675159958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1309D111R2(6-14)</v>
      </c>
      <c r="B24" s="91">
        <f>'blk, drift &amp; conc calc'!C165</f>
        <v>42.38545641267868</v>
      </c>
      <c r="C24" s="91">
        <f>'blk, drift &amp; conc calc'!D165</f>
        <v>11.019421820309857</v>
      </c>
      <c r="D24" s="91">
        <f>'blk, drift &amp; conc calc'!E165</f>
        <v>9.133260416618922</v>
      </c>
      <c r="E24" s="91">
        <f>'blk, drift &amp; conc calc'!F165</f>
        <v>26.87683951409353</v>
      </c>
      <c r="F24" s="91">
        <f>'blk, drift &amp; conc calc'!G165</f>
        <v>0.13582079687102377</v>
      </c>
      <c r="G24" s="91">
        <f>'blk, drift &amp; conc calc'!H165</f>
        <v>7.003041808446439</v>
      </c>
      <c r="H24" s="91">
        <f>'blk, drift &amp; conc calc'!I165</f>
        <v>0.6637540715465746</v>
      </c>
      <c r="I24" s="91">
        <f>'blk, drift &amp; conc calc'!J165</f>
        <v>0.010823297241676084</v>
      </c>
      <c r="J24" s="91">
        <f>'blk, drift &amp; conc calc'!K165</f>
        <v>0.005918035560930528</v>
      </c>
      <c r="K24" s="91">
        <f>'blk, drift &amp; conc calc'!L165</f>
        <v>0.07999552867667832</v>
      </c>
      <c r="L24" s="91">
        <f t="shared" si="0"/>
        <v>97.31433170204431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1.6171767980343557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44.58728005295663</v>
      </c>
      <c r="C25" s="32">
        <f>'blk, drift &amp; conc calc'!D166</f>
        <v>17.690940843598288</v>
      </c>
      <c r="D25" s="32">
        <f>'blk, drift &amp; conc calc'!E166</f>
        <v>14.867449759197843</v>
      </c>
      <c r="E25" s="32">
        <f>'blk, drift &amp; conc calc'!F166</f>
        <v>8.362663292681638</v>
      </c>
      <c r="F25" s="32">
        <f>'blk, drift &amp; conc calc'!G166</f>
        <v>0.2011734687137903</v>
      </c>
      <c r="G25" s="32">
        <f>'blk, drift &amp; conc calc'!H166</f>
        <v>12.034543591689824</v>
      </c>
      <c r="H25" s="32">
        <f>'blk, drift &amp; conc calc'!I166</f>
        <v>1.2411500346895779</v>
      </c>
      <c r="I25" s="32">
        <f>'blk, drift &amp; conc calc'!J166</f>
        <v>0.23468703573332597</v>
      </c>
      <c r="J25" s="32">
        <f>'blk, drift &amp; conc calc'!K166</f>
        <v>0.031983784888335684</v>
      </c>
      <c r="K25" s="32">
        <f>'blk, drift &amp; conc calc'!L166</f>
        <v>1.5727948079803415</v>
      </c>
      <c r="L25" s="32">
        <f t="shared" si="0"/>
        <v>100.82466667212961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8.135677966627336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43.11730441419926</v>
      </c>
      <c r="C26" s="32">
        <f>'blk, drift &amp; conc calc'!D167</f>
        <v>13.67235178547848</v>
      </c>
      <c r="D26" s="32">
        <f>'blk, drift &amp; conc calc'!E167</f>
        <v>12.128390256208336</v>
      </c>
      <c r="E26" s="32">
        <f>'blk, drift &amp; conc calc'!F167</f>
        <v>7.5017090070097066</v>
      </c>
      <c r="F26" s="32">
        <f>'blk, drift &amp; conc calc'!G167</f>
        <v>0.17516240679688463</v>
      </c>
      <c r="G26" s="32">
        <f>'blk, drift &amp; conc calc'!H167</f>
        <v>11.544707720462279</v>
      </c>
      <c r="H26" s="32">
        <f>'blk, drift &amp; conc calc'!I167</f>
        <v>2.2481517969616993</v>
      </c>
      <c r="I26" s="32">
        <f>'blk, drift &amp; conc calc'!J167</f>
        <v>0.5350223835421615</v>
      </c>
      <c r="J26" s="32">
        <f>'blk, drift &amp; conc calc'!K167</f>
        <v>0.2717078166563179</v>
      </c>
      <c r="K26" s="32">
        <f>'blk, drift &amp; conc calc'!L167</f>
        <v>2.7324713501125886</v>
      </c>
      <c r="L26" s="32">
        <f t="shared" si="0"/>
        <v>93.9269789374277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68.05285301920641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1309D111R3(131-138)</v>
      </c>
      <c r="B27" s="91">
        <f>'blk, drift &amp; conc calc'!C168</f>
        <v>41.180466952301536</v>
      </c>
      <c r="C27" s="91">
        <f>'blk, drift &amp; conc calc'!D168</f>
        <v>7.005537446318482</v>
      </c>
      <c r="D27" s="91">
        <f>'blk, drift &amp; conc calc'!E168</f>
        <v>10.243228422243705</v>
      </c>
      <c r="E27" s="91">
        <f>'blk, drift &amp; conc calc'!F168</f>
        <v>35.58495986845516</v>
      </c>
      <c r="F27" s="91">
        <f>'blk, drift &amp; conc calc'!G168</f>
        <v>0.15204440383824375</v>
      </c>
      <c r="G27" s="91">
        <f>'blk, drift &amp; conc calc'!H168</f>
        <v>4.047387010917919</v>
      </c>
      <c r="H27" s="91">
        <f>'blk, drift &amp; conc calc'!I168</f>
        <v>0.3556023364765242</v>
      </c>
      <c r="I27" s="91">
        <f>'blk, drift &amp; conc calc'!J168</f>
        <v>0.003781324407469024</v>
      </c>
      <c r="J27" s="91">
        <f>'blk, drift &amp; conc calc'!K168</f>
        <v>0.002627655308754857</v>
      </c>
      <c r="K27" s="91">
        <f>'blk, drift &amp; conc calc'!L168</f>
        <v>0.06965643019310581</v>
      </c>
      <c r="L27" s="91">
        <f t="shared" si="0"/>
        <v>98.64529185046091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0.7863683513718449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43.39121464299858</v>
      </c>
      <c r="C28" s="32">
        <f>'blk, drift &amp; conc calc'!D169</f>
        <v>0.6628075276914257</v>
      </c>
      <c r="D28" s="32">
        <f>'blk, drift &amp; conc calc'!E169</f>
        <v>8.469990762867702</v>
      </c>
      <c r="E28" s="32">
        <f>'blk, drift &amp; conc calc'!F169</f>
        <v>45.98706505220593</v>
      </c>
      <c r="F28" s="32">
        <f>'blk, drift &amp; conc calc'!G169</f>
        <v>0.12349324488134657</v>
      </c>
      <c r="G28" s="32">
        <f>'blk, drift &amp; conc calc'!H169</f>
        <v>0.5592398376969697</v>
      </c>
      <c r="H28" s="32">
        <f>'blk, drift &amp; conc calc'!I169</f>
        <v>0.02459902122951904</v>
      </c>
      <c r="I28" s="32">
        <f>'blk, drift &amp; conc calc'!J169</f>
        <v>0.0037696996905183986</v>
      </c>
      <c r="J28" s="32">
        <f>'blk, drift &amp; conc calc'!K169</f>
        <v>-0.01692417638237034</v>
      </c>
      <c r="K28" s="32">
        <f>'blk, drift &amp; conc calc'!L169</f>
        <v>0.012608538953813826</v>
      </c>
      <c r="L28" s="32">
        <f t="shared" si="0"/>
        <v>99.21786415183342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-4.1182072357567705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1309D113R2(7-22)</v>
      </c>
      <c r="B29" s="91">
        <f>'blk, drift &amp; conc calc'!C170</f>
        <v>42.14077147580755</v>
      </c>
      <c r="C29" s="91">
        <f>'blk, drift &amp; conc calc'!D170</f>
        <v>12.033677467629424</v>
      </c>
      <c r="D29" s="91">
        <f>'blk, drift &amp; conc calc'!E170</f>
        <v>22.11185033585686</v>
      </c>
      <c r="E29" s="91">
        <f>'blk, drift &amp; conc calc'!F170</f>
        <v>4.357499091566653</v>
      </c>
      <c r="F29" s="91">
        <f>'blk, drift &amp; conc calc'!G170</f>
        <v>0.26044161509402</v>
      </c>
      <c r="G29" s="91">
        <f>'blk, drift &amp; conc calc'!H170</f>
        <v>9.047793682030623</v>
      </c>
      <c r="H29" s="91">
        <f>'blk, drift &amp; conc calc'!I170</f>
        <v>3.015264587194607</v>
      </c>
      <c r="I29" s="91">
        <f>'blk, drift &amp; conc calc'!J170</f>
        <v>0.04035425245437278</v>
      </c>
      <c r="J29" s="91">
        <f>'blk, drift &amp; conc calc'!K170</f>
        <v>0.29218888794919184</v>
      </c>
      <c r="K29" s="91">
        <f>'blk, drift &amp; conc calc'!L170</f>
        <v>4.374496234063563</v>
      </c>
      <c r="L29" s="91">
        <f t="shared" si="0"/>
        <v>97.67433762964686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73.17525742955574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1309D113R2(145-149)</v>
      </c>
      <c r="B30" s="91">
        <f>'blk, drift &amp; conc calc'!C171</f>
        <v>49.16948429984563</v>
      </c>
      <c r="C30" s="91">
        <f>'blk, drift &amp; conc calc'!D171</f>
        <v>18.657954734741775</v>
      </c>
      <c r="D30" s="91">
        <f>'blk, drift &amp; conc calc'!E171</f>
        <v>8.131298443797442</v>
      </c>
      <c r="E30" s="91">
        <f>'blk, drift &amp; conc calc'!F171</f>
        <v>12.019508268068224</v>
      </c>
      <c r="F30" s="91">
        <f>'blk, drift &amp; conc calc'!G171</f>
        <v>0.12738119247597532</v>
      </c>
      <c r="G30" s="91">
        <f>'blk, drift &amp; conc calc'!H171</f>
        <v>10.965076933305474</v>
      </c>
      <c r="H30" s="91">
        <f>'blk, drift &amp; conc calc'!I171</f>
        <v>1.7805330148856922</v>
      </c>
      <c r="I30" s="91">
        <f>'blk, drift &amp; conc calc'!J171</f>
        <v>0.030310836593368477</v>
      </c>
      <c r="J30" s="91">
        <f>'blk, drift &amp; conc calc'!K171</f>
        <v>0.013968332110790493</v>
      </c>
      <c r="K30" s="91">
        <f>'blk, drift &amp; conc calc'!L171</f>
        <v>0.3004604527786578</v>
      </c>
      <c r="L30" s="91">
        <f t="shared" si="0"/>
        <v>101.19597650860302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3.575714994679643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43.11730441419926</v>
      </c>
      <c r="C31" s="32">
        <f>'blk, drift &amp; conc calc'!D172</f>
        <v>13.67235178547848</v>
      </c>
      <c r="D31" s="32">
        <f>'blk, drift &amp; conc calc'!E172</f>
        <v>12.128390256208336</v>
      </c>
      <c r="E31" s="32">
        <f>'blk, drift &amp; conc calc'!F172</f>
        <v>7.5017090070097066</v>
      </c>
      <c r="F31" s="32">
        <f>'blk, drift &amp; conc calc'!G172</f>
        <v>0.17516240679688472</v>
      </c>
      <c r="G31" s="32">
        <f>'blk, drift &amp; conc calc'!H172</f>
        <v>11.544707720462279</v>
      </c>
      <c r="H31" s="32">
        <f>'blk, drift &amp; conc calc'!I172</f>
        <v>2.2481517969616993</v>
      </c>
      <c r="I31" s="32">
        <f>'blk, drift &amp; conc calc'!J172</f>
        <v>0.5350223835421616</v>
      </c>
      <c r="J31" s="32">
        <f>'blk, drift &amp; conc calc'!K172</f>
        <v>0.2717078166563179</v>
      </c>
      <c r="K31" s="32">
        <f>'blk, drift &amp; conc calc'!L172</f>
        <v>2.7324713501125886</v>
      </c>
      <c r="L31" s="32">
        <f t="shared" si="0"/>
        <v>93.9269789374277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68.05285301920641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62.79005750762573</v>
      </c>
      <c r="C32" s="32">
        <f>'blk, drift &amp; conc calc'!D173</f>
        <v>15.215912021146453</v>
      </c>
      <c r="D32" s="32">
        <f>'blk, drift &amp; conc calc'!E173</f>
        <v>6.627810715690836</v>
      </c>
      <c r="E32" s="32">
        <f>'blk, drift &amp; conc calc'!F173</f>
        <v>3.364991074051065</v>
      </c>
      <c r="F32" s="32">
        <f>'blk, drift &amp; conc calc'!G173</f>
        <v>0.11076397172105992</v>
      </c>
      <c r="G32" s="32">
        <f>'blk, drift &amp; conc calc'!H173</f>
        <v>6.263129028142875</v>
      </c>
      <c r="H32" s="32">
        <f>'blk, drift &amp; conc calc'!I173</f>
        <v>3.170533347398343</v>
      </c>
      <c r="I32" s="32">
        <f>'blk, drift &amp; conc calc'!J173</f>
        <v>1.416606045174126</v>
      </c>
      <c r="J32" s="32">
        <f>'blk, drift &amp; conc calc'!K173</f>
        <v>0.11296501755756329</v>
      </c>
      <c r="K32" s="32">
        <f>'blk, drift &amp; conc calc'!L173</f>
        <v>0.6634456175287595</v>
      </c>
      <c r="L32" s="32">
        <f t="shared" si="0"/>
        <v>99.7362143460368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28.36933368251507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0.0730099173849897</v>
      </c>
      <c r="C33" s="32">
        <f>'blk, drift &amp; conc calc'!D174</f>
        <v>0.025275493508913397</v>
      </c>
      <c r="D33" s="32">
        <f>'blk, drift &amp; conc calc'!E174</f>
        <v>0.09514073291726982</v>
      </c>
      <c r="E33" s="32">
        <f>'blk, drift &amp; conc calc'!F174</f>
        <v>-0.16143129695570374</v>
      </c>
      <c r="F33" s="32">
        <f>'blk, drift &amp; conc calc'!G174</f>
        <v>-0.0016855105005232083</v>
      </c>
      <c r="G33" s="32">
        <f>'blk, drift &amp; conc calc'!H174</f>
        <v>-0.021616530880625245</v>
      </c>
      <c r="H33" s="32">
        <f>'blk, drift &amp; conc calc'!I174</f>
        <v>0.0021018107501171715</v>
      </c>
      <c r="I33" s="32">
        <f>'blk, drift &amp; conc calc'!J174</f>
        <v>0.0007446016137263752</v>
      </c>
      <c r="J33" s="32">
        <f>'blk, drift &amp; conc calc'!K174</f>
        <v>0.022447977688973154</v>
      </c>
      <c r="K33" s="32">
        <f>'blk, drift &amp; conc calc'!L174</f>
        <v>0.009036957237478948</v>
      </c>
      <c r="L33" s="32">
        <f t="shared" si="0"/>
        <v>0.04302415276461635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5.798290648175809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39.85144105059237</v>
      </c>
      <c r="C34" s="32">
        <f>'blk, drift &amp; conc calc'!D175</f>
        <v>0.20280913800491518</v>
      </c>
      <c r="D34" s="32">
        <f>'blk, drift &amp; conc calc'!E175</f>
        <v>8.320053809819786</v>
      </c>
      <c r="E34" s="32">
        <f>'blk, drift &amp; conc calc'!F175</f>
        <v>47.360377308836426</v>
      </c>
      <c r="F34" s="32">
        <f>'blk, drift &amp; conc calc'!G175</f>
        <v>0.10724262597564256</v>
      </c>
      <c r="G34" s="32">
        <f>'blk, drift &amp; conc calc'!H175</f>
        <v>0.09869153726892116</v>
      </c>
      <c r="H34" s="32">
        <f>'blk, drift &amp; conc calc'!I175</f>
        <v>0.010022798880074233</v>
      </c>
      <c r="I34" s="32">
        <f>'blk, drift &amp; conc calc'!J175</f>
        <v>0.0034353997643765803</v>
      </c>
      <c r="J34" s="32">
        <f>'blk, drift &amp; conc calc'!K175</f>
        <v>0.04468039645055143</v>
      </c>
      <c r="K34" s="32">
        <f>'blk, drift &amp; conc calc'!L175</f>
        <v>0.012342682933819106</v>
      </c>
      <c r="L34" s="32">
        <f t="shared" si="0"/>
        <v>96.01109674852688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11.400881961114244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46.45420098975303</v>
      </c>
      <c r="C35" s="32">
        <f>'blk, drift &amp; conc calc'!D176</f>
        <v>18.03048571943935</v>
      </c>
      <c r="D35" s="32">
        <f>'blk, drift &amp; conc calc'!E176</f>
        <v>16.04532060602963</v>
      </c>
      <c r="E35" s="32">
        <f>'blk, drift &amp; conc calc'!F176</f>
        <v>8.216166929454673</v>
      </c>
      <c r="F35" s="32">
        <f>'blk, drift &amp; conc calc'!G176</f>
        <v>0.20154564758890015</v>
      </c>
      <c r="G35" s="32">
        <f>'blk, drift &amp; conc calc'!H176</f>
        <v>11.775637911201995</v>
      </c>
      <c r="H35" s="32">
        <f>'blk, drift &amp; conc calc'!I176</f>
        <v>1.2515891518494622</v>
      </c>
      <c r="I35" s="32">
        <f>'blk, drift &amp; conc calc'!J176</f>
        <v>0.2355600224565893</v>
      </c>
      <c r="J35" s="32">
        <f>'blk, drift &amp; conc calc'!K176</f>
        <v>0.029829237542677505</v>
      </c>
      <c r="K35" s="32">
        <f>'blk, drift &amp; conc calc'!L176</f>
        <v>1.652980338053744</v>
      </c>
      <c r="L35" s="32">
        <f t="shared" si="0"/>
        <v>103.89331655337006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7.746062295741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43.11730441419926</v>
      </c>
      <c r="C36" s="32">
        <f>'blk, drift &amp; conc calc'!D177</f>
        <v>13.67235178547848</v>
      </c>
      <c r="D36" s="32">
        <f>'blk, drift &amp; conc calc'!E177</f>
        <v>12.128390256208336</v>
      </c>
      <c r="E36" s="32">
        <f>'blk, drift &amp; conc calc'!F177</f>
        <v>7.5017090070097066</v>
      </c>
      <c r="F36" s="32">
        <f>'blk, drift &amp; conc calc'!G177</f>
        <v>0.17516240679688463</v>
      </c>
      <c r="G36" s="32">
        <f>'blk, drift &amp; conc calc'!H177</f>
        <v>11.544707720462279</v>
      </c>
      <c r="H36" s="32">
        <f>'blk, drift &amp; conc calc'!I177</f>
        <v>2.2481517969616993</v>
      </c>
      <c r="I36" s="32">
        <f>'blk, drift &amp; conc calc'!J177</f>
        <v>0.5350223835421616</v>
      </c>
      <c r="J36" s="32">
        <f>'blk, drift &amp; conc calc'!K177</f>
        <v>0.2717078166563179</v>
      </c>
      <c r="K36" s="32">
        <f>'blk, drift &amp; conc calc'!L177</f>
        <v>2.732471350112588</v>
      </c>
      <c r="L36" s="32">
        <f t="shared" si="0"/>
        <v>93.9269789374277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68.05285301920641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1092</v>
      </c>
      <c r="B41" s="170" t="s">
        <v>1272</v>
      </c>
      <c r="C41" s="170" t="s">
        <v>1276</v>
      </c>
      <c r="D41" s="170" t="s">
        <v>1273</v>
      </c>
      <c r="E41" s="170" t="s">
        <v>1129</v>
      </c>
      <c r="F41" s="170" t="s">
        <v>1128</v>
      </c>
      <c r="G41" s="170" t="s">
        <v>1130</v>
      </c>
      <c r="H41" s="170" t="s">
        <v>1277</v>
      </c>
      <c r="I41" s="170" t="s">
        <v>1233</v>
      </c>
      <c r="J41" s="170" t="s">
        <v>1237</v>
      </c>
      <c r="K41" s="170" t="s">
        <v>1234</v>
      </c>
      <c r="L41" s="170" t="s">
        <v>1280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1285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1309D101R3(0-14)</v>
      </c>
      <c r="B42" s="170">
        <f t="shared" si="1"/>
        <v>49.86090187928988</v>
      </c>
      <c r="C42" s="170">
        <f t="shared" si="1"/>
        <v>17.339082099095773</v>
      </c>
      <c r="D42" s="170">
        <f t="shared" si="1"/>
        <v>5.189814986039393</v>
      </c>
      <c r="E42" s="170">
        <f t="shared" si="1"/>
        <v>10.971384122448832</v>
      </c>
      <c r="F42" s="170">
        <f t="shared" si="1"/>
        <v>0.09419405483373479</v>
      </c>
      <c r="G42" s="170">
        <f t="shared" si="1"/>
        <v>15.392167484154648</v>
      </c>
      <c r="H42" s="170">
        <f t="shared" si="1"/>
        <v>1.4778201057256575</v>
      </c>
      <c r="I42" s="170">
        <f t="shared" si="1"/>
        <v>0.0907140467020175</v>
      </c>
      <c r="J42" s="170">
        <f t="shared" si="1"/>
        <v>0.012729239449226831</v>
      </c>
      <c r="K42" s="170">
        <f t="shared" si="1"/>
        <v>0.1812204765864374</v>
      </c>
      <c r="L42" s="170">
        <f t="shared" si="1"/>
        <v>100.61002849432558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1309D102R1(99-109)</v>
      </c>
      <c r="B43" s="170">
        <f>AVERAGE(B12,B20)</f>
        <v>50.17023317214746</v>
      </c>
      <c r="C43" s="170">
        <f aca="true" t="shared" si="2" ref="C43:K43">AVERAGE(C12,C20)</f>
        <v>17.698957511553786</v>
      </c>
      <c r="D43" s="170">
        <f t="shared" si="2"/>
        <v>5.317191505297073</v>
      </c>
      <c r="E43" s="170">
        <f t="shared" si="2"/>
        <v>10.385735772547719</v>
      </c>
      <c r="F43" s="170">
        <f t="shared" si="2"/>
        <v>0.09873219963158134</v>
      </c>
      <c r="G43" s="170">
        <f t="shared" si="2"/>
        <v>13.859340643697328</v>
      </c>
      <c r="H43" s="170">
        <f t="shared" si="2"/>
        <v>1.6833535527404229</v>
      </c>
      <c r="I43" s="170">
        <f t="shared" si="2"/>
        <v>0.02020144272479951</v>
      </c>
      <c r="J43" s="170">
        <f t="shared" si="2"/>
        <v>-0.010221329174084276</v>
      </c>
      <c r="K43" s="170">
        <f t="shared" si="2"/>
        <v>0.26100867597839494</v>
      </c>
      <c r="L43" s="170">
        <f>SUM(B43:K43)</f>
        <v>99.48453314714448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1309D103R1(15-23)</v>
      </c>
      <c r="B44" s="170">
        <f t="shared" si="3"/>
        <v>53.66531554775738</v>
      </c>
      <c r="C44" s="170">
        <f t="shared" si="3"/>
        <v>16.981664261843054</v>
      </c>
      <c r="D44" s="170">
        <f t="shared" si="3"/>
        <v>5.761800536324353</v>
      </c>
      <c r="E44" s="170">
        <f t="shared" si="3"/>
        <v>9.477879858182424</v>
      </c>
      <c r="F44" s="170">
        <f t="shared" si="3"/>
        <v>0.11724482911310725</v>
      </c>
      <c r="G44" s="170">
        <f t="shared" si="3"/>
        <v>13.15887919450072</v>
      </c>
      <c r="H44" s="170">
        <f t="shared" si="3"/>
        <v>2.339488360778298</v>
      </c>
      <c r="I44" s="170">
        <f t="shared" si="3"/>
        <v>0.021453528712944918</v>
      </c>
      <c r="J44" s="170">
        <f t="shared" si="3"/>
        <v>-0.00494048736205798</v>
      </c>
      <c r="K44" s="170">
        <f t="shared" si="3"/>
        <v>0.30067782797535125</v>
      </c>
      <c r="L44" s="170">
        <f t="shared" si="3"/>
        <v>101.81946345782556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1309D104R2(37-47)</v>
      </c>
      <c r="B45" s="170">
        <f t="shared" si="4"/>
        <v>47.10339376720174</v>
      </c>
      <c r="C45" s="170">
        <f t="shared" si="4"/>
        <v>15.787515294918805</v>
      </c>
      <c r="D45" s="170">
        <f t="shared" si="4"/>
        <v>7.8851509170224</v>
      </c>
      <c r="E45" s="170">
        <f t="shared" si="4"/>
        <v>17.067541377515234</v>
      </c>
      <c r="F45" s="170">
        <f t="shared" si="4"/>
        <v>0.12624527566642535</v>
      </c>
      <c r="G45" s="170">
        <f t="shared" si="4"/>
        <v>11.359158683796425</v>
      </c>
      <c r="H45" s="170">
        <f t="shared" si="4"/>
        <v>1.3806891890914874</v>
      </c>
      <c r="I45" s="170">
        <f t="shared" si="4"/>
        <v>0.01943658049607053</v>
      </c>
      <c r="J45" s="170">
        <f t="shared" si="4"/>
        <v>-0.01514538664467319</v>
      </c>
      <c r="K45" s="170">
        <f t="shared" si="4"/>
        <v>0.22926185188169734</v>
      </c>
      <c r="L45" s="170">
        <f t="shared" si="4"/>
        <v>100.94324755094561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1309D105R3(23-32)</v>
      </c>
      <c r="B46" s="170">
        <f t="shared" si="5"/>
        <v>48.47368190148861</v>
      </c>
      <c r="C46" s="170">
        <f t="shared" si="5"/>
        <v>22.197766266941084</v>
      </c>
      <c r="D46" s="170">
        <f t="shared" si="5"/>
        <v>6.895611795690082</v>
      </c>
      <c r="E46" s="170">
        <f t="shared" si="5"/>
        <v>11.102300987422305</v>
      </c>
      <c r="F46" s="170">
        <f t="shared" si="5"/>
        <v>0.10903623988872138</v>
      </c>
      <c r="G46" s="170">
        <f t="shared" si="5"/>
        <v>11.439223315298879</v>
      </c>
      <c r="H46" s="170">
        <f t="shared" si="5"/>
        <v>1.8799256030708345</v>
      </c>
      <c r="I46" s="170">
        <f t="shared" si="5"/>
        <v>0.033134439925505625</v>
      </c>
      <c r="J46" s="170">
        <f t="shared" si="5"/>
        <v>0.002084526949638731</v>
      </c>
      <c r="K46" s="170">
        <f t="shared" si="5"/>
        <v>0.15061861319963687</v>
      </c>
      <c r="L46" s="170">
        <f t="shared" si="5"/>
        <v>102.28338368987531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1309D36R3(98-106)</v>
      </c>
      <c r="B47" s="170">
        <f t="shared" si="6"/>
        <v>54.79447841485943</v>
      </c>
      <c r="C47" s="170">
        <f t="shared" si="6"/>
        <v>17.32407668208016</v>
      </c>
      <c r="D47" s="170">
        <f t="shared" si="6"/>
        <v>5.9867095362405305</v>
      </c>
      <c r="E47" s="170">
        <f t="shared" si="6"/>
        <v>11.596924106095564</v>
      </c>
      <c r="F47" s="170">
        <f t="shared" si="6"/>
        <v>0.10282172815228181</v>
      </c>
      <c r="G47" s="170">
        <f t="shared" si="6"/>
        <v>11.96190824070746</v>
      </c>
      <c r="H47" s="170">
        <f t="shared" si="6"/>
        <v>2.1451442236365903</v>
      </c>
      <c r="I47" s="170">
        <f t="shared" si="6"/>
        <v>0.016965473821105838</v>
      </c>
      <c r="J47" s="170">
        <f t="shared" si="6"/>
        <v>0.020013235515197535</v>
      </c>
      <c r="K47" s="170">
        <f t="shared" si="6"/>
        <v>0.23720927953032495</v>
      </c>
      <c r="L47" s="170">
        <f t="shared" si="6"/>
        <v>104.18625092063861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1309D107R2(35-45)</v>
      </c>
      <c r="B48" s="170">
        <f aca="true" t="shared" si="7" ref="B48:K48">B20</f>
        <v>51.84285246459659</v>
      </c>
      <c r="C48" s="170">
        <f t="shared" si="7"/>
        <v>16.44290925506867</v>
      </c>
      <c r="D48" s="170">
        <f t="shared" si="7"/>
        <v>5.511475922072229</v>
      </c>
      <c r="E48" s="170">
        <f t="shared" si="7"/>
        <v>9.643954958229235</v>
      </c>
      <c r="F48" s="170">
        <f t="shared" si="7"/>
        <v>0.10401464495694165</v>
      </c>
      <c r="G48" s="170">
        <f t="shared" si="7"/>
        <v>13.257419583914446</v>
      </c>
      <c r="H48" s="170">
        <f t="shared" si="7"/>
        <v>2.0023062012794233</v>
      </c>
      <c r="I48" s="170">
        <f t="shared" si="7"/>
        <v>0.020759178475988533</v>
      </c>
      <c r="J48" s="170">
        <f t="shared" si="7"/>
        <v>-0.0040889903475038155</v>
      </c>
      <c r="K48" s="170">
        <f t="shared" si="7"/>
        <v>0.25715769637507646</v>
      </c>
      <c r="L48" s="170">
        <f t="shared" si="6"/>
        <v>99.0787609146211</v>
      </c>
    </row>
    <row r="49" spans="1:22" ht="11.25">
      <c r="A49" s="170" t="str">
        <f aca="true" t="shared" si="8" ref="A49:L49">A23</f>
        <v>1309D109R2(77-95)</v>
      </c>
      <c r="B49" s="170">
        <f t="shared" si="8"/>
        <v>51.03434576257949</v>
      </c>
      <c r="C49" s="170">
        <f t="shared" si="8"/>
        <v>14.179183108149248</v>
      </c>
      <c r="D49" s="170">
        <f t="shared" si="8"/>
        <v>6.109841885760524</v>
      </c>
      <c r="E49" s="170">
        <f t="shared" si="8"/>
        <v>11.466730137532656</v>
      </c>
      <c r="F49" s="170">
        <f t="shared" si="8"/>
        <v>0.11608566614699468</v>
      </c>
      <c r="G49" s="170">
        <f t="shared" si="8"/>
        <v>14.81070178987576</v>
      </c>
      <c r="H49" s="170">
        <f t="shared" si="8"/>
        <v>1.6060977335947804</v>
      </c>
      <c r="I49" s="170">
        <f t="shared" si="8"/>
        <v>0.022780257766935486</v>
      </c>
      <c r="J49" s="170">
        <f t="shared" si="8"/>
        <v>0.0071144756743103865</v>
      </c>
      <c r="K49" s="170">
        <f t="shared" si="8"/>
        <v>0.32004997900716825</v>
      </c>
      <c r="L49" s="170">
        <f t="shared" si="8"/>
        <v>99.67293079608787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1309D111R2(6-14)</v>
      </c>
      <c r="B50" s="170">
        <f t="shared" si="9"/>
        <v>42.38545641267868</v>
      </c>
      <c r="C50" s="170">
        <f t="shared" si="9"/>
        <v>11.019421820309857</v>
      </c>
      <c r="D50" s="170">
        <f t="shared" si="9"/>
        <v>9.133260416618922</v>
      </c>
      <c r="E50" s="170">
        <f t="shared" si="9"/>
        <v>26.87683951409353</v>
      </c>
      <c r="F50" s="170">
        <f t="shared" si="9"/>
        <v>0.13582079687102377</v>
      </c>
      <c r="G50" s="170">
        <f t="shared" si="9"/>
        <v>7.003041808446439</v>
      </c>
      <c r="H50" s="170">
        <f t="shared" si="9"/>
        <v>0.6637540715465746</v>
      </c>
      <c r="I50" s="170">
        <f t="shared" si="9"/>
        <v>0.010823297241676084</v>
      </c>
      <c r="J50" s="170">
        <f t="shared" si="9"/>
        <v>0.005918035560930528</v>
      </c>
      <c r="K50" s="170">
        <f t="shared" si="9"/>
        <v>0.07999552867667832</v>
      </c>
      <c r="L50" s="170">
        <f t="shared" si="9"/>
        <v>97.31433170204431</v>
      </c>
    </row>
    <row r="51" spans="1:12" ht="11.25">
      <c r="A51" s="170" t="str">
        <f aca="true" t="shared" si="10" ref="A51:L51">A27</f>
        <v>1309D111R3(131-138)</v>
      </c>
      <c r="B51" s="170">
        <f t="shared" si="10"/>
        <v>41.180466952301536</v>
      </c>
      <c r="C51" s="170">
        <f t="shared" si="10"/>
        <v>7.005537446318482</v>
      </c>
      <c r="D51" s="170">
        <f t="shared" si="10"/>
        <v>10.243228422243705</v>
      </c>
      <c r="E51" s="170">
        <f t="shared" si="10"/>
        <v>35.58495986845516</v>
      </c>
      <c r="F51" s="170">
        <f t="shared" si="10"/>
        <v>0.15204440383824375</v>
      </c>
      <c r="G51" s="170">
        <f t="shared" si="10"/>
        <v>4.047387010917919</v>
      </c>
      <c r="H51" s="170">
        <f t="shared" si="10"/>
        <v>0.3556023364765242</v>
      </c>
      <c r="I51" s="170">
        <f t="shared" si="10"/>
        <v>0.003781324407469024</v>
      </c>
      <c r="J51" s="170">
        <f t="shared" si="10"/>
        <v>0.002627655308754857</v>
      </c>
      <c r="K51" s="170">
        <f t="shared" si="10"/>
        <v>0.06965643019310581</v>
      </c>
      <c r="L51" s="170">
        <f t="shared" si="10"/>
        <v>98.64529185046091</v>
      </c>
    </row>
    <row r="52" spans="1:12" ht="11.25">
      <c r="A52" s="170" t="str">
        <f aca="true" t="shared" si="11" ref="A52:L52">A29</f>
        <v>1309D113R2(7-22)</v>
      </c>
      <c r="B52" s="170">
        <f t="shared" si="11"/>
        <v>42.14077147580755</v>
      </c>
      <c r="C52" s="170">
        <f t="shared" si="11"/>
        <v>12.033677467629424</v>
      </c>
      <c r="D52" s="170">
        <f t="shared" si="11"/>
        <v>22.11185033585686</v>
      </c>
      <c r="E52" s="170">
        <f t="shared" si="11"/>
        <v>4.357499091566653</v>
      </c>
      <c r="F52" s="170">
        <f t="shared" si="11"/>
        <v>0.26044161509402</v>
      </c>
      <c r="G52" s="170">
        <f t="shared" si="11"/>
        <v>9.047793682030623</v>
      </c>
      <c r="H52" s="170">
        <f t="shared" si="11"/>
        <v>3.015264587194607</v>
      </c>
      <c r="I52" s="170">
        <f t="shared" si="11"/>
        <v>0.04035425245437278</v>
      </c>
      <c r="J52" s="170">
        <f t="shared" si="11"/>
        <v>0.29218888794919184</v>
      </c>
      <c r="K52" s="170">
        <f t="shared" si="11"/>
        <v>4.374496234063563</v>
      </c>
      <c r="L52" s="170">
        <f t="shared" si="11"/>
        <v>97.67433762964686</v>
      </c>
    </row>
    <row r="53" spans="1:12" ht="11.25">
      <c r="A53" s="170" t="str">
        <f aca="true" t="shared" si="12" ref="A53:L53">A30</f>
        <v>1309D113R2(145-149)</v>
      </c>
      <c r="B53" s="170">
        <f t="shared" si="12"/>
        <v>49.16948429984563</v>
      </c>
      <c r="C53" s="170">
        <f t="shared" si="12"/>
        <v>18.657954734741775</v>
      </c>
      <c r="D53" s="170">
        <f t="shared" si="12"/>
        <v>8.131298443797442</v>
      </c>
      <c r="E53" s="170">
        <f t="shared" si="12"/>
        <v>12.019508268068224</v>
      </c>
      <c r="F53" s="170">
        <f t="shared" si="12"/>
        <v>0.12738119247597532</v>
      </c>
      <c r="G53" s="170">
        <f t="shared" si="12"/>
        <v>10.965076933305474</v>
      </c>
      <c r="H53" s="170">
        <f t="shared" si="12"/>
        <v>1.7805330148856922</v>
      </c>
      <c r="I53" s="170">
        <f t="shared" si="12"/>
        <v>0.030310836593368477</v>
      </c>
      <c r="J53" s="170">
        <f t="shared" si="12"/>
        <v>0.013968332110790493</v>
      </c>
      <c r="K53" s="170">
        <f t="shared" si="12"/>
        <v>0.3004604527786578</v>
      </c>
      <c r="L53" s="170">
        <f t="shared" si="12"/>
        <v>101.19597650860302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D54">
      <selection activeCell="C31" sqref="C3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1094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1290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3459600.01397934</v>
      </c>
      <c r="D4" s="1">
        <f>'blk, drift &amp; conc calc'!D40</f>
        <v>4760976.866231226</v>
      </c>
      <c r="E4" s="1">
        <f>'blk, drift &amp; conc calc'!E40</f>
        <v>4062221.4841386164</v>
      </c>
      <c r="F4" s="1">
        <f>'blk, drift &amp; conc calc'!F40</f>
        <v>756905.7325598412</v>
      </c>
      <c r="G4" s="1">
        <f>'blk, drift &amp; conc calc'!G40</f>
        <v>364948.9724985286</v>
      </c>
      <c r="H4" s="1">
        <f>'blk, drift &amp; conc calc'!H40</f>
        <v>4318526.290572637</v>
      </c>
      <c r="I4" s="1">
        <f>'blk, drift &amp; conc calc'!I40</f>
        <v>413184.6233464688</v>
      </c>
      <c r="J4" s="1">
        <f>'blk, drift &amp; conc calc'!J40</f>
        <v>27915.188701265917</v>
      </c>
      <c r="K4" s="1">
        <f>'blk, drift &amp; conc calc'!K40</f>
        <v>199.0275</v>
      </c>
      <c r="L4" s="1">
        <f>'blk, drift &amp; conc calc'!L40</f>
        <v>1574853.1577682255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187.2775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3397197.1875324314</v>
      </c>
      <c r="D5" s="1">
        <f>'blk, drift &amp; conc calc'!D43</f>
        <v>4943182.72779783</v>
      </c>
      <c r="E5" s="1">
        <f>'blk, drift &amp; conc calc'!E43</f>
        <v>4167220.3123558112</v>
      </c>
      <c r="F5" s="1">
        <f>'blk, drift &amp; conc calc'!F43</f>
        <v>756201.5691292906</v>
      </c>
      <c r="G5" s="1">
        <f>'blk, drift &amp; conc calc'!G43</f>
        <v>370496.6116570191</v>
      </c>
      <c r="H5" s="1">
        <f>'blk, drift &amp; conc calc'!H43</f>
        <v>4309523.842179795</v>
      </c>
      <c r="I5" s="1">
        <f>'blk, drift &amp; conc calc'!I43</f>
        <v>416843.2420204292</v>
      </c>
      <c r="J5" s="1">
        <f>'blk, drift &amp; conc calc'!J43</f>
        <v>27570.124451517295</v>
      </c>
      <c r="K5" s="1">
        <f>'blk, drift &amp; conc calc'!K43</f>
        <v>238.8325</v>
      </c>
      <c r="L5" s="1">
        <f>'blk, drift &amp; conc calc'!L43</f>
        <v>1574025.3770955165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227.0825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3534504.186900415</v>
      </c>
      <c r="D6" s="1">
        <f>'blk, drift &amp; conc calc'!D46</f>
        <v>4802057.7675</v>
      </c>
      <c r="E6" s="1">
        <f>'blk, drift &amp; conc calc'!E46</f>
        <v>4156424.10410102</v>
      </c>
      <c r="F6" s="1">
        <f>'blk, drift &amp; conc calc'!F46</f>
        <v>784722.9964332867</v>
      </c>
      <c r="G6" s="1">
        <f>'blk, drift &amp; conc calc'!G46</f>
        <v>366434.54080044664</v>
      </c>
      <c r="H6" s="1">
        <f>'blk, drift &amp; conc calc'!H46</f>
        <v>4317869.612179794</v>
      </c>
      <c r="I6" s="1">
        <f>'blk, drift &amp; conc calc'!I46</f>
        <v>415578.4686317255</v>
      </c>
      <c r="J6" s="1">
        <f>'blk, drift &amp; conc calc'!J46</f>
        <v>27542.54536269049</v>
      </c>
      <c r="K6" s="1">
        <f>'blk, drift &amp; conc calc'!K46</f>
        <v>212.37295384672015</v>
      </c>
      <c r="L6" s="1">
        <f>'blk, drift &amp; conc calc'!L46</f>
        <v>1573957.2458648442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200.62295384672015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3579926.946226624</v>
      </c>
      <c r="D7" s="1">
        <f>'blk, drift &amp; conc calc'!D51</f>
        <v>4929382.468656699</v>
      </c>
      <c r="E7" s="1">
        <f>'blk, drift &amp; conc calc'!E51</f>
        <v>4232573.664974918</v>
      </c>
      <c r="F7" s="1">
        <f>'blk, drift &amp; conc calc'!F51</f>
        <v>740643.9475598413</v>
      </c>
      <c r="G7" s="1">
        <f>'blk, drift &amp; conc calc'!G51</f>
        <v>367590.4937355077</v>
      </c>
      <c r="H7" s="1">
        <f>'blk, drift &amp; conc calc'!H51</f>
        <v>4488048.137179794</v>
      </c>
      <c r="I7" s="1">
        <f>'blk, drift &amp; conc calc'!I51</f>
        <v>403281.3813800635</v>
      </c>
      <c r="J7" s="1">
        <f>'blk, drift &amp; conc calc'!J51</f>
        <v>27884.96175133685</v>
      </c>
      <c r="K7" s="1">
        <f>'blk, drift &amp; conc calc'!K51</f>
        <v>239.78675770765793</v>
      </c>
      <c r="L7" s="1">
        <f>'blk, drift &amp; conc calc'!L51</f>
        <v>1566956.7194239062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228.03675770765793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3505033.1476496654</v>
      </c>
      <c r="D8" s="1">
        <f>'blk, drift &amp; conc calc'!D56</f>
        <v>4620160.855649218</v>
      </c>
      <c r="E8" s="1">
        <f>'blk, drift &amp; conc calc'!E56</f>
        <v>4093958.7208699295</v>
      </c>
      <c r="F8" s="1">
        <f>'blk, drift &amp; conc calc'!F56</f>
        <v>747835.1922812104</v>
      </c>
      <c r="G8" s="1">
        <f>'blk, drift &amp; conc calc'!G56</f>
        <v>375803.6396090556</v>
      </c>
      <c r="H8" s="1">
        <f>'blk, drift &amp; conc calc'!H56</f>
        <v>4390594.317179794</v>
      </c>
      <c r="I8" s="1">
        <f>'blk, drift &amp; conc calc'!I56</f>
        <v>417742.54930144653</v>
      </c>
      <c r="J8" s="1">
        <f>'blk, drift &amp; conc calc'!J56</f>
        <v>27229.725000000002</v>
      </c>
      <c r="K8" s="1">
        <f>'blk, drift &amp; conc calc'!K56</f>
        <v>254.6525</v>
      </c>
      <c r="L8" s="1">
        <f>'blk, drift &amp; conc calc'!L56</f>
        <v>1611095.859366711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242.9025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3610600.8365375474</v>
      </c>
      <c r="D9" s="1">
        <f>'blk, drift &amp; conc calc'!D61</f>
        <v>4810289.492500001</v>
      </c>
      <c r="E9" s="1">
        <f>'blk, drift &amp; conc calc'!E61</f>
        <v>4214721.799124925</v>
      </c>
      <c r="F9" s="1">
        <f>'blk, drift &amp; conc calc'!F61</f>
        <v>762719.7118551803</v>
      </c>
      <c r="G9" s="1">
        <f>'blk, drift &amp; conc calc'!G61</f>
        <v>371508.91168311797</v>
      </c>
      <c r="H9" s="1">
        <f>'blk, drift &amp; conc calc'!H61</f>
        <v>4279934.724364751</v>
      </c>
      <c r="I9" s="1">
        <f>'blk, drift &amp; conc calc'!I61</f>
        <v>416454.56335971854</v>
      </c>
      <c r="J9" s="1">
        <f>'blk, drift &amp; conc calc'!J61</f>
        <v>27281.935</v>
      </c>
      <c r="K9" s="1">
        <f>'blk, drift &amp; conc calc'!K61</f>
        <v>256.07750000000004</v>
      </c>
      <c r="L9" s="1">
        <f>'blk, drift &amp; conc calc'!L61</f>
        <v>1590879.9024702471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244.32750000000001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3607804.9439793397</v>
      </c>
      <c r="D10" s="1">
        <f>'blk, drift &amp; conc calc'!D66</f>
        <v>4752638.0042340355</v>
      </c>
      <c r="E10" s="1">
        <f>'blk, drift &amp; conc calc'!E66</f>
        <v>4224244.961887359</v>
      </c>
      <c r="F10" s="1">
        <f>'blk, drift &amp; conc calc'!F66</f>
        <v>791526.4875598412</v>
      </c>
      <c r="G10" s="1">
        <f>'blk, drift &amp; conc calc'!G66</f>
        <v>362497.26539361046</v>
      </c>
      <c r="H10" s="1">
        <f>'blk, drift &amp; conc calc'!H66</f>
        <v>4307379.818914566</v>
      </c>
      <c r="I10" s="1">
        <f>'blk, drift &amp; conc calc'!I66</f>
        <v>415835.9105488282</v>
      </c>
      <c r="J10" s="1">
        <f>'blk, drift &amp; conc calc'!J66</f>
        <v>27040.725000000002</v>
      </c>
      <c r="K10" s="1">
        <f>'blk, drift &amp; conc calc'!K66</f>
        <v>249.94249999999997</v>
      </c>
      <c r="L10" s="1">
        <f>'blk, drift &amp; conc calc'!L66</f>
        <v>1580826.886694363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238.19249999999997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3628085.5889793397</v>
      </c>
      <c r="D11" s="1">
        <f>'blk, drift &amp; conc calc'!D71</f>
        <v>4888763.964951522</v>
      </c>
      <c r="E11" s="1">
        <f>'blk, drift &amp; conc calc'!E71</f>
        <v>4163329.6895248503</v>
      </c>
      <c r="F11" s="1">
        <f>'blk, drift &amp; conc calc'!F71</f>
        <v>780087.8491540981</v>
      </c>
      <c r="G11" s="1">
        <f>'blk, drift &amp; conc calc'!G71</f>
        <v>385813.2183305776</v>
      </c>
      <c r="H11" s="1">
        <f>'blk, drift &amp; conc calc'!H71</f>
        <v>4358491.752809677</v>
      </c>
      <c r="I11" s="1">
        <f>'blk, drift &amp; conc calc'!I71</f>
        <v>423752.03666955454</v>
      </c>
      <c r="J11" s="1">
        <f>'blk, drift &amp; conc calc'!J71</f>
        <v>27870.984708743694</v>
      </c>
      <c r="K11" s="1">
        <f>'blk, drift &amp; conc calc'!K71</f>
        <v>274.5375</v>
      </c>
      <c r="L11" s="1">
        <f>'blk, drift &amp; conc calc'!L71</f>
        <v>1616721.6435254177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262.7875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98.19624158299355</v>
      </c>
      <c r="D15" s="156">
        <f t="shared" si="1"/>
        <v>103.82706882822634</v>
      </c>
      <c r="E15" s="156">
        <f t="shared" si="1"/>
        <v>102.58476374631896</v>
      </c>
      <c r="F15" s="156">
        <f t="shared" si="1"/>
        <v>99.90696814672427</v>
      </c>
      <c r="G15" s="156">
        <f t="shared" si="1"/>
        <v>101.52011365328968</v>
      </c>
      <c r="H15" s="156">
        <f t="shared" si="1"/>
        <v>99.79153887722082</v>
      </c>
      <c r="I15" s="156">
        <f t="shared" si="1"/>
        <v>100.88546825492404</v>
      </c>
      <c r="J15" s="156">
        <f aca="true" t="shared" si="6" ref="J15:U15">J5/J$4*100</f>
        <v>98.76388351359067</v>
      </c>
      <c r="K15" s="156">
        <f t="shared" si="3"/>
        <v>119.99974877843513</v>
      </c>
      <c r="L15" s="156">
        <f t="shared" si="6"/>
        <v>99.94743759641172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121.25455540574816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102.1651107821253</v>
      </c>
      <c r="D16" s="156">
        <f t="shared" si="1"/>
        <v>100.86286706327337</v>
      </c>
      <c r="E16" s="156">
        <f t="shared" si="1"/>
        <v>102.31899270707487</v>
      </c>
      <c r="F16" s="156">
        <f t="shared" si="1"/>
        <v>103.67512923694844</v>
      </c>
      <c r="G16" s="156">
        <f t="shared" si="1"/>
        <v>100.40706192204007</v>
      </c>
      <c r="H16" s="156">
        <f t="shared" si="1"/>
        <v>99.98479392393011</v>
      </c>
      <c r="I16" s="156">
        <f t="shared" si="1"/>
        <v>100.57936456247293</v>
      </c>
      <c r="J16" s="156">
        <f aca="true" t="shared" si="7" ref="J16:U16">J6/J$4*100</f>
        <v>98.66508751718189</v>
      </c>
      <c r="K16" s="156">
        <f t="shared" si="3"/>
        <v>106.70533159825659</v>
      </c>
      <c r="L16" s="156">
        <f t="shared" si="7"/>
        <v>99.94311140064316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107.12603160909353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103.47805907506861</v>
      </c>
      <c r="D17" s="156">
        <f t="shared" si="1"/>
        <v>103.53720690432134</v>
      </c>
      <c r="E17" s="156">
        <f t="shared" si="1"/>
        <v>104.19357195321474</v>
      </c>
      <c r="F17" s="156">
        <f t="shared" si="1"/>
        <v>97.85154421475937</v>
      </c>
      <c r="G17" s="156">
        <f t="shared" si="1"/>
        <v>100.72380563750998</v>
      </c>
      <c r="H17" s="156">
        <f t="shared" si="1"/>
        <v>103.92545593567934</v>
      </c>
      <c r="I17" s="156">
        <f t="shared" si="1"/>
        <v>97.6031920340605</v>
      </c>
      <c r="J17" s="156">
        <f aca="true" t="shared" si="8" ref="J17:U17">J7/J$4*100</f>
        <v>99.89171862582575</v>
      </c>
      <c r="K17" s="156">
        <f t="shared" si="3"/>
        <v>120.47920900762857</v>
      </c>
      <c r="L17" s="156">
        <f t="shared" si="8"/>
        <v>99.49859208743565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121.76409750645855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101.31324816414447</v>
      </c>
      <c r="D18" s="156">
        <f t="shared" si="1"/>
        <v>97.04228744355405</v>
      </c>
      <c r="E18" s="156">
        <f t="shared" si="1"/>
        <v>100.78127785142279</v>
      </c>
      <c r="F18" s="156">
        <f t="shared" si="1"/>
        <v>98.80162880416371</v>
      </c>
      <c r="G18" s="156">
        <f t="shared" si="1"/>
        <v>102.97429721098084</v>
      </c>
      <c r="H18" s="156">
        <f t="shared" si="1"/>
        <v>101.66881064877347</v>
      </c>
      <c r="I18" s="156">
        <f t="shared" si="1"/>
        <v>101.10312090466051</v>
      </c>
      <c r="J18" s="156">
        <f aca="true" t="shared" si="9" ref="J18:U19">J8/J$4*100</f>
        <v>97.54447763688293</v>
      </c>
      <c r="K18" s="156">
        <f t="shared" si="3"/>
        <v>127.94839909057794</v>
      </c>
      <c r="L18" s="156">
        <f t="shared" si="9"/>
        <v>102.30133847207992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129.70191293668486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104.36469019389676</v>
      </c>
      <c r="D19" s="156">
        <f t="shared" si="1"/>
        <v>101.03576697922101</v>
      </c>
      <c r="E19" s="156">
        <f t="shared" si="1"/>
        <v>103.75411128077982</v>
      </c>
      <c r="F19" s="156">
        <f t="shared" si="1"/>
        <v>100.7681246217645</v>
      </c>
      <c r="G19" s="156">
        <f t="shared" si="1"/>
        <v>101.79749490447347</v>
      </c>
      <c r="H19" s="156">
        <f t="shared" si="1"/>
        <v>99.10637185902674</v>
      </c>
      <c r="I19" s="156">
        <f t="shared" si="1"/>
        <v>100.79139925071891</v>
      </c>
      <c r="J19" s="156">
        <f t="shared" si="9"/>
        <v>97.73150843419806</v>
      </c>
      <c r="K19" s="156">
        <f t="shared" si="3"/>
        <v>128.66438055042647</v>
      </c>
      <c r="L19" s="156">
        <f t="shared" si="9"/>
        <v>101.01766597240936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130.46281587483816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104.28387470809174</v>
      </c>
      <c r="D20" s="156">
        <f t="shared" si="10"/>
        <v>99.82484976861919</v>
      </c>
      <c r="E20" s="156">
        <f t="shared" si="10"/>
        <v>103.98854366708908</v>
      </c>
      <c r="F20" s="156">
        <f t="shared" si="10"/>
        <v>104.57398504341</v>
      </c>
      <c r="G20" s="156">
        <f t="shared" si="10"/>
        <v>99.32820550551679</v>
      </c>
      <c r="H20" s="156">
        <f t="shared" si="10"/>
        <v>99.74189177260763</v>
      </c>
      <c r="I20" s="156">
        <f t="shared" si="10"/>
        <v>100.64167131411767</v>
      </c>
      <c r="J20" s="156">
        <f t="shared" si="10"/>
        <v>96.867426867058</v>
      </c>
      <c r="K20" s="156">
        <f t="shared" si="3"/>
        <v>125.58189194960494</v>
      </c>
      <c r="L20" s="156">
        <f aca="true" t="shared" si="11" ref="L20:S21">L10/L$4*100</f>
        <v>100.37931974144199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127.18692848847297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104.8700882853276</v>
      </c>
      <c r="D21" s="156">
        <f t="shared" si="12"/>
        <v>102.68405208239231</v>
      </c>
      <c r="E21" s="156">
        <f t="shared" si="12"/>
        <v>102.48898800277193</v>
      </c>
      <c r="F21" s="156">
        <f t="shared" si="12"/>
        <v>103.06274818607271</v>
      </c>
      <c r="G21" s="156">
        <f t="shared" si="12"/>
        <v>105.71703098359404</v>
      </c>
      <c r="H21" s="156">
        <f t="shared" si="12"/>
        <v>100.92544214271165</v>
      </c>
      <c r="I21" s="156">
        <f t="shared" si="12"/>
        <v>102.55755241748787</v>
      </c>
      <c r="J21" s="156">
        <f t="shared" si="12"/>
        <v>99.84164895679098</v>
      </c>
      <c r="K21" s="156">
        <f t="shared" si="3"/>
        <v>137.93948072502545</v>
      </c>
      <c r="L21" s="156">
        <f t="shared" si="11"/>
        <v>102.65856442238241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140.31984621751147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1274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0.9939874719433118</v>
      </c>
      <c r="D26" s="28">
        <f>D$25+(D$28-D$25)*($A26-$A$25)/($A$28-$A$25)</f>
        <v>1.0127568960940878</v>
      </c>
      <c r="E26" s="28">
        <f aca="true" t="shared" si="16" ref="E26:L27">E$25+(E$28-E$25)*($A26-$A$25)/($A$28-$A$25)</f>
        <v>1.0086158791543964</v>
      </c>
      <c r="F26" s="28">
        <f t="shared" si="16"/>
        <v>0.9996898938224142</v>
      </c>
      <c r="G26" s="28">
        <f t="shared" si="16"/>
        <v>1.0050670455109656</v>
      </c>
      <c r="H26" s="28">
        <f t="shared" si="16"/>
        <v>0.999305129590736</v>
      </c>
      <c r="I26" s="28">
        <f t="shared" si="16"/>
        <v>1.0029515608497468</v>
      </c>
      <c r="J26" s="28">
        <f t="shared" si="16"/>
        <v>0.9958796117119689</v>
      </c>
      <c r="K26" s="28">
        <f t="shared" si="16"/>
        <v>1.0666658292614504</v>
      </c>
      <c r="L26" s="28">
        <f t="shared" si="16"/>
        <v>0.9998247919880391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1.0708485180191605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0.9879749438866237</v>
      </c>
      <c r="D27" s="28">
        <f>D$25+(D$28-D$25)*($A27-$A$25)/($A$28-$A$25)</f>
        <v>1.0255137921881756</v>
      </c>
      <c r="E27" s="28">
        <f t="shared" si="16"/>
        <v>1.017231758308793</v>
      </c>
      <c r="F27" s="28">
        <f t="shared" si="16"/>
        <v>0.9993797876448284</v>
      </c>
      <c r="G27" s="28">
        <f t="shared" si="16"/>
        <v>1.0101340910219312</v>
      </c>
      <c r="H27" s="28">
        <f t="shared" si="16"/>
        <v>0.9986102591814722</v>
      </c>
      <c r="I27" s="28">
        <f t="shared" si="16"/>
        <v>1.0059031216994936</v>
      </c>
      <c r="J27" s="28">
        <f t="shared" si="16"/>
        <v>0.9917592234239377</v>
      </c>
      <c r="K27" s="28">
        <f t="shared" si="16"/>
        <v>1.133331658522901</v>
      </c>
      <c r="L27" s="28">
        <f t="shared" si="16"/>
        <v>0.9996495839760781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1.1416970360383212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0.9819624158299355</v>
      </c>
      <c r="D28" s="30">
        <f>D15/100</f>
        <v>1.0382706882822634</v>
      </c>
      <c r="E28" s="30">
        <f aca="true" t="shared" si="21" ref="E28:L28">E15/100</f>
        <v>1.0258476374631895</v>
      </c>
      <c r="F28" s="30">
        <f t="shared" si="21"/>
        <v>0.9990696814672426</v>
      </c>
      <c r="G28" s="30">
        <f t="shared" si="21"/>
        <v>1.0152011365328968</v>
      </c>
      <c r="H28" s="30">
        <f t="shared" si="21"/>
        <v>0.9979153887722082</v>
      </c>
      <c r="I28" s="30">
        <f t="shared" si="21"/>
        <v>1.0088546825492404</v>
      </c>
      <c r="J28" s="30">
        <f t="shared" si="21"/>
        <v>0.9876388351359067</v>
      </c>
      <c r="K28" s="30">
        <f t="shared" si="21"/>
        <v>1.1999974877843513</v>
      </c>
      <c r="L28" s="30">
        <f t="shared" si="21"/>
        <v>0.9994743759641171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1.2125455540574817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0.9951919798270413</v>
      </c>
      <c r="D29" s="33">
        <f>D$28+(D$31-D$28)*($A29-$A$28)/($A$31-$A$28)</f>
        <v>1.0283900157324202</v>
      </c>
      <c r="E29" s="33">
        <f aca="true" t="shared" si="23" ref="E29:L30">E$28+(E$31-E$28)*($A29-$A$28)/($A$31-$A$28)</f>
        <v>1.0249617339990427</v>
      </c>
      <c r="F29" s="33">
        <f t="shared" si="23"/>
        <v>1.0116302184346566</v>
      </c>
      <c r="G29" s="33">
        <f t="shared" si="23"/>
        <v>1.0114909640953982</v>
      </c>
      <c r="H29" s="33">
        <f t="shared" si="23"/>
        <v>0.9985595722612391</v>
      </c>
      <c r="I29" s="33">
        <f t="shared" si="23"/>
        <v>1.0078343369077367</v>
      </c>
      <c r="J29" s="33">
        <f t="shared" si="23"/>
        <v>0.9873095151478775</v>
      </c>
      <c r="K29" s="33">
        <f t="shared" si="23"/>
        <v>1.1556827638504228</v>
      </c>
      <c r="L29" s="33">
        <f t="shared" si="23"/>
        <v>0.9994599553115553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1.1654504747352996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1309D101R3(0-14)</v>
      </c>
      <c r="C30" s="33">
        <f>C$28+(C$31-C$28)*($A30-$A$28)/($A$31-$A$28)</f>
        <v>1.008421543824147</v>
      </c>
      <c r="D30" s="33">
        <f>D$28+(D$31-D$28)*($A30-$A$28)/($A$31-$A$28)</f>
        <v>1.018509343182577</v>
      </c>
      <c r="E30" s="33">
        <f t="shared" si="23"/>
        <v>1.0240758305348956</v>
      </c>
      <c r="F30" s="33">
        <f t="shared" si="23"/>
        <v>1.0241907554020704</v>
      </c>
      <c r="G30" s="33">
        <f t="shared" si="23"/>
        <v>1.0077807916578994</v>
      </c>
      <c r="H30" s="33">
        <f t="shared" si="23"/>
        <v>0.9992037557502702</v>
      </c>
      <c r="I30" s="33">
        <f t="shared" si="23"/>
        <v>1.006813991266233</v>
      </c>
      <c r="J30" s="33">
        <f t="shared" si="23"/>
        <v>0.9869801951598481</v>
      </c>
      <c r="K30" s="33">
        <f t="shared" si="23"/>
        <v>1.1113680399164945</v>
      </c>
      <c r="L30" s="33">
        <f t="shared" si="23"/>
        <v>0.9994455346589934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1.1183553954131173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1.021651107821253</v>
      </c>
      <c r="D31" s="30">
        <f>D16/100</f>
        <v>1.0086286706327336</v>
      </c>
      <c r="E31" s="30">
        <f aca="true" t="shared" si="27" ref="E31:L31">E16/100</f>
        <v>1.0231899270707487</v>
      </c>
      <c r="F31" s="30">
        <f t="shared" si="27"/>
        <v>1.0367512923694844</v>
      </c>
      <c r="G31" s="30">
        <f t="shared" si="27"/>
        <v>1.0040706192204008</v>
      </c>
      <c r="H31" s="30">
        <f t="shared" si="27"/>
        <v>0.9998479392393012</v>
      </c>
      <c r="I31" s="30">
        <f t="shared" si="27"/>
        <v>1.0057936456247294</v>
      </c>
      <c r="J31" s="30">
        <f t="shared" si="27"/>
        <v>0.9866508751718189</v>
      </c>
      <c r="K31" s="30">
        <f t="shared" si="27"/>
        <v>1.067053315982566</v>
      </c>
      <c r="L31" s="30">
        <f t="shared" si="27"/>
        <v>0.9994311140064316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1.0712603160909353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1309D102R1(99-109)</v>
      </c>
      <c r="C32" s="33">
        <f aca="true" t="shared" si="29" ref="C32:D35">C$31+(C$36-C$31)*($A32-$A$31)/($A$36-$A$31)</f>
        <v>1.0242770044071396</v>
      </c>
      <c r="D32" s="33">
        <f t="shared" si="29"/>
        <v>1.0139773503148295</v>
      </c>
      <c r="E32" s="33">
        <f aca="true" t="shared" si="30" ref="E32:L35">E$31+(E$36-E$31)*($A32-$A$31)/($A$36-$A$31)</f>
        <v>1.0269390855630285</v>
      </c>
      <c r="F32" s="33">
        <f t="shared" si="30"/>
        <v>1.0251041223251063</v>
      </c>
      <c r="G32" s="33">
        <f t="shared" si="30"/>
        <v>1.0047041066513405</v>
      </c>
      <c r="H32" s="33">
        <f t="shared" si="30"/>
        <v>1.0077292632627997</v>
      </c>
      <c r="I32" s="33">
        <f t="shared" si="30"/>
        <v>0.9998413005679045</v>
      </c>
      <c r="J32" s="33">
        <f t="shared" si="30"/>
        <v>0.9891041373891066</v>
      </c>
      <c r="K32" s="33">
        <f t="shared" si="30"/>
        <v>1.0946010708013099</v>
      </c>
      <c r="L32" s="33">
        <f t="shared" si="30"/>
        <v>0.9985420753800166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1.1005364478856654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1309D103R1(15-23)</v>
      </c>
      <c r="C33" s="33">
        <f t="shared" si="29"/>
        <v>1.0269029009930262</v>
      </c>
      <c r="D33" s="33">
        <f t="shared" si="29"/>
        <v>1.0193260299969256</v>
      </c>
      <c r="E33" s="33">
        <f t="shared" si="30"/>
        <v>1.0306882440553082</v>
      </c>
      <c r="F33" s="33">
        <f t="shared" si="30"/>
        <v>1.0134569522807282</v>
      </c>
      <c r="G33" s="33">
        <f t="shared" si="30"/>
        <v>1.0053375940822804</v>
      </c>
      <c r="H33" s="33">
        <f t="shared" si="30"/>
        <v>1.0156105872862982</v>
      </c>
      <c r="I33" s="33">
        <f t="shared" si="30"/>
        <v>0.9938889555110796</v>
      </c>
      <c r="J33" s="33">
        <f t="shared" si="30"/>
        <v>0.9915573996063943</v>
      </c>
      <c r="K33" s="33">
        <f t="shared" si="30"/>
        <v>1.1221488256200538</v>
      </c>
      <c r="L33" s="33">
        <f t="shared" si="30"/>
        <v>0.9976530367536016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1.1298125796803955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1309D104R2(37-47)</v>
      </c>
      <c r="C34" s="33">
        <f t="shared" si="29"/>
        <v>1.029528797578913</v>
      </c>
      <c r="D34" s="33">
        <f t="shared" si="29"/>
        <v>1.0246747096790214</v>
      </c>
      <c r="E34" s="33">
        <f t="shared" si="30"/>
        <v>1.034437402547588</v>
      </c>
      <c r="F34" s="33">
        <f t="shared" si="30"/>
        <v>1.0018097822363499</v>
      </c>
      <c r="G34" s="33">
        <f t="shared" si="30"/>
        <v>1.0059710815132201</v>
      </c>
      <c r="H34" s="33">
        <f t="shared" si="30"/>
        <v>1.0234919113097964</v>
      </c>
      <c r="I34" s="33">
        <f t="shared" si="30"/>
        <v>0.9879366104542547</v>
      </c>
      <c r="J34" s="33">
        <f t="shared" si="30"/>
        <v>0.994010661823682</v>
      </c>
      <c r="K34" s="33">
        <f t="shared" si="30"/>
        <v>1.1496965804387977</v>
      </c>
      <c r="L34" s="33">
        <f t="shared" si="30"/>
        <v>0.9967639981271865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1.1590887114751254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1.0321546941647994</v>
      </c>
      <c r="D35" s="33">
        <f t="shared" si="29"/>
        <v>1.0300233893611175</v>
      </c>
      <c r="E35" s="33">
        <f t="shared" si="30"/>
        <v>1.0381865610398677</v>
      </c>
      <c r="F35" s="33">
        <f t="shared" si="30"/>
        <v>0.9901626121919718</v>
      </c>
      <c r="G35" s="33">
        <f t="shared" si="30"/>
        <v>1.00660456894416</v>
      </c>
      <c r="H35" s="33">
        <f t="shared" si="30"/>
        <v>1.031373235333295</v>
      </c>
      <c r="I35" s="33">
        <f t="shared" si="30"/>
        <v>0.9819842653974298</v>
      </c>
      <c r="J35" s="33">
        <f t="shared" si="30"/>
        <v>0.9964639240409697</v>
      </c>
      <c r="K35" s="33">
        <f t="shared" si="30"/>
        <v>1.1772443352575417</v>
      </c>
      <c r="L35" s="33">
        <f t="shared" si="30"/>
        <v>0.9958749595007715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1.1883648432698555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1.0347805907506862</v>
      </c>
      <c r="D36" s="30">
        <f>D17/100</f>
        <v>1.0353720690432133</v>
      </c>
      <c r="E36" s="30">
        <f aca="true" t="shared" si="34" ref="E36:L36">E17/100</f>
        <v>1.0419357195321475</v>
      </c>
      <c r="F36" s="30">
        <f t="shared" si="34"/>
        <v>0.9785154421475937</v>
      </c>
      <c r="G36" s="30">
        <f t="shared" si="34"/>
        <v>1.0072380563750998</v>
      </c>
      <c r="H36" s="30">
        <f t="shared" si="34"/>
        <v>1.0392545593567935</v>
      </c>
      <c r="I36" s="30">
        <f t="shared" si="34"/>
        <v>0.9760319203406049</v>
      </c>
      <c r="J36" s="30">
        <f t="shared" si="34"/>
        <v>0.9989171862582574</v>
      </c>
      <c r="K36" s="30">
        <f t="shared" si="34"/>
        <v>1.2047920900762856</v>
      </c>
      <c r="L36" s="30">
        <f t="shared" si="34"/>
        <v>0.9949859208743566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1.2176409750645856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1.030450968928838</v>
      </c>
      <c r="D37" s="33">
        <f>D$36+(D$41-D$36)*($A37-$A$36)/($A$41-$A$36)</f>
        <v>1.0223822301216787</v>
      </c>
      <c r="E37" s="33">
        <f aca="true" t="shared" si="36" ref="E37:L38">E$36+(E$41-E$36)*($A37-$A$36)/($A$41-$A$36)</f>
        <v>1.0351111313285635</v>
      </c>
      <c r="F37" s="33">
        <f t="shared" si="36"/>
        <v>0.9804156113264023</v>
      </c>
      <c r="G37" s="33">
        <f t="shared" si="36"/>
        <v>1.0117390395220416</v>
      </c>
      <c r="H37" s="33">
        <f t="shared" si="36"/>
        <v>1.0347412687829818</v>
      </c>
      <c r="I37" s="33">
        <f t="shared" si="36"/>
        <v>0.983031778081805</v>
      </c>
      <c r="J37" s="33">
        <f t="shared" si="36"/>
        <v>0.9942227042803718</v>
      </c>
      <c r="K37" s="33">
        <f t="shared" si="36"/>
        <v>1.2197304702421843</v>
      </c>
      <c r="L37" s="33">
        <f t="shared" si="36"/>
        <v>1.0005914136436451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1.2335166059250382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1309D105R3(23-32)</v>
      </c>
      <c r="C38" s="33">
        <f>C$36+(C$41-C$36)*($A38-$A$36)/($A$41-$A$36)</f>
        <v>1.0261213471069897</v>
      </c>
      <c r="D38" s="33">
        <f>D$36+(D$41-D$36)*($A38-$A$36)/($A$41-$A$36)</f>
        <v>1.0093923912001441</v>
      </c>
      <c r="E38" s="33">
        <f t="shared" si="36"/>
        <v>1.0282865431249797</v>
      </c>
      <c r="F38" s="33">
        <f t="shared" si="36"/>
        <v>0.9823157805052111</v>
      </c>
      <c r="G38" s="33">
        <f t="shared" si="36"/>
        <v>1.0162400226689832</v>
      </c>
      <c r="H38" s="33">
        <f t="shared" si="36"/>
        <v>1.03022797820917</v>
      </c>
      <c r="I38" s="33">
        <f t="shared" si="36"/>
        <v>0.990031635823005</v>
      </c>
      <c r="J38" s="33">
        <f t="shared" si="36"/>
        <v>0.9895282223024862</v>
      </c>
      <c r="K38" s="33">
        <f t="shared" si="36"/>
        <v>1.2346688504080832</v>
      </c>
      <c r="L38" s="33">
        <f t="shared" si="36"/>
        <v>1.0061969064129337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1.2493922367854908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1309D36R3(98-106)</v>
      </c>
      <c r="C39" s="33">
        <f t="shared" si="38"/>
        <v>1.0217917252851412</v>
      </c>
      <c r="D39" s="33">
        <f t="shared" si="38"/>
        <v>0.9964025522786096</v>
      </c>
      <c r="E39" s="33">
        <f t="shared" si="38"/>
        <v>1.0214619549213957</v>
      </c>
      <c r="F39" s="33">
        <f t="shared" si="38"/>
        <v>0.9842159496840197</v>
      </c>
      <c r="G39" s="33">
        <f t="shared" si="38"/>
        <v>1.020741005815925</v>
      </c>
      <c r="H39" s="33">
        <f t="shared" si="38"/>
        <v>1.0257146876353582</v>
      </c>
      <c r="I39" s="33">
        <f t="shared" si="38"/>
        <v>0.9970314935642051</v>
      </c>
      <c r="J39" s="33">
        <f t="shared" si="38"/>
        <v>0.9848337403246006</v>
      </c>
      <c r="K39" s="33">
        <f t="shared" si="38"/>
        <v>1.2496072305739818</v>
      </c>
      <c r="L39" s="33">
        <f t="shared" si="38"/>
        <v>1.011802399182222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1.2652678676459435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1309D107R2(35-45)</v>
      </c>
      <c r="C40" s="33">
        <f t="shared" si="38"/>
        <v>1.017462103463293</v>
      </c>
      <c r="D40" s="33">
        <f t="shared" si="38"/>
        <v>0.983412713357075</v>
      </c>
      <c r="E40" s="33">
        <f t="shared" si="38"/>
        <v>1.014637366717812</v>
      </c>
      <c r="F40" s="33">
        <f t="shared" si="38"/>
        <v>0.9861161188628285</v>
      </c>
      <c r="G40" s="33">
        <f t="shared" si="38"/>
        <v>1.0252419889628666</v>
      </c>
      <c r="H40" s="33">
        <f t="shared" si="38"/>
        <v>1.0212013970615463</v>
      </c>
      <c r="I40" s="33">
        <f t="shared" si="38"/>
        <v>1.004031351305405</v>
      </c>
      <c r="J40" s="33">
        <f t="shared" si="38"/>
        <v>0.9801392583467149</v>
      </c>
      <c r="K40" s="33">
        <f t="shared" si="38"/>
        <v>1.2645456107398807</v>
      </c>
      <c r="L40" s="33">
        <f t="shared" si="38"/>
        <v>1.0174078919515106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1.281143498506396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1.0131324816414446</v>
      </c>
      <c r="D41" s="30">
        <f>D18/100</f>
        <v>0.9704228744355404</v>
      </c>
      <c r="E41" s="30">
        <f aca="true" t="shared" si="40" ref="E41:L41">E18/100</f>
        <v>1.007812778514228</v>
      </c>
      <c r="F41" s="30">
        <f t="shared" si="40"/>
        <v>0.9880162880416371</v>
      </c>
      <c r="G41" s="30">
        <f t="shared" si="40"/>
        <v>1.0297429721098084</v>
      </c>
      <c r="H41" s="30">
        <f t="shared" si="40"/>
        <v>1.0166881064877347</v>
      </c>
      <c r="I41" s="30">
        <f t="shared" si="40"/>
        <v>1.0110312090466052</v>
      </c>
      <c r="J41" s="30">
        <f t="shared" si="40"/>
        <v>0.9754447763688293</v>
      </c>
      <c r="K41" s="30">
        <f t="shared" si="40"/>
        <v>1.2794839909057794</v>
      </c>
      <c r="L41" s="30">
        <f t="shared" si="40"/>
        <v>1.0230133847207992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1.2970191293668487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1.0192353657009492</v>
      </c>
      <c r="D42" s="33">
        <f t="shared" si="42"/>
        <v>0.9784098335068744</v>
      </c>
      <c r="E42" s="33">
        <f t="shared" si="42"/>
        <v>1.013758445372942</v>
      </c>
      <c r="F42" s="33">
        <f t="shared" si="42"/>
        <v>0.9919492796768387</v>
      </c>
      <c r="G42" s="33">
        <f t="shared" si="42"/>
        <v>1.0273893674967935</v>
      </c>
      <c r="H42" s="33">
        <f t="shared" si="42"/>
        <v>1.0115632289082412</v>
      </c>
      <c r="I42" s="33">
        <f t="shared" si="42"/>
        <v>1.010407765738722</v>
      </c>
      <c r="J42" s="33">
        <f t="shared" si="42"/>
        <v>0.9758188379634596</v>
      </c>
      <c r="K42" s="33">
        <f t="shared" si="42"/>
        <v>1.2809159538254764</v>
      </c>
      <c r="L42" s="33">
        <f t="shared" si="42"/>
        <v>1.020446039721458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1.2985409352431554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1309D109R2(77-95)</v>
      </c>
      <c r="C43" s="33">
        <f>C$41+(C$46-C$41)*($A43-$A$41)/($A$46-$A$41)</f>
        <v>1.0253382497604537</v>
      </c>
      <c r="D43" s="33">
        <f>D$41+(D$46-D$41)*($A43-$A$41)/($A$46-$A$41)</f>
        <v>0.9863967925782083</v>
      </c>
      <c r="E43" s="33">
        <f t="shared" si="42"/>
        <v>1.0197041122316561</v>
      </c>
      <c r="F43" s="33">
        <f t="shared" si="42"/>
        <v>0.9958822713120402</v>
      </c>
      <c r="G43" s="33">
        <f t="shared" si="42"/>
        <v>1.025035762883779</v>
      </c>
      <c r="H43" s="33">
        <f t="shared" si="42"/>
        <v>1.0064383513287478</v>
      </c>
      <c r="I43" s="33">
        <f t="shared" si="42"/>
        <v>1.0097843224308387</v>
      </c>
      <c r="J43" s="33">
        <f t="shared" si="42"/>
        <v>0.9761928995580899</v>
      </c>
      <c r="K43" s="33">
        <f t="shared" si="42"/>
        <v>1.2823479167451735</v>
      </c>
      <c r="L43" s="33">
        <f t="shared" si="42"/>
        <v>1.017878694722117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1.3000627411194619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1309D111R2(6-14)</v>
      </c>
      <c r="C44" s="33">
        <f t="shared" si="43"/>
        <v>1.0314411338199585</v>
      </c>
      <c r="D44" s="33">
        <f t="shared" si="43"/>
        <v>0.9943837516495422</v>
      </c>
      <c r="E44" s="33">
        <f t="shared" si="43"/>
        <v>1.02564977909037</v>
      </c>
      <c r="F44" s="33">
        <f t="shared" si="43"/>
        <v>0.9998152629472419</v>
      </c>
      <c r="G44" s="33">
        <f t="shared" si="43"/>
        <v>1.0226821582707641</v>
      </c>
      <c r="H44" s="33">
        <f t="shared" si="43"/>
        <v>1.0013134737492542</v>
      </c>
      <c r="I44" s="33">
        <f t="shared" si="43"/>
        <v>1.0091608791229556</v>
      </c>
      <c r="J44" s="33">
        <f t="shared" si="43"/>
        <v>0.9765669611527201</v>
      </c>
      <c r="K44" s="33">
        <f t="shared" si="43"/>
        <v>1.2837798796648707</v>
      </c>
      <c r="L44" s="33">
        <f t="shared" si="43"/>
        <v>1.0153113497227757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1.3015845469957685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1.037544017879463</v>
      </c>
      <c r="D45" s="33">
        <f t="shared" si="43"/>
        <v>1.0023707107208761</v>
      </c>
      <c r="E45" s="33">
        <f t="shared" si="43"/>
        <v>1.0315954459490841</v>
      </c>
      <c r="F45" s="33">
        <f t="shared" si="43"/>
        <v>1.0037482545824434</v>
      </c>
      <c r="G45" s="33">
        <f t="shared" si="43"/>
        <v>1.0203285536577495</v>
      </c>
      <c r="H45" s="33">
        <f t="shared" si="43"/>
        <v>0.9961885961697607</v>
      </c>
      <c r="I45" s="33">
        <f t="shared" si="43"/>
        <v>1.0085374358150723</v>
      </c>
      <c r="J45" s="33">
        <f t="shared" si="43"/>
        <v>0.9769410227473504</v>
      </c>
      <c r="K45" s="33">
        <f t="shared" si="43"/>
        <v>1.2852118425845678</v>
      </c>
      <c r="L45" s="33">
        <f t="shared" si="43"/>
        <v>1.0127440047234346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1.303106352872075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1.0436469019389676</v>
      </c>
      <c r="D46" s="30">
        <f>D19/100</f>
        <v>1.01035766979221</v>
      </c>
      <c r="E46" s="30">
        <f aca="true" t="shared" si="45" ref="E46:L46">E19/100</f>
        <v>1.0375411128077983</v>
      </c>
      <c r="F46" s="30">
        <f t="shared" si="45"/>
        <v>1.007681246217645</v>
      </c>
      <c r="G46" s="30">
        <f t="shared" si="45"/>
        <v>1.0179749490447347</v>
      </c>
      <c r="H46" s="30">
        <f t="shared" si="45"/>
        <v>0.9910637185902673</v>
      </c>
      <c r="I46" s="30">
        <f t="shared" si="45"/>
        <v>1.0079139925071892</v>
      </c>
      <c r="J46" s="30">
        <f t="shared" si="45"/>
        <v>0.9773150843419807</v>
      </c>
      <c r="K46" s="30">
        <f t="shared" si="45"/>
        <v>1.2866438055042648</v>
      </c>
      <c r="L46" s="30">
        <f t="shared" si="45"/>
        <v>1.0101766597240935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1.3046281587483817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1309D111R3(131-138)</v>
      </c>
      <c r="C47" s="28">
        <f>C$46+(C$51-C$46)*($A47-$A$46)/($A$51-$A$46)</f>
        <v>1.0434852709673577</v>
      </c>
      <c r="D47" s="28">
        <f>D$46+(D$51-D$46)*($A47-$A$46)/($A$51-$A$46)</f>
        <v>1.0079358353710064</v>
      </c>
      <c r="E47" s="28">
        <f aca="true" t="shared" si="47" ref="E47:L47">E$46+(E$51-E$46)*($A47-$A$46)/($A$51-$A$46)</f>
        <v>1.0380099775804168</v>
      </c>
      <c r="F47" s="28">
        <f t="shared" si="47"/>
        <v>1.015292967060936</v>
      </c>
      <c r="G47" s="28">
        <f t="shared" si="47"/>
        <v>1.0130363702468212</v>
      </c>
      <c r="H47" s="28">
        <f t="shared" si="47"/>
        <v>0.9923347584174291</v>
      </c>
      <c r="I47" s="28">
        <f t="shared" si="47"/>
        <v>1.0076145366339866</v>
      </c>
      <c r="J47" s="28">
        <f t="shared" si="47"/>
        <v>0.9755869212077005</v>
      </c>
      <c r="K47" s="28">
        <f t="shared" si="47"/>
        <v>1.2804788283026218</v>
      </c>
      <c r="L47" s="28">
        <f t="shared" si="47"/>
        <v>1.0088999672621588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1.2980763839756513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1.0433236399957475</v>
      </c>
      <c r="D48" s="28">
        <f t="shared" si="49"/>
        <v>1.0055140009498027</v>
      </c>
      <c r="E48" s="28">
        <f t="shared" si="49"/>
        <v>1.0384788423530353</v>
      </c>
      <c r="F48" s="28">
        <f t="shared" si="49"/>
        <v>1.022904687904227</v>
      </c>
      <c r="G48" s="28">
        <f t="shared" si="49"/>
        <v>1.008097791448908</v>
      </c>
      <c r="H48" s="28">
        <f t="shared" si="49"/>
        <v>0.9936057982445909</v>
      </c>
      <c r="I48" s="28">
        <f t="shared" si="49"/>
        <v>1.0073150807607842</v>
      </c>
      <c r="J48" s="28">
        <f t="shared" si="49"/>
        <v>0.9738587580734204</v>
      </c>
      <c r="K48" s="28">
        <f t="shared" si="49"/>
        <v>1.2743138511009786</v>
      </c>
      <c r="L48" s="28">
        <f t="shared" si="49"/>
        <v>1.007623274800224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1.291524609202921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1309D113R2(7-22)</v>
      </c>
      <c r="C49" s="28">
        <f>C$46+(C$51-C$46)*($A49-$A$46)/($A$51-$A$46)</f>
        <v>1.0431620090241376</v>
      </c>
      <c r="D49" s="28">
        <f>D$46+(D$51-D$46)*($A49-$A$46)/($A$51-$A$46)</f>
        <v>1.0030921665285992</v>
      </c>
      <c r="E49" s="28">
        <f t="shared" si="49"/>
        <v>1.0389477071256537</v>
      </c>
      <c r="F49" s="28">
        <f t="shared" si="49"/>
        <v>1.030516408747518</v>
      </c>
      <c r="G49" s="28">
        <f t="shared" si="49"/>
        <v>1.0031592126509947</v>
      </c>
      <c r="H49" s="28">
        <f t="shared" si="49"/>
        <v>0.9948768380717526</v>
      </c>
      <c r="I49" s="28">
        <f t="shared" si="49"/>
        <v>1.0070156248875817</v>
      </c>
      <c r="J49" s="28">
        <f t="shared" si="49"/>
        <v>0.9721305949391403</v>
      </c>
      <c r="K49" s="28">
        <f t="shared" si="49"/>
        <v>1.2681488738993356</v>
      </c>
      <c r="L49" s="28">
        <f t="shared" si="49"/>
        <v>1.0063465823382893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1.2849728344301905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1309D113R2(145-149)</v>
      </c>
      <c r="C50" s="28">
        <f t="shared" si="49"/>
        <v>1.0430003780525274</v>
      </c>
      <c r="D50" s="28">
        <f t="shared" si="49"/>
        <v>1.0006703321073955</v>
      </c>
      <c r="E50" s="28">
        <f t="shared" si="49"/>
        <v>1.0394165718982722</v>
      </c>
      <c r="F50" s="28">
        <f t="shared" si="49"/>
        <v>1.038128129590809</v>
      </c>
      <c r="G50" s="28">
        <f t="shared" si="49"/>
        <v>0.9982206338530812</v>
      </c>
      <c r="H50" s="28">
        <f t="shared" si="49"/>
        <v>0.9961478778989145</v>
      </c>
      <c r="I50" s="28">
        <f t="shared" si="49"/>
        <v>1.0067161690143793</v>
      </c>
      <c r="J50" s="28">
        <f t="shared" si="49"/>
        <v>0.9704024318048602</v>
      </c>
      <c r="K50" s="28">
        <f t="shared" si="49"/>
        <v>1.2619838966976924</v>
      </c>
      <c r="L50" s="28">
        <f t="shared" si="49"/>
        <v>1.0050698898763546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1.2784210596574601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1.0428387470809175</v>
      </c>
      <c r="D51" s="30">
        <f>D20/100</f>
        <v>0.9982484976861918</v>
      </c>
      <c r="E51" s="30">
        <f aca="true" t="shared" si="52" ref="E51:L51">E20/100</f>
        <v>1.0398854366708907</v>
      </c>
      <c r="F51" s="30">
        <f t="shared" si="52"/>
        <v>1.0457398504341</v>
      </c>
      <c r="G51" s="30">
        <f t="shared" si="52"/>
        <v>0.9932820550551679</v>
      </c>
      <c r="H51" s="30">
        <f t="shared" si="52"/>
        <v>0.9974189177260763</v>
      </c>
      <c r="I51" s="30">
        <f t="shared" si="52"/>
        <v>1.0064167131411768</v>
      </c>
      <c r="J51" s="30">
        <f t="shared" si="52"/>
        <v>0.96867426867058</v>
      </c>
      <c r="K51" s="30">
        <f t="shared" si="52"/>
        <v>1.2558189194960494</v>
      </c>
      <c r="L51" s="30">
        <f t="shared" si="52"/>
        <v>1.0037931974144199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1.2718692848847297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1.0440111742353892</v>
      </c>
      <c r="D52" s="28">
        <f t="shared" si="54"/>
        <v>1.003966902313738</v>
      </c>
      <c r="E52" s="28">
        <f aca="true" t="shared" si="55" ref="E52:L52">E$51+(E$56-E$51)*($A52-$A$51)/($A$56-$A$51)</f>
        <v>1.0368863253422564</v>
      </c>
      <c r="F52" s="28">
        <f t="shared" si="55"/>
        <v>1.0427173767194253</v>
      </c>
      <c r="G52" s="28">
        <f t="shared" si="55"/>
        <v>1.0060597060113223</v>
      </c>
      <c r="H52" s="28">
        <f t="shared" si="55"/>
        <v>0.9997860184662843</v>
      </c>
      <c r="I52" s="28">
        <f t="shared" si="55"/>
        <v>1.010248475347917</v>
      </c>
      <c r="J52" s="28">
        <f t="shared" si="55"/>
        <v>0.974622712850046</v>
      </c>
      <c r="K52" s="28">
        <f t="shared" si="55"/>
        <v>1.2805340970468904</v>
      </c>
      <c r="L52" s="28">
        <f t="shared" si="55"/>
        <v>1.0083516867763007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1.2981351203428066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1.045183601389861</v>
      </c>
      <c r="D53" s="28">
        <f t="shared" si="54"/>
        <v>1.0096853069412843</v>
      </c>
      <c r="E53" s="28">
        <f aca="true" t="shared" si="57" ref="E53:L55">E$51+(E$56-E$51)*($A53-$A$51)/($A$56-$A$51)</f>
        <v>1.0338872140136222</v>
      </c>
      <c r="F53" s="28">
        <f t="shared" si="57"/>
        <v>1.0396949030047509</v>
      </c>
      <c r="G53" s="28">
        <f t="shared" si="57"/>
        <v>1.018837356967477</v>
      </c>
      <c r="H53" s="28">
        <f t="shared" si="57"/>
        <v>1.0021531192064923</v>
      </c>
      <c r="I53" s="28">
        <f t="shared" si="57"/>
        <v>1.0140802375546576</v>
      </c>
      <c r="J53" s="28">
        <f t="shared" si="57"/>
        <v>0.9805711570295119</v>
      </c>
      <c r="K53" s="28">
        <f t="shared" si="57"/>
        <v>1.3052492745977313</v>
      </c>
      <c r="L53" s="28">
        <f t="shared" si="57"/>
        <v>1.0129101761381816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1.3244009558008838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1.0463560285443325</v>
      </c>
      <c r="D54" s="28">
        <f t="shared" si="54"/>
        <v>1.0154037115688306</v>
      </c>
      <c r="E54" s="28">
        <f t="shared" si="57"/>
        <v>1.0308881026849879</v>
      </c>
      <c r="F54" s="28">
        <f t="shared" si="57"/>
        <v>1.0366724292900762</v>
      </c>
      <c r="G54" s="28">
        <f t="shared" si="57"/>
        <v>1.0316150079236315</v>
      </c>
      <c r="H54" s="28">
        <f t="shared" si="57"/>
        <v>1.0045202199467003</v>
      </c>
      <c r="I54" s="28">
        <f t="shared" si="57"/>
        <v>1.017911999761398</v>
      </c>
      <c r="J54" s="28">
        <f t="shared" si="57"/>
        <v>0.9865196012089779</v>
      </c>
      <c r="K54" s="28">
        <f t="shared" si="57"/>
        <v>1.3299644521485725</v>
      </c>
      <c r="L54" s="28">
        <f t="shared" si="57"/>
        <v>1.0174686655000624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1.3506667912589607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1.0475284556988043</v>
      </c>
      <c r="D55" s="28">
        <f t="shared" si="54"/>
        <v>1.0211221161963768</v>
      </c>
      <c r="E55" s="28">
        <f t="shared" si="57"/>
        <v>1.0278889913563536</v>
      </c>
      <c r="F55" s="28">
        <f t="shared" si="57"/>
        <v>1.0336499555754017</v>
      </c>
      <c r="G55" s="28">
        <f t="shared" si="57"/>
        <v>1.0443926588797858</v>
      </c>
      <c r="H55" s="28">
        <f t="shared" si="57"/>
        <v>1.0068873206869084</v>
      </c>
      <c r="I55" s="28">
        <f t="shared" si="57"/>
        <v>1.0217437619681384</v>
      </c>
      <c r="J55" s="28">
        <f t="shared" si="57"/>
        <v>0.9924680453884438</v>
      </c>
      <c r="K55" s="28">
        <f t="shared" si="57"/>
        <v>1.3546796296994135</v>
      </c>
      <c r="L55" s="28">
        <f t="shared" si="57"/>
        <v>1.0220271548619433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1.3769326267170379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1.048700882853276</v>
      </c>
      <c r="D56" s="30">
        <f>D21/100</f>
        <v>1.026840520823923</v>
      </c>
      <c r="E56" s="30">
        <f aca="true" t="shared" si="58" ref="E56:L56">E21/100</f>
        <v>1.0248898800277193</v>
      </c>
      <c r="F56" s="30">
        <f t="shared" si="58"/>
        <v>1.030627481860727</v>
      </c>
      <c r="G56" s="30">
        <f t="shared" si="58"/>
        <v>1.0571703098359404</v>
      </c>
      <c r="H56" s="30">
        <f t="shared" si="58"/>
        <v>1.0092544214271164</v>
      </c>
      <c r="I56" s="30">
        <f t="shared" si="58"/>
        <v>1.0255755241748787</v>
      </c>
      <c r="J56" s="30">
        <f t="shared" si="58"/>
        <v>0.9984164895679097</v>
      </c>
      <c r="K56" s="30">
        <f t="shared" si="58"/>
        <v>1.3793948072502544</v>
      </c>
      <c r="L56" s="30">
        <f t="shared" si="58"/>
        <v>1.0265856442238241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1.4031984621751148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2">
      <selection activeCell="A1" sqref="A1:IV16384"/>
    </sheetView>
  </sheetViews>
  <sheetFormatPr defaultColWidth="11.421875" defaultRowHeight="12.75"/>
  <cols>
    <col min="1" max="16384" width="13.28125" style="90" customWidth="1"/>
  </cols>
  <sheetData>
    <row r="5" ht="16.5">
      <c r="F5" s="129" t="s">
        <v>1291</v>
      </c>
    </row>
    <row r="8" ht="12.75">
      <c r="F8" s="130" t="s">
        <v>1033</v>
      </c>
    </row>
    <row r="13" spans="1:7" ht="12.75">
      <c r="A13" s="131" t="s">
        <v>1292</v>
      </c>
      <c r="F13" s="132" t="s">
        <v>1293</v>
      </c>
      <c r="G13" s="133" t="s">
        <v>1294</v>
      </c>
    </row>
    <row r="14" spans="4:11" ht="12.75">
      <c r="D14" s="134" t="s">
        <v>1295</v>
      </c>
      <c r="E14" s="133" t="s">
        <v>1090</v>
      </c>
      <c r="G14" s="132" t="s">
        <v>1296</v>
      </c>
      <c r="I14" s="133" t="s">
        <v>1297</v>
      </c>
      <c r="J14" s="132" t="s">
        <v>1298</v>
      </c>
      <c r="K14" s="135">
        <v>0.6029412150382996</v>
      </c>
    </row>
    <row r="15" spans="6:7" ht="12.75">
      <c r="F15" s="134" t="s">
        <v>1299</v>
      </c>
      <c r="G15" s="133" t="s">
        <v>1300</v>
      </c>
    </row>
    <row r="16" spans="1:11" ht="12.75">
      <c r="A16" s="136" t="s">
        <v>1301</v>
      </c>
      <c r="B16" s="137">
        <v>38379.859918981485</v>
      </c>
      <c r="D16" s="132" t="s">
        <v>1302</v>
      </c>
      <c r="E16" s="133" t="s">
        <v>1303</v>
      </c>
      <c r="F16" s="132" t="s">
        <v>1304</v>
      </c>
      <c r="G16" s="133" t="s">
        <v>1305</v>
      </c>
      <c r="H16" s="132" t="s">
        <v>1255</v>
      </c>
      <c r="I16" s="133" t="s">
        <v>1256</v>
      </c>
      <c r="J16" s="132" t="s">
        <v>1257</v>
      </c>
      <c r="K16" s="135">
        <v>3.1960785388946533</v>
      </c>
    </row>
    <row r="19" spans="1:16" ht="12.75">
      <c r="A19" s="138" t="s">
        <v>1258</v>
      </c>
      <c r="B19" s="133" t="s">
        <v>1091</v>
      </c>
      <c r="D19" s="138" t="s">
        <v>1259</v>
      </c>
      <c r="E19" s="133" t="s">
        <v>1260</v>
      </c>
      <c r="F19" s="134" t="s">
        <v>1261</v>
      </c>
      <c r="G19" s="139" t="s">
        <v>1262</v>
      </c>
      <c r="H19" s="140">
        <v>1</v>
      </c>
      <c r="I19" s="141" t="s">
        <v>1263</v>
      </c>
      <c r="J19" s="140">
        <v>1</v>
      </c>
      <c r="K19" s="139" t="s">
        <v>1264</v>
      </c>
      <c r="L19" s="142">
        <v>1</v>
      </c>
      <c r="M19" s="139" t="s">
        <v>1265</v>
      </c>
      <c r="N19" s="143">
        <v>1</v>
      </c>
      <c r="O19" s="139" t="s">
        <v>1266</v>
      </c>
      <c r="P19" s="143">
        <v>1</v>
      </c>
    </row>
    <row r="21" spans="1:10" ht="12.75">
      <c r="A21" s="144" t="s">
        <v>1158</v>
      </c>
      <c r="C21" s="145" t="s">
        <v>1159</v>
      </c>
      <c r="D21" s="145" t="s">
        <v>1160</v>
      </c>
      <c r="F21" s="145" t="s">
        <v>1161</v>
      </c>
      <c r="G21" s="145" t="s">
        <v>1162</v>
      </c>
      <c r="H21" s="145" t="s">
        <v>1163</v>
      </c>
      <c r="I21" s="146" t="s">
        <v>1164</v>
      </c>
      <c r="J21" s="145" t="s">
        <v>1165</v>
      </c>
    </row>
    <row r="22" spans="1:8" ht="12.75">
      <c r="A22" s="147" t="s">
        <v>1290</v>
      </c>
      <c r="C22" s="148">
        <v>178.2290000000503</v>
      </c>
      <c r="D22" s="128">
        <v>673.3300367733464</v>
      </c>
      <c r="F22" s="128">
        <v>366</v>
      </c>
      <c r="G22" s="128">
        <v>369</v>
      </c>
      <c r="H22" s="149" t="s">
        <v>1034</v>
      </c>
    </row>
    <row r="24" spans="4:8" ht="12.75">
      <c r="D24" s="128">
        <v>628.8028120463714</v>
      </c>
      <c r="F24" s="128">
        <v>368</v>
      </c>
      <c r="G24" s="128">
        <v>414</v>
      </c>
      <c r="H24" s="149" t="s">
        <v>1035</v>
      </c>
    </row>
    <row r="26" spans="4:8" ht="12.75">
      <c r="D26" s="128">
        <v>640.3745952723548</v>
      </c>
      <c r="F26" s="128">
        <v>366</v>
      </c>
      <c r="G26" s="128">
        <v>395</v>
      </c>
      <c r="H26" s="149" t="s">
        <v>1036</v>
      </c>
    </row>
    <row r="28" spans="1:8" ht="12.75">
      <c r="A28" s="144" t="s">
        <v>1166</v>
      </c>
      <c r="C28" s="150" t="s">
        <v>1167</v>
      </c>
      <c r="D28" s="128">
        <v>647.5024813640242</v>
      </c>
      <c r="F28" s="128">
        <v>366.66666666666663</v>
      </c>
      <c r="G28" s="128">
        <v>392.66666666666663</v>
      </c>
      <c r="H28" s="128">
        <v>267.07409594735753</v>
      </c>
    </row>
    <row r="29" spans="1:8" ht="12.75">
      <c r="A29" s="127">
        <v>38379.85189814815</v>
      </c>
      <c r="C29" s="150" t="s">
        <v>1168</v>
      </c>
      <c r="D29" s="128">
        <v>23.10353881061236</v>
      </c>
      <c r="F29" s="128">
        <v>1.1547005383792517</v>
      </c>
      <c r="G29" s="128">
        <v>22.590558499809905</v>
      </c>
      <c r="H29" s="128">
        <v>23.10353881061236</v>
      </c>
    </row>
    <row r="31" spans="3:8" ht="12.75">
      <c r="C31" s="150" t="s">
        <v>1169</v>
      </c>
      <c r="D31" s="128">
        <v>3.568100428270576</v>
      </c>
      <c r="F31" s="128">
        <v>0.3149183286488868</v>
      </c>
      <c r="G31" s="128">
        <v>5.7531133700704356</v>
      </c>
      <c r="H31" s="128">
        <v>8.650610134487266</v>
      </c>
    </row>
    <row r="32" spans="1:10" ht="12.75">
      <c r="A32" s="144" t="s">
        <v>1158</v>
      </c>
      <c r="C32" s="145" t="s">
        <v>1159</v>
      </c>
      <c r="D32" s="145" t="s">
        <v>1160</v>
      </c>
      <c r="F32" s="145" t="s">
        <v>1161</v>
      </c>
      <c r="G32" s="145" t="s">
        <v>1162</v>
      </c>
      <c r="H32" s="145" t="s">
        <v>1163</v>
      </c>
      <c r="I32" s="146" t="s">
        <v>1164</v>
      </c>
      <c r="J32" s="145" t="s">
        <v>1165</v>
      </c>
    </row>
    <row r="33" spans="1:8" ht="12.75">
      <c r="A33" s="147" t="s">
        <v>1104</v>
      </c>
      <c r="C33" s="148">
        <v>251.61100000003353</v>
      </c>
      <c r="D33" s="128">
        <v>3488167.6108665466</v>
      </c>
      <c r="F33" s="128">
        <v>23700</v>
      </c>
      <c r="G33" s="128">
        <v>21100</v>
      </c>
      <c r="H33" s="149" t="s">
        <v>1037</v>
      </c>
    </row>
    <row r="35" spans="4:8" ht="12.75">
      <c r="D35" s="128">
        <v>3494056.1819877625</v>
      </c>
      <c r="F35" s="128">
        <v>23500</v>
      </c>
      <c r="G35" s="128">
        <v>20400</v>
      </c>
      <c r="H35" s="149" t="s">
        <v>1038</v>
      </c>
    </row>
    <row r="37" spans="4:8" ht="12.75">
      <c r="D37" s="128">
        <v>2821175</v>
      </c>
      <c r="F37" s="128">
        <v>24200</v>
      </c>
      <c r="G37" s="128">
        <v>20700</v>
      </c>
      <c r="H37" s="149" t="s">
        <v>1039</v>
      </c>
    </row>
    <row r="39" spans="1:10" ht="12.75">
      <c r="A39" s="144" t="s">
        <v>1166</v>
      </c>
      <c r="C39" s="150" t="s">
        <v>1167</v>
      </c>
      <c r="D39" s="128">
        <v>3267799.597618103</v>
      </c>
      <c r="F39" s="128">
        <v>23800</v>
      </c>
      <c r="G39" s="128">
        <v>20733.333333333332</v>
      </c>
      <c r="H39" s="128">
        <v>3245548.0459569125</v>
      </c>
      <c r="I39" s="128">
        <v>-0.0001</v>
      </c>
      <c r="J39" s="128">
        <v>-0.0001</v>
      </c>
    </row>
    <row r="40" spans="1:8" ht="12.75">
      <c r="A40" s="127">
        <v>38379.852627314816</v>
      </c>
      <c r="C40" s="150" t="s">
        <v>1168</v>
      </c>
      <c r="D40" s="128">
        <v>386799.45348411927</v>
      </c>
      <c r="F40" s="128">
        <v>360.5551275463989</v>
      </c>
      <c r="G40" s="128">
        <v>351.1884584284246</v>
      </c>
      <c r="H40" s="128">
        <v>386799.45348411927</v>
      </c>
    </row>
    <row r="42" spans="3:8" ht="12.75">
      <c r="C42" s="150" t="s">
        <v>1169</v>
      </c>
      <c r="D42" s="128">
        <v>11.836694446197281</v>
      </c>
      <c r="F42" s="128">
        <v>1.5149375106991554</v>
      </c>
      <c r="G42" s="128">
        <v>1.6938350084972253</v>
      </c>
      <c r="H42" s="128">
        <v>11.917847094143873</v>
      </c>
    </row>
    <row r="43" spans="1:10" ht="12.75">
      <c r="A43" s="144" t="s">
        <v>1158</v>
      </c>
      <c r="C43" s="145" t="s">
        <v>1159</v>
      </c>
      <c r="D43" s="145" t="s">
        <v>1160</v>
      </c>
      <c r="F43" s="145" t="s">
        <v>1161</v>
      </c>
      <c r="G43" s="145" t="s">
        <v>1162</v>
      </c>
      <c r="H43" s="145" t="s">
        <v>1163</v>
      </c>
      <c r="I43" s="146" t="s">
        <v>1164</v>
      </c>
      <c r="J43" s="145" t="s">
        <v>1165</v>
      </c>
    </row>
    <row r="44" spans="1:8" ht="12.75">
      <c r="A44" s="147" t="s">
        <v>1107</v>
      </c>
      <c r="C44" s="148">
        <v>257.6099999998696</v>
      </c>
      <c r="D44" s="128">
        <v>385142.830684185</v>
      </c>
      <c r="F44" s="128">
        <v>10922.5</v>
      </c>
      <c r="G44" s="128">
        <v>7575</v>
      </c>
      <c r="H44" s="149" t="s">
        <v>1040</v>
      </c>
    </row>
    <row r="46" spans="4:8" ht="12.75">
      <c r="D46" s="128">
        <v>363413.41625261307</v>
      </c>
      <c r="F46" s="128">
        <v>10182.5</v>
      </c>
      <c r="G46" s="128">
        <v>7280.000000007451</v>
      </c>
      <c r="H46" s="149" t="s">
        <v>1041</v>
      </c>
    </row>
    <row r="48" spans="4:8" ht="12.75">
      <c r="D48" s="128">
        <v>360979.3331747055</v>
      </c>
      <c r="F48" s="128">
        <v>10072.5</v>
      </c>
      <c r="G48" s="128">
        <v>7152.5</v>
      </c>
      <c r="H48" s="149" t="s">
        <v>1042</v>
      </c>
    </row>
    <row r="50" spans="1:10" ht="12.75">
      <c r="A50" s="144" t="s">
        <v>1166</v>
      </c>
      <c r="C50" s="150" t="s">
        <v>1167</v>
      </c>
      <c r="D50" s="128">
        <v>369845.19337050116</v>
      </c>
      <c r="F50" s="128">
        <v>10392.5</v>
      </c>
      <c r="G50" s="128">
        <v>7335.833333335817</v>
      </c>
      <c r="H50" s="128">
        <v>360981.02670383325</v>
      </c>
      <c r="I50" s="128">
        <v>-0.0001</v>
      </c>
      <c r="J50" s="128">
        <v>-0.0001</v>
      </c>
    </row>
    <row r="51" spans="1:8" ht="12.75">
      <c r="A51" s="127">
        <v>38379.853530092594</v>
      </c>
      <c r="C51" s="150" t="s">
        <v>1168</v>
      </c>
      <c r="D51" s="128">
        <v>13303.926888077343</v>
      </c>
      <c r="F51" s="128">
        <v>462.27697325304877</v>
      </c>
      <c r="G51" s="128">
        <v>216.71313604143546</v>
      </c>
      <c r="H51" s="128">
        <v>13303.926888077343</v>
      </c>
    </row>
    <row r="53" spans="3:8" ht="12.75">
      <c r="C53" s="150" t="s">
        <v>1169</v>
      </c>
      <c r="D53" s="128">
        <v>3.5971609545158594</v>
      </c>
      <c r="F53" s="128">
        <v>4.448178717854691</v>
      </c>
      <c r="G53" s="128">
        <v>2.9541720237377542</v>
      </c>
      <c r="H53" s="128">
        <v>3.685492007587574</v>
      </c>
    </row>
    <row r="54" spans="1:10" ht="12.75">
      <c r="A54" s="144" t="s">
        <v>1158</v>
      </c>
      <c r="C54" s="145" t="s">
        <v>1159</v>
      </c>
      <c r="D54" s="145" t="s">
        <v>1160</v>
      </c>
      <c r="F54" s="145" t="s">
        <v>1161</v>
      </c>
      <c r="G54" s="145" t="s">
        <v>1162</v>
      </c>
      <c r="H54" s="145" t="s">
        <v>1163</v>
      </c>
      <c r="I54" s="146" t="s">
        <v>1164</v>
      </c>
      <c r="J54" s="145" t="s">
        <v>1165</v>
      </c>
    </row>
    <row r="55" spans="1:8" ht="12.75">
      <c r="A55" s="147" t="s">
        <v>1106</v>
      </c>
      <c r="C55" s="148">
        <v>259.9399999999441</v>
      </c>
      <c r="D55" s="128">
        <v>4214179.641075134</v>
      </c>
      <c r="F55" s="128">
        <v>24300</v>
      </c>
      <c r="G55" s="128">
        <v>20300</v>
      </c>
      <c r="H55" s="149" t="s">
        <v>1043</v>
      </c>
    </row>
    <row r="57" spans="4:8" ht="12.75">
      <c r="D57" s="128">
        <v>4015538.03824234</v>
      </c>
      <c r="F57" s="128">
        <v>23525</v>
      </c>
      <c r="G57" s="128">
        <v>20350</v>
      </c>
      <c r="H57" s="149" t="s">
        <v>1044</v>
      </c>
    </row>
    <row r="59" spans="4:8" ht="12.75">
      <c r="D59" s="128">
        <v>4062610.5561904907</v>
      </c>
      <c r="F59" s="128">
        <v>23875</v>
      </c>
      <c r="G59" s="128">
        <v>20325</v>
      </c>
      <c r="H59" s="149" t="s">
        <v>1045</v>
      </c>
    </row>
    <row r="61" spans="1:10" ht="12.75">
      <c r="A61" s="144" t="s">
        <v>1166</v>
      </c>
      <c r="C61" s="150" t="s">
        <v>1167</v>
      </c>
      <c r="D61" s="128">
        <v>4097442.745169322</v>
      </c>
      <c r="F61" s="128">
        <v>23900</v>
      </c>
      <c r="G61" s="128">
        <v>20325</v>
      </c>
      <c r="H61" s="128">
        <v>4075312.1896137665</v>
      </c>
      <c r="I61" s="128">
        <v>-0.0001</v>
      </c>
      <c r="J61" s="128">
        <v>-0.0001</v>
      </c>
    </row>
    <row r="62" spans="1:8" ht="12.75">
      <c r="A62" s="127">
        <v>38379.85445601852</v>
      </c>
      <c r="C62" s="150" t="s">
        <v>1168</v>
      </c>
      <c r="D62" s="128">
        <v>103800.68706800549</v>
      </c>
      <c r="F62" s="128">
        <v>388.1043674065006</v>
      </c>
      <c r="G62" s="128">
        <v>25</v>
      </c>
      <c r="H62" s="128">
        <v>103800.68706800549</v>
      </c>
    </row>
    <row r="64" spans="3:8" ht="12.75">
      <c r="C64" s="150" t="s">
        <v>1169</v>
      </c>
      <c r="D64" s="128">
        <v>2.533304149042259</v>
      </c>
      <c r="F64" s="128">
        <v>1.6238676460523038</v>
      </c>
      <c r="G64" s="128">
        <v>0.12300123001230012</v>
      </c>
      <c r="H64" s="128">
        <v>2.5470609916106346</v>
      </c>
    </row>
    <row r="65" spans="1:10" ht="12.75">
      <c r="A65" s="144" t="s">
        <v>1158</v>
      </c>
      <c r="C65" s="145" t="s">
        <v>1159</v>
      </c>
      <c r="D65" s="145" t="s">
        <v>1160</v>
      </c>
      <c r="F65" s="145" t="s">
        <v>1161</v>
      </c>
      <c r="G65" s="145" t="s">
        <v>1162</v>
      </c>
      <c r="H65" s="145" t="s">
        <v>1163</v>
      </c>
      <c r="I65" s="146" t="s">
        <v>1164</v>
      </c>
      <c r="J65" s="145" t="s">
        <v>1165</v>
      </c>
    </row>
    <row r="66" spans="1:8" ht="12.75">
      <c r="A66" s="147" t="s">
        <v>1108</v>
      </c>
      <c r="C66" s="148">
        <v>285.2129999999888</v>
      </c>
      <c r="D66" s="128">
        <v>771888.262096405</v>
      </c>
      <c r="F66" s="128">
        <v>12650</v>
      </c>
      <c r="G66" s="128">
        <v>10675</v>
      </c>
      <c r="H66" s="149" t="s">
        <v>1046</v>
      </c>
    </row>
    <row r="68" spans="4:8" ht="12.75">
      <c r="D68" s="128">
        <v>674876.9636793137</v>
      </c>
      <c r="F68" s="128">
        <v>12525</v>
      </c>
      <c r="G68" s="128">
        <v>10625</v>
      </c>
      <c r="H68" s="149" t="s">
        <v>1047</v>
      </c>
    </row>
    <row r="70" spans="4:8" ht="12.75">
      <c r="D70" s="128">
        <v>767269.3258066177</v>
      </c>
      <c r="F70" s="128">
        <v>12475</v>
      </c>
      <c r="G70" s="128">
        <v>10750</v>
      </c>
      <c r="H70" s="149" t="s">
        <v>1048</v>
      </c>
    </row>
    <row r="72" spans="1:10" ht="12.75">
      <c r="A72" s="144" t="s">
        <v>1166</v>
      </c>
      <c r="C72" s="150" t="s">
        <v>1167</v>
      </c>
      <c r="D72" s="128">
        <v>738011.5171941121</v>
      </c>
      <c r="F72" s="128">
        <v>12550</v>
      </c>
      <c r="G72" s="128">
        <v>10683.333333333332</v>
      </c>
      <c r="H72" s="128">
        <v>726493.5139539338</v>
      </c>
      <c r="I72" s="128">
        <v>-0.0001</v>
      </c>
      <c r="J72" s="128">
        <v>-0.0001</v>
      </c>
    </row>
    <row r="73" spans="1:8" ht="12.75">
      <c r="A73" s="127">
        <v>38379.85539351852</v>
      </c>
      <c r="C73" s="150" t="s">
        <v>1168</v>
      </c>
      <c r="D73" s="128">
        <v>54724.88034474699</v>
      </c>
      <c r="F73" s="128">
        <v>90.13878188659973</v>
      </c>
      <c r="G73" s="128">
        <v>62.91528696058958</v>
      </c>
      <c r="H73" s="128">
        <v>54724.88034474699</v>
      </c>
    </row>
    <row r="75" spans="3:8" ht="12.75">
      <c r="C75" s="150" t="s">
        <v>1169</v>
      </c>
      <c r="D75" s="128">
        <v>7.4151797187134205</v>
      </c>
      <c r="F75" s="128">
        <v>0.7182373058693208</v>
      </c>
      <c r="G75" s="128">
        <v>0.5889106423768138</v>
      </c>
      <c r="H75" s="128">
        <v>7.532741764879273</v>
      </c>
    </row>
    <row r="76" spans="1:10" ht="12.75">
      <c r="A76" s="144" t="s">
        <v>1158</v>
      </c>
      <c r="C76" s="145" t="s">
        <v>1159</v>
      </c>
      <c r="D76" s="145" t="s">
        <v>1160</v>
      </c>
      <c r="F76" s="145" t="s">
        <v>1161</v>
      </c>
      <c r="G76" s="145" t="s">
        <v>1162</v>
      </c>
      <c r="H76" s="145" t="s">
        <v>1163</v>
      </c>
      <c r="I76" s="146" t="s">
        <v>1164</v>
      </c>
      <c r="J76" s="145" t="s">
        <v>1165</v>
      </c>
    </row>
    <row r="77" spans="1:8" ht="12.75">
      <c r="A77" s="147" t="s">
        <v>1104</v>
      </c>
      <c r="C77" s="148">
        <v>288.1579999998212</v>
      </c>
      <c r="D77" s="128">
        <v>335086.83778715134</v>
      </c>
      <c r="F77" s="128">
        <v>3359.9999999962747</v>
      </c>
      <c r="G77" s="128">
        <v>2940</v>
      </c>
      <c r="H77" s="149" t="s">
        <v>1049</v>
      </c>
    </row>
    <row r="79" spans="4:8" ht="12.75">
      <c r="D79" s="128">
        <v>352182.1711945534</v>
      </c>
      <c r="F79" s="128">
        <v>3359.9999999962747</v>
      </c>
      <c r="G79" s="128">
        <v>2940</v>
      </c>
      <c r="H79" s="149" t="s">
        <v>1050</v>
      </c>
    </row>
    <row r="81" spans="4:8" ht="12.75">
      <c r="D81" s="128">
        <v>353272.395362854</v>
      </c>
      <c r="F81" s="128">
        <v>3359.9999999962747</v>
      </c>
      <c r="G81" s="128">
        <v>2940</v>
      </c>
      <c r="H81" s="149" t="s">
        <v>1051</v>
      </c>
    </row>
    <row r="83" spans="1:10" ht="12.75">
      <c r="A83" s="144" t="s">
        <v>1166</v>
      </c>
      <c r="C83" s="150" t="s">
        <v>1167</v>
      </c>
      <c r="D83" s="128">
        <v>346847.13478151953</v>
      </c>
      <c r="F83" s="128">
        <v>3359.9999999962747</v>
      </c>
      <c r="G83" s="128">
        <v>2940</v>
      </c>
      <c r="H83" s="128">
        <v>343700.38699391077</v>
      </c>
      <c r="I83" s="128">
        <v>-0.0001</v>
      </c>
      <c r="J83" s="128">
        <v>-0.0001</v>
      </c>
    </row>
    <row r="84" spans="1:8" ht="12.75">
      <c r="A84" s="127">
        <v>38379.85607638889</v>
      </c>
      <c r="C84" s="150" t="s">
        <v>1168</v>
      </c>
      <c r="D84" s="128">
        <v>10199.293418228528</v>
      </c>
      <c r="H84" s="128">
        <v>10199.293418228528</v>
      </c>
    </row>
    <row r="86" spans="3:8" ht="12.75">
      <c r="C86" s="150" t="s">
        <v>1169</v>
      </c>
      <c r="D86" s="128">
        <v>2.94057306388104</v>
      </c>
      <c r="F86" s="128">
        <v>0</v>
      </c>
      <c r="G86" s="128">
        <v>0</v>
      </c>
      <c r="H86" s="128">
        <v>2.9674954711090358</v>
      </c>
    </row>
    <row r="87" spans="1:10" ht="12.75">
      <c r="A87" s="144" t="s">
        <v>1158</v>
      </c>
      <c r="C87" s="145" t="s">
        <v>1159</v>
      </c>
      <c r="D87" s="145" t="s">
        <v>1160</v>
      </c>
      <c r="F87" s="145" t="s">
        <v>1161</v>
      </c>
      <c r="G87" s="145" t="s">
        <v>1162</v>
      </c>
      <c r="H87" s="145" t="s">
        <v>1163</v>
      </c>
      <c r="I87" s="146" t="s">
        <v>1164</v>
      </c>
      <c r="J87" s="145" t="s">
        <v>1165</v>
      </c>
    </row>
    <row r="88" spans="1:8" ht="12.75">
      <c r="A88" s="147" t="s">
        <v>1105</v>
      </c>
      <c r="C88" s="148">
        <v>334.94100000010803</v>
      </c>
      <c r="D88" s="128">
        <v>1563648.1570987701</v>
      </c>
      <c r="F88" s="128">
        <v>25900</v>
      </c>
      <c r="H88" s="149" t="s">
        <v>1052</v>
      </c>
    </row>
    <row r="90" spans="4:8" ht="12.75">
      <c r="D90" s="128">
        <v>1630293.9438533783</v>
      </c>
      <c r="F90" s="128">
        <v>25900</v>
      </c>
      <c r="H90" s="149" t="s">
        <v>1053</v>
      </c>
    </row>
    <row r="92" spans="4:8" ht="12.75">
      <c r="D92" s="128">
        <v>1610110.3222694397</v>
      </c>
      <c r="F92" s="128">
        <v>25800</v>
      </c>
      <c r="H92" s="149" t="s">
        <v>1054</v>
      </c>
    </row>
    <row r="94" spans="1:10" ht="12.75">
      <c r="A94" s="144" t="s">
        <v>1166</v>
      </c>
      <c r="C94" s="150" t="s">
        <v>1167</v>
      </c>
      <c r="D94" s="128">
        <v>1601350.8077405295</v>
      </c>
      <c r="F94" s="128">
        <v>25866.666666666664</v>
      </c>
      <c r="H94" s="128">
        <v>1575484.1410738626</v>
      </c>
      <c r="I94" s="128">
        <v>-0.0001</v>
      </c>
      <c r="J94" s="128">
        <v>-0.0001</v>
      </c>
    </row>
    <row r="95" spans="1:8" ht="12.75">
      <c r="A95" s="127">
        <v>38379.856770833336</v>
      </c>
      <c r="C95" s="150" t="s">
        <v>1168</v>
      </c>
      <c r="D95" s="128">
        <v>34175.45967681586</v>
      </c>
      <c r="F95" s="128">
        <v>57.73502691896257</v>
      </c>
      <c r="H95" s="128">
        <v>34175.45967681586</v>
      </c>
    </row>
    <row r="97" spans="3:8" ht="12.75">
      <c r="C97" s="150" t="s">
        <v>1169</v>
      </c>
      <c r="D97" s="128">
        <v>2.134164451138391</v>
      </c>
      <c r="F97" s="128">
        <v>0.22320242365578316</v>
      </c>
      <c r="H97" s="128">
        <v>2.1692036616453403</v>
      </c>
    </row>
    <row r="98" spans="1:10" ht="12.75">
      <c r="A98" s="144" t="s">
        <v>1158</v>
      </c>
      <c r="C98" s="145" t="s">
        <v>1159</v>
      </c>
      <c r="D98" s="145" t="s">
        <v>1160</v>
      </c>
      <c r="F98" s="145" t="s">
        <v>1161</v>
      </c>
      <c r="G98" s="145" t="s">
        <v>1162</v>
      </c>
      <c r="H98" s="145" t="s">
        <v>1163</v>
      </c>
      <c r="I98" s="146" t="s">
        <v>1164</v>
      </c>
      <c r="J98" s="145" t="s">
        <v>1165</v>
      </c>
    </row>
    <row r="99" spans="1:8" ht="12.75">
      <c r="A99" s="147" t="s">
        <v>1109</v>
      </c>
      <c r="C99" s="148">
        <v>393.36599999992177</v>
      </c>
      <c r="D99" s="128">
        <v>4419311.593185425</v>
      </c>
      <c r="F99" s="128">
        <v>17300</v>
      </c>
      <c r="G99" s="128">
        <v>14200</v>
      </c>
      <c r="H99" s="149" t="s">
        <v>1055</v>
      </c>
    </row>
    <row r="101" spans="4:8" ht="12.75">
      <c r="D101" s="128">
        <v>4323648.41746521</v>
      </c>
      <c r="F101" s="128">
        <v>19100</v>
      </c>
      <c r="G101" s="128">
        <v>14100</v>
      </c>
      <c r="H101" s="149" t="s">
        <v>1056</v>
      </c>
    </row>
    <row r="103" spans="4:8" ht="12.75">
      <c r="D103" s="128">
        <v>4294943.914527893</v>
      </c>
      <c r="F103" s="128">
        <v>18600</v>
      </c>
      <c r="G103" s="128">
        <v>14000</v>
      </c>
      <c r="H103" s="149" t="s">
        <v>1057</v>
      </c>
    </row>
    <row r="105" spans="1:10" ht="12.75">
      <c r="A105" s="144" t="s">
        <v>1166</v>
      </c>
      <c r="C105" s="150" t="s">
        <v>1167</v>
      </c>
      <c r="D105" s="128">
        <v>4345967.975059509</v>
      </c>
      <c r="F105" s="128">
        <v>18333.333333333332</v>
      </c>
      <c r="G105" s="128">
        <v>14100</v>
      </c>
      <c r="H105" s="128">
        <v>4329751.308392842</v>
      </c>
      <c r="I105" s="128">
        <v>-0.0001</v>
      </c>
      <c r="J105" s="128">
        <v>-0.0001</v>
      </c>
    </row>
    <row r="106" spans="1:8" ht="12.75">
      <c r="A106" s="127">
        <v>38379.85747685185</v>
      </c>
      <c r="C106" s="150" t="s">
        <v>1168</v>
      </c>
      <c r="D106" s="128">
        <v>65118.752000275104</v>
      </c>
      <c r="F106" s="128">
        <v>929.1573243177569</v>
      </c>
      <c r="G106" s="128">
        <v>100</v>
      </c>
      <c r="H106" s="128">
        <v>65118.752000275104</v>
      </c>
    </row>
    <row r="108" spans="3:8" ht="12.75">
      <c r="C108" s="150" t="s">
        <v>1169</v>
      </c>
      <c r="D108" s="128">
        <v>1.4983716487092484</v>
      </c>
      <c r="F108" s="128">
        <v>5.06813085991504</v>
      </c>
      <c r="G108" s="128">
        <v>0.7092198581560284</v>
      </c>
      <c r="H108" s="128">
        <v>1.5039836554595671</v>
      </c>
    </row>
    <row r="109" spans="1:10" ht="12.75">
      <c r="A109" s="144" t="s">
        <v>1158</v>
      </c>
      <c r="C109" s="145" t="s">
        <v>1159</v>
      </c>
      <c r="D109" s="145" t="s">
        <v>1160</v>
      </c>
      <c r="F109" s="145" t="s">
        <v>1161</v>
      </c>
      <c r="G109" s="145" t="s">
        <v>1162</v>
      </c>
      <c r="H109" s="145" t="s">
        <v>1163</v>
      </c>
      <c r="I109" s="146" t="s">
        <v>1164</v>
      </c>
      <c r="J109" s="145" t="s">
        <v>1165</v>
      </c>
    </row>
    <row r="110" spans="1:8" ht="12.75">
      <c r="A110" s="147" t="s">
        <v>1103</v>
      </c>
      <c r="C110" s="148">
        <v>396.15199999976903</v>
      </c>
      <c r="D110" s="128">
        <v>4787925.233779907</v>
      </c>
      <c r="F110" s="128">
        <v>75400</v>
      </c>
      <c r="G110" s="128">
        <v>72500</v>
      </c>
      <c r="H110" s="149" t="s">
        <v>1058</v>
      </c>
    </row>
    <row r="112" spans="4:8" ht="12.75">
      <c r="D112" s="128">
        <v>4874065.51688385</v>
      </c>
      <c r="F112" s="128">
        <v>69800</v>
      </c>
      <c r="G112" s="128">
        <v>69700</v>
      </c>
      <c r="H112" s="149" t="s">
        <v>1059</v>
      </c>
    </row>
    <row r="114" spans="4:8" ht="12.75">
      <c r="D114" s="128">
        <v>4855713.70954895</v>
      </c>
      <c r="F114" s="128">
        <v>73000</v>
      </c>
      <c r="G114" s="128">
        <v>70800</v>
      </c>
      <c r="H114" s="149" t="s">
        <v>1060</v>
      </c>
    </row>
    <row r="116" spans="1:10" ht="12.75">
      <c r="A116" s="144" t="s">
        <v>1166</v>
      </c>
      <c r="C116" s="150" t="s">
        <v>1167</v>
      </c>
      <c r="D116" s="128">
        <v>4839234.820070903</v>
      </c>
      <c r="F116" s="128">
        <v>72733.33333333333</v>
      </c>
      <c r="G116" s="128">
        <v>71000</v>
      </c>
      <c r="H116" s="128">
        <v>4767358.878731227</v>
      </c>
      <c r="I116" s="128">
        <v>-0.0001</v>
      </c>
      <c r="J116" s="128">
        <v>-0.0001</v>
      </c>
    </row>
    <row r="117" spans="1:8" ht="12.75">
      <c r="A117" s="127">
        <v>38379.85820601852</v>
      </c>
      <c r="C117" s="150" t="s">
        <v>1168</v>
      </c>
      <c r="D117" s="128">
        <v>45372.92631221104</v>
      </c>
      <c r="F117" s="128">
        <v>2809.507667427397</v>
      </c>
      <c r="G117" s="128">
        <v>1410.6735979665882</v>
      </c>
      <c r="H117" s="128">
        <v>45372.92631221104</v>
      </c>
    </row>
    <row r="119" spans="3:8" ht="12.75">
      <c r="C119" s="150" t="s">
        <v>1169</v>
      </c>
      <c r="D119" s="128">
        <v>0.937605385959474</v>
      </c>
      <c r="F119" s="128">
        <v>3.8627511467837734</v>
      </c>
      <c r="G119" s="128">
        <v>1.9868642224881525</v>
      </c>
      <c r="H119" s="128">
        <v>0.9517413617555571</v>
      </c>
    </row>
    <row r="120" spans="1:10" ht="12.75">
      <c r="A120" s="144" t="s">
        <v>1158</v>
      </c>
      <c r="C120" s="145" t="s">
        <v>1159</v>
      </c>
      <c r="D120" s="145" t="s">
        <v>1160</v>
      </c>
      <c r="F120" s="145" t="s">
        <v>1161</v>
      </c>
      <c r="G120" s="145" t="s">
        <v>1162</v>
      </c>
      <c r="H120" s="145" t="s">
        <v>1163</v>
      </c>
      <c r="I120" s="146" t="s">
        <v>1164</v>
      </c>
      <c r="J120" s="145" t="s">
        <v>1165</v>
      </c>
    </row>
    <row r="121" spans="1:8" ht="12.75">
      <c r="A121" s="147" t="s">
        <v>1110</v>
      </c>
      <c r="C121" s="148">
        <v>589.5920000001788</v>
      </c>
      <c r="D121" s="128">
        <v>417848.1150197983</v>
      </c>
      <c r="F121" s="128">
        <v>3640.0000000037253</v>
      </c>
      <c r="G121" s="128">
        <v>3170</v>
      </c>
      <c r="H121" s="149" t="s">
        <v>1061</v>
      </c>
    </row>
    <row r="123" spans="4:8" ht="12.75">
      <c r="D123" s="128">
        <v>421351.13772153854</v>
      </c>
      <c r="F123" s="128">
        <v>3590.0000000037253</v>
      </c>
      <c r="G123" s="128">
        <v>3100</v>
      </c>
      <c r="H123" s="149" t="s">
        <v>1062</v>
      </c>
    </row>
    <row r="125" spans="4:8" ht="12.75">
      <c r="D125" s="128">
        <v>421130.9784321785</v>
      </c>
      <c r="F125" s="128">
        <v>3809.9999999962747</v>
      </c>
      <c r="G125" s="128">
        <v>3110</v>
      </c>
      <c r="H125" s="149" t="s">
        <v>1063</v>
      </c>
    </row>
    <row r="127" spans="1:10" ht="12.75">
      <c r="A127" s="144" t="s">
        <v>1166</v>
      </c>
      <c r="C127" s="150" t="s">
        <v>1167</v>
      </c>
      <c r="D127" s="128">
        <v>420110.07705783844</v>
      </c>
      <c r="F127" s="128">
        <v>3680.0000000012415</v>
      </c>
      <c r="G127" s="128">
        <v>3126.666666666667</v>
      </c>
      <c r="H127" s="128">
        <v>416706.7437245045</v>
      </c>
      <c r="I127" s="128">
        <v>-0.0001</v>
      </c>
      <c r="J127" s="128">
        <v>-0.0001</v>
      </c>
    </row>
    <row r="128" spans="1:8" ht="12.75">
      <c r="A128" s="127">
        <v>38379.85895833333</v>
      </c>
      <c r="C128" s="150" t="s">
        <v>1168</v>
      </c>
      <c r="D128" s="128">
        <v>1962.007065309123</v>
      </c>
      <c r="F128" s="128">
        <v>115.32562594250435</v>
      </c>
      <c r="G128" s="128">
        <v>37.859388972001824</v>
      </c>
      <c r="H128" s="128">
        <v>1962.007065309123</v>
      </c>
    </row>
    <row r="130" spans="3:8" ht="12.75">
      <c r="C130" s="150" t="s">
        <v>1169</v>
      </c>
      <c r="D130" s="128">
        <v>0.4670221383523263</v>
      </c>
      <c r="F130" s="128">
        <v>3.133848531045256</v>
      </c>
      <c r="G130" s="128">
        <v>1.2108546579531503</v>
      </c>
      <c r="H130" s="128">
        <v>0.47083640830306706</v>
      </c>
    </row>
    <row r="131" spans="1:10" ht="12.75">
      <c r="A131" s="144" t="s">
        <v>1158</v>
      </c>
      <c r="C131" s="145" t="s">
        <v>1159</v>
      </c>
      <c r="D131" s="145" t="s">
        <v>1160</v>
      </c>
      <c r="F131" s="145" t="s">
        <v>1161</v>
      </c>
      <c r="G131" s="145" t="s">
        <v>1162</v>
      </c>
      <c r="H131" s="145" t="s">
        <v>1163</v>
      </c>
      <c r="I131" s="146" t="s">
        <v>1164</v>
      </c>
      <c r="J131" s="145" t="s">
        <v>1165</v>
      </c>
    </row>
    <row r="132" spans="1:8" ht="12.75">
      <c r="A132" s="147" t="s">
        <v>1111</v>
      </c>
      <c r="C132" s="148">
        <v>766.4900000002235</v>
      </c>
      <c r="D132" s="128">
        <v>30811.504355609417</v>
      </c>
      <c r="F132" s="128">
        <v>1943</v>
      </c>
      <c r="G132" s="128">
        <v>1903</v>
      </c>
      <c r="H132" s="149" t="s">
        <v>1064</v>
      </c>
    </row>
    <row r="134" spans="4:8" ht="12.75">
      <c r="D134" s="128">
        <v>29597.12210842967</v>
      </c>
      <c r="F134" s="128">
        <v>1841</v>
      </c>
      <c r="G134" s="128">
        <v>1862</v>
      </c>
      <c r="H134" s="149" t="s">
        <v>1065</v>
      </c>
    </row>
    <row r="136" spans="4:8" ht="12.75">
      <c r="D136" s="128">
        <v>29382.177566587925</v>
      </c>
      <c r="F136" s="128">
        <v>1893</v>
      </c>
      <c r="G136" s="128">
        <v>1988</v>
      </c>
      <c r="H136" s="149" t="s">
        <v>1066</v>
      </c>
    </row>
    <row r="138" spans="1:10" ht="12.75">
      <c r="A138" s="144" t="s">
        <v>1166</v>
      </c>
      <c r="C138" s="150" t="s">
        <v>1167</v>
      </c>
      <c r="D138" s="128">
        <v>29930.268010209</v>
      </c>
      <c r="F138" s="128">
        <v>1892.3333333333335</v>
      </c>
      <c r="G138" s="128">
        <v>1917.6666666666665</v>
      </c>
      <c r="H138" s="128">
        <v>28024.773701265916</v>
      </c>
      <c r="I138" s="128">
        <v>-0.0001</v>
      </c>
      <c r="J138" s="128">
        <v>-0.0001</v>
      </c>
    </row>
    <row r="139" spans="1:8" ht="12.75">
      <c r="A139" s="127">
        <v>38379.85971064815</v>
      </c>
      <c r="C139" s="150" t="s">
        <v>1168</v>
      </c>
      <c r="D139" s="128">
        <v>770.7031927778892</v>
      </c>
      <c r="F139" s="128">
        <v>51.00326786916044</v>
      </c>
      <c r="G139" s="128">
        <v>64.26766942509533</v>
      </c>
      <c r="H139" s="128">
        <v>770.7031927778892</v>
      </c>
    </row>
    <row r="141" spans="3:8" ht="12.75">
      <c r="C141" s="150" t="s">
        <v>1169</v>
      </c>
      <c r="D141" s="128">
        <v>2.574995962331536</v>
      </c>
      <c r="F141" s="128">
        <v>2.6952581223794487</v>
      </c>
      <c r="G141" s="128">
        <v>3.351347267083018</v>
      </c>
      <c r="H141" s="128">
        <v>2.7500782022124786</v>
      </c>
    </row>
    <row r="142" spans="1:16" ht="12.75">
      <c r="A142" s="138" t="s">
        <v>1258</v>
      </c>
      <c r="B142" s="133" t="s">
        <v>1156</v>
      </c>
      <c r="D142" s="138" t="s">
        <v>1259</v>
      </c>
      <c r="E142" s="133" t="s">
        <v>1260</v>
      </c>
      <c r="F142" s="134" t="s">
        <v>1170</v>
      </c>
      <c r="G142" s="139" t="s">
        <v>1262</v>
      </c>
      <c r="H142" s="140">
        <v>1</v>
      </c>
      <c r="I142" s="141" t="s">
        <v>1263</v>
      </c>
      <c r="J142" s="140">
        <v>2</v>
      </c>
      <c r="K142" s="139" t="s">
        <v>1264</v>
      </c>
      <c r="L142" s="142">
        <v>1</v>
      </c>
      <c r="M142" s="139" t="s">
        <v>1265</v>
      </c>
      <c r="N142" s="143">
        <v>1</v>
      </c>
      <c r="O142" s="139" t="s">
        <v>1266</v>
      </c>
      <c r="P142" s="143">
        <v>1</v>
      </c>
    </row>
    <row r="144" spans="1:10" ht="12.75">
      <c r="A144" s="144" t="s">
        <v>1158</v>
      </c>
      <c r="C144" s="145" t="s">
        <v>1159</v>
      </c>
      <c r="D144" s="145" t="s">
        <v>1160</v>
      </c>
      <c r="F144" s="145" t="s">
        <v>1161</v>
      </c>
      <c r="G144" s="145" t="s">
        <v>1162</v>
      </c>
      <c r="H144" s="145" t="s">
        <v>1163</v>
      </c>
      <c r="I144" s="146" t="s">
        <v>1164</v>
      </c>
      <c r="J144" s="145" t="s">
        <v>1165</v>
      </c>
    </row>
    <row r="145" spans="1:8" ht="12.75">
      <c r="A145" s="147" t="s">
        <v>1290</v>
      </c>
      <c r="C145" s="148">
        <v>178.2290000000503</v>
      </c>
      <c r="D145" s="128">
        <v>334.5</v>
      </c>
      <c r="F145" s="128">
        <v>303</v>
      </c>
      <c r="G145" s="128">
        <v>281</v>
      </c>
      <c r="H145" s="149" t="s">
        <v>1067</v>
      </c>
    </row>
    <row r="147" spans="4:8" ht="12.75">
      <c r="D147" s="128">
        <v>321</v>
      </c>
      <c r="F147" s="128">
        <v>304</v>
      </c>
      <c r="G147" s="128">
        <v>292</v>
      </c>
      <c r="H147" s="149" t="s">
        <v>1068</v>
      </c>
    </row>
    <row r="149" spans="4:8" ht="12.75">
      <c r="D149" s="128">
        <v>342.1765622566454</v>
      </c>
      <c r="F149" s="128">
        <v>292</v>
      </c>
      <c r="G149" s="128">
        <v>290</v>
      </c>
      <c r="H149" s="149" t="s">
        <v>1069</v>
      </c>
    </row>
    <row r="151" spans="1:8" ht="12.75">
      <c r="A151" s="144" t="s">
        <v>1166</v>
      </c>
      <c r="C151" s="150" t="s">
        <v>1167</v>
      </c>
      <c r="D151" s="128">
        <v>332.55885408554843</v>
      </c>
      <c r="F151" s="128">
        <v>299.6666666666667</v>
      </c>
      <c r="G151" s="128">
        <v>287.6666666666667</v>
      </c>
      <c r="H151" s="128">
        <v>39.243749918881804</v>
      </c>
    </row>
    <row r="152" spans="1:8" ht="12.75">
      <c r="A152" s="127">
        <v>38379.86221064815</v>
      </c>
      <c r="C152" s="150" t="s">
        <v>1168</v>
      </c>
      <c r="D152" s="128">
        <v>10.720901680748533</v>
      </c>
      <c r="F152" s="128">
        <v>6.6583281184793925</v>
      </c>
      <c r="G152" s="128">
        <v>5.8594652770823155</v>
      </c>
      <c r="H152" s="128">
        <v>10.720901680748533</v>
      </c>
    </row>
    <row r="154" spans="3:8" ht="12.75">
      <c r="C154" s="150" t="s">
        <v>1169</v>
      </c>
      <c r="D154" s="128">
        <v>3.2237607115372895</v>
      </c>
      <c r="F154" s="128">
        <v>2.2219114967116993</v>
      </c>
      <c r="G154" s="128">
        <v>2.0368940708281515</v>
      </c>
      <c r="H154" s="128">
        <v>27.31874936240549</v>
      </c>
    </row>
    <row r="155" spans="1:10" ht="12.75">
      <c r="A155" s="144" t="s">
        <v>1158</v>
      </c>
      <c r="C155" s="145" t="s">
        <v>1159</v>
      </c>
      <c r="D155" s="145" t="s">
        <v>1160</v>
      </c>
      <c r="F155" s="145" t="s">
        <v>1161</v>
      </c>
      <c r="G155" s="145" t="s">
        <v>1162</v>
      </c>
      <c r="H155" s="145" t="s">
        <v>1163</v>
      </c>
      <c r="I155" s="146" t="s">
        <v>1164</v>
      </c>
      <c r="J155" s="145" t="s">
        <v>1165</v>
      </c>
    </row>
    <row r="156" spans="1:8" ht="12.75">
      <c r="A156" s="147" t="s">
        <v>1104</v>
      </c>
      <c r="C156" s="148">
        <v>251.61100000003353</v>
      </c>
      <c r="D156" s="128">
        <v>23393.542861908674</v>
      </c>
      <c r="F156" s="128">
        <v>14500</v>
      </c>
      <c r="G156" s="128">
        <v>14500</v>
      </c>
      <c r="H156" s="149" t="s">
        <v>1070</v>
      </c>
    </row>
    <row r="158" spans="4:8" ht="12.75">
      <c r="D158" s="128">
        <v>23400</v>
      </c>
      <c r="F158" s="128">
        <v>14600</v>
      </c>
      <c r="G158" s="128">
        <v>14400</v>
      </c>
      <c r="H158" s="149" t="s">
        <v>1071</v>
      </c>
    </row>
    <row r="160" spans="4:8" ht="12.75">
      <c r="D160" s="128">
        <v>23197.454620212317</v>
      </c>
      <c r="F160" s="128">
        <v>14500</v>
      </c>
      <c r="G160" s="128">
        <v>14400</v>
      </c>
      <c r="H160" s="149" t="s">
        <v>1072</v>
      </c>
    </row>
    <row r="162" spans="1:10" ht="12.75">
      <c r="A162" s="144" t="s">
        <v>1166</v>
      </c>
      <c r="C162" s="150" t="s">
        <v>1167</v>
      </c>
      <c r="D162" s="128">
        <v>23330.332494040333</v>
      </c>
      <c r="F162" s="128">
        <v>14533.333333333332</v>
      </c>
      <c r="G162" s="128">
        <v>14433.333333333332</v>
      </c>
      <c r="H162" s="128">
        <v>8847.492041320358</v>
      </c>
      <c r="I162" s="128">
        <v>-0.0001</v>
      </c>
      <c r="J162" s="128">
        <v>-0.0001</v>
      </c>
    </row>
    <row r="163" spans="1:8" ht="12.75">
      <c r="A163" s="127">
        <v>38379.86295138889</v>
      </c>
      <c r="C163" s="150" t="s">
        <v>1168</v>
      </c>
      <c r="D163" s="128">
        <v>115.12089589952446</v>
      </c>
      <c r="F163" s="128">
        <v>57.73502691896257</v>
      </c>
      <c r="G163" s="128">
        <v>57.73502691896257</v>
      </c>
      <c r="H163" s="128">
        <v>115.12089589952446</v>
      </c>
    </row>
    <row r="165" spans="3:8" ht="12.75">
      <c r="C165" s="150" t="s">
        <v>1169</v>
      </c>
      <c r="D165" s="128">
        <v>0.4934387280118351</v>
      </c>
      <c r="F165" s="128">
        <v>0.39725935953414615</v>
      </c>
      <c r="G165" s="128">
        <v>0.4000117338496253</v>
      </c>
      <c r="H165" s="128">
        <v>1.3011698158288971</v>
      </c>
    </row>
    <row r="166" spans="1:10" ht="12.75">
      <c r="A166" s="144" t="s">
        <v>1158</v>
      </c>
      <c r="C166" s="145" t="s">
        <v>1159</v>
      </c>
      <c r="D166" s="145" t="s">
        <v>1160</v>
      </c>
      <c r="F166" s="145" t="s">
        <v>1161</v>
      </c>
      <c r="G166" s="145" t="s">
        <v>1162</v>
      </c>
      <c r="H166" s="145" t="s">
        <v>1163</v>
      </c>
      <c r="I166" s="146" t="s">
        <v>1164</v>
      </c>
      <c r="J166" s="145" t="s">
        <v>1165</v>
      </c>
    </row>
    <row r="167" spans="1:8" ht="12.75">
      <c r="A167" s="147" t="s">
        <v>1107</v>
      </c>
      <c r="C167" s="148">
        <v>257.6099999998696</v>
      </c>
      <c r="D167" s="128">
        <v>16747.478873878717</v>
      </c>
      <c r="F167" s="128">
        <v>6187.5</v>
      </c>
      <c r="G167" s="128">
        <v>6127.5</v>
      </c>
      <c r="H167" s="149" t="s">
        <v>1073</v>
      </c>
    </row>
    <row r="169" spans="4:8" ht="12.75">
      <c r="D169" s="128">
        <v>16611.19873046875</v>
      </c>
      <c r="F169" s="128">
        <v>6235</v>
      </c>
      <c r="G169" s="128">
        <v>6030</v>
      </c>
      <c r="H169" s="149" t="s">
        <v>1074</v>
      </c>
    </row>
    <row r="171" spans="4:8" ht="12.75">
      <c r="D171" s="128">
        <v>16692.60253292322</v>
      </c>
      <c r="F171" s="128">
        <v>6232.5</v>
      </c>
      <c r="G171" s="128">
        <v>6052.5</v>
      </c>
      <c r="H171" s="149" t="s">
        <v>1075</v>
      </c>
    </row>
    <row r="173" spans="1:10" ht="12.75">
      <c r="A173" s="144" t="s">
        <v>1166</v>
      </c>
      <c r="C173" s="150" t="s">
        <v>1167</v>
      </c>
      <c r="D173" s="128">
        <v>16683.760045756895</v>
      </c>
      <c r="F173" s="128">
        <v>6218.333333333334</v>
      </c>
      <c r="G173" s="128">
        <v>6070</v>
      </c>
      <c r="H173" s="128">
        <v>10539.59337909023</v>
      </c>
      <c r="I173" s="128">
        <v>-0.0001</v>
      </c>
      <c r="J173" s="128">
        <v>-0.0001</v>
      </c>
    </row>
    <row r="174" spans="1:8" ht="12.75">
      <c r="A174" s="127">
        <v>38379.86384259259</v>
      </c>
      <c r="C174" s="150" t="s">
        <v>1168</v>
      </c>
      <c r="D174" s="128">
        <v>68.5690276764824</v>
      </c>
      <c r="F174" s="128">
        <v>26.731691553909062</v>
      </c>
      <c r="G174" s="128">
        <v>51.051444641655344</v>
      </c>
      <c r="H174" s="128">
        <v>68.5690276764824</v>
      </c>
    </row>
    <row r="176" spans="3:8" ht="12.75">
      <c r="C176" s="150" t="s">
        <v>1169</v>
      </c>
      <c r="D176" s="128">
        <v>0.4109926508678196</v>
      </c>
      <c r="F176" s="128">
        <v>0.42988514962062274</v>
      </c>
      <c r="G176" s="128">
        <v>0.8410452165017355</v>
      </c>
      <c r="H176" s="128">
        <v>0.6505851336970767</v>
      </c>
    </row>
    <row r="177" spans="1:10" ht="12.75">
      <c r="A177" s="144" t="s">
        <v>1158</v>
      </c>
      <c r="C177" s="145" t="s">
        <v>1159</v>
      </c>
      <c r="D177" s="145" t="s">
        <v>1160</v>
      </c>
      <c r="F177" s="145" t="s">
        <v>1161</v>
      </c>
      <c r="G177" s="145" t="s">
        <v>1162</v>
      </c>
      <c r="H177" s="145" t="s">
        <v>1163</v>
      </c>
      <c r="I177" s="146" t="s">
        <v>1164</v>
      </c>
      <c r="J177" s="145" t="s">
        <v>1165</v>
      </c>
    </row>
    <row r="178" spans="1:8" ht="12.75">
      <c r="A178" s="147" t="s">
        <v>1106</v>
      </c>
      <c r="C178" s="148">
        <v>259.9399999999441</v>
      </c>
      <c r="D178" s="128">
        <v>25571.411339312792</v>
      </c>
      <c r="F178" s="128">
        <v>12650</v>
      </c>
      <c r="G178" s="128">
        <v>12650</v>
      </c>
      <c r="H178" s="149" t="s">
        <v>1076</v>
      </c>
    </row>
    <row r="180" spans="4:8" ht="12.75">
      <c r="D180" s="128">
        <v>25378.977354049683</v>
      </c>
      <c r="F180" s="128">
        <v>12675</v>
      </c>
      <c r="G180" s="128">
        <v>12650</v>
      </c>
      <c r="H180" s="149" t="s">
        <v>1077</v>
      </c>
    </row>
    <row r="182" spans="4:8" ht="12.75">
      <c r="D182" s="128">
        <v>26051.228698909283</v>
      </c>
      <c r="F182" s="128">
        <v>12625</v>
      </c>
      <c r="G182" s="128">
        <v>12650</v>
      </c>
      <c r="H182" s="149" t="s">
        <v>1078</v>
      </c>
    </row>
    <row r="184" spans="1:10" ht="12.75">
      <c r="A184" s="144" t="s">
        <v>1166</v>
      </c>
      <c r="C184" s="150" t="s">
        <v>1167</v>
      </c>
      <c r="D184" s="128">
        <v>25667.20579742392</v>
      </c>
      <c r="F184" s="128">
        <v>12650</v>
      </c>
      <c r="G184" s="128">
        <v>12650</v>
      </c>
      <c r="H184" s="128">
        <v>13017.205797423918</v>
      </c>
      <c r="I184" s="128">
        <v>-0.0001</v>
      </c>
      <c r="J184" s="128">
        <v>-0.0001</v>
      </c>
    </row>
    <row r="185" spans="1:8" ht="12.75">
      <c r="A185" s="127">
        <v>38379.86478009259</v>
      </c>
      <c r="C185" s="150" t="s">
        <v>1168</v>
      </c>
      <c r="D185" s="128">
        <v>346.2122200616076</v>
      </c>
      <c r="F185" s="128">
        <v>25</v>
      </c>
      <c r="H185" s="128">
        <v>346.2122200616076</v>
      </c>
    </row>
    <row r="187" spans="3:8" ht="12.75">
      <c r="C187" s="150" t="s">
        <v>1169</v>
      </c>
      <c r="D187" s="128">
        <v>1.3488504467297917</v>
      </c>
      <c r="F187" s="128">
        <v>0.1976284584980237</v>
      </c>
      <c r="G187" s="128">
        <v>0</v>
      </c>
      <c r="H187" s="128">
        <v>2.6596508148478564</v>
      </c>
    </row>
    <row r="188" spans="1:10" ht="12.75">
      <c r="A188" s="144" t="s">
        <v>1158</v>
      </c>
      <c r="C188" s="145" t="s">
        <v>1159</v>
      </c>
      <c r="D188" s="145" t="s">
        <v>1160</v>
      </c>
      <c r="F188" s="145" t="s">
        <v>1161</v>
      </c>
      <c r="G188" s="145" t="s">
        <v>1162</v>
      </c>
      <c r="H188" s="145" t="s">
        <v>1163</v>
      </c>
      <c r="I188" s="146" t="s">
        <v>1164</v>
      </c>
      <c r="J188" s="145" t="s">
        <v>1165</v>
      </c>
    </row>
    <row r="189" spans="1:8" ht="12.75">
      <c r="A189" s="147" t="s">
        <v>1108</v>
      </c>
      <c r="C189" s="148">
        <v>285.2129999999888</v>
      </c>
      <c r="D189" s="128">
        <v>10538.104247942567</v>
      </c>
      <c r="F189" s="128">
        <v>8825</v>
      </c>
      <c r="G189" s="128">
        <v>8950</v>
      </c>
      <c r="H189" s="149" t="s">
        <v>1079</v>
      </c>
    </row>
    <row r="191" spans="4:8" ht="12.75">
      <c r="D191" s="128">
        <v>10361.751618474722</v>
      </c>
      <c r="F191" s="128">
        <v>8800</v>
      </c>
      <c r="G191" s="128">
        <v>9050</v>
      </c>
      <c r="H191" s="149" t="s">
        <v>1080</v>
      </c>
    </row>
    <row r="193" spans="4:8" ht="12.75">
      <c r="D193" s="128">
        <v>10632.653024122119</v>
      </c>
      <c r="F193" s="128">
        <v>8800</v>
      </c>
      <c r="G193" s="128">
        <v>9000</v>
      </c>
      <c r="H193" s="149" t="s">
        <v>1081</v>
      </c>
    </row>
    <row r="195" spans="1:10" ht="12.75">
      <c r="A195" s="144" t="s">
        <v>1166</v>
      </c>
      <c r="C195" s="150" t="s">
        <v>1167</v>
      </c>
      <c r="D195" s="128">
        <v>10510.836296846468</v>
      </c>
      <c r="F195" s="128">
        <v>8808.333333333334</v>
      </c>
      <c r="G195" s="128">
        <v>9000</v>
      </c>
      <c r="H195" s="128">
        <v>1596.53901049572</v>
      </c>
      <c r="I195" s="128">
        <v>-0.0001</v>
      </c>
      <c r="J195" s="128">
        <v>-0.0001</v>
      </c>
    </row>
    <row r="196" spans="1:8" ht="12.75">
      <c r="A196" s="127">
        <v>38379.86571759259</v>
      </c>
      <c r="C196" s="150" t="s">
        <v>1168</v>
      </c>
      <c r="D196" s="128">
        <v>137.49381354509526</v>
      </c>
      <c r="F196" s="128">
        <v>14.433756729740642</v>
      </c>
      <c r="G196" s="128">
        <v>50</v>
      </c>
      <c r="H196" s="128">
        <v>137.49381354509526</v>
      </c>
    </row>
    <row r="198" spans="3:8" ht="12.75">
      <c r="C198" s="150" t="s">
        <v>1169</v>
      </c>
      <c r="D198" s="128">
        <v>1.3081148793683248</v>
      </c>
      <c r="F198" s="128">
        <v>0.163864787849468</v>
      </c>
      <c r="G198" s="128">
        <v>0.5555555555555556</v>
      </c>
      <c r="H198" s="128">
        <v>8.611992105498498</v>
      </c>
    </row>
    <row r="199" spans="1:10" ht="12.75">
      <c r="A199" s="144" t="s">
        <v>1158</v>
      </c>
      <c r="C199" s="145" t="s">
        <v>1159</v>
      </c>
      <c r="D199" s="145" t="s">
        <v>1160</v>
      </c>
      <c r="F199" s="145" t="s">
        <v>1161</v>
      </c>
      <c r="G199" s="145" t="s">
        <v>1162</v>
      </c>
      <c r="H199" s="145" t="s">
        <v>1163</v>
      </c>
      <c r="I199" s="146" t="s">
        <v>1164</v>
      </c>
      <c r="J199" s="145" t="s">
        <v>1165</v>
      </c>
    </row>
    <row r="200" spans="1:8" ht="12.75">
      <c r="A200" s="147" t="s">
        <v>1104</v>
      </c>
      <c r="C200" s="148">
        <v>288.1579999998212</v>
      </c>
      <c r="D200" s="128">
        <v>3337.9591635614634</v>
      </c>
      <c r="F200" s="128">
        <v>2360</v>
      </c>
      <c r="G200" s="128">
        <v>2210</v>
      </c>
      <c r="H200" s="149" t="s">
        <v>920</v>
      </c>
    </row>
    <row r="202" spans="4:8" ht="12.75">
      <c r="D202" s="128">
        <v>3394.685146994889</v>
      </c>
      <c r="F202" s="128">
        <v>2360</v>
      </c>
      <c r="G202" s="128">
        <v>2210</v>
      </c>
      <c r="H202" s="149" t="s">
        <v>921</v>
      </c>
    </row>
    <row r="204" spans="4:8" ht="12.75">
      <c r="D204" s="128">
        <v>3371.402239508927</v>
      </c>
      <c r="F204" s="128">
        <v>2360</v>
      </c>
      <c r="G204" s="128">
        <v>2210</v>
      </c>
      <c r="H204" s="149" t="s">
        <v>922</v>
      </c>
    </row>
    <row r="206" spans="1:10" ht="12.75">
      <c r="A206" s="144" t="s">
        <v>1166</v>
      </c>
      <c r="C206" s="150" t="s">
        <v>1167</v>
      </c>
      <c r="D206" s="128">
        <v>3368.015516688426</v>
      </c>
      <c r="F206" s="128">
        <v>2360</v>
      </c>
      <c r="G206" s="128">
        <v>2210</v>
      </c>
      <c r="H206" s="128">
        <v>1084.177021113205</v>
      </c>
      <c r="I206" s="128">
        <v>-0.0001</v>
      </c>
      <c r="J206" s="128">
        <v>-0.0001</v>
      </c>
    </row>
    <row r="207" spans="1:8" ht="12.75">
      <c r="A207" s="127">
        <v>38379.86641203704</v>
      </c>
      <c r="C207" s="150" t="s">
        <v>1168</v>
      </c>
      <c r="D207" s="128">
        <v>28.514237105699177</v>
      </c>
      <c r="H207" s="128">
        <v>28.514237105699177</v>
      </c>
    </row>
    <row r="209" spans="3:8" ht="12.75">
      <c r="C209" s="150" t="s">
        <v>1169</v>
      </c>
      <c r="D209" s="128">
        <v>0.8466183414064425</v>
      </c>
      <c r="F209" s="128">
        <v>0</v>
      </c>
      <c r="G209" s="128">
        <v>0</v>
      </c>
      <c r="H209" s="128">
        <v>2.6300351834077333</v>
      </c>
    </row>
    <row r="210" spans="1:10" ht="12.75">
      <c r="A210" s="144" t="s">
        <v>1158</v>
      </c>
      <c r="C210" s="145" t="s">
        <v>1159</v>
      </c>
      <c r="D210" s="145" t="s">
        <v>1160</v>
      </c>
      <c r="F210" s="145" t="s">
        <v>1161</v>
      </c>
      <c r="G210" s="145" t="s">
        <v>1162</v>
      </c>
      <c r="H210" s="145" t="s">
        <v>1163</v>
      </c>
      <c r="I210" s="146" t="s">
        <v>1164</v>
      </c>
      <c r="J210" s="145" t="s">
        <v>1165</v>
      </c>
    </row>
    <row r="211" spans="1:8" ht="12.75">
      <c r="A211" s="147" t="s">
        <v>1105</v>
      </c>
      <c r="C211" s="148">
        <v>334.94100000010803</v>
      </c>
      <c r="D211" s="128">
        <v>21122.19532313943</v>
      </c>
      <c r="F211" s="128">
        <v>20500</v>
      </c>
      <c r="H211" s="149" t="s">
        <v>923</v>
      </c>
    </row>
    <row r="213" spans="4:8" ht="12.75">
      <c r="D213" s="128">
        <v>21309.1065325737</v>
      </c>
      <c r="F213" s="128">
        <v>20400</v>
      </c>
      <c r="H213" s="149" t="s">
        <v>924</v>
      </c>
    </row>
    <row r="215" spans="4:8" ht="12.75">
      <c r="D215" s="128">
        <v>21149.19797810912</v>
      </c>
      <c r="F215" s="128">
        <v>20400</v>
      </c>
      <c r="H215" s="149" t="s">
        <v>925</v>
      </c>
    </row>
    <row r="217" spans="1:10" ht="12.75">
      <c r="A217" s="144" t="s">
        <v>1166</v>
      </c>
      <c r="C217" s="150" t="s">
        <v>1167</v>
      </c>
      <c r="D217" s="128">
        <v>21193.499944607414</v>
      </c>
      <c r="F217" s="128">
        <v>20433.333333333332</v>
      </c>
      <c r="H217" s="128">
        <v>760.1666112740834</v>
      </c>
      <c r="I217" s="128">
        <v>-0.0001</v>
      </c>
      <c r="J217" s="128">
        <v>-0.0001</v>
      </c>
    </row>
    <row r="218" spans="1:8" ht="12.75">
      <c r="A218" s="127">
        <v>38379.867106481484</v>
      </c>
      <c r="C218" s="150" t="s">
        <v>1168</v>
      </c>
      <c r="D218" s="128">
        <v>101.0244932171254</v>
      </c>
      <c r="F218" s="128">
        <v>57.73502691896257</v>
      </c>
      <c r="H218" s="128">
        <v>101.0244932171254</v>
      </c>
    </row>
    <row r="220" spans="3:8" ht="12.75">
      <c r="C220" s="150" t="s">
        <v>1169</v>
      </c>
      <c r="D220" s="128">
        <v>0.4766767805278459</v>
      </c>
      <c r="F220" s="128">
        <v>0.2825531496849718</v>
      </c>
      <c r="H220" s="128">
        <v>13.289783018462558</v>
      </c>
    </row>
    <row r="221" spans="1:10" ht="12.75">
      <c r="A221" s="144" t="s">
        <v>1158</v>
      </c>
      <c r="C221" s="145" t="s">
        <v>1159</v>
      </c>
      <c r="D221" s="145" t="s">
        <v>1160</v>
      </c>
      <c r="F221" s="145" t="s">
        <v>1161</v>
      </c>
      <c r="G221" s="145" t="s">
        <v>1162</v>
      </c>
      <c r="H221" s="145" t="s">
        <v>1163</v>
      </c>
      <c r="I221" s="146" t="s">
        <v>1164</v>
      </c>
      <c r="J221" s="145" t="s">
        <v>1165</v>
      </c>
    </row>
    <row r="222" spans="1:8" ht="12.75">
      <c r="A222" s="147" t="s">
        <v>1109</v>
      </c>
      <c r="C222" s="148">
        <v>393.36599999992177</v>
      </c>
      <c r="D222" s="128">
        <v>19373.362964332104</v>
      </c>
      <c r="F222" s="128">
        <v>7700</v>
      </c>
      <c r="G222" s="128">
        <v>7700</v>
      </c>
      <c r="H222" s="149" t="s">
        <v>926</v>
      </c>
    </row>
    <row r="224" spans="4:8" ht="12.75">
      <c r="D224" s="128">
        <v>19303.482894420624</v>
      </c>
      <c r="F224" s="128">
        <v>7700</v>
      </c>
      <c r="G224" s="128">
        <v>7700</v>
      </c>
      <c r="H224" s="149" t="s">
        <v>927</v>
      </c>
    </row>
    <row r="226" spans="4:8" ht="12.75">
      <c r="D226" s="128">
        <v>16625</v>
      </c>
      <c r="F226" s="128">
        <v>7700</v>
      </c>
      <c r="G226" s="128">
        <v>7800</v>
      </c>
      <c r="H226" s="149" t="s">
        <v>928</v>
      </c>
    </row>
    <row r="228" spans="1:10" ht="12.75">
      <c r="A228" s="144" t="s">
        <v>1166</v>
      </c>
      <c r="C228" s="150" t="s">
        <v>1167</v>
      </c>
      <c r="D228" s="128">
        <v>18433.948619584244</v>
      </c>
      <c r="F228" s="128">
        <v>7700</v>
      </c>
      <c r="G228" s="128">
        <v>7733.333333333334</v>
      </c>
      <c r="H228" s="128">
        <v>10717.281952917576</v>
      </c>
      <c r="I228" s="128">
        <v>-0.0001</v>
      </c>
      <c r="J228" s="128">
        <v>-0.0001</v>
      </c>
    </row>
    <row r="229" spans="1:8" ht="12.75">
      <c r="A229" s="127">
        <v>38379.8678125</v>
      </c>
      <c r="C229" s="150" t="s">
        <v>1168</v>
      </c>
      <c r="D229" s="128">
        <v>1566.9850469179678</v>
      </c>
      <c r="G229" s="128">
        <v>57.73502691896257</v>
      </c>
      <c r="H229" s="128">
        <v>1566.9850469179678</v>
      </c>
    </row>
    <row r="231" spans="3:8" ht="12.75">
      <c r="C231" s="150" t="s">
        <v>1169</v>
      </c>
      <c r="D231" s="128">
        <v>8.500539299828588</v>
      </c>
      <c r="F231" s="128">
        <v>0</v>
      </c>
      <c r="G231" s="128">
        <v>0.746573623952102</v>
      </c>
      <c r="H231" s="128">
        <v>14.621104994735969</v>
      </c>
    </row>
    <row r="232" spans="1:10" ht="12.75">
      <c r="A232" s="144" t="s">
        <v>1158</v>
      </c>
      <c r="C232" s="145" t="s">
        <v>1159</v>
      </c>
      <c r="D232" s="145" t="s">
        <v>1160</v>
      </c>
      <c r="F232" s="145" t="s">
        <v>1161</v>
      </c>
      <c r="G232" s="145" t="s">
        <v>1162</v>
      </c>
      <c r="H232" s="145" t="s">
        <v>1163</v>
      </c>
      <c r="I232" s="146" t="s">
        <v>1164</v>
      </c>
      <c r="J232" s="145" t="s">
        <v>1165</v>
      </c>
    </row>
    <row r="233" spans="1:8" ht="12.75">
      <c r="A233" s="147" t="s">
        <v>1103</v>
      </c>
      <c r="C233" s="148">
        <v>396.15199999976903</v>
      </c>
      <c r="D233" s="128">
        <v>54809.35506731272</v>
      </c>
      <c r="F233" s="128">
        <v>48700</v>
      </c>
      <c r="G233" s="128">
        <v>47900</v>
      </c>
      <c r="H233" s="149" t="s">
        <v>929</v>
      </c>
    </row>
    <row r="235" spans="4:8" ht="12.75">
      <c r="D235" s="128">
        <v>55275.05316901207</v>
      </c>
      <c r="F235" s="128">
        <v>48100</v>
      </c>
      <c r="G235" s="128">
        <v>48500</v>
      </c>
      <c r="H235" s="149" t="s">
        <v>930</v>
      </c>
    </row>
    <row r="237" spans="4:8" ht="12.75">
      <c r="D237" s="128">
        <v>55498.11071163416</v>
      </c>
      <c r="F237" s="128">
        <v>49000</v>
      </c>
      <c r="G237" s="128">
        <v>48400</v>
      </c>
      <c r="H237" s="149" t="s">
        <v>931</v>
      </c>
    </row>
    <row r="239" spans="1:10" ht="12.75">
      <c r="A239" s="144" t="s">
        <v>1166</v>
      </c>
      <c r="C239" s="150" t="s">
        <v>1167</v>
      </c>
      <c r="D239" s="128">
        <v>55194.17298265298</v>
      </c>
      <c r="F239" s="128">
        <v>48600</v>
      </c>
      <c r="G239" s="128">
        <v>48266.66666666667</v>
      </c>
      <c r="H239" s="128">
        <v>6759.05605835651</v>
      </c>
      <c r="I239" s="128">
        <v>-0.0001</v>
      </c>
      <c r="J239" s="128">
        <v>-0.0001</v>
      </c>
    </row>
    <row r="240" spans="1:8" ht="12.75">
      <c r="A240" s="127">
        <v>38379.86854166666</v>
      </c>
      <c r="C240" s="150" t="s">
        <v>1168</v>
      </c>
      <c r="D240" s="128">
        <v>351.4289228352951</v>
      </c>
      <c r="F240" s="128">
        <v>458.25756949558405</v>
      </c>
      <c r="G240" s="128">
        <v>321.4550253664318</v>
      </c>
      <c r="H240" s="128">
        <v>351.4289228352951</v>
      </c>
    </row>
    <row r="242" spans="3:8" ht="12.75">
      <c r="C242" s="150" t="s">
        <v>1169</v>
      </c>
      <c r="D242" s="128">
        <v>0.6367138120644475</v>
      </c>
      <c r="F242" s="128">
        <v>0.9429168096616957</v>
      </c>
      <c r="G242" s="128">
        <v>0.6659979807315577</v>
      </c>
      <c r="H242" s="128">
        <v>5.199378726868353</v>
      </c>
    </row>
    <row r="243" spans="1:10" ht="12.75">
      <c r="A243" s="144" t="s">
        <v>1158</v>
      </c>
      <c r="C243" s="145" t="s">
        <v>1159</v>
      </c>
      <c r="D243" s="145" t="s">
        <v>1160</v>
      </c>
      <c r="F243" s="145" t="s">
        <v>1161</v>
      </c>
      <c r="G243" s="145" t="s">
        <v>1162</v>
      </c>
      <c r="H243" s="145" t="s">
        <v>1163</v>
      </c>
      <c r="I243" s="146" t="s">
        <v>1164</v>
      </c>
      <c r="J243" s="145" t="s">
        <v>1165</v>
      </c>
    </row>
    <row r="244" spans="1:8" ht="12.75">
      <c r="A244" s="147" t="s">
        <v>1110</v>
      </c>
      <c r="C244" s="148">
        <v>589.5920000001788</v>
      </c>
      <c r="D244" s="128">
        <v>5889.20356015861</v>
      </c>
      <c r="F244" s="128">
        <v>1740</v>
      </c>
      <c r="G244" s="128">
        <v>1700</v>
      </c>
      <c r="H244" s="149" t="s">
        <v>932</v>
      </c>
    </row>
    <row r="246" spans="4:8" ht="12.75">
      <c r="D246" s="128">
        <v>5649.853060156107</v>
      </c>
      <c r="F246" s="128">
        <v>1720.0000000018626</v>
      </c>
      <c r="G246" s="128">
        <v>1690</v>
      </c>
      <c r="H246" s="149" t="s">
        <v>933</v>
      </c>
    </row>
    <row r="248" spans="4:8" ht="12.75">
      <c r="D248" s="128">
        <v>5348.995722576976</v>
      </c>
      <c r="F248" s="128">
        <v>1740</v>
      </c>
      <c r="G248" s="128">
        <v>1700</v>
      </c>
      <c r="H248" s="149" t="s">
        <v>934</v>
      </c>
    </row>
    <row r="250" spans="1:10" ht="12.75">
      <c r="A250" s="144" t="s">
        <v>1166</v>
      </c>
      <c r="C250" s="150" t="s">
        <v>1167</v>
      </c>
      <c r="D250" s="128">
        <v>5629.350780963898</v>
      </c>
      <c r="F250" s="128">
        <v>1733.3333333339542</v>
      </c>
      <c r="G250" s="128">
        <v>1696.6666666666665</v>
      </c>
      <c r="H250" s="128">
        <v>3914.3507809635876</v>
      </c>
      <c r="I250" s="128">
        <v>-0.0001</v>
      </c>
      <c r="J250" s="128">
        <v>-0.0001</v>
      </c>
    </row>
    <row r="251" spans="1:8" ht="12.75">
      <c r="A251" s="127">
        <v>38379.86929398148</v>
      </c>
      <c r="C251" s="150" t="s">
        <v>1168</v>
      </c>
      <c r="D251" s="128">
        <v>270.6868754395213</v>
      </c>
      <c r="F251" s="128">
        <v>11.547005382691307</v>
      </c>
      <c r="G251" s="128">
        <v>5.773502691896258</v>
      </c>
      <c r="H251" s="128">
        <v>270.6868754395213</v>
      </c>
    </row>
    <row r="253" spans="3:8" ht="12.75">
      <c r="C253" s="150" t="s">
        <v>1169</v>
      </c>
      <c r="D253" s="128">
        <v>4.808491884266136</v>
      </c>
      <c r="F253" s="128">
        <v>0.6661733874627213</v>
      </c>
      <c r="G253" s="128">
        <v>0.3402850309565576</v>
      </c>
      <c r="H253" s="128">
        <v>6.915243180451164</v>
      </c>
    </row>
    <row r="254" spans="1:10" ht="12.75">
      <c r="A254" s="144" t="s">
        <v>1158</v>
      </c>
      <c r="C254" s="145" t="s">
        <v>1159</v>
      </c>
      <c r="D254" s="145" t="s">
        <v>1160</v>
      </c>
      <c r="F254" s="145" t="s">
        <v>1161</v>
      </c>
      <c r="G254" s="145" t="s">
        <v>1162</v>
      </c>
      <c r="H254" s="145" t="s">
        <v>1163</v>
      </c>
      <c r="I254" s="146" t="s">
        <v>1164</v>
      </c>
      <c r="J254" s="145" t="s">
        <v>1165</v>
      </c>
    </row>
    <row r="255" spans="1:8" ht="12.75">
      <c r="A255" s="147" t="s">
        <v>1111</v>
      </c>
      <c r="C255" s="148">
        <v>766.4900000002235</v>
      </c>
      <c r="D255" s="128">
        <v>1633</v>
      </c>
      <c r="F255" s="128">
        <v>1402</v>
      </c>
      <c r="G255" s="128">
        <v>1542</v>
      </c>
      <c r="H255" s="149" t="s">
        <v>935</v>
      </c>
    </row>
    <row r="257" spans="4:8" ht="12.75">
      <c r="D257" s="128">
        <v>1587</v>
      </c>
      <c r="F257" s="128">
        <v>1535</v>
      </c>
      <c r="G257" s="128">
        <v>1614.0000000018626</v>
      </c>
      <c r="H257" s="149" t="s">
        <v>936</v>
      </c>
    </row>
    <row r="259" spans="4:8" ht="12.75">
      <c r="D259" s="128">
        <v>1656.5</v>
      </c>
      <c r="F259" s="128">
        <v>1555</v>
      </c>
      <c r="G259" s="128">
        <v>1576</v>
      </c>
      <c r="H259" s="149" t="s">
        <v>937</v>
      </c>
    </row>
    <row r="261" spans="1:10" ht="12.75">
      <c r="A261" s="144" t="s">
        <v>1166</v>
      </c>
      <c r="C261" s="150" t="s">
        <v>1167</v>
      </c>
      <c r="D261" s="128">
        <v>1625.5</v>
      </c>
      <c r="F261" s="128">
        <v>1497.3333333333335</v>
      </c>
      <c r="G261" s="128">
        <v>1577.3333333339542</v>
      </c>
      <c r="H261" s="128">
        <v>86.60569105658801</v>
      </c>
      <c r="I261" s="128">
        <v>-0.0001</v>
      </c>
      <c r="J261" s="128">
        <v>-0.0001</v>
      </c>
    </row>
    <row r="262" spans="1:8" ht="12.75">
      <c r="A262" s="127">
        <v>38379.870046296295</v>
      </c>
      <c r="C262" s="150" t="s">
        <v>1168</v>
      </c>
      <c r="D262" s="128">
        <v>35.351803348627065</v>
      </c>
      <c r="F262" s="128">
        <v>83.16449562964556</v>
      </c>
      <c r="G262" s="128">
        <v>36.01851375891133</v>
      </c>
      <c r="H262" s="128">
        <v>35.351803348627065</v>
      </c>
    </row>
    <row r="264" spans="3:8" ht="12.75">
      <c r="C264" s="150" t="s">
        <v>1169</v>
      </c>
      <c r="D264" s="128">
        <v>2.1748264133267963</v>
      </c>
      <c r="F264" s="128">
        <v>5.554173795390397</v>
      </c>
      <c r="G264" s="128">
        <v>2.283506789448256</v>
      </c>
      <c r="H264" s="128">
        <v>40.81926131797535</v>
      </c>
    </row>
    <row r="265" spans="1:16" ht="12.75">
      <c r="A265" s="138" t="s">
        <v>1258</v>
      </c>
      <c r="B265" s="133" t="s">
        <v>1157</v>
      </c>
      <c r="D265" s="138" t="s">
        <v>1259</v>
      </c>
      <c r="E265" s="133" t="s">
        <v>1260</v>
      </c>
      <c r="F265" s="134" t="s">
        <v>1171</v>
      </c>
      <c r="G265" s="139" t="s">
        <v>1262</v>
      </c>
      <c r="H265" s="140">
        <v>1</v>
      </c>
      <c r="I265" s="141" t="s">
        <v>1263</v>
      </c>
      <c r="J265" s="140">
        <v>3</v>
      </c>
      <c r="K265" s="139" t="s">
        <v>1264</v>
      </c>
      <c r="L265" s="142">
        <v>1</v>
      </c>
      <c r="M265" s="139" t="s">
        <v>1265</v>
      </c>
      <c r="N265" s="143">
        <v>1</v>
      </c>
      <c r="O265" s="139" t="s">
        <v>1266</v>
      </c>
      <c r="P265" s="143">
        <v>1</v>
      </c>
    </row>
    <row r="267" spans="1:10" ht="12.75">
      <c r="A267" s="144" t="s">
        <v>1158</v>
      </c>
      <c r="C267" s="145" t="s">
        <v>1159</v>
      </c>
      <c r="D267" s="145" t="s">
        <v>1160</v>
      </c>
      <c r="F267" s="145" t="s">
        <v>1161</v>
      </c>
      <c r="G267" s="145" t="s">
        <v>1162</v>
      </c>
      <c r="H267" s="145" t="s">
        <v>1163</v>
      </c>
      <c r="I267" s="146" t="s">
        <v>1164</v>
      </c>
      <c r="J267" s="145" t="s">
        <v>1165</v>
      </c>
    </row>
    <row r="268" spans="1:8" ht="12.75">
      <c r="A268" s="147" t="s">
        <v>1290</v>
      </c>
      <c r="C268" s="148">
        <v>178.2290000000503</v>
      </c>
      <c r="D268" s="128">
        <v>442.4911612858996</v>
      </c>
      <c r="F268" s="128">
        <v>395</v>
      </c>
      <c r="G268" s="128">
        <v>391</v>
      </c>
      <c r="H268" s="149" t="s">
        <v>938</v>
      </c>
    </row>
    <row r="270" spans="4:8" ht="12.75">
      <c r="D270" s="128">
        <v>451.02888124156743</v>
      </c>
      <c r="F270" s="128">
        <v>383</v>
      </c>
      <c r="G270" s="128">
        <v>406</v>
      </c>
      <c r="H270" s="149" t="s">
        <v>939</v>
      </c>
    </row>
    <row r="272" spans="4:8" ht="12.75">
      <c r="D272" s="128">
        <v>412.25</v>
      </c>
      <c r="F272" s="128">
        <v>408</v>
      </c>
      <c r="G272" s="128">
        <v>370</v>
      </c>
      <c r="H272" s="149" t="s">
        <v>940</v>
      </c>
    </row>
    <row r="274" spans="1:8" ht="12.75">
      <c r="A274" s="144" t="s">
        <v>1166</v>
      </c>
      <c r="C274" s="150" t="s">
        <v>1167</v>
      </c>
      <c r="D274" s="128">
        <v>435.256680842489</v>
      </c>
      <c r="F274" s="128">
        <v>395.33333333333337</v>
      </c>
      <c r="G274" s="128">
        <v>389</v>
      </c>
      <c r="H274" s="128">
        <v>43.27556105082233</v>
      </c>
    </row>
    <row r="275" spans="1:8" ht="12.75">
      <c r="A275" s="127">
        <v>38379.87253472222</v>
      </c>
      <c r="C275" s="150" t="s">
        <v>1168</v>
      </c>
      <c r="D275" s="128">
        <v>20.376547500777757</v>
      </c>
      <c r="F275" s="128">
        <v>12.503332889007368</v>
      </c>
      <c r="G275" s="128">
        <v>18.083141320025124</v>
      </c>
      <c r="H275" s="128">
        <v>20.376547500777757</v>
      </c>
    </row>
    <row r="277" spans="3:8" ht="12.75">
      <c r="C277" s="150" t="s">
        <v>1169</v>
      </c>
      <c r="D277" s="128">
        <v>4.681501375541583</v>
      </c>
      <c r="F277" s="128">
        <v>3.162731759445371</v>
      </c>
      <c r="G277" s="128">
        <v>4.64862244730723</v>
      </c>
      <c r="H277" s="128">
        <v>47.08557672273219</v>
      </c>
    </row>
    <row r="278" spans="1:10" ht="12.75">
      <c r="A278" s="144" t="s">
        <v>1158</v>
      </c>
      <c r="C278" s="145" t="s">
        <v>1159</v>
      </c>
      <c r="D278" s="145" t="s">
        <v>1160</v>
      </c>
      <c r="F278" s="145" t="s">
        <v>1161</v>
      </c>
      <c r="G278" s="145" t="s">
        <v>1162</v>
      </c>
      <c r="H278" s="145" t="s">
        <v>1163</v>
      </c>
      <c r="I278" s="146" t="s">
        <v>1164</v>
      </c>
      <c r="J278" s="145" t="s">
        <v>1165</v>
      </c>
    </row>
    <row r="279" spans="1:8" ht="12.75">
      <c r="A279" s="147" t="s">
        <v>1104</v>
      </c>
      <c r="C279" s="148">
        <v>251.61100000003353</v>
      </c>
      <c r="D279" s="128">
        <v>3927100.3922843933</v>
      </c>
      <c r="F279" s="128">
        <v>23600</v>
      </c>
      <c r="G279" s="128">
        <v>21500</v>
      </c>
      <c r="H279" s="149" t="s">
        <v>941</v>
      </c>
    </row>
    <row r="281" spans="4:8" ht="12.75">
      <c r="D281" s="128">
        <v>3680970.9245643616</v>
      </c>
      <c r="F281" s="128">
        <v>25600</v>
      </c>
      <c r="G281" s="128">
        <v>22900</v>
      </c>
      <c r="H281" s="149" t="s">
        <v>942</v>
      </c>
    </row>
    <row r="283" spans="4:8" ht="12.75">
      <c r="D283" s="128">
        <v>3893275.293487549</v>
      </c>
      <c r="F283" s="128">
        <v>23200</v>
      </c>
      <c r="G283" s="128">
        <v>21700</v>
      </c>
      <c r="H283" s="149" t="s">
        <v>943</v>
      </c>
    </row>
    <row r="285" spans="1:10" ht="12.75">
      <c r="A285" s="144" t="s">
        <v>1166</v>
      </c>
      <c r="C285" s="150" t="s">
        <v>1167</v>
      </c>
      <c r="D285" s="128">
        <v>3833782.2034454346</v>
      </c>
      <c r="F285" s="128">
        <v>24133.333333333336</v>
      </c>
      <c r="G285" s="128">
        <v>22033.333333333336</v>
      </c>
      <c r="H285" s="128">
        <v>3810709.2206049818</v>
      </c>
      <c r="I285" s="128">
        <v>-0.0001</v>
      </c>
      <c r="J285" s="128">
        <v>-0.0001</v>
      </c>
    </row>
    <row r="286" spans="1:8" ht="12.75">
      <c r="A286" s="127">
        <v>38379.87326388889</v>
      </c>
      <c r="C286" s="150" t="s">
        <v>1168</v>
      </c>
      <c r="D286" s="128">
        <v>133414.76508284232</v>
      </c>
      <c r="F286" s="128">
        <v>1285.8201014657272</v>
      </c>
      <c r="G286" s="128">
        <v>757.1877794400366</v>
      </c>
      <c r="H286" s="128">
        <v>133414.76508284232</v>
      </c>
    </row>
    <row r="288" spans="3:8" ht="12.75">
      <c r="C288" s="150" t="s">
        <v>1169</v>
      </c>
      <c r="D288" s="128">
        <v>3.4799776826900075</v>
      </c>
      <c r="F288" s="128">
        <v>5.3279838458524615</v>
      </c>
      <c r="G288" s="128">
        <v>3.436555731195324</v>
      </c>
      <c r="H288" s="128">
        <v>3.501048160837148</v>
      </c>
    </row>
    <row r="289" spans="1:10" ht="12.75">
      <c r="A289" s="144" t="s">
        <v>1158</v>
      </c>
      <c r="C289" s="145" t="s">
        <v>1159</v>
      </c>
      <c r="D289" s="145" t="s">
        <v>1160</v>
      </c>
      <c r="F289" s="145" t="s">
        <v>1161</v>
      </c>
      <c r="G289" s="145" t="s">
        <v>1162</v>
      </c>
      <c r="H289" s="145" t="s">
        <v>1163</v>
      </c>
      <c r="I289" s="146" t="s">
        <v>1164</v>
      </c>
      <c r="J289" s="145" t="s">
        <v>1165</v>
      </c>
    </row>
    <row r="290" spans="1:8" ht="12.75">
      <c r="A290" s="147" t="s">
        <v>1107</v>
      </c>
      <c r="C290" s="148">
        <v>257.6099999998696</v>
      </c>
      <c r="D290" s="128">
        <v>379293.12389326096</v>
      </c>
      <c r="F290" s="128">
        <v>9840</v>
      </c>
      <c r="G290" s="128">
        <v>7372.5</v>
      </c>
      <c r="H290" s="149" t="s">
        <v>944</v>
      </c>
    </row>
    <row r="292" spans="4:8" ht="12.75">
      <c r="D292" s="128">
        <v>376046.8604478836</v>
      </c>
      <c r="F292" s="128">
        <v>9680</v>
      </c>
      <c r="G292" s="128">
        <v>7390</v>
      </c>
      <c r="H292" s="149" t="s">
        <v>945</v>
      </c>
    </row>
    <row r="294" spans="4:8" ht="12.75">
      <c r="D294" s="128">
        <v>379160.21007204056</v>
      </c>
      <c r="F294" s="128">
        <v>9975</v>
      </c>
      <c r="G294" s="128">
        <v>7485</v>
      </c>
      <c r="H294" s="149" t="s">
        <v>946</v>
      </c>
    </row>
    <row r="296" spans="1:10" ht="12.75">
      <c r="A296" s="144" t="s">
        <v>1166</v>
      </c>
      <c r="C296" s="150" t="s">
        <v>1167</v>
      </c>
      <c r="D296" s="128">
        <v>378166.7314710617</v>
      </c>
      <c r="F296" s="128">
        <v>9831.666666666666</v>
      </c>
      <c r="G296" s="128">
        <v>7415.833333333334</v>
      </c>
      <c r="H296" s="128">
        <v>369542.9814710617</v>
      </c>
      <c r="I296" s="128">
        <v>-0.0001</v>
      </c>
      <c r="J296" s="128">
        <v>-0.0001</v>
      </c>
    </row>
    <row r="297" spans="1:8" ht="12.75">
      <c r="A297" s="127">
        <v>38379.87417824074</v>
      </c>
      <c r="C297" s="150" t="s">
        <v>1168</v>
      </c>
      <c r="D297" s="128">
        <v>1837.064611591399</v>
      </c>
      <c r="F297" s="128">
        <v>147.67644813352376</v>
      </c>
      <c r="G297" s="128">
        <v>60.53580207888</v>
      </c>
      <c r="H297" s="128">
        <v>1837.064611591399</v>
      </c>
    </row>
    <row r="299" spans="3:8" ht="12.75">
      <c r="C299" s="150" t="s">
        <v>1169</v>
      </c>
      <c r="D299" s="128">
        <v>0.4857816562671314</v>
      </c>
      <c r="F299" s="128">
        <v>1.5020489723701353</v>
      </c>
      <c r="G299" s="128">
        <v>0.8163047813760648</v>
      </c>
      <c r="H299" s="128">
        <v>0.49711798185923767</v>
      </c>
    </row>
    <row r="300" spans="1:10" ht="12.75">
      <c r="A300" s="144" t="s">
        <v>1158</v>
      </c>
      <c r="C300" s="145" t="s">
        <v>1159</v>
      </c>
      <c r="D300" s="145" t="s">
        <v>1160</v>
      </c>
      <c r="F300" s="145" t="s">
        <v>1161</v>
      </c>
      <c r="G300" s="145" t="s">
        <v>1162</v>
      </c>
      <c r="H300" s="145" t="s">
        <v>1163</v>
      </c>
      <c r="I300" s="146" t="s">
        <v>1164</v>
      </c>
      <c r="J300" s="145" t="s">
        <v>1165</v>
      </c>
    </row>
    <row r="301" spans="1:8" ht="12.75">
      <c r="A301" s="147" t="s">
        <v>1106</v>
      </c>
      <c r="C301" s="148">
        <v>259.9399999999441</v>
      </c>
      <c r="D301" s="128">
        <v>3461559.362033844</v>
      </c>
      <c r="F301" s="128">
        <v>22725</v>
      </c>
      <c r="G301" s="128">
        <v>19250</v>
      </c>
      <c r="H301" s="149" t="s">
        <v>947</v>
      </c>
    </row>
    <row r="303" spans="4:8" ht="12.75">
      <c r="D303" s="128">
        <v>3896466.0396385193</v>
      </c>
      <c r="F303" s="128">
        <v>22675</v>
      </c>
      <c r="G303" s="128">
        <v>19300</v>
      </c>
      <c r="H303" s="149" t="s">
        <v>948</v>
      </c>
    </row>
    <row r="305" spans="4:8" ht="12.75">
      <c r="D305" s="128">
        <v>3815217.2111206055</v>
      </c>
      <c r="F305" s="128">
        <v>22875</v>
      </c>
      <c r="G305" s="128">
        <v>19400</v>
      </c>
      <c r="H305" s="149" t="s">
        <v>949</v>
      </c>
    </row>
    <row r="307" spans="1:10" ht="12.75">
      <c r="A307" s="144" t="s">
        <v>1166</v>
      </c>
      <c r="C307" s="150" t="s">
        <v>1167</v>
      </c>
      <c r="D307" s="128">
        <v>3724414.204264323</v>
      </c>
      <c r="F307" s="128">
        <v>22758.333333333336</v>
      </c>
      <c r="G307" s="128">
        <v>19316.666666666668</v>
      </c>
      <c r="H307" s="128">
        <v>3703359.32210944</v>
      </c>
      <c r="I307" s="128">
        <v>-0.0001</v>
      </c>
      <c r="J307" s="128">
        <v>-0.0001</v>
      </c>
    </row>
    <row r="308" spans="1:8" ht="12.75">
      <c r="A308" s="127">
        <v>38379.87511574074</v>
      </c>
      <c r="C308" s="150" t="s">
        <v>1168</v>
      </c>
      <c r="D308" s="128">
        <v>231235.4732667402</v>
      </c>
      <c r="F308" s="128">
        <v>104.08329997330664</v>
      </c>
      <c r="G308" s="128">
        <v>76.37626158259735</v>
      </c>
      <c r="H308" s="128">
        <v>231235.4732667402</v>
      </c>
    </row>
    <row r="310" spans="3:8" ht="12.75">
      <c r="C310" s="150" t="s">
        <v>1169</v>
      </c>
      <c r="D310" s="128">
        <v>6.2086400863250875</v>
      </c>
      <c r="F310" s="128">
        <v>0.4573414865176417</v>
      </c>
      <c r="G310" s="128">
        <v>0.3953904827399345</v>
      </c>
      <c r="H310" s="128">
        <v>6.243938358512514</v>
      </c>
    </row>
    <row r="311" spans="1:10" ht="12.75">
      <c r="A311" s="144" t="s">
        <v>1158</v>
      </c>
      <c r="C311" s="145" t="s">
        <v>1159</v>
      </c>
      <c r="D311" s="145" t="s">
        <v>1160</v>
      </c>
      <c r="F311" s="145" t="s">
        <v>1161</v>
      </c>
      <c r="G311" s="145" t="s">
        <v>1162</v>
      </c>
      <c r="H311" s="145" t="s">
        <v>1163</v>
      </c>
      <c r="I311" s="146" t="s">
        <v>1164</v>
      </c>
      <c r="J311" s="145" t="s">
        <v>1165</v>
      </c>
    </row>
    <row r="312" spans="1:8" ht="12.75">
      <c r="A312" s="147" t="s">
        <v>1108</v>
      </c>
      <c r="C312" s="148">
        <v>285.2129999999888</v>
      </c>
      <c r="D312" s="128">
        <v>1007311.40883255</v>
      </c>
      <c r="F312" s="128">
        <v>13325</v>
      </c>
      <c r="G312" s="128">
        <v>11425</v>
      </c>
      <c r="H312" s="149" t="s">
        <v>950</v>
      </c>
    </row>
    <row r="314" spans="4:8" ht="12.75">
      <c r="D314" s="128">
        <v>1011593.8358774185</v>
      </c>
      <c r="F314" s="128">
        <v>12875</v>
      </c>
      <c r="G314" s="128">
        <v>11550</v>
      </c>
      <c r="H314" s="149" t="s">
        <v>951</v>
      </c>
    </row>
    <row r="316" spans="4:8" ht="12.75">
      <c r="D316" s="128">
        <v>985806.5833816528</v>
      </c>
      <c r="F316" s="128">
        <v>12900</v>
      </c>
      <c r="G316" s="128">
        <v>11600</v>
      </c>
      <c r="H316" s="149" t="s">
        <v>952</v>
      </c>
    </row>
    <row r="318" spans="1:10" ht="12.75">
      <c r="A318" s="144" t="s">
        <v>1166</v>
      </c>
      <c r="C318" s="150" t="s">
        <v>1167</v>
      </c>
      <c r="D318" s="128">
        <v>1001570.6093638737</v>
      </c>
      <c r="F318" s="128">
        <v>13033.333333333332</v>
      </c>
      <c r="G318" s="128">
        <v>11525</v>
      </c>
      <c r="H318" s="128">
        <v>989371.1662695037</v>
      </c>
      <c r="I318" s="128">
        <v>-0.0001</v>
      </c>
      <c r="J318" s="128">
        <v>-0.0001</v>
      </c>
    </row>
    <row r="319" spans="1:8" ht="12.75">
      <c r="A319" s="127">
        <v>38379.87605324074</v>
      </c>
      <c r="C319" s="150" t="s">
        <v>1168</v>
      </c>
      <c r="D319" s="128">
        <v>13818.942858438617</v>
      </c>
      <c r="F319" s="128">
        <v>252.89984842489196</v>
      </c>
      <c r="G319" s="128">
        <v>90.13878188659973</v>
      </c>
      <c r="H319" s="128">
        <v>13818.942858438617</v>
      </c>
    </row>
    <row r="321" spans="3:8" ht="12.75">
      <c r="C321" s="150" t="s">
        <v>1169</v>
      </c>
      <c r="D321" s="128">
        <v>1.3797272732688741</v>
      </c>
      <c r="F321" s="128">
        <v>1.9404080441807574</v>
      </c>
      <c r="G321" s="128">
        <v>0.7821152441353556</v>
      </c>
      <c r="H321" s="128">
        <v>1.3967400031015615</v>
      </c>
    </row>
    <row r="322" spans="1:10" ht="12.75">
      <c r="A322" s="144" t="s">
        <v>1158</v>
      </c>
      <c r="C322" s="145" t="s">
        <v>1159</v>
      </c>
      <c r="D322" s="145" t="s">
        <v>1160</v>
      </c>
      <c r="F322" s="145" t="s">
        <v>1161</v>
      </c>
      <c r="G322" s="145" t="s">
        <v>1162</v>
      </c>
      <c r="H322" s="145" t="s">
        <v>1163</v>
      </c>
      <c r="I322" s="146" t="s">
        <v>1164</v>
      </c>
      <c r="J322" s="145" t="s">
        <v>1165</v>
      </c>
    </row>
    <row r="323" spans="1:8" ht="12.75">
      <c r="A323" s="147" t="s">
        <v>1104</v>
      </c>
      <c r="C323" s="148">
        <v>288.1579999998212</v>
      </c>
      <c r="D323" s="128">
        <v>391917.4018378258</v>
      </c>
      <c r="F323" s="128">
        <v>3509.9999999962747</v>
      </c>
      <c r="G323" s="128">
        <v>3080</v>
      </c>
      <c r="H323" s="149" t="s">
        <v>953</v>
      </c>
    </row>
    <row r="325" spans="4:8" ht="12.75">
      <c r="D325" s="128">
        <v>384340.2415790558</v>
      </c>
      <c r="F325" s="128">
        <v>3509.9999999962747</v>
      </c>
      <c r="G325" s="128">
        <v>3080</v>
      </c>
      <c r="H325" s="149" t="s">
        <v>954</v>
      </c>
    </row>
    <row r="327" spans="4:8" ht="12.75">
      <c r="D327" s="128">
        <v>387968.5099802017</v>
      </c>
      <c r="F327" s="128">
        <v>3509.9999999962747</v>
      </c>
      <c r="G327" s="128">
        <v>3080</v>
      </c>
      <c r="H327" s="149" t="s">
        <v>955</v>
      </c>
    </row>
    <row r="329" spans="1:10" ht="12.75">
      <c r="A329" s="144" t="s">
        <v>1166</v>
      </c>
      <c r="C329" s="150" t="s">
        <v>1167</v>
      </c>
      <c r="D329" s="128">
        <v>388075.3844656944</v>
      </c>
      <c r="F329" s="128">
        <v>3509.9999999962747</v>
      </c>
      <c r="G329" s="128">
        <v>3080</v>
      </c>
      <c r="H329" s="128">
        <v>384783.714111714</v>
      </c>
      <c r="I329" s="128">
        <v>-0.0001</v>
      </c>
      <c r="J329" s="128">
        <v>-0.0001</v>
      </c>
    </row>
    <row r="330" spans="1:8" ht="12.75">
      <c r="A330" s="127">
        <v>38379.87673611111</v>
      </c>
      <c r="C330" s="150" t="s">
        <v>1168</v>
      </c>
      <c r="D330" s="128">
        <v>3789.710544816</v>
      </c>
      <c r="H330" s="128">
        <v>3789.710544816</v>
      </c>
    </row>
    <row r="332" spans="3:8" ht="12.75">
      <c r="C332" s="150" t="s">
        <v>1169</v>
      </c>
      <c r="D332" s="128">
        <v>0.9765397900806582</v>
      </c>
      <c r="F332" s="128">
        <v>0</v>
      </c>
      <c r="G332" s="128">
        <v>0</v>
      </c>
      <c r="H332" s="128">
        <v>0.9848936963365696</v>
      </c>
    </row>
    <row r="333" spans="1:10" ht="12.75">
      <c r="A333" s="144" t="s">
        <v>1158</v>
      </c>
      <c r="C333" s="145" t="s">
        <v>1159</v>
      </c>
      <c r="D333" s="145" t="s">
        <v>1160</v>
      </c>
      <c r="F333" s="145" t="s">
        <v>1161</v>
      </c>
      <c r="G333" s="145" t="s">
        <v>1162</v>
      </c>
      <c r="H333" s="145" t="s">
        <v>1163</v>
      </c>
      <c r="I333" s="146" t="s">
        <v>1164</v>
      </c>
      <c r="J333" s="145" t="s">
        <v>1165</v>
      </c>
    </row>
    <row r="334" spans="1:8" ht="12.75">
      <c r="A334" s="147" t="s">
        <v>1105</v>
      </c>
      <c r="C334" s="148">
        <v>334.94100000010803</v>
      </c>
      <c r="D334" s="128">
        <v>586826.0257062912</v>
      </c>
      <c r="F334" s="128">
        <v>22400</v>
      </c>
      <c r="H334" s="149" t="s">
        <v>956</v>
      </c>
    </row>
    <row r="336" spans="4:8" ht="12.75">
      <c r="D336" s="128">
        <v>582613.4704093933</v>
      </c>
      <c r="F336" s="128">
        <v>22200</v>
      </c>
      <c r="H336" s="149" t="s">
        <v>957</v>
      </c>
    </row>
    <row r="338" spans="4:8" ht="12.75">
      <c r="D338" s="128">
        <v>549507.6621875763</v>
      </c>
      <c r="F338" s="128">
        <v>22400</v>
      </c>
      <c r="H338" s="149" t="s">
        <v>958</v>
      </c>
    </row>
    <row r="340" spans="1:10" ht="12.75">
      <c r="A340" s="144" t="s">
        <v>1166</v>
      </c>
      <c r="C340" s="150" t="s">
        <v>1167</v>
      </c>
      <c r="D340" s="128">
        <v>572982.386101087</v>
      </c>
      <c r="F340" s="128">
        <v>22333.333333333336</v>
      </c>
      <c r="H340" s="128">
        <v>550649.0527677536</v>
      </c>
      <c r="I340" s="128">
        <v>-0.0001</v>
      </c>
      <c r="J340" s="128">
        <v>-0.0001</v>
      </c>
    </row>
    <row r="341" spans="1:8" ht="12.75">
      <c r="A341" s="127">
        <v>38379.877430555556</v>
      </c>
      <c r="C341" s="150" t="s">
        <v>1168</v>
      </c>
      <c r="D341" s="128">
        <v>20438.527408890262</v>
      </c>
      <c r="F341" s="128">
        <v>115.47005383792514</v>
      </c>
      <c r="H341" s="128">
        <v>20438.527408890262</v>
      </c>
    </row>
    <row r="343" spans="3:8" ht="12.75">
      <c r="C343" s="150" t="s">
        <v>1169</v>
      </c>
      <c r="D343" s="128">
        <v>3.567042880317169</v>
      </c>
      <c r="F343" s="128">
        <v>0.517030091811605</v>
      </c>
      <c r="H343" s="128">
        <v>3.711715711878394</v>
      </c>
    </row>
    <row r="344" spans="1:10" ht="12.75">
      <c r="A344" s="144" t="s">
        <v>1158</v>
      </c>
      <c r="C344" s="145" t="s">
        <v>1159</v>
      </c>
      <c r="D344" s="145" t="s">
        <v>1160</v>
      </c>
      <c r="F344" s="145" t="s">
        <v>1161</v>
      </c>
      <c r="G344" s="145" t="s">
        <v>1162</v>
      </c>
      <c r="H344" s="145" t="s">
        <v>1163</v>
      </c>
      <c r="I344" s="146" t="s">
        <v>1164</v>
      </c>
      <c r="J344" s="145" t="s">
        <v>1165</v>
      </c>
    </row>
    <row r="345" spans="1:8" ht="12.75">
      <c r="A345" s="147" t="s">
        <v>1109</v>
      </c>
      <c r="C345" s="148">
        <v>393.36599999992177</v>
      </c>
      <c r="D345" s="128">
        <v>4969840.88848114</v>
      </c>
      <c r="F345" s="128">
        <v>17300</v>
      </c>
      <c r="G345" s="128">
        <v>16400</v>
      </c>
      <c r="H345" s="149" t="s">
        <v>959</v>
      </c>
    </row>
    <row r="347" spans="4:8" ht="12.75">
      <c r="D347" s="128">
        <v>4806950</v>
      </c>
      <c r="F347" s="128">
        <v>19100</v>
      </c>
      <c r="G347" s="128">
        <v>17600</v>
      </c>
      <c r="H347" s="149" t="s">
        <v>960</v>
      </c>
    </row>
    <row r="349" spans="4:8" ht="12.75">
      <c r="D349" s="128">
        <v>5097500.046562195</v>
      </c>
      <c r="F349" s="128">
        <v>17100</v>
      </c>
      <c r="G349" s="128">
        <v>15900</v>
      </c>
      <c r="H349" s="149" t="s">
        <v>961</v>
      </c>
    </row>
    <row r="351" spans="1:10" ht="12.75">
      <c r="A351" s="144" t="s">
        <v>1166</v>
      </c>
      <c r="C351" s="150" t="s">
        <v>1167</v>
      </c>
      <c r="D351" s="128">
        <v>4958096.978347778</v>
      </c>
      <c r="F351" s="128">
        <v>17833.333333333332</v>
      </c>
      <c r="G351" s="128">
        <v>16633.333333333332</v>
      </c>
      <c r="H351" s="128">
        <v>4940863.645014445</v>
      </c>
      <c r="I351" s="128">
        <v>-0.0001</v>
      </c>
      <c r="J351" s="128">
        <v>-0.0001</v>
      </c>
    </row>
    <row r="352" spans="1:8" ht="12.75">
      <c r="A352" s="127">
        <v>38379.87814814815</v>
      </c>
      <c r="C352" s="150" t="s">
        <v>1168</v>
      </c>
      <c r="D352" s="128">
        <v>145630.60103645799</v>
      </c>
      <c r="F352" s="128">
        <v>1101.5141094572202</v>
      </c>
      <c r="G352" s="128">
        <v>873.6894948054105</v>
      </c>
      <c r="H352" s="128">
        <v>145630.60103645799</v>
      </c>
    </row>
    <row r="354" spans="3:8" ht="12.75">
      <c r="C354" s="150" t="s">
        <v>1169</v>
      </c>
      <c r="D354" s="128">
        <v>2.9372277644514226</v>
      </c>
      <c r="F354" s="128">
        <v>6.176714632470395</v>
      </c>
      <c r="G354" s="128">
        <v>5.2526422533391415</v>
      </c>
      <c r="H354" s="128">
        <v>2.947472577661718</v>
      </c>
    </row>
    <row r="355" spans="1:10" ht="12.75">
      <c r="A355" s="144" t="s">
        <v>1158</v>
      </c>
      <c r="C355" s="145" t="s">
        <v>1159</v>
      </c>
      <c r="D355" s="145" t="s">
        <v>1160</v>
      </c>
      <c r="F355" s="145" t="s">
        <v>1161</v>
      </c>
      <c r="G355" s="145" t="s">
        <v>1162</v>
      </c>
      <c r="H355" s="145" t="s">
        <v>1163</v>
      </c>
      <c r="I355" s="146" t="s">
        <v>1164</v>
      </c>
      <c r="J355" s="145" t="s">
        <v>1165</v>
      </c>
    </row>
    <row r="356" spans="1:8" ht="12.75">
      <c r="A356" s="147" t="s">
        <v>1103</v>
      </c>
      <c r="C356" s="148">
        <v>396.15199999976903</v>
      </c>
      <c r="D356" s="128">
        <v>5500659.843048096</v>
      </c>
      <c r="F356" s="128">
        <v>75300</v>
      </c>
      <c r="G356" s="128">
        <v>74500</v>
      </c>
      <c r="H356" s="149" t="s">
        <v>962</v>
      </c>
    </row>
    <row r="358" spans="4:8" ht="12.75">
      <c r="D358" s="128">
        <v>5757362.341468811</v>
      </c>
      <c r="F358" s="128">
        <v>75400</v>
      </c>
      <c r="G358" s="128">
        <v>75200</v>
      </c>
      <c r="H358" s="149" t="s">
        <v>963</v>
      </c>
    </row>
    <row r="360" spans="4:8" ht="12.75">
      <c r="D360" s="128">
        <v>5654407.965705872</v>
      </c>
      <c r="F360" s="128">
        <v>75000</v>
      </c>
      <c r="G360" s="128">
        <v>75800</v>
      </c>
      <c r="H360" s="149" t="s">
        <v>964</v>
      </c>
    </row>
    <row r="362" spans="1:10" ht="12.75">
      <c r="A362" s="144" t="s">
        <v>1166</v>
      </c>
      <c r="C362" s="150" t="s">
        <v>1167</v>
      </c>
      <c r="D362" s="128">
        <v>5637476.716740927</v>
      </c>
      <c r="F362" s="128">
        <v>75233.33333333333</v>
      </c>
      <c r="G362" s="128">
        <v>75166.66666666667</v>
      </c>
      <c r="H362" s="128">
        <v>5562276.360022733</v>
      </c>
      <c r="I362" s="128">
        <v>-0.0001</v>
      </c>
      <c r="J362" s="128">
        <v>-0.0001</v>
      </c>
    </row>
    <row r="363" spans="1:8" ht="12.75">
      <c r="A363" s="127">
        <v>38379.87886574074</v>
      </c>
      <c r="C363" s="150" t="s">
        <v>1168</v>
      </c>
      <c r="D363" s="128">
        <v>129186.0811677997</v>
      </c>
      <c r="F363" s="128">
        <v>208.16659994661327</v>
      </c>
      <c r="G363" s="128">
        <v>650.6407098647712</v>
      </c>
      <c r="H363" s="128">
        <v>129186.0811677997</v>
      </c>
    </row>
    <row r="365" spans="3:8" ht="12.75">
      <c r="C365" s="150" t="s">
        <v>1169</v>
      </c>
      <c r="D365" s="128">
        <v>2.2915585759169796</v>
      </c>
      <c r="F365" s="128">
        <v>0.2766946388302348</v>
      </c>
      <c r="G365" s="128">
        <v>0.8655973967158819</v>
      </c>
      <c r="H365" s="128">
        <v>2.32253978058853</v>
      </c>
    </row>
    <row r="366" spans="1:10" ht="12.75">
      <c r="A366" s="144" t="s">
        <v>1158</v>
      </c>
      <c r="C366" s="145" t="s">
        <v>1159</v>
      </c>
      <c r="D366" s="145" t="s">
        <v>1160</v>
      </c>
      <c r="F366" s="145" t="s">
        <v>1161</v>
      </c>
      <c r="G366" s="145" t="s">
        <v>1162</v>
      </c>
      <c r="H366" s="145" t="s">
        <v>1163</v>
      </c>
      <c r="I366" s="146" t="s">
        <v>1164</v>
      </c>
      <c r="J366" s="145" t="s">
        <v>1165</v>
      </c>
    </row>
    <row r="367" spans="1:8" ht="12.75">
      <c r="A367" s="147" t="s">
        <v>1110</v>
      </c>
      <c r="C367" s="148">
        <v>589.5920000001788</v>
      </c>
      <c r="D367" s="128">
        <v>351535.3110060692</v>
      </c>
      <c r="F367" s="128">
        <v>3240.0000000037253</v>
      </c>
      <c r="G367" s="128">
        <v>2890</v>
      </c>
      <c r="H367" s="149" t="s">
        <v>965</v>
      </c>
    </row>
    <row r="369" spans="4:8" ht="12.75">
      <c r="D369" s="128">
        <v>344742.7183432579</v>
      </c>
      <c r="F369" s="128">
        <v>3160</v>
      </c>
      <c r="G369" s="128">
        <v>2870</v>
      </c>
      <c r="H369" s="149" t="s">
        <v>966</v>
      </c>
    </row>
    <row r="371" spans="4:8" ht="12.75">
      <c r="D371" s="128">
        <v>322829.8848409653</v>
      </c>
      <c r="F371" s="128">
        <v>3190</v>
      </c>
      <c r="G371" s="128">
        <v>2840</v>
      </c>
      <c r="H371" s="149" t="s">
        <v>967</v>
      </c>
    </row>
    <row r="373" spans="1:10" ht="12.75">
      <c r="A373" s="144" t="s">
        <v>1166</v>
      </c>
      <c r="C373" s="150" t="s">
        <v>1167</v>
      </c>
      <c r="D373" s="128">
        <v>339702.6380634308</v>
      </c>
      <c r="F373" s="128">
        <v>3196.6666666679084</v>
      </c>
      <c r="G373" s="128">
        <v>2866.666666666667</v>
      </c>
      <c r="H373" s="128">
        <v>336670.9713967636</v>
      </c>
      <c r="I373" s="128">
        <v>-0.0001</v>
      </c>
      <c r="J373" s="128">
        <v>-0.0001</v>
      </c>
    </row>
    <row r="374" spans="1:8" ht="12.75">
      <c r="A374" s="127">
        <v>38379.87962962963</v>
      </c>
      <c r="C374" s="150" t="s">
        <v>1168</v>
      </c>
      <c r="D374" s="128">
        <v>15001.739224183864</v>
      </c>
      <c r="F374" s="128">
        <v>40.414518845240245</v>
      </c>
      <c r="G374" s="128">
        <v>25.166114784235834</v>
      </c>
      <c r="H374" s="128">
        <v>15001.739224183864</v>
      </c>
    </row>
    <row r="376" spans="3:8" ht="12.75">
      <c r="C376" s="150" t="s">
        <v>1169</v>
      </c>
      <c r="D376" s="128">
        <v>4.416138570399524</v>
      </c>
      <c r="F376" s="128">
        <v>1.2642706625200588</v>
      </c>
      <c r="G376" s="128">
        <v>0.8778877250314825</v>
      </c>
      <c r="H376" s="128">
        <v>4.4559051711364965</v>
      </c>
    </row>
    <row r="377" spans="1:10" ht="12.75">
      <c r="A377" s="144" t="s">
        <v>1158</v>
      </c>
      <c r="C377" s="145" t="s">
        <v>1159</v>
      </c>
      <c r="D377" s="145" t="s">
        <v>1160</v>
      </c>
      <c r="F377" s="145" t="s">
        <v>1161</v>
      </c>
      <c r="G377" s="145" t="s">
        <v>1162</v>
      </c>
      <c r="H377" s="145" t="s">
        <v>1163</v>
      </c>
      <c r="I377" s="146" t="s">
        <v>1164</v>
      </c>
      <c r="J377" s="145" t="s">
        <v>1165</v>
      </c>
    </row>
    <row r="378" spans="1:8" ht="12.75">
      <c r="A378" s="147" t="s">
        <v>1111</v>
      </c>
      <c r="C378" s="148">
        <v>766.4900000002235</v>
      </c>
      <c r="D378" s="128">
        <v>2877.47471857816</v>
      </c>
      <c r="F378" s="128">
        <v>1629.9999999981374</v>
      </c>
      <c r="G378" s="128">
        <v>1594</v>
      </c>
      <c r="H378" s="149" t="s">
        <v>968</v>
      </c>
    </row>
    <row r="380" spans="4:8" ht="12.75">
      <c r="D380" s="128">
        <v>2883.9877527169883</v>
      </c>
      <c r="F380" s="128">
        <v>1558</v>
      </c>
      <c r="G380" s="128">
        <v>1615</v>
      </c>
      <c r="H380" s="149" t="s">
        <v>969</v>
      </c>
    </row>
    <row r="382" spans="4:8" ht="12.75">
      <c r="D382" s="128">
        <v>2947.1413046978414</v>
      </c>
      <c r="F382" s="128">
        <v>1657</v>
      </c>
      <c r="G382" s="128">
        <v>1556</v>
      </c>
      <c r="H382" s="149" t="s">
        <v>970</v>
      </c>
    </row>
    <row r="384" spans="1:10" ht="12.75">
      <c r="A384" s="144" t="s">
        <v>1166</v>
      </c>
      <c r="C384" s="150" t="s">
        <v>1167</v>
      </c>
      <c r="D384" s="128">
        <v>2902.8679253309965</v>
      </c>
      <c r="F384" s="128">
        <v>1614.9999999993793</v>
      </c>
      <c r="G384" s="128">
        <v>1588.3333333333335</v>
      </c>
      <c r="H384" s="128">
        <v>1301.7215838678803</v>
      </c>
      <c r="I384" s="128">
        <v>-0.0001</v>
      </c>
      <c r="J384" s="128">
        <v>-0.0001</v>
      </c>
    </row>
    <row r="385" spans="1:8" ht="12.75">
      <c r="A385" s="127">
        <v>38379.880381944444</v>
      </c>
      <c r="C385" s="150" t="s">
        <v>1168</v>
      </c>
      <c r="D385" s="128">
        <v>38.47991675985001</v>
      </c>
      <c r="F385" s="128">
        <v>51.17616632742418</v>
      </c>
      <c r="G385" s="128">
        <v>29.905406423142512</v>
      </c>
      <c r="H385" s="128">
        <v>38.47991675985001</v>
      </c>
    </row>
    <row r="387" spans="3:8" ht="12.75">
      <c r="C387" s="150" t="s">
        <v>1169</v>
      </c>
      <c r="D387" s="128">
        <v>1.325582759865397</v>
      </c>
      <c r="F387" s="128">
        <v>3.168802868572375</v>
      </c>
      <c r="G387" s="128">
        <v>1.8828167737550376</v>
      </c>
      <c r="H387" s="128">
        <v>2.9560788756004506</v>
      </c>
    </row>
    <row r="388" spans="1:16" ht="12.75">
      <c r="A388" s="138" t="s">
        <v>1258</v>
      </c>
      <c r="B388" s="133" t="s">
        <v>1086</v>
      </c>
      <c r="D388" s="138" t="s">
        <v>1259</v>
      </c>
      <c r="E388" s="133" t="s">
        <v>1260</v>
      </c>
      <c r="F388" s="134" t="s">
        <v>1172</v>
      </c>
      <c r="G388" s="139" t="s">
        <v>1262</v>
      </c>
      <c r="H388" s="140">
        <v>1</v>
      </c>
      <c r="I388" s="141" t="s">
        <v>1263</v>
      </c>
      <c r="J388" s="140">
        <v>4</v>
      </c>
      <c r="K388" s="139" t="s">
        <v>1264</v>
      </c>
      <c r="L388" s="142">
        <v>1</v>
      </c>
      <c r="M388" s="139" t="s">
        <v>1265</v>
      </c>
      <c r="N388" s="143">
        <v>1</v>
      </c>
      <c r="O388" s="139" t="s">
        <v>1266</v>
      </c>
      <c r="P388" s="143">
        <v>1</v>
      </c>
    </row>
    <row r="390" spans="1:10" ht="12.75">
      <c r="A390" s="144" t="s">
        <v>1158</v>
      </c>
      <c r="C390" s="145" t="s">
        <v>1159</v>
      </c>
      <c r="D390" s="145" t="s">
        <v>1160</v>
      </c>
      <c r="F390" s="145" t="s">
        <v>1161</v>
      </c>
      <c r="G390" s="145" t="s">
        <v>1162</v>
      </c>
      <c r="H390" s="145" t="s">
        <v>1163</v>
      </c>
      <c r="I390" s="146" t="s">
        <v>1164</v>
      </c>
      <c r="J390" s="145" t="s">
        <v>1165</v>
      </c>
    </row>
    <row r="391" spans="1:8" ht="12.75">
      <c r="A391" s="147" t="s">
        <v>1290</v>
      </c>
      <c r="C391" s="148">
        <v>178.2290000000503</v>
      </c>
      <c r="D391" s="128">
        <v>657.6395676741377</v>
      </c>
      <c r="F391" s="128">
        <v>372</v>
      </c>
      <c r="G391" s="128">
        <v>469.99999999953434</v>
      </c>
      <c r="H391" s="149" t="s">
        <v>971</v>
      </c>
    </row>
    <row r="393" spans="4:8" ht="12.75">
      <c r="D393" s="128">
        <v>651.1108066244051</v>
      </c>
      <c r="F393" s="128">
        <v>386</v>
      </c>
      <c r="G393" s="128">
        <v>367</v>
      </c>
      <c r="H393" s="149" t="s">
        <v>972</v>
      </c>
    </row>
    <row r="395" spans="4:8" ht="12.75">
      <c r="D395" s="128">
        <v>697.7453535143286</v>
      </c>
      <c r="F395" s="128">
        <v>401</v>
      </c>
      <c r="G395" s="128">
        <v>395</v>
      </c>
      <c r="H395" s="149" t="s">
        <v>973</v>
      </c>
    </row>
    <row r="397" spans="1:8" ht="12.75">
      <c r="A397" s="144" t="s">
        <v>1166</v>
      </c>
      <c r="C397" s="150" t="s">
        <v>1167</v>
      </c>
      <c r="D397" s="128">
        <v>668.8319092709571</v>
      </c>
      <c r="F397" s="128">
        <v>386.33333333333337</v>
      </c>
      <c r="G397" s="128">
        <v>410.66666666651145</v>
      </c>
      <c r="H397" s="128">
        <v>269.6190186460393</v>
      </c>
    </row>
    <row r="398" spans="1:8" ht="12.75">
      <c r="A398" s="127">
        <v>38379.88287037037</v>
      </c>
      <c r="C398" s="150" t="s">
        <v>1168</v>
      </c>
      <c r="D398" s="128">
        <v>25.2516657613318</v>
      </c>
      <c r="F398" s="128">
        <v>14.502873278538061</v>
      </c>
      <c r="G398" s="128">
        <v>53.25723737958735</v>
      </c>
      <c r="H398" s="128">
        <v>25.2516657613318</v>
      </c>
    </row>
    <row r="400" spans="3:8" ht="12.75">
      <c r="C400" s="150" t="s">
        <v>1169</v>
      </c>
      <c r="D400" s="128">
        <v>3.7754875943130046</v>
      </c>
      <c r="F400" s="128">
        <v>3.7539792783101102</v>
      </c>
      <c r="G400" s="128">
        <v>12.968483128151172</v>
      </c>
      <c r="H400" s="128">
        <v>9.365684174706772</v>
      </c>
    </row>
    <row r="401" spans="1:10" ht="12.75">
      <c r="A401" s="144" t="s">
        <v>1158</v>
      </c>
      <c r="C401" s="145" t="s">
        <v>1159</v>
      </c>
      <c r="D401" s="145" t="s">
        <v>1160</v>
      </c>
      <c r="F401" s="145" t="s">
        <v>1161</v>
      </c>
      <c r="G401" s="145" t="s">
        <v>1162</v>
      </c>
      <c r="H401" s="145" t="s">
        <v>1163</v>
      </c>
      <c r="I401" s="146" t="s">
        <v>1164</v>
      </c>
      <c r="J401" s="145" t="s">
        <v>1165</v>
      </c>
    </row>
    <row r="402" spans="1:8" ht="12.75">
      <c r="A402" s="147" t="s">
        <v>1104</v>
      </c>
      <c r="C402" s="148">
        <v>251.61100000003353</v>
      </c>
      <c r="D402" s="128">
        <v>3271142.605617523</v>
      </c>
      <c r="F402" s="128">
        <v>24700</v>
      </c>
      <c r="G402" s="128">
        <v>21700</v>
      </c>
      <c r="H402" s="149" t="s">
        <v>974</v>
      </c>
    </row>
    <row r="404" spans="4:8" ht="12.75">
      <c r="D404" s="128">
        <v>3540195.1654663086</v>
      </c>
      <c r="F404" s="128">
        <v>23500</v>
      </c>
      <c r="G404" s="128">
        <v>21700</v>
      </c>
      <c r="H404" s="149" t="s">
        <v>975</v>
      </c>
    </row>
    <row r="406" spans="4:8" ht="12.75">
      <c r="D406" s="128">
        <v>3476717.6470069885</v>
      </c>
      <c r="F406" s="128">
        <v>24200</v>
      </c>
      <c r="G406" s="128">
        <v>21100</v>
      </c>
      <c r="H406" s="149" t="s">
        <v>976</v>
      </c>
    </row>
    <row r="408" spans="1:10" ht="12.75">
      <c r="A408" s="144" t="s">
        <v>1166</v>
      </c>
      <c r="C408" s="150" t="s">
        <v>1167</v>
      </c>
      <c r="D408" s="128">
        <v>3429351.8060302734</v>
      </c>
      <c r="F408" s="128">
        <v>24133.333333333336</v>
      </c>
      <c r="G408" s="128">
        <v>21500</v>
      </c>
      <c r="H408" s="128">
        <v>3406548.118553092</v>
      </c>
      <c r="I408" s="128">
        <v>-0.0001</v>
      </c>
      <c r="J408" s="128">
        <v>-0.0001</v>
      </c>
    </row>
    <row r="409" spans="1:8" ht="12.75">
      <c r="A409" s="127">
        <v>38379.88361111111</v>
      </c>
      <c r="C409" s="150" t="s">
        <v>1168</v>
      </c>
      <c r="D409" s="128">
        <v>140641.2534033667</v>
      </c>
      <c r="F409" s="128">
        <v>602.7713773341708</v>
      </c>
      <c r="G409" s="128">
        <v>346.41016151377545</v>
      </c>
      <c r="H409" s="128">
        <v>140641.2534033667</v>
      </c>
    </row>
    <row r="411" spans="3:8" ht="12.75">
      <c r="C411" s="150" t="s">
        <v>1169</v>
      </c>
      <c r="D411" s="128">
        <v>4.101103105142464</v>
      </c>
      <c r="F411" s="128">
        <v>2.497671453042144</v>
      </c>
      <c r="G411" s="128">
        <v>1.6112100535524438</v>
      </c>
      <c r="H411" s="128">
        <v>4.128556195563242</v>
      </c>
    </row>
    <row r="412" spans="1:10" ht="12.75">
      <c r="A412" s="144" t="s">
        <v>1158</v>
      </c>
      <c r="C412" s="145" t="s">
        <v>1159</v>
      </c>
      <c r="D412" s="145" t="s">
        <v>1160</v>
      </c>
      <c r="F412" s="145" t="s">
        <v>1161</v>
      </c>
      <c r="G412" s="145" t="s">
        <v>1162</v>
      </c>
      <c r="H412" s="145" t="s">
        <v>1163</v>
      </c>
      <c r="I412" s="146" t="s">
        <v>1164</v>
      </c>
      <c r="J412" s="145" t="s">
        <v>1165</v>
      </c>
    </row>
    <row r="413" spans="1:8" ht="12.75">
      <c r="A413" s="147" t="s">
        <v>1107</v>
      </c>
      <c r="C413" s="148">
        <v>257.6099999998696</v>
      </c>
      <c r="D413" s="128">
        <v>387473.1015958786</v>
      </c>
      <c r="F413" s="128">
        <v>10217.5</v>
      </c>
      <c r="G413" s="128">
        <v>7480.000000007451</v>
      </c>
      <c r="H413" s="149" t="s">
        <v>977</v>
      </c>
    </row>
    <row r="415" spans="4:8" ht="12.75">
      <c r="D415" s="128">
        <v>391990.3742027283</v>
      </c>
      <c r="F415" s="128">
        <v>10792.5</v>
      </c>
      <c r="G415" s="128">
        <v>7575</v>
      </c>
      <c r="H415" s="149" t="s">
        <v>978</v>
      </c>
    </row>
    <row r="417" spans="4:8" ht="12.75">
      <c r="D417" s="128">
        <v>391841.6816768646</v>
      </c>
      <c r="F417" s="128">
        <v>10362.5</v>
      </c>
      <c r="G417" s="128">
        <v>7532.499999992549</v>
      </c>
      <c r="H417" s="149" t="s">
        <v>979</v>
      </c>
    </row>
    <row r="419" spans="1:10" ht="12.75">
      <c r="A419" s="144" t="s">
        <v>1166</v>
      </c>
      <c r="C419" s="150" t="s">
        <v>1167</v>
      </c>
      <c r="D419" s="128">
        <v>390435.0524918238</v>
      </c>
      <c r="F419" s="128">
        <v>10457.5</v>
      </c>
      <c r="G419" s="128">
        <v>7529.166666666666</v>
      </c>
      <c r="H419" s="128">
        <v>381441.71915849054</v>
      </c>
      <c r="I419" s="128">
        <v>-0.0001</v>
      </c>
      <c r="J419" s="128">
        <v>-0.0001</v>
      </c>
    </row>
    <row r="420" spans="1:8" ht="12.75">
      <c r="A420" s="127">
        <v>38379.88450231482</v>
      </c>
      <c r="C420" s="150" t="s">
        <v>1168</v>
      </c>
      <c r="D420" s="128">
        <v>2566.201901506753</v>
      </c>
      <c r="F420" s="128">
        <v>299.0401310861136</v>
      </c>
      <c r="G420" s="128">
        <v>47.587638446755776</v>
      </c>
      <c r="H420" s="128">
        <v>2566.201901506753</v>
      </c>
    </row>
    <row r="422" spans="3:8" ht="12.75">
      <c r="C422" s="150" t="s">
        <v>1169</v>
      </c>
      <c r="D422" s="128">
        <v>0.6572672932742107</v>
      </c>
      <c r="F422" s="128">
        <v>2.8595757215980258</v>
      </c>
      <c r="G422" s="128">
        <v>0.6320438974665958</v>
      </c>
      <c r="H422" s="128">
        <v>0.6727638254064408</v>
      </c>
    </row>
    <row r="423" spans="1:10" ht="12.75">
      <c r="A423" s="144" t="s">
        <v>1158</v>
      </c>
      <c r="C423" s="145" t="s">
        <v>1159</v>
      </c>
      <c r="D423" s="145" t="s">
        <v>1160</v>
      </c>
      <c r="F423" s="145" t="s">
        <v>1161</v>
      </c>
      <c r="G423" s="145" t="s">
        <v>1162</v>
      </c>
      <c r="H423" s="145" t="s">
        <v>1163</v>
      </c>
      <c r="I423" s="146" t="s">
        <v>1164</v>
      </c>
      <c r="J423" s="145" t="s">
        <v>1165</v>
      </c>
    </row>
    <row r="424" spans="1:8" ht="12.75">
      <c r="A424" s="147" t="s">
        <v>1106</v>
      </c>
      <c r="C424" s="148">
        <v>259.9399999999441</v>
      </c>
      <c r="D424" s="128">
        <v>4229022.359664917</v>
      </c>
      <c r="F424" s="128">
        <v>23550</v>
      </c>
      <c r="G424" s="128">
        <v>20525</v>
      </c>
      <c r="H424" s="149" t="s">
        <v>980</v>
      </c>
    </row>
    <row r="426" spans="4:8" ht="12.75">
      <c r="D426" s="128">
        <v>4301939.426734924</v>
      </c>
      <c r="F426" s="128">
        <v>23550</v>
      </c>
      <c r="G426" s="128">
        <v>20625</v>
      </c>
      <c r="H426" s="149" t="s">
        <v>981</v>
      </c>
    </row>
    <row r="428" spans="4:8" ht="12.75">
      <c r="D428" s="128">
        <v>4076519.2468910217</v>
      </c>
      <c r="F428" s="128">
        <v>24150</v>
      </c>
      <c r="G428" s="128">
        <v>20600</v>
      </c>
      <c r="H428" s="149" t="s">
        <v>982</v>
      </c>
    </row>
    <row r="430" spans="1:10" ht="12.75">
      <c r="A430" s="144" t="s">
        <v>1166</v>
      </c>
      <c r="C430" s="150" t="s">
        <v>1167</v>
      </c>
      <c r="D430" s="128">
        <v>4202493.677763621</v>
      </c>
      <c r="F430" s="128">
        <v>23750</v>
      </c>
      <c r="G430" s="128">
        <v>20583.333333333332</v>
      </c>
      <c r="H430" s="128">
        <v>4180311.0178309614</v>
      </c>
      <c r="I430" s="128">
        <v>-0.0001</v>
      </c>
      <c r="J430" s="128">
        <v>-0.0001</v>
      </c>
    </row>
    <row r="431" spans="1:8" ht="12.75">
      <c r="A431" s="127">
        <v>38379.88543981482</v>
      </c>
      <c r="C431" s="150" t="s">
        <v>1168</v>
      </c>
      <c r="D431" s="128">
        <v>115027.79052376862</v>
      </c>
      <c r="F431" s="128">
        <v>346.41016151377545</v>
      </c>
      <c r="G431" s="128">
        <v>52.04164998665332</v>
      </c>
      <c r="H431" s="128">
        <v>115027.79052376862</v>
      </c>
    </row>
    <row r="433" spans="3:8" ht="12.75">
      <c r="C433" s="150" t="s">
        <v>1169</v>
      </c>
      <c r="D433" s="128">
        <v>2.737131792307211</v>
      </c>
      <c r="F433" s="128">
        <v>1.4585691011106334</v>
      </c>
      <c r="G433" s="128">
        <v>0.25283392706066393</v>
      </c>
      <c r="H433" s="128">
        <v>2.751656277083736</v>
      </c>
    </row>
    <row r="434" spans="1:10" ht="12.75">
      <c r="A434" s="144" t="s">
        <v>1158</v>
      </c>
      <c r="C434" s="145" t="s">
        <v>1159</v>
      </c>
      <c r="D434" s="145" t="s">
        <v>1160</v>
      </c>
      <c r="F434" s="145" t="s">
        <v>1161</v>
      </c>
      <c r="G434" s="145" t="s">
        <v>1162</v>
      </c>
      <c r="H434" s="145" t="s">
        <v>1163</v>
      </c>
      <c r="I434" s="146" t="s">
        <v>1164</v>
      </c>
      <c r="J434" s="145" t="s">
        <v>1165</v>
      </c>
    </row>
    <row r="435" spans="1:8" ht="12.75">
      <c r="A435" s="147" t="s">
        <v>1108</v>
      </c>
      <c r="C435" s="148">
        <v>285.2129999999888</v>
      </c>
      <c r="D435" s="128">
        <v>741039.1689901352</v>
      </c>
      <c r="F435" s="128">
        <v>12875</v>
      </c>
      <c r="G435" s="128">
        <v>10700</v>
      </c>
      <c r="H435" s="149" t="s">
        <v>983</v>
      </c>
    </row>
    <row r="437" spans="4:8" ht="12.75">
      <c r="D437" s="128">
        <v>771570.0828371048</v>
      </c>
      <c r="F437" s="128">
        <v>12575</v>
      </c>
      <c r="G437" s="128">
        <v>10750</v>
      </c>
      <c r="H437" s="149" t="s">
        <v>984</v>
      </c>
    </row>
    <row r="439" spans="4:8" ht="12.75">
      <c r="D439" s="128">
        <v>794263.9215202332</v>
      </c>
      <c r="F439" s="128">
        <v>12625</v>
      </c>
      <c r="G439" s="128">
        <v>10825</v>
      </c>
      <c r="H439" s="149" t="s">
        <v>985</v>
      </c>
    </row>
    <row r="441" spans="1:10" ht="12.75">
      <c r="A441" s="144" t="s">
        <v>1166</v>
      </c>
      <c r="C441" s="150" t="s">
        <v>1167</v>
      </c>
      <c r="D441" s="128">
        <v>768957.7244491577</v>
      </c>
      <c r="F441" s="128">
        <v>12691.666666666668</v>
      </c>
      <c r="G441" s="128">
        <v>10758.333333333332</v>
      </c>
      <c r="H441" s="128">
        <v>757334.9115694494</v>
      </c>
      <c r="I441" s="128">
        <v>-0.0001</v>
      </c>
      <c r="J441" s="128">
        <v>-0.0001</v>
      </c>
    </row>
    <row r="442" spans="1:8" ht="12.75">
      <c r="A442" s="127">
        <v>38379.88637731481</v>
      </c>
      <c r="C442" s="150" t="s">
        <v>1168</v>
      </c>
      <c r="D442" s="128">
        <v>26708.367279427854</v>
      </c>
      <c r="F442" s="128">
        <v>160.7275126832159</v>
      </c>
      <c r="G442" s="128">
        <v>62.91528696058958</v>
      </c>
      <c r="H442" s="128">
        <v>26708.367279427854</v>
      </c>
    </row>
    <row r="444" spans="3:8" ht="12.75">
      <c r="C444" s="150" t="s">
        <v>1169</v>
      </c>
      <c r="D444" s="128">
        <v>3.473320630020379</v>
      </c>
      <c r="F444" s="128">
        <v>1.2664019384101055</v>
      </c>
      <c r="G444" s="128">
        <v>0.5848051460318165</v>
      </c>
      <c r="H444" s="128">
        <v>3.5266256541744854</v>
      </c>
    </row>
    <row r="445" spans="1:10" ht="12.75">
      <c r="A445" s="144" t="s">
        <v>1158</v>
      </c>
      <c r="C445" s="145" t="s">
        <v>1159</v>
      </c>
      <c r="D445" s="145" t="s">
        <v>1160</v>
      </c>
      <c r="F445" s="145" t="s">
        <v>1161</v>
      </c>
      <c r="G445" s="145" t="s">
        <v>1162</v>
      </c>
      <c r="H445" s="145" t="s">
        <v>1163</v>
      </c>
      <c r="I445" s="146" t="s">
        <v>1164</v>
      </c>
      <c r="J445" s="145" t="s">
        <v>1165</v>
      </c>
    </row>
    <row r="446" spans="1:8" ht="12.75">
      <c r="A446" s="147" t="s">
        <v>1104</v>
      </c>
      <c r="C446" s="148">
        <v>288.1579999998212</v>
      </c>
      <c r="D446" s="128">
        <v>364314.6728577614</v>
      </c>
      <c r="F446" s="128">
        <v>3409.9999999962747</v>
      </c>
      <c r="G446" s="128">
        <v>2930</v>
      </c>
      <c r="H446" s="149" t="s">
        <v>986</v>
      </c>
    </row>
    <row r="448" spans="4:8" ht="12.75">
      <c r="D448" s="128">
        <v>378562.66999197006</v>
      </c>
      <c r="F448" s="128">
        <v>3409.9999999962747</v>
      </c>
      <c r="G448" s="128">
        <v>2930</v>
      </c>
      <c r="H448" s="149" t="s">
        <v>987</v>
      </c>
    </row>
    <row r="450" spans="4:8" ht="12.75">
      <c r="D450" s="128">
        <v>365322.57091236115</v>
      </c>
      <c r="F450" s="128">
        <v>3409.9999999962747</v>
      </c>
      <c r="G450" s="128">
        <v>2930</v>
      </c>
      <c r="H450" s="149" t="s">
        <v>988</v>
      </c>
    </row>
    <row r="452" spans="1:10" ht="12.75">
      <c r="A452" s="144" t="s">
        <v>1166</v>
      </c>
      <c r="C452" s="150" t="s">
        <v>1167</v>
      </c>
      <c r="D452" s="128">
        <v>369399.9712540308</v>
      </c>
      <c r="F452" s="128">
        <v>3409.9999999962747</v>
      </c>
      <c r="G452" s="128">
        <v>2930</v>
      </c>
      <c r="H452" s="128">
        <v>366233.6880681919</v>
      </c>
      <c r="I452" s="128">
        <v>-0.0001</v>
      </c>
      <c r="J452" s="128">
        <v>-0.0001</v>
      </c>
    </row>
    <row r="453" spans="1:8" ht="12.75">
      <c r="A453" s="127">
        <v>38379.88706018519</v>
      </c>
      <c r="C453" s="150" t="s">
        <v>1168</v>
      </c>
      <c r="D453" s="128">
        <v>7951.116320602409</v>
      </c>
      <c r="F453" s="128">
        <v>5.638186222554939E-05</v>
      </c>
      <c r="H453" s="128">
        <v>7951.116320602409</v>
      </c>
    </row>
    <row r="455" spans="3:8" ht="12.75">
      <c r="C455" s="150" t="s">
        <v>1169</v>
      </c>
      <c r="D455" s="128">
        <v>2.152440968961134</v>
      </c>
      <c r="F455" s="128">
        <v>1.6534270447393246E-06</v>
      </c>
      <c r="G455" s="128">
        <v>0</v>
      </c>
      <c r="H455" s="128">
        <v>2.171049955164673</v>
      </c>
    </row>
    <row r="456" spans="1:10" ht="12.75">
      <c r="A456" s="144" t="s">
        <v>1158</v>
      </c>
      <c r="C456" s="145" t="s">
        <v>1159</v>
      </c>
      <c r="D456" s="145" t="s">
        <v>1160</v>
      </c>
      <c r="F456" s="145" t="s">
        <v>1161</v>
      </c>
      <c r="G456" s="145" t="s">
        <v>1162</v>
      </c>
      <c r="H456" s="145" t="s">
        <v>1163</v>
      </c>
      <c r="I456" s="146" t="s">
        <v>1164</v>
      </c>
      <c r="J456" s="145" t="s">
        <v>1165</v>
      </c>
    </row>
    <row r="457" spans="1:8" ht="12.75">
      <c r="A457" s="147" t="s">
        <v>1105</v>
      </c>
      <c r="C457" s="148">
        <v>334.94100000010803</v>
      </c>
      <c r="D457" s="128">
        <v>1648943.8399085999</v>
      </c>
      <c r="F457" s="128">
        <v>25600</v>
      </c>
      <c r="H457" s="149" t="s">
        <v>989</v>
      </c>
    </row>
    <row r="459" spans="4:8" ht="12.75">
      <c r="D459" s="128">
        <v>1578287.7019767761</v>
      </c>
      <c r="F459" s="128">
        <v>25900</v>
      </c>
      <c r="H459" s="149" t="s">
        <v>990</v>
      </c>
    </row>
    <row r="461" spans="4:8" ht="12.75">
      <c r="D461" s="128">
        <v>1579237.5393180847</v>
      </c>
      <c r="F461" s="128">
        <v>31000</v>
      </c>
      <c r="H461" s="149" t="s">
        <v>991</v>
      </c>
    </row>
    <row r="463" spans="1:10" ht="12.75">
      <c r="A463" s="144" t="s">
        <v>1166</v>
      </c>
      <c r="C463" s="150" t="s">
        <v>1167</v>
      </c>
      <c r="D463" s="128">
        <v>1602156.3604011536</v>
      </c>
      <c r="F463" s="128">
        <v>27500</v>
      </c>
      <c r="H463" s="128">
        <v>1574656.3604011536</v>
      </c>
      <c r="I463" s="128">
        <v>-0.0001</v>
      </c>
      <c r="J463" s="128">
        <v>-0.0001</v>
      </c>
    </row>
    <row r="464" spans="1:8" ht="12.75">
      <c r="A464" s="127">
        <v>38379.88775462963</v>
      </c>
      <c r="C464" s="150" t="s">
        <v>1168</v>
      </c>
      <c r="D464" s="128">
        <v>40521.928961232414</v>
      </c>
      <c r="F464" s="128">
        <v>3034.7981810987035</v>
      </c>
      <c r="H464" s="128">
        <v>40521.928961232414</v>
      </c>
    </row>
    <row r="466" spans="3:8" ht="12.75">
      <c r="C466" s="150" t="s">
        <v>1169</v>
      </c>
      <c r="D466" s="128">
        <v>2.5292118773654773</v>
      </c>
      <c r="F466" s="128">
        <v>11.035629749449832</v>
      </c>
      <c r="H466" s="128">
        <v>2.5733823569549616</v>
      </c>
    </row>
    <row r="467" spans="1:10" ht="12.75">
      <c r="A467" s="144" t="s">
        <v>1158</v>
      </c>
      <c r="C467" s="145" t="s">
        <v>1159</v>
      </c>
      <c r="D467" s="145" t="s">
        <v>1160</v>
      </c>
      <c r="F467" s="145" t="s">
        <v>1161</v>
      </c>
      <c r="G467" s="145" t="s">
        <v>1162</v>
      </c>
      <c r="H467" s="145" t="s">
        <v>1163</v>
      </c>
      <c r="I467" s="146" t="s">
        <v>1164</v>
      </c>
      <c r="J467" s="145" t="s">
        <v>1165</v>
      </c>
    </row>
    <row r="468" spans="1:8" ht="12.75">
      <c r="A468" s="147" t="s">
        <v>1109</v>
      </c>
      <c r="C468" s="148">
        <v>393.36599999992177</v>
      </c>
      <c r="D468" s="128">
        <v>4700326.263900757</v>
      </c>
      <c r="F468" s="128">
        <v>16400</v>
      </c>
      <c r="G468" s="128">
        <v>14600</v>
      </c>
      <c r="H468" s="149" t="s">
        <v>992</v>
      </c>
    </row>
    <row r="470" spans="4:8" ht="12.75">
      <c r="D470" s="128">
        <v>4337048.860076904</v>
      </c>
      <c r="F470" s="128">
        <v>18300</v>
      </c>
      <c r="G470" s="128">
        <v>14300</v>
      </c>
      <c r="H470" s="149" t="s">
        <v>993</v>
      </c>
    </row>
    <row r="472" spans="4:8" ht="12.75">
      <c r="D472" s="128">
        <v>4633052.840202332</v>
      </c>
      <c r="F472" s="128">
        <v>19100</v>
      </c>
      <c r="G472" s="128">
        <v>14600</v>
      </c>
      <c r="H472" s="149" t="s">
        <v>994</v>
      </c>
    </row>
    <row r="474" spans="1:10" ht="12.75">
      <c r="A474" s="144" t="s">
        <v>1166</v>
      </c>
      <c r="C474" s="150" t="s">
        <v>1167</v>
      </c>
      <c r="D474" s="128">
        <v>4556809.321393331</v>
      </c>
      <c r="F474" s="128">
        <v>17933.333333333332</v>
      </c>
      <c r="G474" s="128">
        <v>14500</v>
      </c>
      <c r="H474" s="128">
        <v>4540592.654726665</v>
      </c>
      <c r="I474" s="128">
        <v>-0.0001</v>
      </c>
      <c r="J474" s="128">
        <v>-0.0001</v>
      </c>
    </row>
    <row r="475" spans="1:8" ht="12.75">
      <c r="A475" s="127">
        <v>38379.88846064815</v>
      </c>
      <c r="C475" s="150" t="s">
        <v>1168</v>
      </c>
      <c r="D475" s="128">
        <v>193267.7511964511</v>
      </c>
      <c r="F475" s="128">
        <v>1386.8429375143146</v>
      </c>
      <c r="G475" s="128">
        <v>173.20508075688772</v>
      </c>
      <c r="H475" s="128">
        <v>193267.7511964511</v>
      </c>
    </row>
    <row r="477" spans="3:8" ht="12.75">
      <c r="C477" s="150" t="s">
        <v>1169</v>
      </c>
      <c r="D477" s="128">
        <v>4.241295554964233</v>
      </c>
      <c r="F477" s="128">
        <v>7.733324930377222</v>
      </c>
      <c r="G477" s="128">
        <v>1.1945177983233635</v>
      </c>
      <c r="H477" s="128">
        <v>4.256443285994028</v>
      </c>
    </row>
    <row r="478" spans="1:10" ht="12.75">
      <c r="A478" s="144" t="s">
        <v>1158</v>
      </c>
      <c r="C478" s="145" t="s">
        <v>1159</v>
      </c>
      <c r="D478" s="145" t="s">
        <v>1160</v>
      </c>
      <c r="F478" s="145" t="s">
        <v>1161</v>
      </c>
      <c r="G478" s="145" t="s">
        <v>1162</v>
      </c>
      <c r="H478" s="145" t="s">
        <v>1163</v>
      </c>
      <c r="I478" s="146" t="s">
        <v>1164</v>
      </c>
      <c r="J478" s="145" t="s">
        <v>1165</v>
      </c>
    </row>
    <row r="479" spans="1:8" ht="12.75">
      <c r="A479" s="147" t="s">
        <v>1103</v>
      </c>
      <c r="C479" s="148">
        <v>396.15199999976903</v>
      </c>
      <c r="D479" s="128">
        <v>4879038.717590332</v>
      </c>
      <c r="F479" s="128">
        <v>72100</v>
      </c>
      <c r="G479" s="128">
        <v>71700</v>
      </c>
      <c r="H479" s="149" t="s">
        <v>995</v>
      </c>
    </row>
    <row r="481" spans="4:8" ht="12.75">
      <c r="D481" s="128">
        <v>5118957.733764648</v>
      </c>
      <c r="F481" s="128">
        <v>71500</v>
      </c>
      <c r="G481" s="128">
        <v>73100</v>
      </c>
      <c r="H481" s="149" t="s">
        <v>996</v>
      </c>
    </row>
    <row r="483" spans="4:8" ht="12.75">
      <c r="D483" s="128">
        <v>5067146.164306641</v>
      </c>
      <c r="F483" s="128">
        <v>72700</v>
      </c>
      <c r="G483" s="128">
        <v>71800</v>
      </c>
      <c r="H483" s="149" t="s">
        <v>997</v>
      </c>
    </row>
    <row r="485" spans="1:10" ht="12.75">
      <c r="A485" s="144" t="s">
        <v>1166</v>
      </c>
      <c r="C485" s="150" t="s">
        <v>1167</v>
      </c>
      <c r="D485" s="128">
        <v>5021714.20522054</v>
      </c>
      <c r="F485" s="128">
        <v>72100</v>
      </c>
      <c r="G485" s="128">
        <v>72200</v>
      </c>
      <c r="H485" s="128">
        <v>4949564.74029783</v>
      </c>
      <c r="I485" s="128">
        <v>-0.0001</v>
      </c>
      <c r="J485" s="128">
        <v>-0.0001</v>
      </c>
    </row>
    <row r="486" spans="1:8" ht="12.75">
      <c r="A486" s="127">
        <v>38379.889189814814</v>
      </c>
      <c r="C486" s="150" t="s">
        <v>1168</v>
      </c>
      <c r="D486" s="128">
        <v>126247.10198775522</v>
      </c>
      <c r="F486" s="128">
        <v>600</v>
      </c>
      <c r="G486" s="128">
        <v>781.0249675906655</v>
      </c>
      <c r="H486" s="128">
        <v>126247.10198775522</v>
      </c>
    </row>
    <row r="488" spans="3:8" ht="12.75">
      <c r="C488" s="150" t="s">
        <v>1169</v>
      </c>
      <c r="D488" s="128">
        <v>2.514024032998724</v>
      </c>
      <c r="F488" s="128">
        <v>0.8321775312066574</v>
      </c>
      <c r="G488" s="128">
        <v>1.0817520326740517</v>
      </c>
      <c r="H488" s="128">
        <v>2.5506707884814652</v>
      </c>
    </row>
    <row r="489" spans="1:10" ht="12.75">
      <c r="A489" s="144" t="s">
        <v>1158</v>
      </c>
      <c r="C489" s="145" t="s">
        <v>1159</v>
      </c>
      <c r="D489" s="145" t="s">
        <v>1160</v>
      </c>
      <c r="F489" s="145" t="s">
        <v>1161</v>
      </c>
      <c r="G489" s="145" t="s">
        <v>1162</v>
      </c>
      <c r="H489" s="145" t="s">
        <v>1163</v>
      </c>
      <c r="I489" s="146" t="s">
        <v>1164</v>
      </c>
      <c r="J489" s="145" t="s">
        <v>1165</v>
      </c>
    </row>
    <row r="490" spans="1:8" ht="12.75">
      <c r="A490" s="147" t="s">
        <v>1110</v>
      </c>
      <c r="C490" s="148">
        <v>589.5920000001788</v>
      </c>
      <c r="D490" s="128">
        <v>431866.18006134033</v>
      </c>
      <c r="F490" s="128">
        <v>3730</v>
      </c>
      <c r="G490" s="128">
        <v>3160</v>
      </c>
      <c r="H490" s="149" t="s">
        <v>998</v>
      </c>
    </row>
    <row r="492" spans="4:8" ht="12.75">
      <c r="D492" s="128">
        <v>407560.35519981384</v>
      </c>
      <c r="F492" s="128">
        <v>3920</v>
      </c>
      <c r="G492" s="128">
        <v>3150</v>
      </c>
      <c r="H492" s="149" t="s">
        <v>999</v>
      </c>
    </row>
    <row r="494" spans="4:8" ht="12.75">
      <c r="D494" s="128">
        <v>432054.55193424225</v>
      </c>
      <c r="F494" s="128">
        <v>3640.0000000037253</v>
      </c>
      <c r="G494" s="128">
        <v>3170</v>
      </c>
      <c r="H494" s="149" t="s">
        <v>1000</v>
      </c>
    </row>
    <row r="496" spans="1:10" ht="12.75">
      <c r="A496" s="144" t="s">
        <v>1166</v>
      </c>
      <c r="C496" s="150" t="s">
        <v>1167</v>
      </c>
      <c r="D496" s="128">
        <v>423827.02906513214</v>
      </c>
      <c r="F496" s="128">
        <v>3763.3333333345754</v>
      </c>
      <c r="G496" s="128">
        <v>3160</v>
      </c>
      <c r="H496" s="128">
        <v>420365.36239846493</v>
      </c>
      <c r="I496" s="128">
        <v>-0.0001</v>
      </c>
      <c r="J496" s="128">
        <v>-0.0001</v>
      </c>
    </row>
    <row r="497" spans="1:8" ht="12.75">
      <c r="A497" s="127">
        <v>38379.88994212963</v>
      </c>
      <c r="C497" s="150" t="s">
        <v>1168</v>
      </c>
      <c r="D497" s="128">
        <v>14087.667655476042</v>
      </c>
      <c r="F497" s="128">
        <v>142.9452109476648</v>
      </c>
      <c r="G497" s="128">
        <v>10</v>
      </c>
      <c r="H497" s="128">
        <v>14087.667655476042</v>
      </c>
    </row>
    <row r="499" spans="3:8" ht="12.75">
      <c r="C499" s="150" t="s">
        <v>1169</v>
      </c>
      <c r="D499" s="128">
        <v>3.3239191201538727</v>
      </c>
      <c r="F499" s="128">
        <v>3.798366987093471</v>
      </c>
      <c r="G499" s="128">
        <v>0.3164556962025317</v>
      </c>
      <c r="H499" s="128">
        <v>3.3512912612724546</v>
      </c>
    </row>
    <row r="500" spans="1:10" ht="12.75">
      <c r="A500" s="144" t="s">
        <v>1158</v>
      </c>
      <c r="C500" s="145" t="s">
        <v>1159</v>
      </c>
      <c r="D500" s="145" t="s">
        <v>1160</v>
      </c>
      <c r="F500" s="145" t="s">
        <v>1161</v>
      </c>
      <c r="G500" s="145" t="s">
        <v>1162</v>
      </c>
      <c r="H500" s="145" t="s">
        <v>1163</v>
      </c>
      <c r="I500" s="146" t="s">
        <v>1164</v>
      </c>
      <c r="J500" s="145" t="s">
        <v>1165</v>
      </c>
    </row>
    <row r="501" spans="1:8" ht="12.75">
      <c r="A501" s="147" t="s">
        <v>1111</v>
      </c>
      <c r="C501" s="148">
        <v>766.4900000002235</v>
      </c>
      <c r="D501" s="128">
        <v>29391.624014496803</v>
      </c>
      <c r="F501" s="128">
        <v>1885</v>
      </c>
      <c r="G501" s="128">
        <v>2100</v>
      </c>
      <c r="H501" s="149" t="s">
        <v>1001</v>
      </c>
    </row>
    <row r="503" spans="4:8" ht="12.75">
      <c r="D503" s="128">
        <v>29263.4898724854</v>
      </c>
      <c r="F503" s="128">
        <v>1924</v>
      </c>
      <c r="G503" s="128">
        <v>1993</v>
      </c>
      <c r="H503" s="149" t="s">
        <v>1002</v>
      </c>
    </row>
    <row r="505" spans="4:8" ht="12.75">
      <c r="D505" s="128">
        <v>30213.168126106262</v>
      </c>
      <c r="F505" s="128">
        <v>1843</v>
      </c>
      <c r="G505" s="128">
        <v>1900</v>
      </c>
      <c r="H505" s="149" t="s">
        <v>1003</v>
      </c>
    </row>
    <row r="507" spans="1:10" ht="12.75">
      <c r="A507" s="144" t="s">
        <v>1166</v>
      </c>
      <c r="C507" s="150" t="s">
        <v>1167</v>
      </c>
      <c r="D507" s="128">
        <v>29622.760671029486</v>
      </c>
      <c r="F507" s="128">
        <v>1884</v>
      </c>
      <c r="G507" s="128">
        <v>1997.6666666666665</v>
      </c>
      <c r="H507" s="128">
        <v>27679.709451517294</v>
      </c>
      <c r="I507" s="128">
        <v>-0.0001</v>
      </c>
      <c r="J507" s="128">
        <v>-0.0001</v>
      </c>
    </row>
    <row r="508" spans="1:8" ht="12.75">
      <c r="A508" s="127">
        <v>38379.890706018516</v>
      </c>
      <c r="C508" s="150" t="s">
        <v>1168</v>
      </c>
      <c r="D508" s="128">
        <v>515.3060370739793</v>
      </c>
      <c r="F508" s="128">
        <v>40.50925820105818</v>
      </c>
      <c r="G508" s="128">
        <v>100.08163334665025</v>
      </c>
      <c r="H508" s="128">
        <v>515.3060370739793</v>
      </c>
    </row>
    <row r="510" spans="3:8" ht="12.75">
      <c r="C510" s="150" t="s">
        <v>1169</v>
      </c>
      <c r="D510" s="128">
        <v>1.7395611529817314</v>
      </c>
      <c r="F510" s="128">
        <v>2.1501729406081838</v>
      </c>
      <c r="G510" s="128">
        <v>5.009926581677804</v>
      </c>
      <c r="H510" s="128">
        <v>1.861674299640209</v>
      </c>
    </row>
    <row r="511" spans="1:16" ht="12.75">
      <c r="A511" s="138" t="s">
        <v>1258</v>
      </c>
      <c r="B511" s="133" t="s">
        <v>1140</v>
      </c>
      <c r="D511" s="138" t="s">
        <v>1259</v>
      </c>
      <c r="E511" s="133" t="s">
        <v>1260</v>
      </c>
      <c r="F511" s="134" t="s">
        <v>1173</v>
      </c>
      <c r="G511" s="139" t="s">
        <v>1262</v>
      </c>
      <c r="H511" s="140">
        <v>1</v>
      </c>
      <c r="I511" s="141" t="s">
        <v>1263</v>
      </c>
      <c r="J511" s="140">
        <v>5</v>
      </c>
      <c r="K511" s="139" t="s">
        <v>1264</v>
      </c>
      <c r="L511" s="142">
        <v>1</v>
      </c>
      <c r="M511" s="139" t="s">
        <v>1265</v>
      </c>
      <c r="N511" s="143">
        <v>1</v>
      </c>
      <c r="O511" s="139" t="s">
        <v>1266</v>
      </c>
      <c r="P511" s="143">
        <v>1</v>
      </c>
    </row>
    <row r="513" spans="1:10" ht="12.75">
      <c r="A513" s="144" t="s">
        <v>1158</v>
      </c>
      <c r="C513" s="145" t="s">
        <v>1159</v>
      </c>
      <c r="D513" s="145" t="s">
        <v>1160</v>
      </c>
      <c r="F513" s="145" t="s">
        <v>1161</v>
      </c>
      <c r="G513" s="145" t="s">
        <v>1162</v>
      </c>
      <c r="H513" s="145" t="s">
        <v>1163</v>
      </c>
      <c r="I513" s="146" t="s">
        <v>1164</v>
      </c>
      <c r="J513" s="145" t="s">
        <v>1165</v>
      </c>
    </row>
    <row r="514" spans="1:8" ht="12.75">
      <c r="A514" s="147" t="s">
        <v>1290</v>
      </c>
      <c r="C514" s="148">
        <v>178.2290000000503</v>
      </c>
      <c r="D514" s="128">
        <v>522.3101683948189</v>
      </c>
      <c r="F514" s="128">
        <v>451</v>
      </c>
      <c r="G514" s="128">
        <v>526</v>
      </c>
      <c r="H514" s="149" t="s">
        <v>1004</v>
      </c>
    </row>
    <row r="516" spans="4:8" ht="12.75">
      <c r="D516" s="128">
        <v>517.25</v>
      </c>
      <c r="F516" s="128">
        <v>476.99999999953434</v>
      </c>
      <c r="G516" s="128">
        <v>523</v>
      </c>
      <c r="H516" s="149" t="s">
        <v>1005</v>
      </c>
    </row>
    <row r="518" spans="4:8" ht="12.75">
      <c r="D518" s="128">
        <v>539.8050237381831</v>
      </c>
      <c r="F518" s="128">
        <v>545</v>
      </c>
      <c r="G518" s="128">
        <v>465</v>
      </c>
      <c r="H518" s="149" t="s">
        <v>1006</v>
      </c>
    </row>
    <row r="520" spans="1:8" ht="12.75">
      <c r="A520" s="144" t="s">
        <v>1166</v>
      </c>
      <c r="C520" s="150" t="s">
        <v>1167</v>
      </c>
      <c r="D520" s="128">
        <v>526.455064044334</v>
      </c>
      <c r="F520" s="128">
        <v>490.9999999998448</v>
      </c>
      <c r="G520" s="128">
        <v>504.66666666666663</v>
      </c>
      <c r="H520" s="128">
        <v>28.221340086073724</v>
      </c>
    </row>
    <row r="521" spans="1:8" ht="12.75">
      <c r="A521" s="127">
        <v>38379.89319444444</v>
      </c>
      <c r="C521" s="150" t="s">
        <v>1168</v>
      </c>
      <c r="D521" s="128">
        <v>11.835007136313735</v>
      </c>
      <c r="F521" s="128">
        <v>48.53864439811342</v>
      </c>
      <c r="G521" s="128">
        <v>34.385074281340934</v>
      </c>
      <c r="H521" s="128">
        <v>11.835007136313735</v>
      </c>
    </row>
    <row r="523" spans="3:8" ht="12.75">
      <c r="C523" s="150" t="s">
        <v>1169</v>
      </c>
      <c r="D523" s="128">
        <v>2.2480564714098903</v>
      </c>
      <c r="F523" s="128">
        <v>9.885670956849035</v>
      </c>
      <c r="G523" s="128">
        <v>6.813422909116433</v>
      </c>
      <c r="H523" s="128">
        <v>41.93637545282235</v>
      </c>
    </row>
    <row r="524" spans="1:10" ht="12.75">
      <c r="A524" s="144" t="s">
        <v>1158</v>
      </c>
      <c r="C524" s="145" t="s">
        <v>1159</v>
      </c>
      <c r="D524" s="145" t="s">
        <v>1160</v>
      </c>
      <c r="F524" s="145" t="s">
        <v>1161</v>
      </c>
      <c r="G524" s="145" t="s">
        <v>1162</v>
      </c>
      <c r="H524" s="145" t="s">
        <v>1163</v>
      </c>
      <c r="I524" s="146" t="s">
        <v>1164</v>
      </c>
      <c r="J524" s="145" t="s">
        <v>1165</v>
      </c>
    </row>
    <row r="525" spans="1:8" ht="12.75">
      <c r="A525" s="147" t="s">
        <v>1104</v>
      </c>
      <c r="C525" s="148">
        <v>251.61100000003353</v>
      </c>
      <c r="D525" s="128">
        <v>3472467.795314789</v>
      </c>
      <c r="F525" s="128">
        <v>24100</v>
      </c>
      <c r="G525" s="128">
        <v>21300</v>
      </c>
      <c r="H525" s="149" t="s">
        <v>1007</v>
      </c>
    </row>
    <row r="527" spans="4:8" ht="12.75">
      <c r="D527" s="128">
        <v>3579591.6256980896</v>
      </c>
      <c r="F527" s="128">
        <v>23700</v>
      </c>
      <c r="G527" s="128">
        <v>21600</v>
      </c>
      <c r="H527" s="149" t="s">
        <v>1008</v>
      </c>
    </row>
    <row r="529" spans="4:8" ht="12.75">
      <c r="D529" s="128">
        <v>3417759.281829834</v>
      </c>
      <c r="F529" s="128">
        <v>24300</v>
      </c>
      <c r="G529" s="128">
        <v>21800</v>
      </c>
      <c r="H529" s="149" t="s">
        <v>1009</v>
      </c>
    </row>
    <row r="531" spans="1:10" ht="12.75">
      <c r="A531" s="144" t="s">
        <v>1166</v>
      </c>
      <c r="C531" s="150" t="s">
        <v>1167</v>
      </c>
      <c r="D531" s="128">
        <v>3489939.567614238</v>
      </c>
      <c r="F531" s="128">
        <v>24033.333333333336</v>
      </c>
      <c r="G531" s="128">
        <v>21566.666666666664</v>
      </c>
      <c r="H531" s="128">
        <v>3467151.725336034</v>
      </c>
      <c r="I531" s="128">
        <v>-0.0001</v>
      </c>
      <c r="J531" s="128">
        <v>-0.0001</v>
      </c>
    </row>
    <row r="532" spans="1:8" ht="12.75">
      <c r="A532" s="127">
        <v>38379.89392361111</v>
      </c>
      <c r="C532" s="150" t="s">
        <v>1168</v>
      </c>
      <c r="D532" s="128">
        <v>82318.7342039263</v>
      </c>
      <c r="F532" s="128">
        <v>305.5050463303894</v>
      </c>
      <c r="G532" s="128">
        <v>251.66114784235833</v>
      </c>
      <c r="H532" s="128">
        <v>82318.7342039263</v>
      </c>
    </row>
    <row r="534" spans="3:8" ht="12.75">
      <c r="C534" s="150" t="s">
        <v>1169</v>
      </c>
      <c r="D534" s="128">
        <v>2.358743829487005</v>
      </c>
      <c r="F534" s="128">
        <v>1.271172176131995</v>
      </c>
      <c r="G534" s="128">
        <v>1.1668986762396836</v>
      </c>
      <c r="H534" s="128">
        <v>2.3742466648455665</v>
      </c>
    </row>
    <row r="535" spans="1:10" ht="12.75">
      <c r="A535" s="144" t="s">
        <v>1158</v>
      </c>
      <c r="C535" s="145" t="s">
        <v>1159</v>
      </c>
      <c r="D535" s="145" t="s">
        <v>1160</v>
      </c>
      <c r="F535" s="145" t="s">
        <v>1161</v>
      </c>
      <c r="G535" s="145" t="s">
        <v>1162</v>
      </c>
      <c r="H535" s="145" t="s">
        <v>1163</v>
      </c>
      <c r="I535" s="146" t="s">
        <v>1164</v>
      </c>
      <c r="J535" s="145" t="s">
        <v>1165</v>
      </c>
    </row>
    <row r="536" spans="1:8" ht="12.75">
      <c r="A536" s="147" t="s">
        <v>1107</v>
      </c>
      <c r="C536" s="148">
        <v>257.6099999998696</v>
      </c>
      <c r="D536" s="128">
        <v>286981.554251194</v>
      </c>
      <c r="F536" s="128">
        <v>8972.5</v>
      </c>
      <c r="G536" s="128">
        <v>7167.500000007451</v>
      </c>
      <c r="H536" s="149" t="s">
        <v>1010</v>
      </c>
    </row>
    <row r="538" spans="4:8" ht="12.75">
      <c r="D538" s="128">
        <v>281022.828496933</v>
      </c>
      <c r="F538" s="128">
        <v>9490</v>
      </c>
      <c r="G538" s="128">
        <v>7192.500000007451</v>
      </c>
      <c r="H538" s="149" t="s">
        <v>1011</v>
      </c>
    </row>
    <row r="540" spans="4:8" ht="12.75">
      <c r="D540" s="128">
        <v>258611.70381259918</v>
      </c>
      <c r="F540" s="128">
        <v>9370</v>
      </c>
      <c r="G540" s="128">
        <v>7357.499999992549</v>
      </c>
      <c r="H540" s="149" t="s">
        <v>1012</v>
      </c>
    </row>
    <row r="542" spans="1:10" ht="12.75">
      <c r="A542" s="144" t="s">
        <v>1166</v>
      </c>
      <c r="C542" s="150" t="s">
        <v>1167</v>
      </c>
      <c r="D542" s="128">
        <v>275538.69552024204</v>
      </c>
      <c r="F542" s="128">
        <v>9277.5</v>
      </c>
      <c r="G542" s="128">
        <v>7239.166666669151</v>
      </c>
      <c r="H542" s="128">
        <v>267280.3621869075</v>
      </c>
      <c r="I542" s="128">
        <v>-0.0001</v>
      </c>
      <c r="J542" s="128">
        <v>-0.0001</v>
      </c>
    </row>
    <row r="543" spans="1:8" ht="12.75">
      <c r="A543" s="127">
        <v>38379.89482638889</v>
      </c>
      <c r="C543" s="150" t="s">
        <v>1168</v>
      </c>
      <c r="D543" s="128">
        <v>14958.90668988043</v>
      </c>
      <c r="F543" s="128">
        <v>270.86666461563703</v>
      </c>
      <c r="G543" s="128">
        <v>103.2392044310971</v>
      </c>
      <c r="H543" s="128">
        <v>14958.90668988043</v>
      </c>
    </row>
    <row r="545" spans="3:8" ht="12.75">
      <c r="C545" s="150" t="s">
        <v>1169</v>
      </c>
      <c r="D545" s="128">
        <v>5.428967667004687</v>
      </c>
      <c r="F545" s="128">
        <v>2.9196083494005616</v>
      </c>
      <c r="G545" s="128">
        <v>1.4261200105591572</v>
      </c>
      <c r="H545" s="128">
        <v>5.5967099743077116</v>
      </c>
    </row>
    <row r="546" spans="1:10" ht="12.75">
      <c r="A546" s="144" t="s">
        <v>1158</v>
      </c>
      <c r="C546" s="145" t="s">
        <v>1159</v>
      </c>
      <c r="D546" s="145" t="s">
        <v>1160</v>
      </c>
      <c r="F546" s="145" t="s">
        <v>1161</v>
      </c>
      <c r="G546" s="145" t="s">
        <v>1162</v>
      </c>
      <c r="H546" s="145" t="s">
        <v>1163</v>
      </c>
      <c r="I546" s="146" t="s">
        <v>1164</v>
      </c>
      <c r="J546" s="145" t="s">
        <v>1165</v>
      </c>
    </row>
    <row r="547" spans="1:8" ht="12.75">
      <c r="A547" s="147" t="s">
        <v>1106</v>
      </c>
      <c r="C547" s="148">
        <v>259.9399999999441</v>
      </c>
      <c r="D547" s="128">
        <v>2867589.495689392</v>
      </c>
      <c r="F547" s="128">
        <v>20100</v>
      </c>
      <c r="G547" s="128">
        <v>17650</v>
      </c>
      <c r="H547" s="149" t="s">
        <v>1013</v>
      </c>
    </row>
    <row r="549" spans="4:8" ht="12.75">
      <c r="D549" s="128">
        <v>2912079.6958732605</v>
      </c>
      <c r="F549" s="128">
        <v>20425</v>
      </c>
      <c r="G549" s="128">
        <v>17625</v>
      </c>
      <c r="H549" s="149" t="s">
        <v>1014</v>
      </c>
    </row>
    <row r="551" spans="4:8" ht="12.75">
      <c r="D551" s="128">
        <v>2619352.257850647</v>
      </c>
      <c r="F551" s="128">
        <v>20750</v>
      </c>
      <c r="G551" s="128">
        <v>17450</v>
      </c>
      <c r="H551" s="149" t="s">
        <v>1015</v>
      </c>
    </row>
    <row r="553" spans="1:10" ht="12.75">
      <c r="A553" s="144" t="s">
        <v>1166</v>
      </c>
      <c r="C553" s="150" t="s">
        <v>1167</v>
      </c>
      <c r="D553" s="128">
        <v>2799673.8164711</v>
      </c>
      <c r="F553" s="128">
        <v>20425</v>
      </c>
      <c r="G553" s="128">
        <v>17575</v>
      </c>
      <c r="H553" s="128">
        <v>2780659.4225317063</v>
      </c>
      <c r="I553" s="128">
        <v>-0.0001</v>
      </c>
      <c r="J553" s="128">
        <v>-0.0001</v>
      </c>
    </row>
    <row r="554" spans="1:8" ht="12.75">
      <c r="A554" s="127">
        <v>38379.89576388889</v>
      </c>
      <c r="C554" s="150" t="s">
        <v>1168</v>
      </c>
      <c r="D554" s="128">
        <v>157739.47779672447</v>
      </c>
      <c r="F554" s="128">
        <v>325</v>
      </c>
      <c r="G554" s="128">
        <v>108.97247358851683</v>
      </c>
      <c r="H554" s="128">
        <v>157739.47779672447</v>
      </c>
    </row>
    <row r="556" spans="3:8" ht="12.75">
      <c r="C556" s="150" t="s">
        <v>1169</v>
      </c>
      <c r="D556" s="128">
        <v>5.634209130674734</v>
      </c>
      <c r="F556" s="128">
        <v>1.591187270501836</v>
      </c>
      <c r="G556" s="128">
        <v>0.6200425239744914</v>
      </c>
      <c r="H556" s="128">
        <v>5.6727363487437605</v>
      </c>
    </row>
    <row r="557" spans="1:10" ht="12.75">
      <c r="A557" s="144" t="s">
        <v>1158</v>
      </c>
      <c r="C557" s="145" t="s">
        <v>1159</v>
      </c>
      <c r="D557" s="145" t="s">
        <v>1160</v>
      </c>
      <c r="F557" s="145" t="s">
        <v>1161</v>
      </c>
      <c r="G557" s="145" t="s">
        <v>1162</v>
      </c>
      <c r="H557" s="145" t="s">
        <v>1163</v>
      </c>
      <c r="I557" s="146" t="s">
        <v>1164</v>
      </c>
      <c r="J557" s="145" t="s">
        <v>1165</v>
      </c>
    </row>
    <row r="558" spans="1:8" ht="12.75">
      <c r="A558" s="147" t="s">
        <v>1108</v>
      </c>
      <c r="C558" s="148">
        <v>285.2129999999888</v>
      </c>
      <c r="D558" s="128">
        <v>4519325</v>
      </c>
      <c r="F558" s="128">
        <v>29325</v>
      </c>
      <c r="G558" s="128">
        <v>19675</v>
      </c>
      <c r="H558" s="149" t="s">
        <v>1016</v>
      </c>
    </row>
    <row r="560" spans="4:8" ht="12.75">
      <c r="D560" s="128">
        <v>4764273.621208191</v>
      </c>
      <c r="F560" s="128">
        <v>28600</v>
      </c>
      <c r="G560" s="128">
        <v>20175</v>
      </c>
      <c r="H560" s="149" t="s">
        <v>1017</v>
      </c>
    </row>
    <row r="562" spans="4:8" ht="12.75">
      <c r="D562" s="128">
        <v>4667310.009971619</v>
      </c>
      <c r="F562" s="128">
        <v>29350</v>
      </c>
      <c r="G562" s="128">
        <v>20275</v>
      </c>
      <c r="H562" s="149" t="s">
        <v>1018</v>
      </c>
    </row>
    <row r="564" spans="1:10" ht="12.75">
      <c r="A564" s="144" t="s">
        <v>1166</v>
      </c>
      <c r="C564" s="150" t="s">
        <v>1167</v>
      </c>
      <c r="D564" s="128">
        <v>4650302.8770599365</v>
      </c>
      <c r="F564" s="128">
        <v>29091.666666666664</v>
      </c>
      <c r="G564" s="128">
        <v>20041.666666666668</v>
      </c>
      <c r="H564" s="128">
        <v>4626214.551827049</v>
      </c>
      <c r="I564" s="128">
        <v>-0.0001</v>
      </c>
      <c r="J564" s="128">
        <v>-0.0001</v>
      </c>
    </row>
    <row r="565" spans="1:8" ht="12.75">
      <c r="A565" s="127">
        <v>38379.89670138889</v>
      </c>
      <c r="C565" s="150" t="s">
        <v>1168</v>
      </c>
      <c r="D565" s="128">
        <v>123356.75370793445</v>
      </c>
      <c r="F565" s="128">
        <v>425.9792639710686</v>
      </c>
      <c r="G565" s="128">
        <v>321.4550253664318</v>
      </c>
      <c r="H565" s="128">
        <v>123356.75370793445</v>
      </c>
    </row>
    <row r="567" spans="3:8" ht="12.75">
      <c r="C567" s="150" t="s">
        <v>1169</v>
      </c>
      <c r="D567" s="128">
        <v>2.6526606324172235</v>
      </c>
      <c r="F567" s="128">
        <v>1.464265587984195</v>
      </c>
      <c r="G567" s="128">
        <v>1.6039335985019465</v>
      </c>
      <c r="H567" s="128">
        <v>2.66647282191477</v>
      </c>
    </row>
    <row r="568" spans="1:10" ht="12.75">
      <c r="A568" s="144" t="s">
        <v>1158</v>
      </c>
      <c r="C568" s="145" t="s">
        <v>1159</v>
      </c>
      <c r="D568" s="145" t="s">
        <v>1160</v>
      </c>
      <c r="F568" s="145" t="s">
        <v>1161</v>
      </c>
      <c r="G568" s="145" t="s">
        <v>1162</v>
      </c>
      <c r="H568" s="145" t="s">
        <v>1163</v>
      </c>
      <c r="I568" s="146" t="s">
        <v>1164</v>
      </c>
      <c r="J568" s="145" t="s">
        <v>1165</v>
      </c>
    </row>
    <row r="569" spans="1:8" ht="12.75">
      <c r="A569" s="147" t="s">
        <v>1104</v>
      </c>
      <c r="C569" s="148">
        <v>288.1579999998212</v>
      </c>
      <c r="D569" s="128">
        <v>351127.101041317</v>
      </c>
      <c r="F569" s="128">
        <v>3430</v>
      </c>
      <c r="G569" s="128">
        <v>3160</v>
      </c>
      <c r="H569" s="149" t="s">
        <v>1019</v>
      </c>
    </row>
    <row r="571" spans="4:8" ht="12.75">
      <c r="D571" s="128">
        <v>374803.6591553688</v>
      </c>
      <c r="F571" s="128">
        <v>3430</v>
      </c>
      <c r="G571" s="128">
        <v>3160</v>
      </c>
      <c r="H571" s="149" t="s">
        <v>1020</v>
      </c>
    </row>
    <row r="573" spans="4:8" ht="12.75">
      <c r="D573" s="128">
        <v>372677.00748825073</v>
      </c>
      <c r="F573" s="128">
        <v>3430</v>
      </c>
      <c r="G573" s="128">
        <v>3160</v>
      </c>
      <c r="H573" s="149" t="s">
        <v>1021</v>
      </c>
    </row>
    <row r="575" spans="1:10" ht="12.75">
      <c r="A575" s="144" t="s">
        <v>1166</v>
      </c>
      <c r="C575" s="150" t="s">
        <v>1167</v>
      </c>
      <c r="D575" s="128">
        <v>366202.58922831214</v>
      </c>
      <c r="F575" s="128">
        <v>3430</v>
      </c>
      <c r="G575" s="128">
        <v>3160</v>
      </c>
      <c r="H575" s="128">
        <v>362909.67993627675</v>
      </c>
      <c r="I575" s="128">
        <v>-0.0001</v>
      </c>
      <c r="J575" s="128">
        <v>-0.0001</v>
      </c>
    </row>
    <row r="576" spans="1:8" ht="12.75">
      <c r="A576" s="127">
        <v>38379.89738425926</v>
      </c>
      <c r="C576" s="150" t="s">
        <v>1168</v>
      </c>
      <c r="D576" s="128">
        <v>13098.985452526267</v>
      </c>
      <c r="H576" s="128">
        <v>13098.985452526267</v>
      </c>
    </row>
    <row r="578" spans="3:8" ht="12.75">
      <c r="C578" s="150" t="s">
        <v>1169</v>
      </c>
      <c r="D578" s="128">
        <v>3.576977836265269</v>
      </c>
      <c r="F578" s="128">
        <v>0</v>
      </c>
      <c r="G578" s="128">
        <v>0</v>
      </c>
      <c r="H578" s="128">
        <v>3.6094340208357956</v>
      </c>
    </row>
    <row r="579" spans="1:10" ht="12.75">
      <c r="A579" s="144" t="s">
        <v>1158</v>
      </c>
      <c r="C579" s="145" t="s">
        <v>1159</v>
      </c>
      <c r="D579" s="145" t="s">
        <v>1160</v>
      </c>
      <c r="F579" s="145" t="s">
        <v>1161</v>
      </c>
      <c r="G579" s="145" t="s">
        <v>1162</v>
      </c>
      <c r="H579" s="145" t="s">
        <v>1163</v>
      </c>
      <c r="I579" s="146" t="s">
        <v>1164</v>
      </c>
      <c r="J579" s="145" t="s">
        <v>1165</v>
      </c>
    </row>
    <row r="580" spans="1:8" ht="12.75">
      <c r="A580" s="147" t="s">
        <v>1105</v>
      </c>
      <c r="C580" s="148">
        <v>334.94100000010803</v>
      </c>
      <c r="D580" s="128">
        <v>23343.422444045544</v>
      </c>
      <c r="F580" s="128">
        <v>20600</v>
      </c>
      <c r="H580" s="149" t="s">
        <v>1022</v>
      </c>
    </row>
    <row r="582" spans="4:8" ht="12.75">
      <c r="D582" s="128">
        <v>23436.83816769719</v>
      </c>
      <c r="F582" s="128">
        <v>20500</v>
      </c>
      <c r="H582" s="149" t="s">
        <v>1023</v>
      </c>
    </row>
    <row r="584" spans="4:8" ht="12.75">
      <c r="D584" s="128">
        <v>23327.04948452115</v>
      </c>
      <c r="F584" s="128">
        <v>20500</v>
      </c>
      <c r="H584" s="149" t="s">
        <v>1024</v>
      </c>
    </row>
    <row r="586" spans="1:10" ht="12.75">
      <c r="A586" s="144" t="s">
        <v>1166</v>
      </c>
      <c r="C586" s="150" t="s">
        <v>1167</v>
      </c>
      <c r="D586" s="128">
        <v>23369.103365421295</v>
      </c>
      <c r="F586" s="128">
        <v>20533.333333333332</v>
      </c>
      <c r="H586" s="128">
        <v>2835.770032087962</v>
      </c>
      <c r="I586" s="128">
        <v>-0.0001</v>
      </c>
      <c r="J586" s="128">
        <v>-0.0001</v>
      </c>
    </row>
    <row r="587" spans="1:8" ht="12.75">
      <c r="A587" s="127">
        <v>38379.89807870371</v>
      </c>
      <c r="C587" s="150" t="s">
        <v>1168</v>
      </c>
      <c r="D587" s="128">
        <v>59.22854911676368</v>
      </c>
      <c r="F587" s="128">
        <v>57.73502691896257</v>
      </c>
      <c r="H587" s="128">
        <v>59.22854911676368</v>
      </c>
    </row>
    <row r="589" spans="3:8" ht="12.75">
      <c r="C589" s="150" t="s">
        <v>1169</v>
      </c>
      <c r="D589" s="128">
        <v>0.2534481027817385</v>
      </c>
      <c r="F589" s="128">
        <v>0.28117707915079176</v>
      </c>
      <c r="H589" s="128">
        <v>2.0886231410363703</v>
      </c>
    </row>
    <row r="590" spans="1:10" ht="12.75">
      <c r="A590" s="144" t="s">
        <v>1158</v>
      </c>
      <c r="C590" s="145" t="s">
        <v>1159</v>
      </c>
      <c r="D590" s="145" t="s">
        <v>1160</v>
      </c>
      <c r="F590" s="145" t="s">
        <v>1161</v>
      </c>
      <c r="G590" s="145" t="s">
        <v>1162</v>
      </c>
      <c r="H590" s="145" t="s">
        <v>1163</v>
      </c>
      <c r="I590" s="146" t="s">
        <v>1164</v>
      </c>
      <c r="J590" s="145" t="s">
        <v>1165</v>
      </c>
    </row>
    <row r="591" spans="1:8" ht="12.75">
      <c r="A591" s="147" t="s">
        <v>1109</v>
      </c>
      <c r="C591" s="148">
        <v>393.36599999992177</v>
      </c>
      <c r="D591" s="128">
        <v>240934.2545902729</v>
      </c>
      <c r="F591" s="128">
        <v>8200</v>
      </c>
      <c r="G591" s="128">
        <v>8100</v>
      </c>
      <c r="H591" s="149" t="s">
        <v>1025</v>
      </c>
    </row>
    <row r="593" spans="4:8" ht="12.75">
      <c r="D593" s="128">
        <v>234524.59745430946</v>
      </c>
      <c r="F593" s="128">
        <v>8200</v>
      </c>
      <c r="G593" s="128">
        <v>8000</v>
      </c>
      <c r="H593" s="149" t="s">
        <v>1026</v>
      </c>
    </row>
    <row r="595" spans="4:8" ht="12.75">
      <c r="D595" s="128">
        <v>259330.82584929466</v>
      </c>
      <c r="F595" s="128">
        <v>8200</v>
      </c>
      <c r="G595" s="128">
        <v>8000</v>
      </c>
      <c r="H595" s="149" t="s">
        <v>1027</v>
      </c>
    </row>
    <row r="597" spans="1:10" ht="12.75">
      <c r="A597" s="144" t="s">
        <v>1166</v>
      </c>
      <c r="C597" s="150" t="s">
        <v>1167</v>
      </c>
      <c r="D597" s="128">
        <v>244929.89263129234</v>
      </c>
      <c r="F597" s="128">
        <v>8200</v>
      </c>
      <c r="G597" s="128">
        <v>8033.333333333334</v>
      </c>
      <c r="H597" s="128">
        <v>236813.22596462566</v>
      </c>
      <c r="I597" s="128">
        <v>-0.0001</v>
      </c>
      <c r="J597" s="128">
        <v>-0.0001</v>
      </c>
    </row>
    <row r="598" spans="1:8" ht="12.75">
      <c r="A598" s="127">
        <v>38379.89879629629</v>
      </c>
      <c r="C598" s="150" t="s">
        <v>1168</v>
      </c>
      <c r="D598" s="128">
        <v>12876.765289162277</v>
      </c>
      <c r="G598" s="128">
        <v>57.73502691896257</v>
      </c>
      <c r="H598" s="128">
        <v>12876.765289162277</v>
      </c>
    </row>
    <row r="600" spans="3:8" ht="12.75">
      <c r="C600" s="150" t="s">
        <v>1169</v>
      </c>
      <c r="D600" s="128">
        <v>5.257326964392396</v>
      </c>
      <c r="F600" s="128">
        <v>0</v>
      </c>
      <c r="G600" s="128">
        <v>0.7186932811489115</v>
      </c>
      <c r="H600" s="128">
        <v>5.437519478361299</v>
      </c>
    </row>
    <row r="601" spans="1:10" ht="12.75">
      <c r="A601" s="144" t="s">
        <v>1158</v>
      </c>
      <c r="C601" s="145" t="s">
        <v>1159</v>
      </c>
      <c r="D601" s="145" t="s">
        <v>1160</v>
      </c>
      <c r="F601" s="145" t="s">
        <v>1161</v>
      </c>
      <c r="G601" s="145" t="s">
        <v>1162</v>
      </c>
      <c r="H601" s="145" t="s">
        <v>1163</v>
      </c>
      <c r="I601" s="146" t="s">
        <v>1164</v>
      </c>
      <c r="J601" s="145" t="s">
        <v>1165</v>
      </c>
    </row>
    <row r="602" spans="1:8" ht="12.75">
      <c r="A602" s="147" t="s">
        <v>1103</v>
      </c>
      <c r="C602" s="148">
        <v>396.15199999976903</v>
      </c>
      <c r="D602" s="128">
        <v>244200</v>
      </c>
      <c r="F602" s="128">
        <v>49700</v>
      </c>
      <c r="G602" s="128">
        <v>49400</v>
      </c>
      <c r="H602" s="149" t="s">
        <v>1028</v>
      </c>
    </row>
    <row r="604" spans="4:8" ht="12.75">
      <c r="D604" s="128">
        <v>286765.1451435089</v>
      </c>
      <c r="F604" s="128">
        <v>50300</v>
      </c>
      <c r="G604" s="128">
        <v>49500</v>
      </c>
      <c r="H604" s="149" t="s">
        <v>1029</v>
      </c>
    </row>
    <row r="606" spans="4:8" ht="12.75">
      <c r="D606" s="128">
        <v>288135.94509363174</v>
      </c>
      <c r="F606" s="128">
        <v>49600</v>
      </c>
      <c r="G606" s="128">
        <v>49500</v>
      </c>
      <c r="H606" s="149" t="s">
        <v>1030</v>
      </c>
    </row>
    <row r="608" spans="1:10" ht="12.75">
      <c r="A608" s="144" t="s">
        <v>1166</v>
      </c>
      <c r="C608" s="150" t="s">
        <v>1167</v>
      </c>
      <c r="D608" s="128">
        <v>273033.69674571353</v>
      </c>
      <c r="F608" s="128">
        <v>49866.66666666667</v>
      </c>
      <c r="G608" s="128">
        <v>49466.66666666667</v>
      </c>
      <c r="H608" s="128">
        <v>223364.8897698911</v>
      </c>
      <c r="I608" s="128">
        <v>-0.0001</v>
      </c>
      <c r="J608" s="128">
        <v>-0.0001</v>
      </c>
    </row>
    <row r="609" spans="1:8" ht="12.75">
      <c r="A609" s="127">
        <v>38379.899513888886</v>
      </c>
      <c r="C609" s="150" t="s">
        <v>1168</v>
      </c>
      <c r="D609" s="128">
        <v>24980.118577453406</v>
      </c>
      <c r="F609" s="128">
        <v>378.5938897200183</v>
      </c>
      <c r="G609" s="128">
        <v>57.73502691896257</v>
      </c>
      <c r="H609" s="128">
        <v>24980.118577453406</v>
      </c>
    </row>
    <row r="611" spans="3:8" ht="12.75">
      <c r="C611" s="150" t="s">
        <v>1169</v>
      </c>
      <c r="D611" s="128">
        <v>9.14909730014692</v>
      </c>
      <c r="F611" s="128">
        <v>0.7592123456952237</v>
      </c>
      <c r="G611" s="128">
        <v>0.11671501398712109</v>
      </c>
      <c r="H611" s="128">
        <v>11.183547514198738</v>
      </c>
    </row>
    <row r="612" spans="1:10" ht="12.75">
      <c r="A612" s="144" t="s">
        <v>1158</v>
      </c>
      <c r="C612" s="145" t="s">
        <v>1159</v>
      </c>
      <c r="D612" s="145" t="s">
        <v>1160</v>
      </c>
      <c r="F612" s="145" t="s">
        <v>1161</v>
      </c>
      <c r="G612" s="145" t="s">
        <v>1162</v>
      </c>
      <c r="H612" s="145" t="s">
        <v>1163</v>
      </c>
      <c r="I612" s="146" t="s">
        <v>1164</v>
      </c>
      <c r="J612" s="145" t="s">
        <v>1165</v>
      </c>
    </row>
    <row r="613" spans="1:8" ht="12.75">
      <c r="A613" s="147" t="s">
        <v>1110</v>
      </c>
      <c r="C613" s="148">
        <v>589.5920000001788</v>
      </c>
      <c r="D613" s="128">
        <v>10474.7449593544</v>
      </c>
      <c r="F613" s="128">
        <v>1770.0000000018626</v>
      </c>
      <c r="G613" s="128">
        <v>1750</v>
      </c>
      <c r="H613" s="149" t="s">
        <v>1031</v>
      </c>
    </row>
    <row r="615" spans="4:8" ht="12.75">
      <c r="D615" s="128">
        <v>10340.460997968912</v>
      </c>
      <c r="F615" s="128">
        <v>1770.0000000018626</v>
      </c>
      <c r="G615" s="128">
        <v>1740</v>
      </c>
      <c r="H615" s="149" t="s">
        <v>809</v>
      </c>
    </row>
    <row r="617" spans="4:8" ht="12.75">
      <c r="D617" s="128">
        <v>10247.253355935216</v>
      </c>
      <c r="F617" s="128">
        <v>1760</v>
      </c>
      <c r="G617" s="128">
        <v>1700</v>
      </c>
      <c r="H617" s="149" t="s">
        <v>810</v>
      </c>
    </row>
    <row r="619" spans="1:10" ht="12.75">
      <c r="A619" s="144" t="s">
        <v>1166</v>
      </c>
      <c r="C619" s="150" t="s">
        <v>1167</v>
      </c>
      <c r="D619" s="128">
        <v>10354.153104419509</v>
      </c>
      <c r="F619" s="128">
        <v>1766.6666666679084</v>
      </c>
      <c r="G619" s="128">
        <v>1730</v>
      </c>
      <c r="H619" s="128">
        <v>8605.819771085555</v>
      </c>
      <c r="I619" s="128">
        <v>-0.0001</v>
      </c>
      <c r="J619" s="128">
        <v>-0.0001</v>
      </c>
    </row>
    <row r="620" spans="1:8" ht="12.75">
      <c r="A620" s="127">
        <v>38379.9002662037</v>
      </c>
      <c r="C620" s="150" t="s">
        <v>1168</v>
      </c>
      <c r="D620" s="128">
        <v>114.36219979000545</v>
      </c>
      <c r="F620" s="128">
        <v>5.7735026928598145</v>
      </c>
      <c r="G620" s="128">
        <v>26.45751311064591</v>
      </c>
      <c r="H620" s="128">
        <v>114.36219979000545</v>
      </c>
    </row>
    <row r="622" spans="3:8" ht="12.75">
      <c r="C622" s="150" t="s">
        <v>1169</v>
      </c>
      <c r="D622" s="128">
        <v>1.104505589560886</v>
      </c>
      <c r="F622" s="128">
        <v>0.3268020392182504</v>
      </c>
      <c r="G622" s="128">
        <v>1.5293360179564106</v>
      </c>
      <c r="H622" s="128">
        <v>1.3288937350773684</v>
      </c>
    </row>
    <row r="623" spans="1:10" ht="12.75">
      <c r="A623" s="144" t="s">
        <v>1158</v>
      </c>
      <c r="C623" s="145" t="s">
        <v>1159</v>
      </c>
      <c r="D623" s="145" t="s">
        <v>1160</v>
      </c>
      <c r="F623" s="145" t="s">
        <v>1161</v>
      </c>
      <c r="G623" s="145" t="s">
        <v>1162</v>
      </c>
      <c r="H623" s="145" t="s">
        <v>1163</v>
      </c>
      <c r="I623" s="146" t="s">
        <v>1164</v>
      </c>
      <c r="J623" s="145" t="s">
        <v>1165</v>
      </c>
    </row>
    <row r="624" spans="1:8" ht="12.75">
      <c r="A624" s="147" t="s">
        <v>1111</v>
      </c>
      <c r="C624" s="148">
        <v>766.4900000002235</v>
      </c>
      <c r="D624" s="128">
        <v>2203.756577782333</v>
      </c>
      <c r="F624" s="128">
        <v>1584</v>
      </c>
      <c r="G624" s="128">
        <v>1575</v>
      </c>
      <c r="H624" s="149" t="s">
        <v>811</v>
      </c>
    </row>
    <row r="626" spans="4:8" ht="12.75">
      <c r="D626" s="128">
        <v>2070.1100319698453</v>
      </c>
      <c r="F626" s="128">
        <v>1634</v>
      </c>
      <c r="G626" s="128">
        <v>1716</v>
      </c>
      <c r="H626" s="149" t="s">
        <v>812</v>
      </c>
    </row>
    <row r="628" spans="4:8" ht="12.75">
      <c r="D628" s="128">
        <v>2138.015851136297</v>
      </c>
      <c r="F628" s="128">
        <v>1509</v>
      </c>
      <c r="G628" s="128">
        <v>1583</v>
      </c>
      <c r="H628" s="149" t="s">
        <v>813</v>
      </c>
    </row>
    <row r="630" spans="1:10" ht="12.75">
      <c r="A630" s="144" t="s">
        <v>1166</v>
      </c>
      <c r="C630" s="150" t="s">
        <v>1167</v>
      </c>
      <c r="D630" s="128">
        <v>2137.2941536294916</v>
      </c>
      <c r="F630" s="128">
        <v>1575.6666666666665</v>
      </c>
      <c r="G630" s="128">
        <v>1624.6666666666665</v>
      </c>
      <c r="H630" s="128">
        <v>536.1713894018494</v>
      </c>
      <c r="I630" s="128">
        <v>-0.0001</v>
      </c>
      <c r="J630" s="128">
        <v>-0.0001</v>
      </c>
    </row>
    <row r="631" spans="1:8" ht="12.75">
      <c r="A631" s="127">
        <v>38379.901030092595</v>
      </c>
      <c r="C631" s="150" t="s">
        <v>1168</v>
      </c>
      <c r="D631" s="128">
        <v>66.82619574217088</v>
      </c>
      <c r="F631" s="128">
        <v>62.91528696058958</v>
      </c>
      <c r="G631" s="128">
        <v>79.1980639494005</v>
      </c>
      <c r="H631" s="128">
        <v>66.82619574217088</v>
      </c>
    </row>
    <row r="633" spans="3:8" ht="12.75">
      <c r="C633" s="150" t="s">
        <v>1169</v>
      </c>
      <c r="D633" s="128">
        <v>3.126672836712184</v>
      </c>
      <c r="F633" s="128">
        <v>3.9929312646873023</v>
      </c>
      <c r="G633" s="128">
        <v>4.8747269562618305</v>
      </c>
      <c r="H633" s="128">
        <v>12.463588520961911</v>
      </c>
    </row>
    <row r="634" spans="1:16" ht="12.75">
      <c r="A634" s="138" t="s">
        <v>1258</v>
      </c>
      <c r="B634" s="133" t="s">
        <v>814</v>
      </c>
      <c r="D634" s="138" t="s">
        <v>1259</v>
      </c>
      <c r="E634" s="133" t="s">
        <v>1260</v>
      </c>
      <c r="F634" s="134" t="s">
        <v>1174</v>
      </c>
      <c r="G634" s="139" t="s">
        <v>1262</v>
      </c>
      <c r="H634" s="140">
        <v>1</v>
      </c>
      <c r="I634" s="141" t="s">
        <v>1263</v>
      </c>
      <c r="J634" s="140">
        <v>6</v>
      </c>
      <c r="K634" s="139" t="s">
        <v>1264</v>
      </c>
      <c r="L634" s="142">
        <v>1</v>
      </c>
      <c r="M634" s="139" t="s">
        <v>1265</v>
      </c>
      <c r="N634" s="143">
        <v>1</v>
      </c>
      <c r="O634" s="139" t="s">
        <v>1266</v>
      </c>
      <c r="P634" s="143">
        <v>1</v>
      </c>
    </row>
    <row r="636" spans="1:10" ht="12.75">
      <c r="A636" s="144" t="s">
        <v>1158</v>
      </c>
      <c r="C636" s="145" t="s">
        <v>1159</v>
      </c>
      <c r="D636" s="145" t="s">
        <v>1160</v>
      </c>
      <c r="F636" s="145" t="s">
        <v>1161</v>
      </c>
      <c r="G636" s="145" t="s">
        <v>1162</v>
      </c>
      <c r="H636" s="145" t="s">
        <v>1163</v>
      </c>
      <c r="I636" s="146" t="s">
        <v>1164</v>
      </c>
      <c r="J636" s="145" t="s">
        <v>1165</v>
      </c>
    </row>
    <row r="637" spans="1:8" ht="12.75">
      <c r="A637" s="147" t="s">
        <v>1290</v>
      </c>
      <c r="C637" s="148">
        <v>178.2290000000503</v>
      </c>
      <c r="D637" s="128">
        <v>446.3450039741583</v>
      </c>
      <c r="F637" s="128">
        <v>378</v>
      </c>
      <c r="G637" s="128">
        <v>448.00000000046566</v>
      </c>
      <c r="H637" s="149" t="s">
        <v>815</v>
      </c>
    </row>
    <row r="639" spans="4:8" ht="12.75">
      <c r="D639" s="128">
        <v>403.25</v>
      </c>
      <c r="F639" s="128">
        <v>391</v>
      </c>
      <c r="G639" s="128">
        <v>440</v>
      </c>
      <c r="H639" s="149" t="s">
        <v>816</v>
      </c>
    </row>
    <row r="641" spans="4:8" ht="12.75">
      <c r="D641" s="128">
        <v>430.99225955316797</v>
      </c>
      <c r="F641" s="128">
        <v>363</v>
      </c>
      <c r="G641" s="128">
        <v>394</v>
      </c>
      <c r="H641" s="149" t="s">
        <v>817</v>
      </c>
    </row>
    <row r="643" spans="1:8" ht="12.75">
      <c r="A643" s="144" t="s">
        <v>1166</v>
      </c>
      <c r="C643" s="150" t="s">
        <v>1167</v>
      </c>
      <c r="D643" s="128">
        <v>426.86242117577547</v>
      </c>
      <c r="F643" s="128">
        <v>377.33333333333337</v>
      </c>
      <c r="G643" s="128">
        <v>427.33333333348855</v>
      </c>
      <c r="H643" s="128">
        <v>23.064244092359935</v>
      </c>
    </row>
    <row r="644" spans="1:8" ht="12.75">
      <c r="A644" s="127">
        <v>38379.90351851852</v>
      </c>
      <c r="C644" s="150" t="s">
        <v>1168</v>
      </c>
      <c r="D644" s="128">
        <v>21.84231021780204</v>
      </c>
      <c r="F644" s="128">
        <v>14.0118997046558</v>
      </c>
      <c r="G644" s="128">
        <v>29.143323992691183</v>
      </c>
      <c r="H644" s="128">
        <v>21.84231021780204</v>
      </c>
    </row>
    <row r="646" spans="3:8" ht="12.75">
      <c r="C646" s="150" t="s">
        <v>1169</v>
      </c>
      <c r="D646" s="128">
        <v>5.116943805369016</v>
      </c>
      <c r="F646" s="128">
        <v>3.7134009817992393</v>
      </c>
      <c r="G646" s="128">
        <v>6.8198106067115285</v>
      </c>
      <c r="H646" s="128">
        <v>94.70204239226439</v>
      </c>
    </row>
    <row r="647" spans="1:10" ht="12.75">
      <c r="A647" s="144" t="s">
        <v>1158</v>
      </c>
      <c r="C647" s="145" t="s">
        <v>1159</v>
      </c>
      <c r="D647" s="145" t="s">
        <v>1160</v>
      </c>
      <c r="F647" s="145" t="s">
        <v>1161</v>
      </c>
      <c r="G647" s="145" t="s">
        <v>1162</v>
      </c>
      <c r="H647" s="145" t="s">
        <v>1163</v>
      </c>
      <c r="I647" s="146" t="s">
        <v>1164</v>
      </c>
      <c r="J647" s="145" t="s">
        <v>1165</v>
      </c>
    </row>
    <row r="648" spans="1:8" ht="12.75">
      <c r="A648" s="147" t="s">
        <v>1104</v>
      </c>
      <c r="C648" s="148">
        <v>251.61100000003353</v>
      </c>
      <c r="D648" s="128">
        <v>3965981.0312538147</v>
      </c>
      <c r="F648" s="128">
        <v>27500</v>
      </c>
      <c r="G648" s="128">
        <v>21800</v>
      </c>
      <c r="H648" s="149" t="s">
        <v>818</v>
      </c>
    </row>
    <row r="650" spans="4:8" ht="12.75">
      <c r="D650" s="128">
        <v>4171717.4494171143</v>
      </c>
      <c r="F650" s="128">
        <v>26900</v>
      </c>
      <c r="G650" s="128">
        <v>21000</v>
      </c>
      <c r="H650" s="149" t="s">
        <v>819</v>
      </c>
    </row>
    <row r="652" spans="4:8" ht="12.75">
      <c r="D652" s="128">
        <v>3769872.129962921</v>
      </c>
      <c r="F652" s="128">
        <v>26000</v>
      </c>
      <c r="G652" s="128">
        <v>21600</v>
      </c>
      <c r="H652" s="149" t="s">
        <v>820</v>
      </c>
    </row>
    <row r="654" spans="1:10" ht="12.75">
      <c r="A654" s="144" t="s">
        <v>1166</v>
      </c>
      <c r="C654" s="150" t="s">
        <v>1167</v>
      </c>
      <c r="D654" s="128">
        <v>3969190.2035446167</v>
      </c>
      <c r="F654" s="128">
        <v>26800</v>
      </c>
      <c r="G654" s="128">
        <v>21466.666666666664</v>
      </c>
      <c r="H654" s="128">
        <v>3945083.157177329</v>
      </c>
      <c r="I654" s="128">
        <v>-0.0001</v>
      </c>
      <c r="J654" s="128">
        <v>-0.0001</v>
      </c>
    </row>
    <row r="655" spans="1:8" ht="12.75">
      <c r="A655" s="127">
        <v>38379.90425925926</v>
      </c>
      <c r="C655" s="150" t="s">
        <v>1168</v>
      </c>
      <c r="D655" s="128">
        <v>200941.88035822698</v>
      </c>
      <c r="F655" s="128">
        <v>754.983443527075</v>
      </c>
      <c r="G655" s="128">
        <v>416.33319989322655</v>
      </c>
      <c r="H655" s="128">
        <v>200941.88035822698</v>
      </c>
    </row>
    <row r="657" spans="3:8" ht="12.75">
      <c r="C657" s="150" t="s">
        <v>1169</v>
      </c>
      <c r="D657" s="128">
        <v>5.062540973188419</v>
      </c>
      <c r="F657" s="128">
        <v>2.8171024012204295</v>
      </c>
      <c r="G657" s="128">
        <v>1.9394403721734161</v>
      </c>
      <c r="H657" s="128">
        <v>5.093476419949513</v>
      </c>
    </row>
    <row r="658" spans="1:10" ht="12.75">
      <c r="A658" s="144" t="s">
        <v>1158</v>
      </c>
      <c r="C658" s="145" t="s">
        <v>1159</v>
      </c>
      <c r="D658" s="145" t="s">
        <v>1160</v>
      </c>
      <c r="F658" s="145" t="s">
        <v>1161</v>
      </c>
      <c r="G658" s="145" t="s">
        <v>1162</v>
      </c>
      <c r="H658" s="145" t="s">
        <v>1163</v>
      </c>
      <c r="I658" s="146" t="s">
        <v>1164</v>
      </c>
      <c r="J658" s="145" t="s">
        <v>1165</v>
      </c>
    </row>
    <row r="659" spans="1:8" ht="12.75">
      <c r="A659" s="147" t="s">
        <v>1107</v>
      </c>
      <c r="C659" s="148">
        <v>257.6099999998696</v>
      </c>
      <c r="D659" s="128">
        <v>219425.80227708817</v>
      </c>
      <c r="F659" s="128">
        <v>9425</v>
      </c>
      <c r="G659" s="128">
        <v>7287.5</v>
      </c>
      <c r="H659" s="149" t="s">
        <v>821</v>
      </c>
    </row>
    <row r="661" spans="4:8" ht="12.75">
      <c r="D661" s="128">
        <v>197390.17022824287</v>
      </c>
      <c r="F661" s="128">
        <v>8782.5</v>
      </c>
      <c r="G661" s="128">
        <v>7165</v>
      </c>
      <c r="H661" s="149" t="s">
        <v>822</v>
      </c>
    </row>
    <row r="663" spans="4:8" ht="12.75">
      <c r="D663" s="128">
        <v>217809.69708895683</v>
      </c>
      <c r="F663" s="128">
        <v>8672.5</v>
      </c>
      <c r="G663" s="128">
        <v>6972.5</v>
      </c>
      <c r="H663" s="149" t="s">
        <v>823</v>
      </c>
    </row>
    <row r="665" spans="1:10" ht="12.75">
      <c r="A665" s="144" t="s">
        <v>1166</v>
      </c>
      <c r="C665" s="150" t="s">
        <v>1167</v>
      </c>
      <c r="D665" s="128">
        <v>211541.8898647626</v>
      </c>
      <c r="F665" s="128">
        <v>8960</v>
      </c>
      <c r="G665" s="128">
        <v>7141.666666666666</v>
      </c>
      <c r="H665" s="128">
        <v>203491.0565314293</v>
      </c>
      <c r="I665" s="128">
        <v>-0.0001</v>
      </c>
      <c r="J665" s="128">
        <v>-0.0001</v>
      </c>
    </row>
    <row r="666" spans="1:8" ht="12.75">
      <c r="A666" s="127">
        <v>38379.90516203704</v>
      </c>
      <c r="C666" s="150" t="s">
        <v>1168</v>
      </c>
      <c r="D666" s="128">
        <v>12282.358303589765</v>
      </c>
      <c r="F666" s="128">
        <v>406.44034002544583</v>
      </c>
      <c r="G666" s="128">
        <v>158.79100520285567</v>
      </c>
      <c r="H666" s="128">
        <v>12282.358303589765</v>
      </c>
    </row>
    <row r="668" spans="3:8" ht="12.75">
      <c r="C668" s="150" t="s">
        <v>1169</v>
      </c>
      <c r="D668" s="128">
        <v>5.8061116459921</v>
      </c>
      <c r="F668" s="128">
        <v>4.536164509212565</v>
      </c>
      <c r="G668" s="128">
        <v>2.2234446469478044</v>
      </c>
      <c r="H668" s="128">
        <v>6.035822169753562</v>
      </c>
    </row>
    <row r="669" spans="1:10" ht="12.75">
      <c r="A669" s="144" t="s">
        <v>1158</v>
      </c>
      <c r="C669" s="145" t="s">
        <v>1159</v>
      </c>
      <c r="D669" s="145" t="s">
        <v>1160</v>
      </c>
      <c r="F669" s="145" t="s">
        <v>1161</v>
      </c>
      <c r="G669" s="145" t="s">
        <v>1162</v>
      </c>
      <c r="H669" s="145" t="s">
        <v>1163</v>
      </c>
      <c r="I669" s="146" t="s">
        <v>1164</v>
      </c>
      <c r="J669" s="145" t="s">
        <v>1165</v>
      </c>
    </row>
    <row r="670" spans="1:8" ht="12.75">
      <c r="A670" s="147" t="s">
        <v>1106</v>
      </c>
      <c r="C670" s="148">
        <v>259.9399999999441</v>
      </c>
      <c r="D670" s="128">
        <v>1800412.0790367126</v>
      </c>
      <c r="F670" s="128">
        <v>18150</v>
      </c>
      <c r="G670" s="128">
        <v>15450</v>
      </c>
      <c r="H670" s="149" t="s">
        <v>824</v>
      </c>
    </row>
    <row r="672" spans="4:8" ht="12.75">
      <c r="D672" s="128">
        <v>1781881.2248039246</v>
      </c>
      <c r="F672" s="128">
        <v>17650</v>
      </c>
      <c r="G672" s="128">
        <v>15625</v>
      </c>
      <c r="H672" s="149" t="s">
        <v>825</v>
      </c>
    </row>
    <row r="674" spans="4:8" ht="12.75">
      <c r="D674" s="128">
        <v>1520200</v>
      </c>
      <c r="F674" s="128">
        <v>17975</v>
      </c>
      <c r="G674" s="128">
        <v>15525</v>
      </c>
      <c r="H674" s="149" t="s">
        <v>826</v>
      </c>
    </row>
    <row r="676" spans="1:10" ht="12.75">
      <c r="A676" s="144" t="s">
        <v>1166</v>
      </c>
      <c r="C676" s="150" t="s">
        <v>1167</v>
      </c>
      <c r="D676" s="128">
        <v>1700831.1012802124</v>
      </c>
      <c r="F676" s="128">
        <v>17925</v>
      </c>
      <c r="G676" s="128">
        <v>15533.333333333332</v>
      </c>
      <c r="H676" s="128">
        <v>1684089.8554889667</v>
      </c>
      <c r="I676" s="128">
        <v>-0.0001</v>
      </c>
      <c r="J676" s="128">
        <v>-0.0001</v>
      </c>
    </row>
    <row r="677" spans="1:8" ht="12.75">
      <c r="A677" s="127">
        <v>38379.90609953704</v>
      </c>
      <c r="C677" s="150" t="s">
        <v>1168</v>
      </c>
      <c r="D677" s="128">
        <v>156705.2781559277</v>
      </c>
      <c r="F677" s="128">
        <v>253.7222891273055</v>
      </c>
      <c r="G677" s="128">
        <v>87.79711460710615</v>
      </c>
      <c r="H677" s="128">
        <v>156705.2781559277</v>
      </c>
    </row>
    <row r="679" spans="3:8" ht="12.75">
      <c r="C679" s="150" t="s">
        <v>1169</v>
      </c>
      <c r="D679" s="128">
        <v>9.21345323694845</v>
      </c>
      <c r="F679" s="128">
        <v>1.4154660481300168</v>
      </c>
      <c r="G679" s="128">
        <v>0.5652174760114133</v>
      </c>
      <c r="H679" s="128">
        <v>9.305042581022445</v>
      </c>
    </row>
    <row r="680" spans="1:10" ht="12.75">
      <c r="A680" s="144" t="s">
        <v>1158</v>
      </c>
      <c r="C680" s="145" t="s">
        <v>1159</v>
      </c>
      <c r="D680" s="145" t="s">
        <v>1160</v>
      </c>
      <c r="F680" s="145" t="s">
        <v>1161</v>
      </c>
      <c r="G680" s="145" t="s">
        <v>1162</v>
      </c>
      <c r="H680" s="145" t="s">
        <v>1163</v>
      </c>
      <c r="I680" s="146" t="s">
        <v>1164</v>
      </c>
      <c r="J680" s="145" t="s">
        <v>1165</v>
      </c>
    </row>
    <row r="681" spans="1:8" ht="12.75">
      <c r="A681" s="147" t="s">
        <v>1108</v>
      </c>
      <c r="C681" s="148">
        <v>285.2129999999888</v>
      </c>
      <c r="D681" s="128">
        <v>1134117.7966690063</v>
      </c>
      <c r="F681" s="128">
        <v>14675</v>
      </c>
      <c r="G681" s="128">
        <v>11750</v>
      </c>
      <c r="H681" s="149" t="s">
        <v>827</v>
      </c>
    </row>
    <row r="683" spans="4:8" ht="12.75">
      <c r="D683" s="128">
        <v>1147374.6672725677</v>
      </c>
      <c r="F683" s="128">
        <v>15475</v>
      </c>
      <c r="G683" s="128">
        <v>11450</v>
      </c>
      <c r="H683" s="149" t="s">
        <v>828</v>
      </c>
    </row>
    <row r="685" spans="4:8" ht="12.75">
      <c r="D685" s="128">
        <v>711800</v>
      </c>
      <c r="F685" s="128">
        <v>14700</v>
      </c>
      <c r="G685" s="128">
        <v>11450</v>
      </c>
      <c r="H685" s="149" t="s">
        <v>829</v>
      </c>
    </row>
    <row r="687" spans="1:10" ht="12.75">
      <c r="A687" s="144" t="s">
        <v>1166</v>
      </c>
      <c r="C687" s="150" t="s">
        <v>1167</v>
      </c>
      <c r="D687" s="128">
        <v>997764.1546471913</v>
      </c>
      <c r="F687" s="128">
        <v>14950</v>
      </c>
      <c r="G687" s="128">
        <v>11550</v>
      </c>
      <c r="H687" s="128">
        <v>984693.8630311525</v>
      </c>
      <c r="I687" s="128">
        <v>-0.0001</v>
      </c>
      <c r="J687" s="128">
        <v>-0.0001</v>
      </c>
    </row>
    <row r="688" spans="1:8" ht="12.75">
      <c r="A688" s="127">
        <v>38379.90703703704</v>
      </c>
      <c r="C688" s="150" t="s">
        <v>1168</v>
      </c>
      <c r="D688" s="128">
        <v>247740.91196623596</v>
      </c>
      <c r="F688" s="128">
        <v>454.8351349665063</v>
      </c>
      <c r="G688" s="128">
        <v>173.20508075688772</v>
      </c>
      <c r="H688" s="128">
        <v>247740.91196623596</v>
      </c>
    </row>
    <row r="690" spans="3:8" ht="12.75">
      <c r="C690" s="150" t="s">
        <v>1169</v>
      </c>
      <c r="D690" s="128">
        <v>24.82960635660809</v>
      </c>
      <c r="F690" s="128">
        <v>3.042375484725795</v>
      </c>
      <c r="G690" s="128">
        <v>1.4996110888042227</v>
      </c>
      <c r="H690" s="128">
        <v>25.159181068075597</v>
      </c>
    </row>
    <row r="691" spans="1:10" ht="12.75">
      <c r="A691" s="144" t="s">
        <v>1158</v>
      </c>
      <c r="C691" s="145" t="s">
        <v>1159</v>
      </c>
      <c r="D691" s="145" t="s">
        <v>1160</v>
      </c>
      <c r="F691" s="145" t="s">
        <v>1161</v>
      </c>
      <c r="G691" s="145" t="s">
        <v>1162</v>
      </c>
      <c r="H691" s="145" t="s">
        <v>1163</v>
      </c>
      <c r="I691" s="146" t="s">
        <v>1164</v>
      </c>
      <c r="J691" s="145" t="s">
        <v>1165</v>
      </c>
    </row>
    <row r="692" spans="1:8" ht="12.75">
      <c r="A692" s="147" t="s">
        <v>1104</v>
      </c>
      <c r="C692" s="148">
        <v>288.1579999998212</v>
      </c>
      <c r="D692" s="128">
        <v>315120</v>
      </c>
      <c r="F692" s="128">
        <v>3709.9999999962747</v>
      </c>
      <c r="G692" s="128">
        <v>3010</v>
      </c>
      <c r="H692" s="149" t="s">
        <v>830</v>
      </c>
    </row>
    <row r="694" spans="4:8" ht="12.75">
      <c r="D694" s="128">
        <v>413679.80791282654</v>
      </c>
      <c r="F694" s="128">
        <v>3709.9999999962747</v>
      </c>
      <c r="G694" s="128">
        <v>3010</v>
      </c>
      <c r="H694" s="149" t="s">
        <v>831</v>
      </c>
    </row>
    <row r="696" spans="4:8" ht="12.75">
      <c r="D696" s="128">
        <v>409119.4096708298</v>
      </c>
      <c r="F696" s="128">
        <v>3709.9999999962747</v>
      </c>
      <c r="G696" s="128">
        <v>3010</v>
      </c>
      <c r="H696" s="149" t="s">
        <v>832</v>
      </c>
    </row>
    <row r="698" spans="1:10" ht="12.75">
      <c r="A698" s="144" t="s">
        <v>1166</v>
      </c>
      <c r="C698" s="150" t="s">
        <v>1167</v>
      </c>
      <c r="D698" s="128">
        <v>379306.4058612188</v>
      </c>
      <c r="F698" s="128">
        <v>3709.9999999962747</v>
      </c>
      <c r="G698" s="128">
        <v>3010</v>
      </c>
      <c r="H698" s="128">
        <v>375951.82621520286</v>
      </c>
      <c r="I698" s="128">
        <v>-0.0001</v>
      </c>
      <c r="J698" s="128">
        <v>-0.0001</v>
      </c>
    </row>
    <row r="699" spans="1:8" ht="12.75">
      <c r="A699" s="127">
        <v>38379.90771990741</v>
      </c>
      <c r="C699" s="150" t="s">
        <v>1168</v>
      </c>
      <c r="D699" s="128">
        <v>55633.805649687856</v>
      </c>
      <c r="H699" s="128">
        <v>55633.805649687856</v>
      </c>
    </row>
    <row r="701" spans="3:8" ht="12.75">
      <c r="C701" s="150" t="s">
        <v>1169</v>
      </c>
      <c r="D701" s="128">
        <v>14.667246529457042</v>
      </c>
      <c r="F701" s="128">
        <v>0</v>
      </c>
      <c r="G701" s="128">
        <v>0</v>
      </c>
      <c r="H701" s="128">
        <v>14.798120868241742</v>
      </c>
    </row>
    <row r="702" spans="1:10" ht="12.75">
      <c r="A702" s="144" t="s">
        <v>1158</v>
      </c>
      <c r="C702" s="145" t="s">
        <v>1159</v>
      </c>
      <c r="D702" s="145" t="s">
        <v>1160</v>
      </c>
      <c r="F702" s="145" t="s">
        <v>1161</v>
      </c>
      <c r="G702" s="145" t="s">
        <v>1162</v>
      </c>
      <c r="H702" s="145" t="s">
        <v>1163</v>
      </c>
      <c r="I702" s="146" t="s">
        <v>1164</v>
      </c>
      <c r="J702" s="145" t="s">
        <v>1165</v>
      </c>
    </row>
    <row r="703" spans="1:8" ht="12.75">
      <c r="A703" s="147" t="s">
        <v>1105</v>
      </c>
      <c r="C703" s="148">
        <v>334.94100000010803</v>
      </c>
      <c r="D703" s="128">
        <v>116681.69899559021</v>
      </c>
      <c r="F703" s="128">
        <v>21000</v>
      </c>
      <c r="H703" s="149" t="s">
        <v>833</v>
      </c>
    </row>
    <row r="705" spans="4:8" ht="12.75">
      <c r="D705" s="128">
        <v>122306.86073994637</v>
      </c>
      <c r="F705" s="128">
        <v>21300</v>
      </c>
      <c r="H705" s="149" t="s">
        <v>834</v>
      </c>
    </row>
    <row r="707" spans="4:8" ht="12.75">
      <c r="D707" s="128">
        <v>124281.0722180605</v>
      </c>
      <c r="F707" s="128">
        <v>20900</v>
      </c>
      <c r="H707" s="149" t="s">
        <v>835</v>
      </c>
    </row>
    <row r="709" spans="1:10" ht="12.75">
      <c r="A709" s="144" t="s">
        <v>1166</v>
      </c>
      <c r="C709" s="150" t="s">
        <v>1167</v>
      </c>
      <c r="D709" s="128">
        <v>121089.8773178657</v>
      </c>
      <c r="F709" s="128">
        <v>21066.666666666664</v>
      </c>
      <c r="H709" s="128">
        <v>100023.21065119901</v>
      </c>
      <c r="I709" s="128">
        <v>-0.0001</v>
      </c>
      <c r="J709" s="128">
        <v>-0.0001</v>
      </c>
    </row>
    <row r="710" spans="1:8" ht="12.75">
      <c r="A710" s="127">
        <v>38379.90841435185</v>
      </c>
      <c r="C710" s="150" t="s">
        <v>1168</v>
      </c>
      <c r="D710" s="128">
        <v>3943.146564713744</v>
      </c>
      <c r="F710" s="128">
        <v>208.16659994661327</v>
      </c>
      <c r="H710" s="128">
        <v>3943.146564713744</v>
      </c>
    </row>
    <row r="712" spans="3:8" ht="12.75">
      <c r="C712" s="150" t="s">
        <v>1169</v>
      </c>
      <c r="D712" s="128">
        <v>3.256380014625689</v>
      </c>
      <c r="F712" s="128">
        <v>0.9881325946832912</v>
      </c>
      <c r="H712" s="128">
        <v>3.9422315470998894</v>
      </c>
    </row>
    <row r="713" spans="1:10" ht="12.75">
      <c r="A713" s="144" t="s">
        <v>1158</v>
      </c>
      <c r="C713" s="145" t="s">
        <v>1159</v>
      </c>
      <c r="D713" s="145" t="s">
        <v>1160</v>
      </c>
      <c r="F713" s="145" t="s">
        <v>1161</v>
      </c>
      <c r="G713" s="145" t="s">
        <v>1162</v>
      </c>
      <c r="H713" s="145" t="s">
        <v>1163</v>
      </c>
      <c r="I713" s="146" t="s">
        <v>1164</v>
      </c>
      <c r="J713" s="145" t="s">
        <v>1165</v>
      </c>
    </row>
    <row r="714" spans="1:8" ht="12.75">
      <c r="A714" s="147" t="s">
        <v>1109</v>
      </c>
      <c r="C714" s="148">
        <v>393.36599999992177</v>
      </c>
      <c r="D714" s="128">
        <v>5906761.116218567</v>
      </c>
      <c r="F714" s="128">
        <v>21500</v>
      </c>
      <c r="G714" s="128">
        <v>16300</v>
      </c>
      <c r="H714" s="149" t="s">
        <v>836</v>
      </c>
    </row>
    <row r="716" spans="4:8" ht="12.75">
      <c r="D716" s="128">
        <v>5603002.905723572</v>
      </c>
      <c r="F716" s="128">
        <v>23900</v>
      </c>
      <c r="G716" s="128">
        <v>16200</v>
      </c>
      <c r="H716" s="149" t="s">
        <v>837</v>
      </c>
    </row>
    <row r="718" spans="4:8" ht="12.75">
      <c r="D718" s="128">
        <v>5833139.891838074</v>
      </c>
      <c r="F718" s="128">
        <v>21100</v>
      </c>
      <c r="G718" s="128">
        <v>15800</v>
      </c>
      <c r="H718" s="149" t="s">
        <v>838</v>
      </c>
    </row>
    <row r="720" spans="1:10" ht="12.75">
      <c r="A720" s="144" t="s">
        <v>1166</v>
      </c>
      <c r="C720" s="150" t="s">
        <v>1167</v>
      </c>
      <c r="D720" s="128">
        <v>5780967.971260071</v>
      </c>
      <c r="F720" s="128">
        <v>22166.666666666664</v>
      </c>
      <c r="G720" s="128">
        <v>16100</v>
      </c>
      <c r="H720" s="128">
        <v>5761834.637926737</v>
      </c>
      <c r="I720" s="128">
        <v>-0.0001</v>
      </c>
      <c r="J720" s="128">
        <v>-0.0001</v>
      </c>
    </row>
    <row r="721" spans="1:8" ht="12.75">
      <c r="A721" s="127">
        <v>38379.90912037037</v>
      </c>
      <c r="C721" s="150" t="s">
        <v>1168</v>
      </c>
      <c r="D721" s="128">
        <v>158457.2326635592</v>
      </c>
      <c r="F721" s="128">
        <v>1514.3755588800732</v>
      </c>
      <c r="G721" s="128">
        <v>264.575131106459</v>
      </c>
      <c r="H721" s="128">
        <v>158457.2326635592</v>
      </c>
    </row>
    <row r="723" spans="3:8" ht="12.75">
      <c r="C723" s="150" t="s">
        <v>1169</v>
      </c>
      <c r="D723" s="128">
        <v>2.7410155782098284</v>
      </c>
      <c r="F723" s="128">
        <v>6.831769438556721</v>
      </c>
      <c r="G723" s="128">
        <v>1.6433237956922921</v>
      </c>
      <c r="H723" s="128">
        <v>2.750117672946206</v>
      </c>
    </row>
    <row r="724" spans="1:10" ht="12.75">
      <c r="A724" s="144" t="s">
        <v>1158</v>
      </c>
      <c r="C724" s="145" t="s">
        <v>1159</v>
      </c>
      <c r="D724" s="145" t="s">
        <v>1160</v>
      </c>
      <c r="F724" s="145" t="s">
        <v>1161</v>
      </c>
      <c r="G724" s="145" t="s">
        <v>1162</v>
      </c>
      <c r="H724" s="145" t="s">
        <v>1163</v>
      </c>
      <c r="I724" s="146" t="s">
        <v>1164</v>
      </c>
      <c r="J724" s="145" t="s">
        <v>1165</v>
      </c>
    </row>
    <row r="725" spans="1:8" ht="12.75">
      <c r="A725" s="147" t="s">
        <v>1103</v>
      </c>
      <c r="C725" s="148">
        <v>396.15199999976903</v>
      </c>
      <c r="D725" s="128">
        <v>6478402.810951233</v>
      </c>
      <c r="F725" s="128">
        <v>82100</v>
      </c>
      <c r="G725" s="128">
        <v>77300</v>
      </c>
      <c r="H725" s="149" t="s">
        <v>839</v>
      </c>
    </row>
    <row r="727" spans="4:8" ht="12.75">
      <c r="D727" s="128">
        <v>5994576.908279419</v>
      </c>
      <c r="F727" s="128">
        <v>81400</v>
      </c>
      <c r="G727" s="128">
        <v>76500</v>
      </c>
      <c r="H727" s="149" t="s">
        <v>840</v>
      </c>
    </row>
    <row r="729" spans="4:8" ht="12.75">
      <c r="D729" s="128">
        <v>6242558.853355408</v>
      </c>
      <c r="F729" s="128">
        <v>84000</v>
      </c>
      <c r="G729" s="128">
        <v>78700</v>
      </c>
      <c r="H729" s="149" t="s">
        <v>841</v>
      </c>
    </row>
    <row r="731" spans="1:10" ht="12.75">
      <c r="A731" s="144" t="s">
        <v>1166</v>
      </c>
      <c r="C731" s="150" t="s">
        <v>1167</v>
      </c>
      <c r="D731" s="128">
        <v>6238512.8575286865</v>
      </c>
      <c r="F731" s="128">
        <v>82500</v>
      </c>
      <c r="G731" s="128">
        <v>77500</v>
      </c>
      <c r="H731" s="128">
        <v>6158486.10366424</v>
      </c>
      <c r="I731" s="128">
        <v>-0.0001</v>
      </c>
      <c r="J731" s="128">
        <v>-0.0001</v>
      </c>
    </row>
    <row r="732" spans="1:8" ht="12.75">
      <c r="A732" s="127">
        <v>38379.909849537034</v>
      </c>
      <c r="C732" s="150" t="s">
        <v>1168</v>
      </c>
      <c r="D732" s="128">
        <v>241938.32599594467</v>
      </c>
      <c r="F732" s="128">
        <v>1345.362404707371</v>
      </c>
      <c r="G732" s="128">
        <v>1113.5528725660045</v>
      </c>
      <c r="H732" s="128">
        <v>241938.32599594467</v>
      </c>
    </row>
    <row r="734" spans="3:8" ht="12.75">
      <c r="C734" s="150" t="s">
        <v>1169</v>
      </c>
      <c r="D734" s="128">
        <v>3.8781410172774047</v>
      </c>
      <c r="F734" s="128">
        <v>1.6307423087362074</v>
      </c>
      <c r="G734" s="128">
        <v>1.436842416214199</v>
      </c>
      <c r="H734" s="128">
        <v>3.9285357135415757</v>
      </c>
    </row>
    <row r="735" spans="1:10" ht="12.75">
      <c r="A735" s="144" t="s">
        <v>1158</v>
      </c>
      <c r="C735" s="145" t="s">
        <v>1159</v>
      </c>
      <c r="D735" s="145" t="s">
        <v>1160</v>
      </c>
      <c r="F735" s="145" t="s">
        <v>1161</v>
      </c>
      <c r="G735" s="145" t="s">
        <v>1162</v>
      </c>
      <c r="H735" s="145" t="s">
        <v>1163</v>
      </c>
      <c r="I735" s="146" t="s">
        <v>1164</v>
      </c>
      <c r="J735" s="145" t="s">
        <v>1165</v>
      </c>
    </row>
    <row r="736" spans="1:8" ht="12.75">
      <c r="A736" s="147" t="s">
        <v>1110</v>
      </c>
      <c r="C736" s="148">
        <v>589.5920000001788</v>
      </c>
      <c r="D736" s="128">
        <v>288006.47267627716</v>
      </c>
      <c r="F736" s="128">
        <v>3180</v>
      </c>
      <c r="G736" s="128">
        <v>2640</v>
      </c>
      <c r="H736" s="149" t="s">
        <v>842</v>
      </c>
    </row>
    <row r="738" spans="4:8" ht="12.75">
      <c r="D738" s="128">
        <v>279653.20954990387</v>
      </c>
      <c r="F738" s="128">
        <v>3090</v>
      </c>
      <c r="G738" s="128">
        <v>2570</v>
      </c>
      <c r="H738" s="149" t="s">
        <v>843</v>
      </c>
    </row>
    <row r="740" spans="4:8" ht="12.75">
      <c r="D740" s="128">
        <v>270921.62652492523</v>
      </c>
      <c r="F740" s="128">
        <v>3100</v>
      </c>
      <c r="G740" s="128">
        <v>2600</v>
      </c>
      <c r="H740" s="149" t="s">
        <v>844</v>
      </c>
    </row>
    <row r="742" spans="1:10" ht="12.75">
      <c r="A742" s="144" t="s">
        <v>1166</v>
      </c>
      <c r="C742" s="150" t="s">
        <v>1167</v>
      </c>
      <c r="D742" s="128">
        <v>279527.1029170354</v>
      </c>
      <c r="F742" s="128">
        <v>3123.333333333333</v>
      </c>
      <c r="G742" s="128">
        <v>2603.3333333333335</v>
      </c>
      <c r="H742" s="128">
        <v>276663.7695837021</v>
      </c>
      <c r="I742" s="128">
        <v>-0.0001</v>
      </c>
      <c r="J742" s="128">
        <v>-0.0001</v>
      </c>
    </row>
    <row r="743" spans="1:8" ht="12.75">
      <c r="A743" s="127">
        <v>38379.91060185185</v>
      </c>
      <c r="C743" s="150" t="s">
        <v>1168</v>
      </c>
      <c r="D743" s="128">
        <v>8543.121160675211</v>
      </c>
      <c r="F743" s="128">
        <v>49.32882862316247</v>
      </c>
      <c r="G743" s="128">
        <v>35.11884584284246</v>
      </c>
      <c r="H743" s="128">
        <v>8543.121160675211</v>
      </c>
    </row>
    <row r="745" spans="3:8" ht="12.75">
      <c r="C745" s="150" t="s">
        <v>1169</v>
      </c>
      <c r="D745" s="128">
        <v>3.056276501105812</v>
      </c>
      <c r="F745" s="128">
        <v>1.5793648438579238</v>
      </c>
      <c r="G745" s="128">
        <v>1.348995358879992</v>
      </c>
      <c r="H745" s="128">
        <v>3.087907452981684</v>
      </c>
    </row>
    <row r="746" spans="1:10" ht="12.75">
      <c r="A746" s="144" t="s">
        <v>1158</v>
      </c>
      <c r="C746" s="145" t="s">
        <v>1159</v>
      </c>
      <c r="D746" s="145" t="s">
        <v>1160</v>
      </c>
      <c r="F746" s="145" t="s">
        <v>1161</v>
      </c>
      <c r="G746" s="145" t="s">
        <v>1162</v>
      </c>
      <c r="H746" s="145" t="s">
        <v>1163</v>
      </c>
      <c r="I746" s="146" t="s">
        <v>1164</v>
      </c>
      <c r="J746" s="145" t="s">
        <v>1165</v>
      </c>
    </row>
    <row r="747" spans="1:8" ht="12.75">
      <c r="A747" s="147" t="s">
        <v>1111</v>
      </c>
      <c r="C747" s="148">
        <v>766.4900000002235</v>
      </c>
      <c r="D747" s="128">
        <v>6476.681861244142</v>
      </c>
      <c r="F747" s="128">
        <v>1768</v>
      </c>
      <c r="G747" s="128">
        <v>1648.0000000018626</v>
      </c>
      <c r="H747" s="149" t="s">
        <v>845</v>
      </c>
    </row>
    <row r="749" spans="4:8" ht="12.75">
      <c r="D749" s="128">
        <v>6472.184068650007</v>
      </c>
      <c r="F749" s="128">
        <v>1689.0000000018626</v>
      </c>
      <c r="G749" s="128">
        <v>1693</v>
      </c>
      <c r="H749" s="149" t="s">
        <v>846</v>
      </c>
    </row>
    <row r="751" spans="4:8" ht="12.75">
      <c r="D751" s="128">
        <v>6338.932466842234</v>
      </c>
      <c r="F751" s="128">
        <v>1617.0000000018626</v>
      </c>
      <c r="G751" s="128">
        <v>1740</v>
      </c>
      <c r="H751" s="149" t="s">
        <v>847</v>
      </c>
    </row>
    <row r="753" spans="1:10" ht="12.75">
      <c r="A753" s="144" t="s">
        <v>1166</v>
      </c>
      <c r="C753" s="150" t="s">
        <v>1167</v>
      </c>
      <c r="D753" s="128">
        <v>6429.2661322454605</v>
      </c>
      <c r="F753" s="128">
        <v>1691.333333334575</v>
      </c>
      <c r="G753" s="128">
        <v>1693.6666666672877</v>
      </c>
      <c r="H753" s="128">
        <v>4736.720603789258</v>
      </c>
      <c r="I753" s="128">
        <v>-0.0001</v>
      </c>
      <c r="J753" s="128">
        <v>-0.0001</v>
      </c>
    </row>
    <row r="754" spans="1:8" ht="12.75">
      <c r="A754" s="127">
        <v>38379.91135416667</v>
      </c>
      <c r="C754" s="150" t="s">
        <v>1168</v>
      </c>
      <c r="D754" s="128">
        <v>78.26356664147124</v>
      </c>
      <c r="F754" s="128">
        <v>75.52703710056606</v>
      </c>
      <c r="G754" s="128">
        <v>46.003623044811285</v>
      </c>
      <c r="H754" s="128">
        <v>78.26356664147124</v>
      </c>
    </row>
    <row r="756" spans="3:8" ht="12.75">
      <c r="C756" s="150" t="s">
        <v>1169</v>
      </c>
      <c r="D756" s="128">
        <v>1.217301711138488</v>
      </c>
      <c r="F756" s="128">
        <v>4.465532347290735</v>
      </c>
      <c r="G756" s="128">
        <v>2.716214704475167</v>
      </c>
      <c r="H756" s="128">
        <v>1.6522732326424818</v>
      </c>
    </row>
    <row r="757" spans="1:16" ht="12.75">
      <c r="A757" s="138" t="s">
        <v>1258</v>
      </c>
      <c r="B757" s="133" t="s">
        <v>1083</v>
      </c>
      <c r="D757" s="138" t="s">
        <v>1259</v>
      </c>
      <c r="E757" s="133" t="s">
        <v>1260</v>
      </c>
      <c r="F757" s="134" t="s">
        <v>1175</v>
      </c>
      <c r="G757" s="139" t="s">
        <v>1262</v>
      </c>
      <c r="H757" s="140">
        <v>1</v>
      </c>
      <c r="I757" s="141" t="s">
        <v>1263</v>
      </c>
      <c r="J757" s="140">
        <v>7</v>
      </c>
      <c r="K757" s="139" t="s">
        <v>1264</v>
      </c>
      <c r="L757" s="142">
        <v>1</v>
      </c>
      <c r="M757" s="139" t="s">
        <v>1265</v>
      </c>
      <c r="N757" s="143">
        <v>1</v>
      </c>
      <c r="O757" s="139" t="s">
        <v>1266</v>
      </c>
      <c r="P757" s="143">
        <v>1</v>
      </c>
    </row>
    <row r="759" spans="1:10" ht="12.75">
      <c r="A759" s="144" t="s">
        <v>1158</v>
      </c>
      <c r="C759" s="145" t="s">
        <v>1159</v>
      </c>
      <c r="D759" s="145" t="s">
        <v>1160</v>
      </c>
      <c r="F759" s="145" t="s">
        <v>1161</v>
      </c>
      <c r="G759" s="145" t="s">
        <v>1162</v>
      </c>
      <c r="H759" s="145" t="s">
        <v>1163</v>
      </c>
      <c r="I759" s="146" t="s">
        <v>1164</v>
      </c>
      <c r="J759" s="145" t="s">
        <v>1165</v>
      </c>
    </row>
    <row r="760" spans="1:8" ht="12.75">
      <c r="A760" s="147" t="s">
        <v>1290</v>
      </c>
      <c r="C760" s="148">
        <v>178.2290000000503</v>
      </c>
      <c r="D760" s="128">
        <v>652.3619752237573</v>
      </c>
      <c r="F760" s="128">
        <v>357</v>
      </c>
      <c r="G760" s="128">
        <v>412.00000000046566</v>
      </c>
      <c r="H760" s="149" t="s">
        <v>848</v>
      </c>
    </row>
    <row r="762" spans="4:8" ht="12.75">
      <c r="D762" s="128">
        <v>655.0356449158862</v>
      </c>
      <c r="F762" s="128">
        <v>406</v>
      </c>
      <c r="G762" s="128">
        <v>355</v>
      </c>
      <c r="H762" s="149" t="s">
        <v>849</v>
      </c>
    </row>
    <row r="764" spans="4:8" ht="12.75">
      <c r="D764" s="128">
        <v>658.5032726507634</v>
      </c>
      <c r="F764" s="128">
        <v>408</v>
      </c>
      <c r="G764" s="128">
        <v>426</v>
      </c>
      <c r="H764" s="149" t="s">
        <v>850</v>
      </c>
    </row>
    <row r="766" spans="1:8" ht="12.75">
      <c r="A766" s="144" t="s">
        <v>1166</v>
      </c>
      <c r="C766" s="150" t="s">
        <v>1167</v>
      </c>
      <c r="D766" s="128">
        <v>655.3002975968024</v>
      </c>
      <c r="F766" s="128">
        <v>390.33333333333337</v>
      </c>
      <c r="G766" s="128">
        <v>397.6666666668219</v>
      </c>
      <c r="H766" s="128">
        <v>261.08545384672016</v>
      </c>
    </row>
    <row r="767" spans="1:8" ht="12.75">
      <c r="A767" s="127">
        <v>38379.91385416667</v>
      </c>
      <c r="C767" s="150" t="s">
        <v>1168</v>
      </c>
      <c r="D767" s="128">
        <v>3.0791905272141786</v>
      </c>
      <c r="F767" s="128">
        <v>28.884828774519907</v>
      </c>
      <c r="G767" s="128">
        <v>37.60762334075419</v>
      </c>
      <c r="H767" s="128">
        <v>3.0791905272141786</v>
      </c>
    </row>
    <row r="769" spans="3:8" ht="12.75">
      <c r="C769" s="150" t="s">
        <v>1169</v>
      </c>
      <c r="D769" s="128">
        <v>0.469889993718386</v>
      </c>
      <c r="F769" s="128">
        <v>7.400041530619956</v>
      </c>
      <c r="G769" s="128">
        <v>9.457072089037595</v>
      </c>
      <c r="H769" s="128">
        <v>1.1793803453416183</v>
      </c>
    </row>
    <row r="770" spans="1:10" ht="12.75">
      <c r="A770" s="144" t="s">
        <v>1158</v>
      </c>
      <c r="C770" s="145" t="s">
        <v>1159</v>
      </c>
      <c r="D770" s="145" t="s">
        <v>1160</v>
      </c>
      <c r="F770" s="145" t="s">
        <v>1161</v>
      </c>
      <c r="G770" s="145" t="s">
        <v>1162</v>
      </c>
      <c r="H770" s="145" t="s">
        <v>1163</v>
      </c>
      <c r="I770" s="146" t="s">
        <v>1164</v>
      </c>
      <c r="J770" s="145" t="s">
        <v>1165</v>
      </c>
    </row>
    <row r="771" spans="1:8" ht="12.75">
      <c r="A771" s="147" t="s">
        <v>1104</v>
      </c>
      <c r="C771" s="148">
        <v>251.61100000003353</v>
      </c>
      <c r="D771" s="128">
        <v>3630097.3836898804</v>
      </c>
      <c r="F771" s="128">
        <v>22000</v>
      </c>
      <c r="G771" s="128">
        <v>21900</v>
      </c>
      <c r="H771" s="149" t="s">
        <v>851</v>
      </c>
    </row>
    <row r="773" spans="4:8" ht="12.75">
      <c r="D773" s="128">
        <v>3651521.77620697</v>
      </c>
      <c r="F773" s="128">
        <v>24100</v>
      </c>
      <c r="G773" s="128">
        <v>21700</v>
      </c>
      <c r="H773" s="149" t="s">
        <v>852</v>
      </c>
    </row>
    <row r="775" spans="4:8" ht="12.75">
      <c r="D775" s="128">
        <v>3418075</v>
      </c>
      <c r="F775" s="128">
        <v>24200</v>
      </c>
      <c r="G775" s="128">
        <v>22400</v>
      </c>
      <c r="H775" s="149" t="s">
        <v>853</v>
      </c>
    </row>
    <row r="777" spans="1:10" ht="12.75">
      <c r="A777" s="144" t="s">
        <v>1166</v>
      </c>
      <c r="C777" s="150" t="s">
        <v>1167</v>
      </c>
      <c r="D777" s="128">
        <v>3566564.719965617</v>
      </c>
      <c r="F777" s="128">
        <v>23433.333333333336</v>
      </c>
      <c r="G777" s="128">
        <v>22000</v>
      </c>
      <c r="H777" s="128">
        <v>3543855.1179210753</v>
      </c>
      <c r="I777" s="128">
        <v>-0.0001</v>
      </c>
      <c r="J777" s="128">
        <v>-0.0001</v>
      </c>
    </row>
    <row r="778" spans="1:8" ht="12.75">
      <c r="A778" s="127">
        <v>38379.91458333333</v>
      </c>
      <c r="C778" s="150" t="s">
        <v>1168</v>
      </c>
      <c r="D778" s="128">
        <v>129041.26801252383</v>
      </c>
      <c r="F778" s="128">
        <v>1242.309676905615</v>
      </c>
      <c r="G778" s="128">
        <v>360.5551275463989</v>
      </c>
      <c r="H778" s="128">
        <v>129041.26801252383</v>
      </c>
    </row>
    <row r="780" spans="3:8" ht="12.75">
      <c r="C780" s="150" t="s">
        <v>1169</v>
      </c>
      <c r="D780" s="128">
        <v>3.61808289332733</v>
      </c>
      <c r="F780" s="128">
        <v>5.301463770578725</v>
      </c>
      <c r="G780" s="128">
        <v>1.6388869433927227</v>
      </c>
      <c r="H780" s="128">
        <v>3.6412681590725695</v>
      </c>
    </row>
    <row r="781" spans="1:10" ht="12.75">
      <c r="A781" s="144" t="s">
        <v>1158</v>
      </c>
      <c r="C781" s="145" t="s">
        <v>1159</v>
      </c>
      <c r="D781" s="145" t="s">
        <v>1160</v>
      </c>
      <c r="F781" s="145" t="s">
        <v>1161</v>
      </c>
      <c r="G781" s="145" t="s">
        <v>1162</v>
      </c>
      <c r="H781" s="145" t="s">
        <v>1163</v>
      </c>
      <c r="I781" s="146" t="s">
        <v>1164</v>
      </c>
      <c r="J781" s="145" t="s">
        <v>1165</v>
      </c>
    </row>
    <row r="782" spans="1:8" ht="12.75">
      <c r="A782" s="147" t="s">
        <v>1107</v>
      </c>
      <c r="C782" s="148">
        <v>257.6099999998696</v>
      </c>
      <c r="D782" s="128">
        <v>396921.09593868256</v>
      </c>
      <c r="F782" s="128">
        <v>9477.5</v>
      </c>
      <c r="G782" s="128">
        <v>7365</v>
      </c>
      <c r="H782" s="149" t="s">
        <v>854</v>
      </c>
    </row>
    <row r="784" spans="4:8" ht="12.75">
      <c r="D784" s="128">
        <v>366862.25770044327</v>
      </c>
      <c r="F784" s="128">
        <v>9260</v>
      </c>
      <c r="G784" s="128">
        <v>7367.500000007451</v>
      </c>
      <c r="H784" s="149" t="s">
        <v>855</v>
      </c>
    </row>
    <row r="786" spans="4:8" ht="12.75">
      <c r="D786" s="128">
        <v>393366.8412666321</v>
      </c>
      <c r="F786" s="128">
        <v>9130</v>
      </c>
      <c r="G786" s="128">
        <v>7422.5</v>
      </c>
      <c r="H786" s="149" t="s">
        <v>856</v>
      </c>
    </row>
    <row r="788" spans="1:10" ht="12.75">
      <c r="A788" s="144" t="s">
        <v>1166</v>
      </c>
      <c r="C788" s="150" t="s">
        <v>1167</v>
      </c>
      <c r="D788" s="128">
        <v>385716.7316352526</v>
      </c>
      <c r="F788" s="128">
        <v>9289.166666666666</v>
      </c>
      <c r="G788" s="128">
        <v>7385.000000002483</v>
      </c>
      <c r="H788" s="128">
        <v>377379.64830191806</v>
      </c>
      <c r="I788" s="128">
        <v>-0.0001</v>
      </c>
      <c r="J788" s="128">
        <v>-0.0001</v>
      </c>
    </row>
    <row r="789" spans="1:8" ht="12.75">
      <c r="A789" s="127">
        <v>38379.91548611111</v>
      </c>
      <c r="C789" s="150" t="s">
        <v>1168</v>
      </c>
      <c r="D789" s="128">
        <v>16424.876623196094</v>
      </c>
      <c r="F789" s="128">
        <v>175.5764315998401</v>
      </c>
      <c r="G789" s="128">
        <v>32.499999997848114</v>
      </c>
      <c r="H789" s="128">
        <v>16424.876623196094</v>
      </c>
    </row>
    <row r="791" spans="3:8" ht="12.75">
      <c r="C791" s="150" t="s">
        <v>1169</v>
      </c>
      <c r="D791" s="128">
        <v>4.258274343859172</v>
      </c>
      <c r="F791" s="128">
        <v>1.8901203724751783</v>
      </c>
      <c r="G791" s="128">
        <v>0.44008124573916313</v>
      </c>
      <c r="H791" s="128">
        <v>4.352348277683371</v>
      </c>
    </row>
    <row r="792" spans="1:10" ht="12.75">
      <c r="A792" s="144" t="s">
        <v>1158</v>
      </c>
      <c r="C792" s="145" t="s">
        <v>1159</v>
      </c>
      <c r="D792" s="145" t="s">
        <v>1160</v>
      </c>
      <c r="F792" s="145" t="s">
        <v>1161</v>
      </c>
      <c r="G792" s="145" t="s">
        <v>1162</v>
      </c>
      <c r="H792" s="145" t="s">
        <v>1163</v>
      </c>
      <c r="I792" s="146" t="s">
        <v>1164</v>
      </c>
      <c r="J792" s="145" t="s">
        <v>1165</v>
      </c>
    </row>
    <row r="793" spans="1:8" ht="12.75">
      <c r="A793" s="147" t="s">
        <v>1106</v>
      </c>
      <c r="C793" s="148">
        <v>259.9399999999441</v>
      </c>
      <c r="D793" s="128">
        <v>4296035.921630859</v>
      </c>
      <c r="F793" s="128">
        <v>22400</v>
      </c>
      <c r="G793" s="128">
        <v>20850</v>
      </c>
      <c r="H793" s="149" t="s">
        <v>857</v>
      </c>
    </row>
    <row r="795" spans="4:8" ht="12.75">
      <c r="D795" s="128">
        <v>3981431.251930237</v>
      </c>
      <c r="F795" s="128">
        <v>23225</v>
      </c>
      <c r="G795" s="128">
        <v>20850</v>
      </c>
      <c r="H795" s="149" t="s">
        <v>858</v>
      </c>
    </row>
    <row r="797" spans="4:8" ht="12.75">
      <c r="D797" s="128">
        <v>4296784.830924988</v>
      </c>
      <c r="F797" s="128">
        <v>23275</v>
      </c>
      <c r="G797" s="128">
        <v>20750</v>
      </c>
      <c r="H797" s="149" t="s">
        <v>859</v>
      </c>
    </row>
    <row r="799" spans="1:10" ht="12.75">
      <c r="A799" s="144" t="s">
        <v>1166</v>
      </c>
      <c r="C799" s="150" t="s">
        <v>1167</v>
      </c>
      <c r="D799" s="128">
        <v>4191417.3348286944</v>
      </c>
      <c r="F799" s="128">
        <v>22966.666666666664</v>
      </c>
      <c r="G799" s="128">
        <v>20816.666666666668</v>
      </c>
      <c r="H799" s="128">
        <v>4169514.80957617</v>
      </c>
      <c r="I799" s="128">
        <v>-0.0001</v>
      </c>
      <c r="J799" s="128">
        <v>-0.0001</v>
      </c>
    </row>
    <row r="800" spans="1:8" ht="12.75">
      <c r="A800" s="127">
        <v>38379.91642361111</v>
      </c>
      <c r="C800" s="150" t="s">
        <v>1168</v>
      </c>
      <c r="D800" s="128">
        <v>181853.6677511803</v>
      </c>
      <c r="F800" s="128">
        <v>491.3840995935189</v>
      </c>
      <c r="G800" s="128">
        <v>57.73502691896257</v>
      </c>
      <c r="H800" s="128">
        <v>181853.6677511803</v>
      </c>
    </row>
    <row r="802" spans="3:8" ht="12.75">
      <c r="C802" s="150" t="s">
        <v>1169</v>
      </c>
      <c r="D802" s="128">
        <v>4.338715361032232</v>
      </c>
      <c r="F802" s="128">
        <v>2.13955340897033</v>
      </c>
      <c r="G802" s="128">
        <v>0.27735000921839503</v>
      </c>
      <c r="H802" s="128">
        <v>4.361506699376989</v>
      </c>
    </row>
    <row r="803" spans="1:10" ht="12.75">
      <c r="A803" s="144" t="s">
        <v>1158</v>
      </c>
      <c r="C803" s="145" t="s">
        <v>1159</v>
      </c>
      <c r="D803" s="145" t="s">
        <v>1160</v>
      </c>
      <c r="F803" s="145" t="s">
        <v>1161</v>
      </c>
      <c r="G803" s="145" t="s">
        <v>1162</v>
      </c>
      <c r="H803" s="145" t="s">
        <v>1163</v>
      </c>
      <c r="I803" s="146" t="s">
        <v>1164</v>
      </c>
      <c r="J803" s="145" t="s">
        <v>1165</v>
      </c>
    </row>
    <row r="804" spans="1:8" ht="12.75">
      <c r="A804" s="147" t="s">
        <v>1108</v>
      </c>
      <c r="C804" s="148">
        <v>285.2129999999888</v>
      </c>
      <c r="D804" s="128">
        <v>788486.8300304413</v>
      </c>
      <c r="F804" s="128">
        <v>11875</v>
      </c>
      <c r="G804" s="128">
        <v>11150</v>
      </c>
      <c r="H804" s="149" t="s">
        <v>860</v>
      </c>
    </row>
    <row r="806" spans="4:8" ht="12.75">
      <c r="D806" s="128">
        <v>802002.9641561508</v>
      </c>
      <c r="F806" s="128">
        <v>11675</v>
      </c>
      <c r="G806" s="128">
        <v>11050</v>
      </c>
      <c r="H806" s="149" t="s">
        <v>861</v>
      </c>
    </row>
    <row r="808" spans="4:8" ht="12.75">
      <c r="D808" s="128">
        <v>801299.7266864777</v>
      </c>
      <c r="F808" s="128">
        <v>12025</v>
      </c>
      <c r="G808" s="128">
        <v>10925</v>
      </c>
      <c r="H808" s="149" t="s">
        <v>862</v>
      </c>
    </row>
    <row r="810" spans="1:10" ht="12.75">
      <c r="A810" s="144" t="s">
        <v>1166</v>
      </c>
      <c r="C810" s="150" t="s">
        <v>1167</v>
      </c>
      <c r="D810" s="128">
        <v>797263.1736243565</v>
      </c>
      <c r="F810" s="128">
        <v>11858.333333333332</v>
      </c>
      <c r="G810" s="128">
        <v>11041.666666666668</v>
      </c>
      <c r="H810" s="128">
        <v>785856.3388734454</v>
      </c>
      <c r="I810" s="128">
        <v>-0.0001</v>
      </c>
      <c r="J810" s="128">
        <v>-0.0001</v>
      </c>
    </row>
    <row r="811" spans="1:8" ht="12.75">
      <c r="A811" s="127">
        <v>38379.91736111111</v>
      </c>
      <c r="C811" s="150" t="s">
        <v>1168</v>
      </c>
      <c r="D811" s="128">
        <v>7608.665513303456</v>
      </c>
      <c r="F811" s="128">
        <v>175.5942292142123</v>
      </c>
      <c r="G811" s="128">
        <v>112.73124382057235</v>
      </c>
      <c r="H811" s="128">
        <v>7608.665513303456</v>
      </c>
    </row>
    <row r="813" spans="3:8" ht="12.75">
      <c r="C813" s="150" t="s">
        <v>1169</v>
      </c>
      <c r="D813" s="128">
        <v>0.9543480452902999</v>
      </c>
      <c r="F813" s="128">
        <v>1.480766514807132</v>
      </c>
      <c r="G813" s="128">
        <v>1.0209622081863154</v>
      </c>
      <c r="H813" s="128">
        <v>0.9682005650308507</v>
      </c>
    </row>
    <row r="814" spans="1:10" ht="12.75">
      <c r="A814" s="144" t="s">
        <v>1158</v>
      </c>
      <c r="C814" s="145" t="s">
        <v>1159</v>
      </c>
      <c r="D814" s="145" t="s">
        <v>1160</v>
      </c>
      <c r="F814" s="145" t="s">
        <v>1161</v>
      </c>
      <c r="G814" s="145" t="s">
        <v>1162</v>
      </c>
      <c r="H814" s="145" t="s">
        <v>1163</v>
      </c>
      <c r="I814" s="146" t="s">
        <v>1164</v>
      </c>
      <c r="J814" s="145" t="s">
        <v>1165</v>
      </c>
    </row>
    <row r="815" spans="1:8" ht="12.75">
      <c r="A815" s="147" t="s">
        <v>1104</v>
      </c>
      <c r="C815" s="148">
        <v>288.1579999998212</v>
      </c>
      <c r="D815" s="128">
        <v>378818.6417298317</v>
      </c>
      <c r="F815" s="128">
        <v>3270</v>
      </c>
      <c r="G815" s="128">
        <v>3130</v>
      </c>
      <c r="H815" s="149" t="s">
        <v>863</v>
      </c>
    </row>
    <row r="817" spans="4:8" ht="12.75">
      <c r="D817" s="128">
        <v>338789.4950456619</v>
      </c>
      <c r="F817" s="128">
        <v>3270</v>
      </c>
      <c r="G817" s="128">
        <v>3130</v>
      </c>
      <c r="H817" s="149" t="s">
        <v>864</v>
      </c>
    </row>
    <row r="819" spans="4:8" ht="12.75">
      <c r="D819" s="128">
        <v>352956.1805443764</v>
      </c>
      <c r="F819" s="128">
        <v>3270</v>
      </c>
      <c r="G819" s="128">
        <v>3130</v>
      </c>
      <c r="H819" s="149" t="s">
        <v>865</v>
      </c>
    </row>
    <row r="821" spans="1:10" ht="12.75">
      <c r="A821" s="144" t="s">
        <v>1166</v>
      </c>
      <c r="C821" s="150" t="s">
        <v>1167</v>
      </c>
      <c r="D821" s="128">
        <v>356854.77243995667</v>
      </c>
      <c r="F821" s="128">
        <v>3270</v>
      </c>
      <c r="G821" s="128">
        <v>3130</v>
      </c>
      <c r="H821" s="128">
        <v>353655.8565107531</v>
      </c>
      <c r="I821" s="128">
        <v>-0.0001</v>
      </c>
      <c r="J821" s="128">
        <v>-0.0001</v>
      </c>
    </row>
    <row r="822" spans="1:8" ht="12.75">
      <c r="A822" s="127">
        <v>38379.918032407404</v>
      </c>
      <c r="C822" s="150" t="s">
        <v>1168</v>
      </c>
      <c r="D822" s="128">
        <v>20297.349830504994</v>
      </c>
      <c r="H822" s="128">
        <v>20297.349830504994</v>
      </c>
    </row>
    <row r="824" spans="3:8" ht="12.75">
      <c r="C824" s="150" t="s">
        <v>1169</v>
      </c>
      <c r="D824" s="128">
        <v>5.687845980515831</v>
      </c>
      <c r="F824" s="128">
        <v>0</v>
      </c>
      <c r="G824" s="128">
        <v>0</v>
      </c>
      <c r="H824" s="128">
        <v>5.739294134914981</v>
      </c>
    </row>
    <row r="825" spans="1:10" ht="12.75">
      <c r="A825" s="144" t="s">
        <v>1158</v>
      </c>
      <c r="C825" s="145" t="s">
        <v>1159</v>
      </c>
      <c r="D825" s="145" t="s">
        <v>1160</v>
      </c>
      <c r="F825" s="145" t="s">
        <v>1161</v>
      </c>
      <c r="G825" s="145" t="s">
        <v>1162</v>
      </c>
      <c r="H825" s="145" t="s">
        <v>1163</v>
      </c>
      <c r="I825" s="146" t="s">
        <v>1164</v>
      </c>
      <c r="J825" s="145" t="s">
        <v>1165</v>
      </c>
    </row>
    <row r="826" spans="1:8" ht="12.75">
      <c r="A826" s="147" t="s">
        <v>1105</v>
      </c>
      <c r="C826" s="148">
        <v>334.94100000010803</v>
      </c>
      <c r="D826" s="128">
        <v>1544141.8385181427</v>
      </c>
      <c r="F826" s="128">
        <v>25000</v>
      </c>
      <c r="H826" s="149" t="s">
        <v>866</v>
      </c>
    </row>
    <row r="828" spans="4:8" ht="12.75">
      <c r="D828" s="128">
        <v>1628093.1722335815</v>
      </c>
      <c r="F828" s="128">
        <v>25000</v>
      </c>
      <c r="H828" s="149" t="s">
        <v>867</v>
      </c>
    </row>
    <row r="830" spans="4:8" ht="12.75">
      <c r="D830" s="128">
        <v>1627329.6767597198</v>
      </c>
      <c r="F830" s="128">
        <v>25800</v>
      </c>
      <c r="H830" s="149" t="s">
        <v>868</v>
      </c>
    </row>
    <row r="832" spans="1:10" ht="12.75">
      <c r="A832" s="144" t="s">
        <v>1166</v>
      </c>
      <c r="C832" s="150" t="s">
        <v>1167</v>
      </c>
      <c r="D832" s="128">
        <v>1599854.8958371482</v>
      </c>
      <c r="F832" s="128">
        <v>25266.666666666664</v>
      </c>
      <c r="H832" s="128">
        <v>1574588.2291704812</v>
      </c>
      <c r="I832" s="128">
        <v>-0.0001</v>
      </c>
      <c r="J832" s="128">
        <v>-0.0001</v>
      </c>
    </row>
    <row r="833" spans="1:8" ht="12.75">
      <c r="A833" s="127">
        <v>38379.91873842593</v>
      </c>
      <c r="C833" s="150" t="s">
        <v>1168</v>
      </c>
      <c r="D833" s="128">
        <v>48250.43314011112</v>
      </c>
      <c r="F833" s="128">
        <v>461.88021535170054</v>
      </c>
      <c r="H833" s="128">
        <v>48250.43314011112</v>
      </c>
    </row>
    <row r="835" spans="3:8" ht="12.75">
      <c r="C835" s="150" t="s">
        <v>1169</v>
      </c>
      <c r="D835" s="128">
        <v>3.0159255858552942</v>
      </c>
      <c r="F835" s="128">
        <v>1.8280219604948573</v>
      </c>
      <c r="H835" s="128">
        <v>3.06432070596198</v>
      </c>
    </row>
    <row r="836" spans="1:10" ht="12.75">
      <c r="A836" s="144" t="s">
        <v>1158</v>
      </c>
      <c r="C836" s="145" t="s">
        <v>1159</v>
      </c>
      <c r="D836" s="145" t="s">
        <v>1160</v>
      </c>
      <c r="F836" s="145" t="s">
        <v>1161</v>
      </c>
      <c r="G836" s="145" t="s">
        <v>1162</v>
      </c>
      <c r="H836" s="145" t="s">
        <v>1163</v>
      </c>
      <c r="I836" s="146" t="s">
        <v>1164</v>
      </c>
      <c r="J836" s="145" t="s">
        <v>1165</v>
      </c>
    </row>
    <row r="837" spans="1:8" ht="12.75">
      <c r="A837" s="147" t="s">
        <v>1109</v>
      </c>
      <c r="C837" s="148">
        <v>393.36599999992177</v>
      </c>
      <c r="D837" s="128">
        <v>3219625</v>
      </c>
      <c r="F837" s="128">
        <v>14400</v>
      </c>
      <c r="G837" s="128">
        <v>15300</v>
      </c>
      <c r="H837" s="149" t="s">
        <v>869</v>
      </c>
    </row>
    <row r="839" spans="4:8" ht="12.75">
      <c r="D839" s="128">
        <v>4379657.236442566</v>
      </c>
      <c r="F839" s="128">
        <v>15500</v>
      </c>
      <c r="G839" s="128">
        <v>15700</v>
      </c>
      <c r="H839" s="149" t="s">
        <v>870</v>
      </c>
    </row>
    <row r="841" spans="4:8" ht="12.75">
      <c r="D841" s="128">
        <v>4311182.0199279785</v>
      </c>
      <c r="F841" s="128">
        <v>17100</v>
      </c>
      <c r="G841" s="128">
        <v>17000</v>
      </c>
      <c r="H841" s="149" t="s">
        <v>871</v>
      </c>
    </row>
    <row r="843" spans="1:10" ht="12.75">
      <c r="A843" s="144" t="s">
        <v>1166</v>
      </c>
      <c r="C843" s="150" t="s">
        <v>1167</v>
      </c>
      <c r="D843" s="128">
        <v>3970154.752123515</v>
      </c>
      <c r="F843" s="128">
        <v>15666.666666666668</v>
      </c>
      <c r="G843" s="128">
        <v>16000</v>
      </c>
      <c r="H843" s="128">
        <v>3954321.418790181</v>
      </c>
      <c r="I843" s="128">
        <v>-0.0001</v>
      </c>
      <c r="J843" s="128">
        <v>-0.0001</v>
      </c>
    </row>
    <row r="844" spans="1:8" ht="12.75">
      <c r="A844" s="127">
        <v>38379.919444444444</v>
      </c>
      <c r="C844" s="150" t="s">
        <v>1168</v>
      </c>
      <c r="D844" s="128">
        <v>650878.9406918309</v>
      </c>
      <c r="F844" s="128">
        <v>1357.6941236277535</v>
      </c>
      <c r="G844" s="128">
        <v>888.8194417315588</v>
      </c>
      <c r="H844" s="128">
        <v>650878.9406918309</v>
      </c>
    </row>
    <row r="846" spans="3:8" ht="12.75">
      <c r="C846" s="150" t="s">
        <v>1169</v>
      </c>
      <c r="D846" s="128">
        <v>16.39429647783114</v>
      </c>
      <c r="F846" s="128">
        <v>8.66613270400694</v>
      </c>
      <c r="G846" s="128">
        <v>5.555121510822243</v>
      </c>
      <c r="H846" s="128">
        <v>16.459940196034104</v>
      </c>
    </row>
    <row r="847" spans="1:10" ht="12.75">
      <c r="A847" s="144" t="s">
        <v>1158</v>
      </c>
      <c r="C847" s="145" t="s">
        <v>1159</v>
      </c>
      <c r="D847" s="145" t="s">
        <v>1160</v>
      </c>
      <c r="F847" s="145" t="s">
        <v>1161</v>
      </c>
      <c r="G847" s="145" t="s">
        <v>1162</v>
      </c>
      <c r="H847" s="145" t="s">
        <v>1163</v>
      </c>
      <c r="I847" s="146" t="s">
        <v>1164</v>
      </c>
      <c r="J847" s="145" t="s">
        <v>1165</v>
      </c>
    </row>
    <row r="848" spans="1:8" ht="12.75">
      <c r="A848" s="147" t="s">
        <v>1103</v>
      </c>
      <c r="C848" s="148">
        <v>396.15199999976903</v>
      </c>
      <c r="D848" s="128">
        <v>4157375</v>
      </c>
      <c r="F848" s="128">
        <v>70000</v>
      </c>
      <c r="G848" s="128">
        <v>72100</v>
      </c>
      <c r="H848" s="149" t="s">
        <v>872</v>
      </c>
    </row>
    <row r="850" spans="4:8" ht="12.75">
      <c r="D850" s="128">
        <v>4731266.936134338</v>
      </c>
      <c r="F850" s="128">
        <v>73000</v>
      </c>
      <c r="G850" s="128">
        <v>74400</v>
      </c>
      <c r="H850" s="149" t="s">
        <v>873</v>
      </c>
    </row>
    <row r="852" spans="4:8" ht="12.75">
      <c r="D852" s="128">
        <v>5032397.634246826</v>
      </c>
      <c r="F852" s="128">
        <v>72400</v>
      </c>
      <c r="G852" s="128">
        <v>73800</v>
      </c>
      <c r="H852" s="149" t="s">
        <v>874</v>
      </c>
    </row>
    <row r="854" spans="1:10" ht="12.75">
      <c r="A854" s="144" t="s">
        <v>1166</v>
      </c>
      <c r="C854" s="150" t="s">
        <v>1167</v>
      </c>
      <c r="D854" s="128">
        <v>4640346.523460388</v>
      </c>
      <c r="F854" s="128">
        <v>71800</v>
      </c>
      <c r="G854" s="128">
        <v>73433.33333333333</v>
      </c>
      <c r="H854" s="128">
        <v>4567738.596389442</v>
      </c>
      <c r="I854" s="128">
        <v>-0.0001</v>
      </c>
      <c r="J854" s="128">
        <v>-0.0001</v>
      </c>
    </row>
    <row r="855" spans="1:8" ht="12.75">
      <c r="A855" s="127">
        <v>38379.92016203704</v>
      </c>
      <c r="C855" s="150" t="s">
        <v>1168</v>
      </c>
      <c r="D855" s="128">
        <v>444540.2610469158</v>
      </c>
      <c r="F855" s="128">
        <v>1587.4507866387544</v>
      </c>
      <c r="G855" s="128">
        <v>1193.0353445448854</v>
      </c>
      <c r="H855" s="128">
        <v>444540.2610469158</v>
      </c>
    </row>
    <row r="857" spans="3:8" ht="12.75">
      <c r="C857" s="150" t="s">
        <v>1169</v>
      </c>
      <c r="D857" s="128">
        <v>9.57989363077597</v>
      </c>
      <c r="F857" s="128">
        <v>2.210934243229463</v>
      </c>
      <c r="G857" s="128">
        <v>1.624650945816912</v>
      </c>
      <c r="H857" s="128">
        <v>9.732173846338354</v>
      </c>
    </row>
    <row r="858" spans="1:10" ht="12.75">
      <c r="A858" s="144" t="s">
        <v>1158</v>
      </c>
      <c r="C858" s="145" t="s">
        <v>1159</v>
      </c>
      <c r="D858" s="145" t="s">
        <v>1160</v>
      </c>
      <c r="F858" s="145" t="s">
        <v>1161</v>
      </c>
      <c r="G858" s="145" t="s">
        <v>1162</v>
      </c>
      <c r="H858" s="145" t="s">
        <v>1163</v>
      </c>
      <c r="I858" s="146" t="s">
        <v>1164</v>
      </c>
      <c r="J858" s="145" t="s">
        <v>1165</v>
      </c>
    </row>
    <row r="859" spans="1:8" ht="12.75">
      <c r="A859" s="147" t="s">
        <v>1110</v>
      </c>
      <c r="C859" s="148">
        <v>589.5920000001788</v>
      </c>
      <c r="D859" s="128">
        <v>430181.73405218124</v>
      </c>
      <c r="F859" s="128">
        <v>3470</v>
      </c>
      <c r="G859" s="128">
        <v>3400</v>
      </c>
      <c r="H859" s="149" t="s">
        <v>875</v>
      </c>
    </row>
    <row r="861" spans="4:8" ht="12.75">
      <c r="D861" s="128">
        <v>416595.91691303253</v>
      </c>
      <c r="F861" s="128">
        <v>3420</v>
      </c>
      <c r="G861" s="128">
        <v>3300</v>
      </c>
      <c r="H861" s="149" t="s">
        <v>876</v>
      </c>
    </row>
    <row r="863" spans="4:8" ht="12.75">
      <c r="D863" s="128">
        <v>420664.11606407166</v>
      </c>
      <c r="F863" s="128">
        <v>3440.0000000037253</v>
      </c>
      <c r="G863" s="128">
        <v>3250</v>
      </c>
      <c r="H863" s="149" t="s">
        <v>877</v>
      </c>
    </row>
    <row r="865" spans="1:10" ht="12.75">
      <c r="A865" s="144" t="s">
        <v>1166</v>
      </c>
      <c r="C865" s="150" t="s">
        <v>1167</v>
      </c>
      <c r="D865" s="128">
        <v>422480.5890097618</v>
      </c>
      <c r="F865" s="128">
        <v>3443.3333333345754</v>
      </c>
      <c r="G865" s="128">
        <v>3316.666666666667</v>
      </c>
      <c r="H865" s="128">
        <v>419100.5890097612</v>
      </c>
      <c r="I865" s="128">
        <v>-0.0001</v>
      </c>
      <c r="J865" s="128">
        <v>-0.0001</v>
      </c>
    </row>
    <row r="866" spans="1:8" ht="12.75">
      <c r="A866" s="127">
        <v>38379.92091435185</v>
      </c>
      <c r="C866" s="150" t="s">
        <v>1168</v>
      </c>
      <c r="D866" s="128">
        <v>6972.681500423933</v>
      </c>
      <c r="F866" s="128">
        <v>25.166114783983197</v>
      </c>
      <c r="G866" s="128">
        <v>76.37626158259735</v>
      </c>
      <c r="H866" s="128">
        <v>6972.681500423933</v>
      </c>
    </row>
    <row r="868" spans="3:8" ht="12.75">
      <c r="C868" s="150" t="s">
        <v>1169</v>
      </c>
      <c r="D868" s="128">
        <v>1.6504146419524193</v>
      </c>
      <c r="F868" s="128">
        <v>0.7308649017611069</v>
      </c>
      <c r="G868" s="128">
        <v>2.302801856761729</v>
      </c>
      <c r="H868" s="128">
        <v>1.6637250539062192</v>
      </c>
    </row>
    <row r="869" spans="1:10" ht="12.75">
      <c r="A869" s="144" t="s">
        <v>1158</v>
      </c>
      <c r="C869" s="145" t="s">
        <v>1159</v>
      </c>
      <c r="D869" s="145" t="s">
        <v>1160</v>
      </c>
      <c r="F869" s="145" t="s">
        <v>1161</v>
      </c>
      <c r="G869" s="145" t="s">
        <v>1162</v>
      </c>
      <c r="H869" s="145" t="s">
        <v>1163</v>
      </c>
      <c r="I869" s="146" t="s">
        <v>1164</v>
      </c>
      <c r="J869" s="145" t="s">
        <v>1165</v>
      </c>
    </row>
    <row r="870" spans="1:8" ht="12.75">
      <c r="A870" s="147" t="s">
        <v>1111</v>
      </c>
      <c r="C870" s="148">
        <v>766.4900000002235</v>
      </c>
      <c r="D870" s="128">
        <v>29772.685982644558</v>
      </c>
      <c r="F870" s="128">
        <v>2077</v>
      </c>
      <c r="G870" s="128">
        <v>1925</v>
      </c>
      <c r="H870" s="149" t="s">
        <v>878</v>
      </c>
    </row>
    <row r="872" spans="4:8" ht="12.75">
      <c r="D872" s="128">
        <v>30099.41752961278</v>
      </c>
      <c r="F872" s="128">
        <v>1992.0000000018626</v>
      </c>
      <c r="G872" s="128">
        <v>1951.9999999981374</v>
      </c>
      <c r="H872" s="149" t="s">
        <v>879</v>
      </c>
    </row>
    <row r="874" spans="4:8" ht="12.75">
      <c r="D874" s="128">
        <v>28945.909527033567</v>
      </c>
      <c r="F874" s="128">
        <v>1816</v>
      </c>
      <c r="G874" s="128">
        <v>1963</v>
      </c>
      <c r="H874" s="149" t="s">
        <v>880</v>
      </c>
    </row>
    <row r="876" spans="1:10" ht="12.75">
      <c r="A876" s="144" t="s">
        <v>1166</v>
      </c>
      <c r="C876" s="150" t="s">
        <v>1167</v>
      </c>
      <c r="D876" s="128">
        <v>29606.0043464303</v>
      </c>
      <c r="F876" s="128">
        <v>1961.6666666672877</v>
      </c>
      <c r="G876" s="128">
        <v>1946.6666666660458</v>
      </c>
      <c r="H876" s="128">
        <v>27652.13036269049</v>
      </c>
      <c r="I876" s="128">
        <v>-0.0001</v>
      </c>
      <c r="J876" s="128">
        <v>-0.0001</v>
      </c>
    </row>
    <row r="877" spans="1:8" ht="12.75">
      <c r="A877" s="127">
        <v>38379.92167824074</v>
      </c>
      <c r="C877" s="150" t="s">
        <v>1168</v>
      </c>
      <c r="D877" s="128">
        <v>594.54373589485</v>
      </c>
      <c r="F877" s="128">
        <v>133.11774236889144</v>
      </c>
      <c r="G877" s="128">
        <v>19.553345834485764</v>
      </c>
      <c r="H877" s="128">
        <v>594.54373589485</v>
      </c>
    </row>
    <row r="879" spans="3:8" ht="12.75">
      <c r="C879" s="150" t="s">
        <v>1169</v>
      </c>
      <c r="D879" s="128">
        <v>2.0081863426684805</v>
      </c>
      <c r="F879" s="128">
        <v>6.785951182779063</v>
      </c>
      <c r="G879" s="128">
        <v>1.0044526969773286</v>
      </c>
      <c r="H879" s="128">
        <v>2.1500829342864503</v>
      </c>
    </row>
    <row r="880" spans="1:16" ht="12.75">
      <c r="A880" s="138" t="s">
        <v>1258</v>
      </c>
      <c r="B880" s="133" t="s">
        <v>881</v>
      </c>
      <c r="D880" s="138" t="s">
        <v>1259</v>
      </c>
      <c r="E880" s="133" t="s">
        <v>1260</v>
      </c>
      <c r="F880" s="134" t="s">
        <v>1176</v>
      </c>
      <c r="G880" s="139" t="s">
        <v>1262</v>
      </c>
      <c r="H880" s="140">
        <v>1</v>
      </c>
      <c r="I880" s="141" t="s">
        <v>1263</v>
      </c>
      <c r="J880" s="140">
        <v>8</v>
      </c>
      <c r="K880" s="139" t="s">
        <v>1264</v>
      </c>
      <c r="L880" s="142">
        <v>1</v>
      </c>
      <c r="M880" s="139" t="s">
        <v>1265</v>
      </c>
      <c r="N880" s="143">
        <v>1</v>
      </c>
      <c r="O880" s="139" t="s">
        <v>1266</v>
      </c>
      <c r="P880" s="143">
        <v>1</v>
      </c>
    </row>
    <row r="882" spans="1:10" ht="12.75">
      <c r="A882" s="144" t="s">
        <v>1158</v>
      </c>
      <c r="C882" s="145" t="s">
        <v>1159</v>
      </c>
      <c r="D882" s="145" t="s">
        <v>1160</v>
      </c>
      <c r="F882" s="145" t="s">
        <v>1161</v>
      </c>
      <c r="G882" s="145" t="s">
        <v>1162</v>
      </c>
      <c r="H882" s="145" t="s">
        <v>1163</v>
      </c>
      <c r="I882" s="146" t="s">
        <v>1164</v>
      </c>
      <c r="J882" s="145" t="s">
        <v>1165</v>
      </c>
    </row>
    <row r="883" spans="1:8" ht="12.75">
      <c r="A883" s="147" t="s">
        <v>1290</v>
      </c>
      <c r="C883" s="148">
        <v>178.2290000000503</v>
      </c>
      <c r="D883" s="128">
        <v>445.23714832169935</v>
      </c>
      <c r="F883" s="128">
        <v>419.99999999953434</v>
      </c>
      <c r="G883" s="128">
        <v>444.00000000046566</v>
      </c>
      <c r="H883" s="149" t="s">
        <v>882</v>
      </c>
    </row>
    <row r="885" spans="4:8" ht="12.75">
      <c r="D885" s="128">
        <v>401.25000000046566</v>
      </c>
      <c r="F885" s="128">
        <v>359</v>
      </c>
      <c r="G885" s="128">
        <v>401</v>
      </c>
      <c r="H885" s="149" t="s">
        <v>883</v>
      </c>
    </row>
    <row r="887" spans="4:8" ht="12.75">
      <c r="D887" s="128">
        <v>444.06425390020013</v>
      </c>
      <c r="F887" s="128">
        <v>410</v>
      </c>
      <c r="G887" s="128">
        <v>400</v>
      </c>
      <c r="H887" s="149" t="s">
        <v>884</v>
      </c>
    </row>
    <row r="889" spans="1:8" ht="12.75">
      <c r="A889" s="144" t="s">
        <v>1166</v>
      </c>
      <c r="C889" s="150" t="s">
        <v>1167</v>
      </c>
      <c r="D889" s="128">
        <v>430.18380074078834</v>
      </c>
      <c r="F889" s="128">
        <v>396.3333333331781</v>
      </c>
      <c r="G889" s="128">
        <v>415.0000000001552</v>
      </c>
      <c r="H889" s="128">
        <v>23.97025907411262</v>
      </c>
    </row>
    <row r="890" spans="1:8" ht="12.75">
      <c r="A890" s="127">
        <v>38379.924166666664</v>
      </c>
      <c r="C890" s="150" t="s">
        <v>1168</v>
      </c>
      <c r="D890" s="128">
        <v>25.064268177855926</v>
      </c>
      <c r="F890" s="128">
        <v>32.71594921933806</v>
      </c>
      <c r="G890" s="128">
        <v>25.11971337442887</v>
      </c>
      <c r="H890" s="128">
        <v>25.064268177855926</v>
      </c>
    </row>
    <row r="892" spans="3:8" ht="12.75">
      <c r="C892" s="150" t="s">
        <v>1169</v>
      </c>
      <c r="D892" s="128">
        <v>5.826409115056069</v>
      </c>
      <c r="F892" s="128">
        <v>8.254654975445973</v>
      </c>
      <c r="G892" s="128">
        <v>6.052942981787825</v>
      </c>
      <c r="H892" s="128">
        <v>104.56402703183467</v>
      </c>
    </row>
    <row r="893" spans="1:10" ht="12.75">
      <c r="A893" s="144" t="s">
        <v>1158</v>
      </c>
      <c r="C893" s="145" t="s">
        <v>1159</v>
      </c>
      <c r="D893" s="145" t="s">
        <v>1160</v>
      </c>
      <c r="F893" s="145" t="s">
        <v>1161</v>
      </c>
      <c r="G893" s="145" t="s">
        <v>1162</v>
      </c>
      <c r="H893" s="145" t="s">
        <v>1163</v>
      </c>
      <c r="I893" s="146" t="s">
        <v>1164</v>
      </c>
      <c r="J893" s="145" t="s">
        <v>1165</v>
      </c>
    </row>
    <row r="894" spans="1:8" ht="12.75">
      <c r="A894" s="147" t="s">
        <v>1104</v>
      </c>
      <c r="C894" s="148">
        <v>251.61100000003353</v>
      </c>
      <c r="D894" s="128">
        <v>4048725.7537879944</v>
      </c>
      <c r="F894" s="128">
        <v>25700</v>
      </c>
      <c r="G894" s="128">
        <v>21100</v>
      </c>
      <c r="H894" s="149" t="s">
        <v>885</v>
      </c>
    </row>
    <row r="896" spans="4:8" ht="12.75">
      <c r="D896" s="128">
        <v>3940724.755569458</v>
      </c>
      <c r="F896" s="128">
        <v>26900</v>
      </c>
      <c r="G896" s="128">
        <v>21400</v>
      </c>
      <c r="H896" s="149" t="s">
        <v>886</v>
      </c>
    </row>
    <row r="898" spans="4:8" ht="12.75">
      <c r="D898" s="128">
        <v>4069444.7551345825</v>
      </c>
      <c r="F898" s="128">
        <v>26900</v>
      </c>
      <c r="G898" s="128">
        <v>21100</v>
      </c>
      <c r="H898" s="149" t="s">
        <v>887</v>
      </c>
    </row>
    <row r="900" spans="1:10" ht="12.75">
      <c r="A900" s="144" t="s">
        <v>1166</v>
      </c>
      <c r="C900" s="150" t="s">
        <v>1167</v>
      </c>
      <c r="D900" s="128">
        <v>4019631.754830678</v>
      </c>
      <c r="F900" s="128">
        <v>26500</v>
      </c>
      <c r="G900" s="128">
        <v>21200</v>
      </c>
      <c r="H900" s="128">
        <v>3995807.877503187</v>
      </c>
      <c r="I900" s="128">
        <v>-0.0001</v>
      </c>
      <c r="J900" s="128">
        <v>-0.0001</v>
      </c>
    </row>
    <row r="901" spans="1:8" ht="12.75">
      <c r="A901" s="127">
        <v>38379.924895833334</v>
      </c>
      <c r="C901" s="150" t="s">
        <v>1168</v>
      </c>
      <c r="D901" s="128">
        <v>69116.24377460047</v>
      </c>
      <c r="F901" s="128">
        <v>692.8203230275509</v>
      </c>
      <c r="G901" s="128">
        <v>173.20508075688772</v>
      </c>
      <c r="H901" s="128">
        <v>69116.24377460047</v>
      </c>
    </row>
    <row r="903" spans="3:8" ht="12.75">
      <c r="C903" s="150" t="s">
        <v>1169</v>
      </c>
      <c r="D903" s="128">
        <v>1.7194670554470213</v>
      </c>
      <c r="F903" s="128">
        <v>2.614416313311513</v>
      </c>
      <c r="G903" s="128">
        <v>0.8170050979098478</v>
      </c>
      <c r="H903" s="128">
        <v>1.7297188927358624</v>
      </c>
    </row>
    <row r="904" spans="1:10" ht="12.75">
      <c r="A904" s="144" t="s">
        <v>1158</v>
      </c>
      <c r="C904" s="145" t="s">
        <v>1159</v>
      </c>
      <c r="D904" s="145" t="s">
        <v>1160</v>
      </c>
      <c r="F904" s="145" t="s">
        <v>1161</v>
      </c>
      <c r="G904" s="145" t="s">
        <v>1162</v>
      </c>
      <c r="H904" s="145" t="s">
        <v>1163</v>
      </c>
      <c r="I904" s="146" t="s">
        <v>1164</v>
      </c>
      <c r="J904" s="145" t="s">
        <v>1165</v>
      </c>
    </row>
    <row r="905" spans="1:8" ht="12.75">
      <c r="A905" s="147" t="s">
        <v>1107</v>
      </c>
      <c r="C905" s="148">
        <v>257.6099999998696</v>
      </c>
      <c r="D905" s="128">
        <v>214501.99226045609</v>
      </c>
      <c r="F905" s="128">
        <v>8987.5</v>
      </c>
      <c r="G905" s="128">
        <v>7255.000000007451</v>
      </c>
      <c r="H905" s="149" t="s">
        <v>888</v>
      </c>
    </row>
    <row r="907" spans="4:8" ht="12.75">
      <c r="D907" s="128">
        <v>219390.4327838421</v>
      </c>
      <c r="F907" s="128">
        <v>8587.5</v>
      </c>
      <c r="G907" s="128">
        <v>7112.5</v>
      </c>
      <c r="H907" s="149" t="s">
        <v>889</v>
      </c>
    </row>
    <row r="909" spans="4:8" ht="12.75">
      <c r="D909" s="128">
        <v>215140.24475812912</v>
      </c>
      <c r="F909" s="128">
        <v>8910</v>
      </c>
      <c r="G909" s="128">
        <v>6947.5</v>
      </c>
      <c r="H909" s="149" t="s">
        <v>890</v>
      </c>
    </row>
    <row r="911" spans="1:10" ht="12.75">
      <c r="A911" s="144" t="s">
        <v>1166</v>
      </c>
      <c r="C911" s="150" t="s">
        <v>1167</v>
      </c>
      <c r="D911" s="128">
        <v>216344.22326747578</v>
      </c>
      <c r="F911" s="128">
        <v>8828.333333333334</v>
      </c>
      <c r="G911" s="128">
        <v>7105.000000002483</v>
      </c>
      <c r="H911" s="128">
        <v>208377.55660080787</v>
      </c>
      <c r="I911" s="128">
        <v>-0.0001</v>
      </c>
      <c r="J911" s="128">
        <v>-0.0001</v>
      </c>
    </row>
    <row r="912" spans="1:8" ht="12.75">
      <c r="A912" s="127">
        <v>38379.92579861111</v>
      </c>
      <c r="C912" s="150" t="s">
        <v>1168</v>
      </c>
      <c r="D912" s="128">
        <v>2657.32682896016</v>
      </c>
      <c r="F912" s="128">
        <v>212.13694476288975</v>
      </c>
      <c r="G912" s="128">
        <v>153.88713396875966</v>
      </c>
      <c r="H912" s="128">
        <v>2657.32682896016</v>
      </c>
    </row>
    <row r="914" spans="3:8" ht="12.75">
      <c r="C914" s="150" t="s">
        <v>1169</v>
      </c>
      <c r="D914" s="128">
        <v>1.2282864727452374</v>
      </c>
      <c r="F914" s="128">
        <v>2.4029104560644488</v>
      </c>
      <c r="G914" s="128">
        <v>2.1658991410092314</v>
      </c>
      <c r="H914" s="128">
        <v>1.275246179247049</v>
      </c>
    </row>
    <row r="915" spans="1:10" ht="12.75">
      <c r="A915" s="144" t="s">
        <v>1158</v>
      </c>
      <c r="C915" s="145" t="s">
        <v>1159</v>
      </c>
      <c r="D915" s="145" t="s">
        <v>1160</v>
      </c>
      <c r="F915" s="145" t="s">
        <v>1161</v>
      </c>
      <c r="G915" s="145" t="s">
        <v>1162</v>
      </c>
      <c r="H915" s="145" t="s">
        <v>1163</v>
      </c>
      <c r="I915" s="146" t="s">
        <v>1164</v>
      </c>
      <c r="J915" s="145" t="s">
        <v>1165</v>
      </c>
    </row>
    <row r="916" spans="1:8" ht="12.75">
      <c r="A916" s="147" t="s">
        <v>1106</v>
      </c>
      <c r="C916" s="148">
        <v>259.9399999999441</v>
      </c>
      <c r="D916" s="128">
        <v>1732600.3984375</v>
      </c>
      <c r="F916" s="128">
        <v>18225</v>
      </c>
      <c r="G916" s="128">
        <v>15525</v>
      </c>
      <c r="H916" s="149" t="s">
        <v>891</v>
      </c>
    </row>
    <row r="918" spans="4:8" ht="12.75">
      <c r="D918" s="128">
        <v>1825517.5696697235</v>
      </c>
      <c r="F918" s="128">
        <v>18000</v>
      </c>
      <c r="G918" s="128">
        <v>15475</v>
      </c>
      <c r="H918" s="149" t="s">
        <v>892</v>
      </c>
    </row>
    <row r="920" spans="4:8" ht="12.75">
      <c r="D920" s="128">
        <v>1760643.2483005524</v>
      </c>
      <c r="F920" s="128">
        <v>17750</v>
      </c>
      <c r="G920" s="128">
        <v>15600</v>
      </c>
      <c r="H920" s="149" t="s">
        <v>893</v>
      </c>
    </row>
    <row r="922" spans="1:10" ht="12.75">
      <c r="A922" s="144" t="s">
        <v>1166</v>
      </c>
      <c r="C922" s="150" t="s">
        <v>1167</v>
      </c>
      <c r="D922" s="128">
        <v>1772920.4054692588</v>
      </c>
      <c r="F922" s="128">
        <v>17991.666666666668</v>
      </c>
      <c r="G922" s="128">
        <v>15533.333333333332</v>
      </c>
      <c r="H922" s="128">
        <v>1756145.489644343</v>
      </c>
      <c r="I922" s="128">
        <v>-0.0001</v>
      </c>
      <c r="J922" s="128">
        <v>-0.0001</v>
      </c>
    </row>
    <row r="923" spans="1:8" ht="12.75">
      <c r="A923" s="127">
        <v>38379.92673611111</v>
      </c>
      <c r="C923" s="150" t="s">
        <v>1168</v>
      </c>
      <c r="D923" s="128">
        <v>47659.695955370225</v>
      </c>
      <c r="F923" s="128">
        <v>237.60962382305422</v>
      </c>
      <c r="G923" s="128">
        <v>62.91528696058958</v>
      </c>
      <c r="H923" s="128">
        <v>47659.695955370225</v>
      </c>
    </row>
    <row r="925" spans="3:8" ht="12.75">
      <c r="C925" s="150" t="s">
        <v>1169</v>
      </c>
      <c r="D925" s="128">
        <v>2.68820279852076</v>
      </c>
      <c r="F925" s="128">
        <v>1.3206648846116957</v>
      </c>
      <c r="G925" s="128">
        <v>0.40503403622697165</v>
      </c>
      <c r="H925" s="128">
        <v>2.7138808393957343</v>
      </c>
    </row>
    <row r="926" spans="1:10" ht="12.75">
      <c r="A926" s="144" t="s">
        <v>1158</v>
      </c>
      <c r="C926" s="145" t="s">
        <v>1159</v>
      </c>
      <c r="D926" s="145" t="s">
        <v>1160</v>
      </c>
      <c r="F926" s="145" t="s">
        <v>1161</v>
      </c>
      <c r="G926" s="145" t="s">
        <v>1162</v>
      </c>
      <c r="H926" s="145" t="s">
        <v>1163</v>
      </c>
      <c r="I926" s="146" t="s">
        <v>1164</v>
      </c>
      <c r="J926" s="145" t="s">
        <v>1165</v>
      </c>
    </row>
    <row r="927" spans="1:8" ht="12.75">
      <c r="A927" s="147" t="s">
        <v>1108</v>
      </c>
      <c r="C927" s="148">
        <v>285.2129999999888</v>
      </c>
      <c r="D927" s="128">
        <v>1167283.3381595612</v>
      </c>
      <c r="F927" s="128">
        <v>14625</v>
      </c>
      <c r="G927" s="128">
        <v>11600</v>
      </c>
      <c r="H927" s="149" t="s">
        <v>894</v>
      </c>
    </row>
    <row r="929" spans="4:8" ht="12.75">
      <c r="D929" s="128">
        <v>1175972.0806598663</v>
      </c>
      <c r="F929" s="128">
        <v>14250</v>
      </c>
      <c r="G929" s="128">
        <v>11650</v>
      </c>
      <c r="H929" s="149" t="s">
        <v>895</v>
      </c>
    </row>
    <row r="931" spans="4:8" ht="12.75">
      <c r="D931" s="128">
        <v>1128757.8601665497</v>
      </c>
      <c r="F931" s="128">
        <v>14850</v>
      </c>
      <c r="G931" s="128">
        <v>11500</v>
      </c>
      <c r="H931" s="149" t="s">
        <v>896</v>
      </c>
    </row>
    <row r="933" spans="1:10" ht="12.75">
      <c r="A933" s="144" t="s">
        <v>1166</v>
      </c>
      <c r="C933" s="150" t="s">
        <v>1167</v>
      </c>
      <c r="D933" s="128">
        <v>1157337.7596619923</v>
      </c>
      <c r="F933" s="128">
        <v>14575</v>
      </c>
      <c r="G933" s="128">
        <v>11583.333333333332</v>
      </c>
      <c r="H933" s="128">
        <v>1144416.7187547425</v>
      </c>
      <c r="I933" s="128">
        <v>-0.0001</v>
      </c>
      <c r="J933" s="128">
        <v>-0.0001</v>
      </c>
    </row>
    <row r="934" spans="1:8" ht="12.75">
      <c r="A934" s="127">
        <v>38379.92767361111</v>
      </c>
      <c r="C934" s="150" t="s">
        <v>1168</v>
      </c>
      <c r="D934" s="128">
        <v>25129.296705961548</v>
      </c>
      <c r="F934" s="128">
        <v>303.10889132455355</v>
      </c>
      <c r="G934" s="128">
        <v>76.37626158259735</v>
      </c>
      <c r="H934" s="128">
        <v>25129.296705961548</v>
      </c>
    </row>
    <row r="936" spans="3:8" ht="12.75">
      <c r="C936" s="150" t="s">
        <v>1169</v>
      </c>
      <c r="D936" s="128">
        <v>2.171301894902376</v>
      </c>
      <c r="F936" s="128">
        <v>2.079649340134158</v>
      </c>
      <c r="G936" s="128">
        <v>0.6593634093461646</v>
      </c>
      <c r="H936" s="128">
        <v>2.195816986430006</v>
      </c>
    </row>
    <row r="937" spans="1:10" ht="12.75">
      <c r="A937" s="144" t="s">
        <v>1158</v>
      </c>
      <c r="C937" s="145" t="s">
        <v>1159</v>
      </c>
      <c r="D937" s="145" t="s">
        <v>1160</v>
      </c>
      <c r="F937" s="145" t="s">
        <v>1161</v>
      </c>
      <c r="G937" s="145" t="s">
        <v>1162</v>
      </c>
      <c r="H937" s="145" t="s">
        <v>1163</v>
      </c>
      <c r="I937" s="146" t="s">
        <v>1164</v>
      </c>
      <c r="J937" s="145" t="s">
        <v>1165</v>
      </c>
    </row>
    <row r="938" spans="1:8" ht="12.75">
      <c r="A938" s="147" t="s">
        <v>1104</v>
      </c>
      <c r="C938" s="148">
        <v>288.1579999998212</v>
      </c>
      <c r="D938" s="128">
        <v>337162.5</v>
      </c>
      <c r="F938" s="128">
        <v>3509.9999999962747</v>
      </c>
      <c r="G938" s="128">
        <v>3050</v>
      </c>
      <c r="H938" s="149" t="s">
        <v>897</v>
      </c>
    </row>
    <row r="940" spans="4:8" ht="12.75">
      <c r="D940" s="128">
        <v>381186.12618017197</v>
      </c>
      <c r="F940" s="128">
        <v>3509.9999999962747</v>
      </c>
      <c r="G940" s="128">
        <v>3050</v>
      </c>
      <c r="H940" s="149" t="s">
        <v>898</v>
      </c>
    </row>
    <row r="942" spans="4:8" ht="12.75">
      <c r="D942" s="128">
        <v>413589.86120176315</v>
      </c>
      <c r="F942" s="128">
        <v>3509.9999999962747</v>
      </c>
      <c r="G942" s="128">
        <v>3050</v>
      </c>
      <c r="H942" s="149" t="s">
        <v>899</v>
      </c>
    </row>
    <row r="944" spans="1:10" ht="12.75">
      <c r="A944" s="144" t="s">
        <v>1166</v>
      </c>
      <c r="C944" s="150" t="s">
        <v>1167</v>
      </c>
      <c r="D944" s="128">
        <v>377312.8291273117</v>
      </c>
      <c r="F944" s="128">
        <v>3509.9999999962747</v>
      </c>
      <c r="G944" s="128">
        <v>3050</v>
      </c>
      <c r="H944" s="128">
        <v>374036.39107421617</v>
      </c>
      <c r="I944" s="128">
        <v>-0.0001</v>
      </c>
      <c r="J944" s="128">
        <v>-0.0001</v>
      </c>
    </row>
    <row r="945" spans="1:8" ht="12.75">
      <c r="A945" s="127">
        <v>38379.92835648148</v>
      </c>
      <c r="C945" s="150" t="s">
        <v>1168</v>
      </c>
      <c r="D945" s="128">
        <v>38360.62053214194</v>
      </c>
      <c r="H945" s="128">
        <v>38360.62053214194</v>
      </c>
    </row>
    <row r="947" spans="3:8" ht="12.75">
      <c r="C947" s="150" t="s">
        <v>1169</v>
      </c>
      <c r="D947" s="128">
        <v>10.166794651765848</v>
      </c>
      <c r="F947" s="128">
        <v>0</v>
      </c>
      <c r="G947" s="128">
        <v>0</v>
      </c>
      <c r="H947" s="128">
        <v>10.255852491243413</v>
      </c>
    </row>
    <row r="948" spans="1:10" ht="12.75">
      <c r="A948" s="144" t="s">
        <v>1158</v>
      </c>
      <c r="C948" s="145" t="s">
        <v>1159</v>
      </c>
      <c r="D948" s="145" t="s">
        <v>1160</v>
      </c>
      <c r="F948" s="145" t="s">
        <v>1161</v>
      </c>
      <c r="G948" s="145" t="s">
        <v>1162</v>
      </c>
      <c r="H948" s="145" t="s">
        <v>1163</v>
      </c>
      <c r="I948" s="146" t="s">
        <v>1164</v>
      </c>
      <c r="J948" s="145" t="s">
        <v>1165</v>
      </c>
    </row>
    <row r="949" spans="1:8" ht="12.75">
      <c r="A949" s="147" t="s">
        <v>1105</v>
      </c>
      <c r="C949" s="148">
        <v>334.94100000010803</v>
      </c>
      <c r="D949" s="128">
        <v>169394.4081618786</v>
      </c>
      <c r="F949" s="128">
        <v>21200</v>
      </c>
      <c r="H949" s="149" t="s">
        <v>900</v>
      </c>
    </row>
    <row r="951" spans="4:8" ht="12.75">
      <c r="D951" s="128">
        <v>176484.84826993942</v>
      </c>
      <c r="F951" s="128">
        <v>21100</v>
      </c>
      <c r="H951" s="149" t="s">
        <v>901</v>
      </c>
    </row>
    <row r="953" spans="4:8" ht="12.75">
      <c r="D953" s="128">
        <v>162416.60398125648</v>
      </c>
      <c r="F953" s="128">
        <v>21300</v>
      </c>
      <c r="H953" s="149" t="s">
        <v>902</v>
      </c>
    </row>
    <row r="955" spans="1:10" ht="12.75">
      <c r="A955" s="144" t="s">
        <v>1166</v>
      </c>
      <c r="C955" s="150" t="s">
        <v>1167</v>
      </c>
      <c r="D955" s="128">
        <v>169431.9534710248</v>
      </c>
      <c r="F955" s="128">
        <v>21200</v>
      </c>
      <c r="H955" s="128">
        <v>148231.95347102484</v>
      </c>
      <c r="I955" s="128">
        <v>-0.0001</v>
      </c>
      <c r="J955" s="128">
        <v>-0.0001</v>
      </c>
    </row>
    <row r="956" spans="1:8" ht="12.75">
      <c r="A956" s="127">
        <v>38379.92905092592</v>
      </c>
      <c r="C956" s="150" t="s">
        <v>1168</v>
      </c>
      <c r="D956" s="128">
        <v>7034.1972945882535</v>
      </c>
      <c r="F956" s="128">
        <v>100</v>
      </c>
      <c r="H956" s="128">
        <v>7034.1972945882535</v>
      </c>
    </row>
    <row r="958" spans="3:8" ht="12.75">
      <c r="C958" s="150" t="s">
        <v>1169</v>
      </c>
      <c r="D958" s="128">
        <v>4.151635597940029</v>
      </c>
      <c r="F958" s="128">
        <v>0.4716981132075472</v>
      </c>
      <c r="H958" s="128">
        <v>4.745398768534234</v>
      </c>
    </row>
    <row r="959" spans="1:10" ht="12.75">
      <c r="A959" s="144" t="s">
        <v>1158</v>
      </c>
      <c r="C959" s="145" t="s">
        <v>1159</v>
      </c>
      <c r="D959" s="145" t="s">
        <v>1160</v>
      </c>
      <c r="F959" s="145" t="s">
        <v>1161</v>
      </c>
      <c r="G959" s="145" t="s">
        <v>1162</v>
      </c>
      <c r="H959" s="145" t="s">
        <v>1163</v>
      </c>
      <c r="I959" s="146" t="s">
        <v>1164</v>
      </c>
      <c r="J959" s="145" t="s">
        <v>1165</v>
      </c>
    </row>
    <row r="960" spans="1:8" ht="12.75">
      <c r="A960" s="147" t="s">
        <v>1109</v>
      </c>
      <c r="C960" s="148">
        <v>393.36599999992177</v>
      </c>
      <c r="D960" s="128">
        <v>5498082.103599548</v>
      </c>
      <c r="F960" s="128">
        <v>22000</v>
      </c>
      <c r="G960" s="128">
        <v>15900</v>
      </c>
      <c r="H960" s="149" t="s">
        <v>903</v>
      </c>
    </row>
    <row r="962" spans="4:8" ht="12.75">
      <c r="D962" s="128">
        <v>5566017.487510681</v>
      </c>
      <c r="F962" s="128">
        <v>20300</v>
      </c>
      <c r="G962" s="128">
        <v>15500</v>
      </c>
      <c r="H962" s="149" t="s">
        <v>904</v>
      </c>
    </row>
    <row r="964" spans="4:8" ht="12.75">
      <c r="D964" s="128">
        <v>5371923.545974731</v>
      </c>
      <c r="F964" s="128">
        <v>19300</v>
      </c>
      <c r="G964" s="128">
        <v>15400</v>
      </c>
      <c r="H964" s="149" t="s">
        <v>905</v>
      </c>
    </row>
    <row r="966" spans="1:10" ht="12.75">
      <c r="A966" s="144" t="s">
        <v>1166</v>
      </c>
      <c r="C966" s="150" t="s">
        <v>1167</v>
      </c>
      <c r="D966" s="128">
        <v>5478674.37902832</v>
      </c>
      <c r="F966" s="128">
        <v>20533.333333333332</v>
      </c>
      <c r="G966" s="128">
        <v>15600</v>
      </c>
      <c r="H966" s="128">
        <v>5460607.712361654</v>
      </c>
      <c r="I966" s="128">
        <v>-0.0001</v>
      </c>
      <c r="J966" s="128">
        <v>-0.0001</v>
      </c>
    </row>
    <row r="967" spans="1:8" ht="12.75">
      <c r="A967" s="127">
        <v>38379.929756944446</v>
      </c>
      <c r="C967" s="150" t="s">
        <v>1168</v>
      </c>
      <c r="D967" s="128">
        <v>98491.6715514904</v>
      </c>
      <c r="F967" s="128">
        <v>1365.0396819628847</v>
      </c>
      <c r="G967" s="128">
        <v>264.575131106459</v>
      </c>
      <c r="H967" s="128">
        <v>98491.6715514904</v>
      </c>
    </row>
    <row r="969" spans="3:8" ht="12.75">
      <c r="C969" s="150" t="s">
        <v>1169</v>
      </c>
      <c r="D969" s="128">
        <v>1.7977281498696873</v>
      </c>
      <c r="F969" s="128">
        <v>6.647920529040024</v>
      </c>
      <c r="G969" s="128">
        <v>1.6959944301696088</v>
      </c>
      <c r="H969" s="128">
        <v>1.8036760144576254</v>
      </c>
    </row>
    <row r="970" spans="1:10" ht="12.75">
      <c r="A970" s="144" t="s">
        <v>1158</v>
      </c>
      <c r="C970" s="145" t="s">
        <v>1159</v>
      </c>
      <c r="D970" s="145" t="s">
        <v>1160</v>
      </c>
      <c r="F970" s="145" t="s">
        <v>1161</v>
      </c>
      <c r="G970" s="145" t="s">
        <v>1162</v>
      </c>
      <c r="H970" s="145" t="s">
        <v>1163</v>
      </c>
      <c r="I970" s="146" t="s">
        <v>1164</v>
      </c>
      <c r="J970" s="145" t="s">
        <v>1165</v>
      </c>
    </row>
    <row r="971" spans="1:8" ht="12.75">
      <c r="A971" s="147" t="s">
        <v>1103</v>
      </c>
      <c r="C971" s="148">
        <v>396.15199999976903</v>
      </c>
      <c r="D971" s="128">
        <v>6631465.888214111</v>
      </c>
      <c r="F971" s="128">
        <v>81900</v>
      </c>
      <c r="G971" s="128">
        <v>77700</v>
      </c>
      <c r="H971" s="149" t="s">
        <v>906</v>
      </c>
    </row>
    <row r="973" spans="4:8" ht="12.75">
      <c r="D973" s="128">
        <v>6934519.321655273</v>
      </c>
      <c r="F973" s="128">
        <v>83800</v>
      </c>
      <c r="G973" s="128">
        <v>77300</v>
      </c>
      <c r="H973" s="149" t="s">
        <v>907</v>
      </c>
    </row>
    <row r="975" spans="4:8" ht="12.75">
      <c r="D975" s="128">
        <v>4846150</v>
      </c>
      <c r="F975" s="128">
        <v>80200</v>
      </c>
      <c r="G975" s="128">
        <v>77000</v>
      </c>
      <c r="H975" s="149" t="s">
        <v>908</v>
      </c>
    </row>
    <row r="977" spans="1:10" ht="12.75">
      <c r="A977" s="144" t="s">
        <v>1166</v>
      </c>
      <c r="C977" s="150" t="s">
        <v>1167</v>
      </c>
      <c r="D977" s="128">
        <v>6137378.403289795</v>
      </c>
      <c r="F977" s="128">
        <v>81966.66666666667</v>
      </c>
      <c r="G977" s="128">
        <v>77333.33333333333</v>
      </c>
      <c r="H977" s="128">
        <v>6057703.611375407</v>
      </c>
      <c r="I977" s="128">
        <v>-0.0001</v>
      </c>
      <c r="J977" s="128">
        <v>-0.0001</v>
      </c>
    </row>
    <row r="978" spans="1:8" ht="12.75">
      <c r="A978" s="127">
        <v>38379.93048611111</v>
      </c>
      <c r="C978" s="150" t="s">
        <v>1168</v>
      </c>
      <c r="D978" s="128">
        <v>1128456.2189012268</v>
      </c>
      <c r="F978" s="128">
        <v>1800.9256878986798</v>
      </c>
      <c r="G978" s="128">
        <v>351.1884584284246</v>
      </c>
      <c r="H978" s="128">
        <v>1128456.2189012268</v>
      </c>
    </row>
    <row r="980" spans="3:8" ht="12.75">
      <c r="C980" s="150" t="s">
        <v>1169</v>
      </c>
      <c r="D980" s="128">
        <v>18.386616316444567</v>
      </c>
      <c r="F980" s="128">
        <v>2.1971439868629687</v>
      </c>
      <c r="G980" s="128">
        <v>0.45412300658848026</v>
      </c>
      <c r="H980" s="128">
        <v>18.62844885283203</v>
      </c>
    </row>
    <row r="981" spans="1:10" ht="12.75">
      <c r="A981" s="144" t="s">
        <v>1158</v>
      </c>
      <c r="C981" s="145" t="s">
        <v>1159</v>
      </c>
      <c r="D981" s="145" t="s">
        <v>1160</v>
      </c>
      <c r="F981" s="145" t="s">
        <v>1161</v>
      </c>
      <c r="G981" s="145" t="s">
        <v>1162</v>
      </c>
      <c r="H981" s="145" t="s">
        <v>1163</v>
      </c>
      <c r="I981" s="146" t="s">
        <v>1164</v>
      </c>
      <c r="J981" s="145" t="s">
        <v>1165</v>
      </c>
    </row>
    <row r="982" spans="1:8" ht="12.75">
      <c r="A982" s="147" t="s">
        <v>1110</v>
      </c>
      <c r="C982" s="148">
        <v>589.5920000001788</v>
      </c>
      <c r="D982" s="128">
        <v>260811.5682284832</v>
      </c>
      <c r="F982" s="128">
        <v>2950</v>
      </c>
      <c r="G982" s="128">
        <v>2520</v>
      </c>
      <c r="H982" s="149" t="s">
        <v>909</v>
      </c>
    </row>
    <row r="984" spans="4:8" ht="12.75">
      <c r="D984" s="128">
        <v>254827.5314192772</v>
      </c>
      <c r="F984" s="128">
        <v>3030</v>
      </c>
      <c r="G984" s="128">
        <v>2540</v>
      </c>
      <c r="H984" s="149" t="s">
        <v>910</v>
      </c>
    </row>
    <row r="986" spans="4:8" ht="12.75">
      <c r="D986" s="128">
        <v>254268.33819794655</v>
      </c>
      <c r="F986" s="128">
        <v>2950</v>
      </c>
      <c r="G986" s="128">
        <v>2520</v>
      </c>
      <c r="H986" s="149" t="s">
        <v>911</v>
      </c>
    </row>
    <row r="988" spans="1:10" ht="12.75">
      <c r="A988" s="144" t="s">
        <v>1166</v>
      </c>
      <c r="C988" s="150" t="s">
        <v>1167</v>
      </c>
      <c r="D988" s="128">
        <v>256635.81261523563</v>
      </c>
      <c r="F988" s="128">
        <v>2976.666666666667</v>
      </c>
      <c r="G988" s="128">
        <v>2526.6666666666665</v>
      </c>
      <c r="H988" s="128">
        <v>253884.145948569</v>
      </c>
      <c r="I988" s="128">
        <v>-0.0001</v>
      </c>
      <c r="J988" s="128">
        <v>-0.0001</v>
      </c>
    </row>
    <row r="989" spans="1:8" ht="12.75">
      <c r="A989" s="127">
        <v>38379.931226851855</v>
      </c>
      <c r="C989" s="150" t="s">
        <v>1168</v>
      </c>
      <c r="D989" s="128">
        <v>3627.102903266658</v>
      </c>
      <c r="F989" s="128">
        <v>46.188021535170066</v>
      </c>
      <c r="G989" s="128">
        <v>11.547005383792516</v>
      </c>
      <c r="H989" s="128">
        <v>3627.102903266658</v>
      </c>
    </row>
    <row r="991" spans="3:8" ht="12.75">
      <c r="C991" s="150" t="s">
        <v>1169</v>
      </c>
      <c r="D991" s="128">
        <v>1.41332687215585</v>
      </c>
      <c r="F991" s="128">
        <v>1.5516692565006742</v>
      </c>
      <c r="G991" s="128">
        <v>0.45700549012371444</v>
      </c>
      <c r="H991" s="128">
        <v>1.4286449001039336</v>
      </c>
    </row>
    <row r="992" spans="1:10" ht="12.75">
      <c r="A992" s="144" t="s">
        <v>1158</v>
      </c>
      <c r="C992" s="145" t="s">
        <v>1159</v>
      </c>
      <c r="D992" s="145" t="s">
        <v>1160</v>
      </c>
      <c r="F992" s="145" t="s">
        <v>1161</v>
      </c>
      <c r="G992" s="145" t="s">
        <v>1162</v>
      </c>
      <c r="H992" s="145" t="s">
        <v>1163</v>
      </c>
      <c r="I992" s="146" t="s">
        <v>1164</v>
      </c>
      <c r="J992" s="145" t="s">
        <v>1165</v>
      </c>
    </row>
    <row r="993" spans="1:8" ht="12.75">
      <c r="A993" s="147" t="s">
        <v>1111</v>
      </c>
      <c r="C993" s="148">
        <v>766.4900000002235</v>
      </c>
      <c r="D993" s="128">
        <v>2705.8759825006127</v>
      </c>
      <c r="F993" s="128">
        <v>1598</v>
      </c>
      <c r="G993" s="128">
        <v>1716</v>
      </c>
      <c r="H993" s="149" t="s">
        <v>912</v>
      </c>
    </row>
    <row r="995" spans="4:8" ht="12.75">
      <c r="D995" s="128">
        <v>2682.942456614226</v>
      </c>
      <c r="F995" s="128">
        <v>1700</v>
      </c>
      <c r="G995" s="128">
        <v>1675</v>
      </c>
      <c r="H995" s="149" t="s">
        <v>913</v>
      </c>
    </row>
    <row r="997" spans="4:8" ht="12.75">
      <c r="D997" s="128">
        <v>2738.1607191190124</v>
      </c>
      <c r="F997" s="128">
        <v>1494</v>
      </c>
      <c r="G997" s="128">
        <v>1631</v>
      </c>
      <c r="H997" s="149" t="s">
        <v>914</v>
      </c>
    </row>
    <row r="999" spans="1:10" ht="12.75">
      <c r="A999" s="144" t="s">
        <v>1166</v>
      </c>
      <c r="C999" s="150" t="s">
        <v>1167</v>
      </c>
      <c r="D999" s="128">
        <v>2708.9930527446168</v>
      </c>
      <c r="F999" s="128">
        <v>1597.3333333333335</v>
      </c>
      <c r="G999" s="128">
        <v>1674</v>
      </c>
      <c r="H999" s="128">
        <v>1071.8304511186006</v>
      </c>
      <c r="I999" s="128">
        <v>-0.0001</v>
      </c>
      <c r="J999" s="128">
        <v>-0.0001</v>
      </c>
    </row>
    <row r="1000" spans="1:8" ht="12.75">
      <c r="A1000" s="127">
        <v>38379.93199074074</v>
      </c>
      <c r="C1000" s="150" t="s">
        <v>1168</v>
      </c>
      <c r="D1000" s="128">
        <v>27.740786284662235</v>
      </c>
      <c r="F1000" s="128">
        <v>103.00161811026723</v>
      </c>
      <c r="G1000" s="128">
        <v>42.50882261366457</v>
      </c>
      <c r="H1000" s="128">
        <v>27.740786284662235</v>
      </c>
    </row>
    <row r="1002" spans="3:8" ht="12.75">
      <c r="C1002" s="150" t="s">
        <v>1169</v>
      </c>
      <c r="D1002" s="128">
        <v>1.0240257447894399</v>
      </c>
      <c r="F1002" s="128">
        <v>6.448348379190352</v>
      </c>
      <c r="G1002" s="128">
        <v>2.5393561895856966</v>
      </c>
      <c r="H1002" s="128">
        <v>2.5881692627514883</v>
      </c>
    </row>
    <row r="1003" spans="1:16" ht="12.75">
      <c r="A1003" s="138" t="s">
        <v>1258</v>
      </c>
      <c r="B1003" s="133" t="s">
        <v>915</v>
      </c>
      <c r="D1003" s="138" t="s">
        <v>1259</v>
      </c>
      <c r="E1003" s="133" t="s">
        <v>1260</v>
      </c>
      <c r="F1003" s="134" t="s">
        <v>1184</v>
      </c>
      <c r="G1003" s="139" t="s">
        <v>1262</v>
      </c>
      <c r="H1003" s="140">
        <v>1</v>
      </c>
      <c r="I1003" s="141" t="s">
        <v>1263</v>
      </c>
      <c r="J1003" s="140">
        <v>9</v>
      </c>
      <c r="K1003" s="139" t="s">
        <v>1264</v>
      </c>
      <c r="L1003" s="142">
        <v>1</v>
      </c>
      <c r="M1003" s="139" t="s">
        <v>1265</v>
      </c>
      <c r="N1003" s="143">
        <v>1</v>
      </c>
      <c r="O1003" s="139" t="s">
        <v>1266</v>
      </c>
      <c r="P1003" s="143">
        <v>1</v>
      </c>
    </row>
    <row r="1005" spans="1:10" ht="12.75">
      <c r="A1005" s="144" t="s">
        <v>1158</v>
      </c>
      <c r="C1005" s="145" t="s">
        <v>1159</v>
      </c>
      <c r="D1005" s="145" t="s">
        <v>1160</v>
      </c>
      <c r="F1005" s="145" t="s">
        <v>1161</v>
      </c>
      <c r="G1005" s="145" t="s">
        <v>1162</v>
      </c>
      <c r="H1005" s="145" t="s">
        <v>1163</v>
      </c>
      <c r="I1005" s="146" t="s">
        <v>1164</v>
      </c>
      <c r="J1005" s="145" t="s">
        <v>1165</v>
      </c>
    </row>
    <row r="1006" spans="1:8" ht="12.75">
      <c r="A1006" s="147" t="s">
        <v>1290</v>
      </c>
      <c r="C1006" s="148">
        <v>178.2290000000503</v>
      </c>
      <c r="D1006" s="128">
        <v>409.2126144175418</v>
      </c>
      <c r="F1006" s="128">
        <v>419.99999999953434</v>
      </c>
      <c r="G1006" s="128">
        <v>389</v>
      </c>
      <c r="H1006" s="149" t="s">
        <v>916</v>
      </c>
    </row>
    <row r="1008" spans="4:8" ht="12.75">
      <c r="D1008" s="128">
        <v>407.4112292206846</v>
      </c>
      <c r="F1008" s="128">
        <v>371</v>
      </c>
      <c r="G1008" s="128">
        <v>404</v>
      </c>
      <c r="H1008" s="149" t="s">
        <v>917</v>
      </c>
    </row>
    <row r="1010" spans="4:8" ht="12.75">
      <c r="D1010" s="128">
        <v>433.7238399218768</v>
      </c>
      <c r="F1010" s="128">
        <v>394</v>
      </c>
      <c r="G1010" s="128">
        <v>408</v>
      </c>
      <c r="H1010" s="149" t="s">
        <v>918</v>
      </c>
    </row>
    <row r="1012" spans="1:8" ht="12.75">
      <c r="A1012" s="144" t="s">
        <v>1166</v>
      </c>
      <c r="C1012" s="150" t="s">
        <v>1167</v>
      </c>
      <c r="D1012" s="128">
        <v>416.78256118670106</v>
      </c>
      <c r="F1012" s="128">
        <v>394.9999999998448</v>
      </c>
      <c r="G1012" s="128">
        <v>400.33333333333337</v>
      </c>
      <c r="H1012" s="128">
        <v>18.959644520107457</v>
      </c>
    </row>
    <row r="1013" spans="1:8" ht="12.75">
      <c r="A1013" s="127">
        <v>38379.934479166666</v>
      </c>
      <c r="C1013" s="150" t="s">
        <v>1168</v>
      </c>
      <c r="D1013" s="128">
        <v>14.699198653126041</v>
      </c>
      <c r="F1013" s="128">
        <v>24.51530134402446</v>
      </c>
      <c r="G1013" s="128">
        <v>10.016652800877813</v>
      </c>
      <c r="H1013" s="128">
        <v>14.699198653126041</v>
      </c>
    </row>
    <row r="1015" spans="3:8" ht="12.75">
      <c r="C1015" s="150" t="s">
        <v>1169</v>
      </c>
      <c r="D1015" s="128">
        <v>3.5268267010196284</v>
      </c>
      <c r="F1015" s="128">
        <v>6.206405403552934</v>
      </c>
      <c r="G1015" s="128">
        <v>2.502078135106864</v>
      </c>
      <c r="H1015" s="128">
        <v>77.52887264071306</v>
      </c>
    </row>
    <row r="1016" spans="1:10" ht="12.75">
      <c r="A1016" s="144" t="s">
        <v>1158</v>
      </c>
      <c r="C1016" s="145" t="s">
        <v>1159</v>
      </c>
      <c r="D1016" s="145" t="s">
        <v>1160</v>
      </c>
      <c r="F1016" s="145" t="s">
        <v>1161</v>
      </c>
      <c r="G1016" s="145" t="s">
        <v>1162</v>
      </c>
      <c r="H1016" s="145" t="s">
        <v>1163</v>
      </c>
      <c r="I1016" s="146" t="s">
        <v>1164</v>
      </c>
      <c r="J1016" s="145" t="s">
        <v>1165</v>
      </c>
    </row>
    <row r="1017" spans="1:8" ht="12.75">
      <c r="A1017" s="147" t="s">
        <v>1104</v>
      </c>
      <c r="C1017" s="148">
        <v>251.61100000003353</v>
      </c>
      <c r="D1017" s="128">
        <v>4521834.810249329</v>
      </c>
      <c r="F1017" s="128">
        <v>26300</v>
      </c>
      <c r="G1017" s="128">
        <v>22200</v>
      </c>
      <c r="H1017" s="149" t="s">
        <v>919</v>
      </c>
    </row>
    <row r="1019" spans="4:8" ht="12.75">
      <c r="D1019" s="128">
        <v>4091481.0311660767</v>
      </c>
      <c r="F1019" s="128">
        <v>26800</v>
      </c>
      <c r="G1019" s="128">
        <v>22500</v>
      </c>
      <c r="H1019" s="149" t="s">
        <v>698</v>
      </c>
    </row>
    <row r="1021" spans="4:8" ht="12.75">
      <c r="D1021" s="128">
        <v>4391298.081832886</v>
      </c>
      <c r="F1021" s="128">
        <v>25900</v>
      </c>
      <c r="G1021" s="128">
        <v>22000</v>
      </c>
      <c r="H1021" s="149" t="s">
        <v>699</v>
      </c>
    </row>
    <row r="1023" spans="1:10" ht="12.75">
      <c r="A1023" s="144" t="s">
        <v>1166</v>
      </c>
      <c r="C1023" s="150" t="s">
        <v>1167</v>
      </c>
      <c r="D1023" s="128">
        <v>4334871.307749431</v>
      </c>
      <c r="F1023" s="128">
        <v>26333.333333333336</v>
      </c>
      <c r="G1023" s="128">
        <v>22233.333333333336</v>
      </c>
      <c r="H1023" s="128">
        <v>4310608.1825212445</v>
      </c>
      <c r="I1023" s="128">
        <v>-0.0001</v>
      </c>
      <c r="J1023" s="128">
        <v>-0.0001</v>
      </c>
    </row>
    <row r="1024" spans="1:8" ht="12.75">
      <c r="A1024" s="127">
        <v>38379.935208333336</v>
      </c>
      <c r="C1024" s="150" t="s">
        <v>1168</v>
      </c>
      <c r="D1024" s="128">
        <v>220656.0205793322</v>
      </c>
      <c r="F1024" s="128">
        <v>450.9249752822894</v>
      </c>
      <c r="G1024" s="128">
        <v>251.66114784235833</v>
      </c>
      <c r="H1024" s="128">
        <v>220656.0205793322</v>
      </c>
    </row>
    <row r="1026" spans="3:8" ht="12.75">
      <c r="C1026" s="150" t="s">
        <v>1169</v>
      </c>
      <c r="D1026" s="128">
        <v>5.090255394315084</v>
      </c>
      <c r="F1026" s="128">
        <v>1.7123733238567949</v>
      </c>
      <c r="G1026" s="128">
        <v>1.1319092106852695</v>
      </c>
      <c r="H1026" s="128">
        <v>5.118906920699808</v>
      </c>
    </row>
    <row r="1027" spans="1:10" ht="12.75">
      <c r="A1027" s="144" t="s">
        <v>1158</v>
      </c>
      <c r="C1027" s="145" t="s">
        <v>1159</v>
      </c>
      <c r="D1027" s="145" t="s">
        <v>1160</v>
      </c>
      <c r="F1027" s="145" t="s">
        <v>1161</v>
      </c>
      <c r="G1027" s="145" t="s">
        <v>1162</v>
      </c>
      <c r="H1027" s="145" t="s">
        <v>1163</v>
      </c>
      <c r="I1027" s="146" t="s">
        <v>1164</v>
      </c>
      <c r="J1027" s="145" t="s">
        <v>1165</v>
      </c>
    </row>
    <row r="1028" spans="1:8" ht="12.75">
      <c r="A1028" s="147" t="s">
        <v>1107</v>
      </c>
      <c r="C1028" s="148">
        <v>257.6099999998696</v>
      </c>
      <c r="D1028" s="128">
        <v>269193.3672680855</v>
      </c>
      <c r="F1028" s="128">
        <v>8782.5</v>
      </c>
      <c r="G1028" s="128">
        <v>7119.999999992549</v>
      </c>
      <c r="H1028" s="149" t="s">
        <v>700</v>
      </c>
    </row>
    <row r="1030" spans="4:8" ht="12.75">
      <c r="D1030" s="128">
        <v>269475.5308971405</v>
      </c>
      <c r="F1030" s="128">
        <v>8670</v>
      </c>
      <c r="G1030" s="128">
        <v>7150</v>
      </c>
      <c r="H1030" s="149" t="s">
        <v>701</v>
      </c>
    </row>
    <row r="1032" spans="4:8" ht="12.75">
      <c r="D1032" s="128">
        <v>258351.06935811043</v>
      </c>
      <c r="F1032" s="128">
        <v>8455</v>
      </c>
      <c r="G1032" s="128">
        <v>6975</v>
      </c>
      <c r="H1032" s="149" t="s">
        <v>702</v>
      </c>
    </row>
    <row r="1034" spans="1:10" ht="12.75">
      <c r="A1034" s="144" t="s">
        <v>1166</v>
      </c>
      <c r="C1034" s="150" t="s">
        <v>1167</v>
      </c>
      <c r="D1034" s="128">
        <v>265673.3225077788</v>
      </c>
      <c r="F1034" s="128">
        <v>8635.833333333334</v>
      </c>
      <c r="G1034" s="128">
        <v>7081.666666664183</v>
      </c>
      <c r="H1034" s="128">
        <v>257814.57250778005</v>
      </c>
      <c r="I1034" s="128">
        <v>-0.0001</v>
      </c>
      <c r="J1034" s="128">
        <v>-0.0001</v>
      </c>
    </row>
    <row r="1035" spans="1:8" ht="12.75">
      <c r="A1035" s="127">
        <v>38379.936111111114</v>
      </c>
      <c r="C1035" s="150" t="s">
        <v>1168</v>
      </c>
      <c r="D1035" s="128">
        <v>6342.826457443463</v>
      </c>
      <c r="F1035" s="128">
        <v>166.4018729862538</v>
      </c>
      <c r="G1035" s="128">
        <v>93.58596760761513</v>
      </c>
      <c r="H1035" s="128">
        <v>6342.826457443463</v>
      </c>
    </row>
    <row r="1037" spans="3:8" ht="12.75">
      <c r="C1037" s="150" t="s">
        <v>1169</v>
      </c>
      <c r="D1037" s="128">
        <v>2.3874532819371614</v>
      </c>
      <c r="F1037" s="128">
        <v>1.926876846313853</v>
      </c>
      <c r="G1037" s="128">
        <v>1.321524607309691</v>
      </c>
      <c r="H1037" s="128">
        <v>2.4602280607129208</v>
      </c>
    </row>
    <row r="1038" spans="1:10" ht="12.75">
      <c r="A1038" s="144" t="s">
        <v>1158</v>
      </c>
      <c r="C1038" s="145" t="s">
        <v>1159</v>
      </c>
      <c r="D1038" s="145" t="s">
        <v>1160</v>
      </c>
      <c r="F1038" s="145" t="s">
        <v>1161</v>
      </c>
      <c r="G1038" s="145" t="s">
        <v>1162</v>
      </c>
      <c r="H1038" s="145" t="s">
        <v>1163</v>
      </c>
      <c r="I1038" s="146" t="s">
        <v>1164</v>
      </c>
      <c r="J1038" s="145" t="s">
        <v>1165</v>
      </c>
    </row>
    <row r="1039" spans="1:8" ht="12.75">
      <c r="A1039" s="147" t="s">
        <v>1106</v>
      </c>
      <c r="C1039" s="148">
        <v>259.9399999999441</v>
      </c>
      <c r="D1039" s="128">
        <v>2044499.7014217377</v>
      </c>
      <c r="F1039" s="128">
        <v>18800</v>
      </c>
      <c r="G1039" s="128">
        <v>16125</v>
      </c>
      <c r="H1039" s="149" t="s">
        <v>703</v>
      </c>
    </row>
    <row r="1041" spans="4:8" ht="12.75">
      <c r="D1041" s="128">
        <v>1986856.3903503418</v>
      </c>
      <c r="F1041" s="128">
        <v>18250</v>
      </c>
      <c r="G1041" s="128">
        <v>15950</v>
      </c>
      <c r="H1041" s="149" t="s">
        <v>704</v>
      </c>
    </row>
    <row r="1043" spans="4:8" ht="12.75">
      <c r="D1043" s="128">
        <v>1974803.219303131</v>
      </c>
      <c r="F1043" s="128">
        <v>18225</v>
      </c>
      <c r="G1043" s="128">
        <v>16075</v>
      </c>
      <c r="H1043" s="149" t="s">
        <v>705</v>
      </c>
    </row>
    <row r="1045" spans="1:10" ht="12.75">
      <c r="A1045" s="144" t="s">
        <v>1166</v>
      </c>
      <c r="C1045" s="150" t="s">
        <v>1167</v>
      </c>
      <c r="D1045" s="128">
        <v>2002053.1036917367</v>
      </c>
      <c r="F1045" s="128">
        <v>18425</v>
      </c>
      <c r="G1045" s="128">
        <v>16050</v>
      </c>
      <c r="H1045" s="128">
        <v>1984803.6087422417</v>
      </c>
      <c r="I1045" s="128">
        <v>-0.0001</v>
      </c>
      <c r="J1045" s="128">
        <v>-0.0001</v>
      </c>
    </row>
    <row r="1046" spans="1:8" ht="12.75">
      <c r="A1046" s="127">
        <v>38379.937048611115</v>
      </c>
      <c r="C1046" s="150" t="s">
        <v>1168</v>
      </c>
      <c r="D1046" s="128">
        <v>37250.57015956266</v>
      </c>
      <c r="F1046" s="128">
        <v>325</v>
      </c>
      <c r="G1046" s="128">
        <v>90.13878188659973</v>
      </c>
      <c r="H1046" s="128">
        <v>37250.57015956266</v>
      </c>
    </row>
    <row r="1048" spans="3:8" ht="12.75">
      <c r="C1048" s="150" t="s">
        <v>1169</v>
      </c>
      <c r="D1048" s="128">
        <v>1.86061848663622</v>
      </c>
      <c r="F1048" s="128">
        <v>1.7639077340569878</v>
      </c>
      <c r="G1048" s="128">
        <v>0.5616123482031137</v>
      </c>
      <c r="H1048" s="128">
        <v>1.8767887157948147</v>
      </c>
    </row>
    <row r="1049" spans="1:10" ht="12.75">
      <c r="A1049" s="144" t="s">
        <v>1158</v>
      </c>
      <c r="C1049" s="145" t="s">
        <v>1159</v>
      </c>
      <c r="D1049" s="145" t="s">
        <v>1160</v>
      </c>
      <c r="F1049" s="145" t="s">
        <v>1161</v>
      </c>
      <c r="G1049" s="145" t="s">
        <v>1162</v>
      </c>
      <c r="H1049" s="145" t="s">
        <v>1163</v>
      </c>
      <c r="I1049" s="146" t="s">
        <v>1164</v>
      </c>
      <c r="J1049" s="145" t="s">
        <v>1165</v>
      </c>
    </row>
    <row r="1050" spans="1:8" ht="12.75">
      <c r="A1050" s="147" t="s">
        <v>1108</v>
      </c>
      <c r="C1050" s="148">
        <v>285.2129999999888</v>
      </c>
      <c r="D1050" s="128">
        <v>983418.9416885376</v>
      </c>
      <c r="F1050" s="128">
        <v>13375</v>
      </c>
      <c r="G1050" s="128">
        <v>11200</v>
      </c>
      <c r="H1050" s="149" t="s">
        <v>706</v>
      </c>
    </row>
    <row r="1052" spans="4:8" ht="12.75">
      <c r="D1052" s="128">
        <v>978090.3965234756</v>
      </c>
      <c r="F1052" s="128">
        <v>13350</v>
      </c>
      <c r="G1052" s="128">
        <v>11150</v>
      </c>
      <c r="H1052" s="149" t="s">
        <v>707</v>
      </c>
    </row>
    <row r="1054" spans="4:8" ht="12.75">
      <c r="D1054" s="128">
        <v>973331.9366836548</v>
      </c>
      <c r="F1054" s="128">
        <v>12975</v>
      </c>
      <c r="G1054" s="128">
        <v>11200</v>
      </c>
      <c r="H1054" s="149" t="s">
        <v>708</v>
      </c>
    </row>
    <row r="1056" spans="1:10" ht="12.75">
      <c r="A1056" s="144" t="s">
        <v>1166</v>
      </c>
      <c r="C1056" s="150" t="s">
        <v>1167</v>
      </c>
      <c r="D1056" s="128">
        <v>978280.4249652226</v>
      </c>
      <c r="F1056" s="128">
        <v>13233.333333333332</v>
      </c>
      <c r="G1056" s="128">
        <v>11183.333333333332</v>
      </c>
      <c r="H1056" s="128">
        <v>966180.4452163368</v>
      </c>
      <c r="I1056" s="128">
        <v>-0.0001</v>
      </c>
      <c r="J1056" s="128">
        <v>-0.0001</v>
      </c>
    </row>
    <row r="1057" spans="1:8" ht="12.75">
      <c r="A1057" s="127">
        <v>38379.93798611111</v>
      </c>
      <c r="C1057" s="150" t="s">
        <v>1168</v>
      </c>
      <c r="D1057" s="128">
        <v>5046.186738394646</v>
      </c>
      <c r="F1057" s="128">
        <v>224.0721609958125</v>
      </c>
      <c r="G1057" s="128">
        <v>28.867513459481284</v>
      </c>
      <c r="H1057" s="128">
        <v>5046.186738394646</v>
      </c>
    </row>
    <row r="1059" spans="3:8" ht="12.75">
      <c r="C1059" s="150" t="s">
        <v>1169</v>
      </c>
      <c r="D1059" s="128">
        <v>0.5158221108813493</v>
      </c>
      <c r="F1059" s="128">
        <v>1.6932405113033697</v>
      </c>
      <c r="G1059" s="128">
        <v>0.25812977758105476</v>
      </c>
      <c r="H1059" s="128">
        <v>0.5222820192003325</v>
      </c>
    </row>
    <row r="1060" spans="1:10" ht="12.75">
      <c r="A1060" s="144" t="s">
        <v>1158</v>
      </c>
      <c r="C1060" s="145" t="s">
        <v>1159</v>
      </c>
      <c r="D1060" s="145" t="s">
        <v>1160</v>
      </c>
      <c r="F1060" s="145" t="s">
        <v>1161</v>
      </c>
      <c r="G1060" s="145" t="s">
        <v>1162</v>
      </c>
      <c r="H1060" s="145" t="s">
        <v>1163</v>
      </c>
      <c r="I1060" s="146" t="s">
        <v>1164</v>
      </c>
      <c r="J1060" s="145" t="s">
        <v>1165</v>
      </c>
    </row>
    <row r="1061" spans="1:8" ht="12.75">
      <c r="A1061" s="147" t="s">
        <v>1104</v>
      </c>
      <c r="C1061" s="148">
        <v>288.1579999998212</v>
      </c>
      <c r="D1061" s="128">
        <v>427775.8896627426</v>
      </c>
      <c r="F1061" s="128">
        <v>3580</v>
      </c>
      <c r="G1061" s="128">
        <v>3240.0000000037253</v>
      </c>
      <c r="H1061" s="149" t="s">
        <v>709</v>
      </c>
    </row>
    <row r="1063" spans="4:8" ht="12.75">
      <c r="D1063" s="128">
        <v>442945.90211725235</v>
      </c>
      <c r="F1063" s="128">
        <v>3580</v>
      </c>
      <c r="G1063" s="128">
        <v>3240.0000000037253</v>
      </c>
      <c r="H1063" s="149" t="s">
        <v>710</v>
      </c>
    </row>
    <row r="1065" spans="4:8" ht="12.75">
      <c r="D1065" s="128">
        <v>440545.5312409401</v>
      </c>
      <c r="F1065" s="128">
        <v>3580</v>
      </c>
      <c r="G1065" s="128">
        <v>3240.0000000037253</v>
      </c>
      <c r="H1065" s="149" t="s">
        <v>711</v>
      </c>
    </row>
    <row r="1067" spans="1:10" ht="12.75">
      <c r="A1067" s="144" t="s">
        <v>1166</v>
      </c>
      <c r="C1067" s="150" t="s">
        <v>1167</v>
      </c>
      <c r="D1067" s="128">
        <v>437089.107673645</v>
      </c>
      <c r="F1067" s="128">
        <v>3580</v>
      </c>
      <c r="G1067" s="128">
        <v>3240.0000000037253</v>
      </c>
      <c r="H1067" s="128">
        <v>433681.74041700596</v>
      </c>
      <c r="I1067" s="128">
        <v>-0.0001</v>
      </c>
      <c r="J1067" s="128">
        <v>-0.0001</v>
      </c>
    </row>
    <row r="1068" spans="1:8" ht="12.75">
      <c r="A1068" s="127">
        <v>38379.93866898148</v>
      </c>
      <c r="C1068" s="150" t="s">
        <v>1168</v>
      </c>
      <c r="D1068" s="128">
        <v>8154.291347195532</v>
      </c>
      <c r="G1068" s="128">
        <v>5.638186222554939E-05</v>
      </c>
      <c r="H1068" s="128">
        <v>8154.291347195532</v>
      </c>
    </row>
    <row r="1070" spans="3:8" ht="12.75">
      <c r="C1070" s="150" t="s">
        <v>1169</v>
      </c>
      <c r="D1070" s="128">
        <v>1.8655901517646556</v>
      </c>
      <c r="F1070" s="128">
        <v>0</v>
      </c>
      <c r="G1070" s="128">
        <v>1.7401809328853256E-06</v>
      </c>
      <c r="H1070" s="128">
        <v>1.880247791699689</v>
      </c>
    </row>
    <row r="1071" spans="1:10" ht="12.75">
      <c r="A1071" s="144" t="s">
        <v>1158</v>
      </c>
      <c r="C1071" s="145" t="s">
        <v>1159</v>
      </c>
      <c r="D1071" s="145" t="s">
        <v>1160</v>
      </c>
      <c r="F1071" s="145" t="s">
        <v>1161</v>
      </c>
      <c r="G1071" s="145" t="s">
        <v>1162</v>
      </c>
      <c r="H1071" s="145" t="s">
        <v>1163</v>
      </c>
      <c r="I1071" s="146" t="s">
        <v>1164</v>
      </c>
      <c r="J1071" s="145" t="s">
        <v>1165</v>
      </c>
    </row>
    <row r="1072" spans="1:8" ht="12.75">
      <c r="A1072" s="147" t="s">
        <v>1105</v>
      </c>
      <c r="C1072" s="148">
        <v>334.94100000010803</v>
      </c>
      <c r="D1072" s="128">
        <v>193429.62725901604</v>
      </c>
      <c r="F1072" s="128">
        <v>21300</v>
      </c>
      <c r="H1072" s="149" t="s">
        <v>712</v>
      </c>
    </row>
    <row r="1074" spans="4:8" ht="12.75">
      <c r="D1074" s="128">
        <v>189470.57398986816</v>
      </c>
      <c r="F1074" s="128">
        <v>21300</v>
      </c>
      <c r="H1074" s="149" t="s">
        <v>713</v>
      </c>
    </row>
    <row r="1076" spans="4:8" ht="12.75">
      <c r="D1076" s="128">
        <v>187297.2518274784</v>
      </c>
      <c r="F1076" s="128">
        <v>21300</v>
      </c>
      <c r="H1076" s="149" t="s">
        <v>714</v>
      </c>
    </row>
    <row r="1078" spans="1:10" ht="12.75">
      <c r="A1078" s="144" t="s">
        <v>1166</v>
      </c>
      <c r="C1078" s="150" t="s">
        <v>1167</v>
      </c>
      <c r="D1078" s="128">
        <v>190065.81769212085</v>
      </c>
      <c r="F1078" s="128">
        <v>21300</v>
      </c>
      <c r="H1078" s="128">
        <v>168765.81769212085</v>
      </c>
      <c r="I1078" s="128">
        <v>-0.0001</v>
      </c>
      <c r="J1078" s="128">
        <v>-0.0001</v>
      </c>
    </row>
    <row r="1079" spans="1:8" ht="12.75">
      <c r="A1079" s="127">
        <v>38379.939363425925</v>
      </c>
      <c r="C1079" s="150" t="s">
        <v>1168</v>
      </c>
      <c r="D1079" s="128">
        <v>3109.219099249105</v>
      </c>
      <c r="H1079" s="128">
        <v>3109.219099249105</v>
      </c>
    </row>
    <row r="1081" spans="3:8" ht="12.75">
      <c r="C1081" s="150" t="s">
        <v>1169</v>
      </c>
      <c r="D1081" s="128">
        <v>1.6358644268616422</v>
      </c>
      <c r="F1081" s="128">
        <v>0</v>
      </c>
      <c r="H1081" s="128">
        <v>1.8423275173656604</v>
      </c>
    </row>
    <row r="1082" spans="1:10" ht="12.75">
      <c r="A1082" s="144" t="s">
        <v>1158</v>
      </c>
      <c r="C1082" s="145" t="s">
        <v>1159</v>
      </c>
      <c r="D1082" s="145" t="s">
        <v>1160</v>
      </c>
      <c r="F1082" s="145" t="s">
        <v>1161</v>
      </c>
      <c r="G1082" s="145" t="s">
        <v>1162</v>
      </c>
      <c r="H1082" s="145" t="s">
        <v>1163</v>
      </c>
      <c r="I1082" s="146" t="s">
        <v>1164</v>
      </c>
      <c r="J1082" s="145" t="s">
        <v>1165</v>
      </c>
    </row>
    <row r="1083" spans="1:8" ht="12.75">
      <c r="A1083" s="147" t="s">
        <v>1109</v>
      </c>
      <c r="C1083" s="148">
        <v>393.36599999992177</v>
      </c>
      <c r="D1083" s="128">
        <v>4865434.459770203</v>
      </c>
      <c r="F1083" s="128">
        <v>20700</v>
      </c>
      <c r="G1083" s="128">
        <v>15800</v>
      </c>
      <c r="H1083" s="149" t="s">
        <v>715</v>
      </c>
    </row>
    <row r="1085" spans="4:8" ht="12.75">
      <c r="D1085" s="128">
        <v>5010604.890571594</v>
      </c>
      <c r="F1085" s="128">
        <v>18600</v>
      </c>
      <c r="G1085" s="128">
        <v>15700</v>
      </c>
      <c r="H1085" s="149" t="s">
        <v>716</v>
      </c>
    </row>
    <row r="1087" spans="4:8" ht="12.75">
      <c r="D1087" s="128">
        <v>5204661.81918335</v>
      </c>
      <c r="F1087" s="128">
        <v>19200</v>
      </c>
      <c r="G1087" s="128">
        <v>15500</v>
      </c>
      <c r="H1087" s="149" t="s">
        <v>717</v>
      </c>
    </row>
    <row r="1089" spans="1:10" ht="12.75">
      <c r="A1089" s="144" t="s">
        <v>1166</v>
      </c>
      <c r="C1089" s="150" t="s">
        <v>1167</v>
      </c>
      <c r="D1089" s="128">
        <v>5026900.389841716</v>
      </c>
      <c r="F1089" s="128">
        <v>19500</v>
      </c>
      <c r="G1089" s="128">
        <v>15666.666666666668</v>
      </c>
      <c r="H1089" s="128">
        <v>5009317.056508382</v>
      </c>
      <c r="I1089" s="128">
        <v>-0.0001</v>
      </c>
      <c r="J1089" s="128">
        <v>-0.0001</v>
      </c>
    </row>
    <row r="1090" spans="1:8" ht="12.75">
      <c r="A1090" s="127">
        <v>38379.94008101852</v>
      </c>
      <c r="C1090" s="150" t="s">
        <v>1168</v>
      </c>
      <c r="D1090" s="128">
        <v>170199.75856608417</v>
      </c>
      <c r="F1090" s="128">
        <v>1081.6653826391967</v>
      </c>
      <c r="G1090" s="128">
        <v>152.7525231651947</v>
      </c>
      <c r="H1090" s="128">
        <v>170199.75856608417</v>
      </c>
    </row>
    <row r="1092" spans="3:8" ht="12.75">
      <c r="C1092" s="150" t="s">
        <v>1169</v>
      </c>
      <c r="D1092" s="128">
        <v>3.385779414090267</v>
      </c>
      <c r="F1092" s="128">
        <v>5.547001962252292</v>
      </c>
      <c r="G1092" s="128">
        <v>0.9750161053097535</v>
      </c>
      <c r="H1092" s="128">
        <v>3.3976639259627466</v>
      </c>
    </row>
    <row r="1093" spans="1:10" ht="12.75">
      <c r="A1093" s="144" t="s">
        <v>1158</v>
      </c>
      <c r="C1093" s="145" t="s">
        <v>1159</v>
      </c>
      <c r="D1093" s="145" t="s">
        <v>1160</v>
      </c>
      <c r="F1093" s="145" t="s">
        <v>1161</v>
      </c>
      <c r="G1093" s="145" t="s">
        <v>1162</v>
      </c>
      <c r="H1093" s="145" t="s">
        <v>1163</v>
      </c>
      <c r="I1093" s="146" t="s">
        <v>1164</v>
      </c>
      <c r="J1093" s="145" t="s">
        <v>1165</v>
      </c>
    </row>
    <row r="1094" spans="1:8" ht="12.75">
      <c r="A1094" s="147" t="s">
        <v>1103</v>
      </c>
      <c r="C1094" s="148">
        <v>396.15199999976903</v>
      </c>
      <c r="D1094" s="128">
        <v>6145351.074462891</v>
      </c>
      <c r="F1094" s="128">
        <v>77600</v>
      </c>
      <c r="G1094" s="128">
        <v>77200</v>
      </c>
      <c r="H1094" s="149" t="s">
        <v>718</v>
      </c>
    </row>
    <row r="1096" spans="4:8" ht="12.75">
      <c r="D1096" s="128">
        <v>5979174.441627502</v>
      </c>
      <c r="F1096" s="128">
        <v>75700</v>
      </c>
      <c r="G1096" s="128">
        <v>75700</v>
      </c>
      <c r="H1096" s="149" t="s">
        <v>719</v>
      </c>
    </row>
    <row r="1098" spans="4:8" ht="12.75">
      <c r="D1098" s="128">
        <v>6215293.850891113</v>
      </c>
      <c r="F1098" s="128">
        <v>77800</v>
      </c>
      <c r="G1098" s="128">
        <v>77800</v>
      </c>
      <c r="H1098" s="149" t="s">
        <v>720</v>
      </c>
    </row>
    <row r="1100" spans="1:10" ht="12.75">
      <c r="A1100" s="144" t="s">
        <v>1166</v>
      </c>
      <c r="C1100" s="150" t="s">
        <v>1167</v>
      </c>
      <c r="D1100" s="128">
        <v>6113273.122327169</v>
      </c>
      <c r="F1100" s="128">
        <v>77033.33333333333</v>
      </c>
      <c r="G1100" s="128">
        <v>76900</v>
      </c>
      <c r="H1100" s="128">
        <v>6036305.742224116</v>
      </c>
      <c r="I1100" s="128">
        <v>-0.0001</v>
      </c>
      <c r="J1100" s="128">
        <v>-0.0001</v>
      </c>
    </row>
    <row r="1101" spans="1:8" ht="12.75">
      <c r="A1101" s="127">
        <v>38379.94079861111</v>
      </c>
      <c r="C1101" s="150" t="s">
        <v>1168</v>
      </c>
      <c r="D1101" s="128">
        <v>121284.12970239208</v>
      </c>
      <c r="F1101" s="128">
        <v>1159.0225767142474</v>
      </c>
      <c r="G1101" s="128">
        <v>1081.6653826391967</v>
      </c>
      <c r="H1101" s="128">
        <v>121284.12970239208</v>
      </c>
    </row>
    <row r="1103" spans="3:8" ht="12.75">
      <c r="C1103" s="150" t="s">
        <v>1169</v>
      </c>
      <c r="D1103" s="128">
        <v>1.9839475069326244</v>
      </c>
      <c r="F1103" s="128">
        <v>1.5045727953884651</v>
      </c>
      <c r="G1103" s="128">
        <v>1.406586973523013</v>
      </c>
      <c r="H1103" s="128">
        <v>2.0092443107049136</v>
      </c>
    </row>
    <row r="1104" spans="1:10" ht="12.75">
      <c r="A1104" s="144" t="s">
        <v>1158</v>
      </c>
      <c r="C1104" s="145" t="s">
        <v>1159</v>
      </c>
      <c r="D1104" s="145" t="s">
        <v>1160</v>
      </c>
      <c r="F1104" s="145" t="s">
        <v>1161</v>
      </c>
      <c r="G1104" s="145" t="s">
        <v>1162</v>
      </c>
      <c r="H1104" s="145" t="s">
        <v>1163</v>
      </c>
      <c r="I1104" s="146" t="s">
        <v>1164</v>
      </c>
      <c r="J1104" s="145" t="s">
        <v>1165</v>
      </c>
    </row>
    <row r="1105" spans="1:8" ht="12.75">
      <c r="A1105" s="147" t="s">
        <v>1110</v>
      </c>
      <c r="C1105" s="148">
        <v>589.5920000001788</v>
      </c>
      <c r="D1105" s="128">
        <v>438137.74842739105</v>
      </c>
      <c r="F1105" s="128">
        <v>3840.0000000037253</v>
      </c>
      <c r="G1105" s="128">
        <v>3259.9999999962747</v>
      </c>
      <c r="H1105" s="149" t="s">
        <v>721</v>
      </c>
    </row>
    <row r="1107" spans="4:8" ht="12.75">
      <c r="D1107" s="128">
        <v>435600.7948536873</v>
      </c>
      <c r="F1107" s="128">
        <v>3700</v>
      </c>
      <c r="G1107" s="128">
        <v>3150</v>
      </c>
      <c r="H1107" s="149" t="s">
        <v>722</v>
      </c>
    </row>
    <row r="1109" spans="4:8" ht="12.75">
      <c r="D1109" s="128">
        <v>429379.6143269539</v>
      </c>
      <c r="F1109" s="128">
        <v>3720</v>
      </c>
      <c r="G1109" s="128">
        <v>3150</v>
      </c>
      <c r="H1109" s="149" t="s">
        <v>723</v>
      </c>
    </row>
    <row r="1111" spans="1:10" ht="12.75">
      <c r="A1111" s="144" t="s">
        <v>1166</v>
      </c>
      <c r="C1111" s="150" t="s">
        <v>1167</v>
      </c>
      <c r="D1111" s="128">
        <v>434372.71920267737</v>
      </c>
      <c r="F1111" s="128">
        <v>3753.3333333345754</v>
      </c>
      <c r="G1111" s="128">
        <v>3186.6666666654246</v>
      </c>
      <c r="H1111" s="128">
        <v>430902.71920267737</v>
      </c>
      <c r="I1111" s="128">
        <v>-0.0001</v>
      </c>
      <c r="J1111" s="128">
        <v>-0.0001</v>
      </c>
    </row>
    <row r="1112" spans="1:8" ht="12.75">
      <c r="A1112" s="127">
        <v>38379.94155092593</v>
      </c>
      <c r="C1112" s="150" t="s">
        <v>1168</v>
      </c>
      <c r="D1112" s="128">
        <v>4506.368336443207</v>
      </c>
      <c r="F1112" s="128">
        <v>75.71877794616577</v>
      </c>
      <c r="G1112" s="128">
        <v>63.508529608706475</v>
      </c>
      <c r="H1112" s="128">
        <v>4506.368336443207</v>
      </c>
    </row>
    <row r="1114" spans="3:8" ht="12.75">
      <c r="C1114" s="150" t="s">
        <v>1169</v>
      </c>
      <c r="D1114" s="128">
        <v>1.037442762223874</v>
      </c>
      <c r="F1114" s="128">
        <v>2.0173741903945133</v>
      </c>
      <c r="G1114" s="128">
        <v>1.9929454898137422</v>
      </c>
      <c r="H1114" s="128">
        <v>1.0457971453003558</v>
      </c>
    </row>
    <row r="1115" spans="1:10" ht="12.75">
      <c r="A1115" s="144" t="s">
        <v>1158</v>
      </c>
      <c r="C1115" s="145" t="s">
        <v>1159</v>
      </c>
      <c r="D1115" s="145" t="s">
        <v>1160</v>
      </c>
      <c r="F1115" s="145" t="s">
        <v>1161</v>
      </c>
      <c r="G1115" s="145" t="s">
        <v>1162</v>
      </c>
      <c r="H1115" s="145" t="s">
        <v>1163</v>
      </c>
      <c r="I1115" s="146" t="s">
        <v>1164</v>
      </c>
      <c r="J1115" s="145" t="s">
        <v>1165</v>
      </c>
    </row>
    <row r="1116" spans="1:8" ht="12.75">
      <c r="A1116" s="147" t="s">
        <v>1111</v>
      </c>
      <c r="C1116" s="148">
        <v>766.4900000002235</v>
      </c>
      <c r="D1116" s="128">
        <v>2723.486138354987</v>
      </c>
      <c r="F1116" s="128">
        <v>1660</v>
      </c>
      <c r="G1116" s="128">
        <v>1726.9999999981374</v>
      </c>
      <c r="H1116" s="149" t="s">
        <v>724</v>
      </c>
    </row>
    <row r="1118" spans="4:8" ht="12.75">
      <c r="D1118" s="128">
        <v>2889.7775994688272</v>
      </c>
      <c r="F1118" s="128">
        <v>1829</v>
      </c>
      <c r="G1118" s="128">
        <v>1646</v>
      </c>
      <c r="H1118" s="149" t="s">
        <v>725</v>
      </c>
    </row>
    <row r="1120" spans="4:8" ht="12.75">
      <c r="D1120" s="128">
        <v>2815.846859525889</v>
      </c>
      <c r="F1120" s="128">
        <v>1632</v>
      </c>
      <c r="G1120" s="128">
        <v>1639.0000000018626</v>
      </c>
      <c r="H1120" s="149" t="s">
        <v>726</v>
      </c>
    </row>
    <row r="1122" spans="1:10" ht="12.75">
      <c r="A1122" s="144" t="s">
        <v>1166</v>
      </c>
      <c r="C1122" s="150" t="s">
        <v>1167</v>
      </c>
      <c r="D1122" s="128">
        <v>2809.703532449901</v>
      </c>
      <c r="F1122" s="128">
        <v>1707</v>
      </c>
      <c r="G1122" s="128">
        <v>1670.6666666666665</v>
      </c>
      <c r="H1122" s="128">
        <v>1121.5791422059986</v>
      </c>
      <c r="I1122" s="128">
        <v>-0.0001</v>
      </c>
      <c r="J1122" s="128">
        <v>-0.0001</v>
      </c>
    </row>
    <row r="1123" spans="1:8" ht="12.75">
      <c r="A1123" s="127">
        <v>38379.94231481481</v>
      </c>
      <c r="C1123" s="150" t="s">
        <v>1168</v>
      </c>
      <c r="D1123" s="128">
        <v>83.31577197934568</v>
      </c>
      <c r="F1123" s="128">
        <v>106.57860948614407</v>
      </c>
      <c r="G1123" s="128">
        <v>48.91148467558125</v>
      </c>
      <c r="H1123" s="128">
        <v>83.31577197934568</v>
      </c>
    </row>
    <row r="1125" spans="3:8" ht="12.75">
      <c r="C1125" s="150" t="s">
        <v>1169</v>
      </c>
      <c r="D1125" s="128">
        <v>2.9652869428077726</v>
      </c>
      <c r="F1125" s="128">
        <v>6.243620942363449</v>
      </c>
      <c r="G1125" s="128">
        <v>2.9276626900786873</v>
      </c>
      <c r="H1125" s="128">
        <v>7.428434503112682</v>
      </c>
    </row>
    <row r="1126" spans="1:16" ht="12.75">
      <c r="A1126" s="138" t="s">
        <v>1258</v>
      </c>
      <c r="B1126" s="133" t="s">
        <v>727</v>
      </c>
      <c r="D1126" s="138" t="s">
        <v>1259</v>
      </c>
      <c r="E1126" s="133" t="s">
        <v>1260</v>
      </c>
      <c r="F1126" s="134" t="s">
        <v>1185</v>
      </c>
      <c r="G1126" s="139" t="s">
        <v>1262</v>
      </c>
      <c r="H1126" s="140">
        <v>1</v>
      </c>
      <c r="I1126" s="141" t="s">
        <v>1263</v>
      </c>
      <c r="J1126" s="140">
        <v>10</v>
      </c>
      <c r="K1126" s="139" t="s">
        <v>1264</v>
      </c>
      <c r="L1126" s="142">
        <v>1</v>
      </c>
      <c r="M1126" s="139" t="s">
        <v>1265</v>
      </c>
      <c r="N1126" s="143">
        <v>1</v>
      </c>
      <c r="O1126" s="139" t="s">
        <v>1266</v>
      </c>
      <c r="P1126" s="143">
        <v>1</v>
      </c>
    </row>
    <row r="1128" spans="1:10" ht="12.75">
      <c r="A1128" s="144" t="s">
        <v>1158</v>
      </c>
      <c r="C1128" s="145" t="s">
        <v>1159</v>
      </c>
      <c r="D1128" s="145" t="s">
        <v>1160</v>
      </c>
      <c r="F1128" s="145" t="s">
        <v>1161</v>
      </c>
      <c r="G1128" s="145" t="s">
        <v>1162</v>
      </c>
      <c r="H1128" s="145" t="s">
        <v>1163</v>
      </c>
      <c r="I1128" s="146" t="s">
        <v>1164</v>
      </c>
      <c r="J1128" s="145" t="s">
        <v>1165</v>
      </c>
    </row>
    <row r="1129" spans="1:8" ht="12.75">
      <c r="A1129" s="147" t="s">
        <v>1290</v>
      </c>
      <c r="C1129" s="148">
        <v>178.2290000000503</v>
      </c>
      <c r="D1129" s="128">
        <v>448.16984766628593</v>
      </c>
      <c r="F1129" s="128">
        <v>408.99999999953434</v>
      </c>
      <c r="G1129" s="128">
        <v>455.00000000046566</v>
      </c>
      <c r="H1129" s="149" t="s">
        <v>728</v>
      </c>
    </row>
    <row r="1131" spans="4:8" ht="12.75">
      <c r="D1131" s="128">
        <v>406.75</v>
      </c>
      <c r="F1131" s="128">
        <v>398</v>
      </c>
      <c r="G1131" s="128">
        <v>433</v>
      </c>
      <c r="H1131" s="149" t="s">
        <v>729</v>
      </c>
    </row>
    <row r="1133" spans="4:8" ht="12.75">
      <c r="D1133" s="128">
        <v>430.25</v>
      </c>
      <c r="F1133" s="128">
        <v>376</v>
      </c>
      <c r="G1133" s="128">
        <v>447</v>
      </c>
      <c r="H1133" s="149" t="s">
        <v>730</v>
      </c>
    </row>
    <row r="1135" spans="1:8" ht="12.75">
      <c r="A1135" s="144" t="s">
        <v>1166</v>
      </c>
      <c r="C1135" s="150" t="s">
        <v>1167</v>
      </c>
      <c r="D1135" s="128">
        <v>428.3899492220953</v>
      </c>
      <c r="F1135" s="128">
        <v>394.3333333331781</v>
      </c>
      <c r="G1135" s="128">
        <v>445.0000000001552</v>
      </c>
      <c r="H1135" s="128">
        <v>7.23890755541955</v>
      </c>
    </row>
    <row r="1136" spans="1:8" ht="12.75">
      <c r="A1136" s="127">
        <v>38379.94479166667</v>
      </c>
      <c r="C1136" s="150" t="s">
        <v>1168</v>
      </c>
      <c r="D1136" s="128">
        <v>20.772476666178395</v>
      </c>
      <c r="F1136" s="128">
        <v>16.802777547968923</v>
      </c>
      <c r="G1136" s="128">
        <v>11.13552872586746</v>
      </c>
      <c r="H1136" s="128">
        <v>20.772476666178395</v>
      </c>
    </row>
    <row r="1138" spans="3:8" ht="12.75">
      <c r="C1138" s="150" t="s">
        <v>1169</v>
      </c>
      <c r="D1138" s="128">
        <v>4.848964524937784</v>
      </c>
      <c r="F1138" s="128">
        <v>4.261059395091008</v>
      </c>
      <c r="G1138" s="128">
        <v>2.50236600581204</v>
      </c>
      <c r="H1138" s="128">
        <v>286.9559599587188</v>
      </c>
    </row>
    <row r="1139" spans="1:10" ht="12.75">
      <c r="A1139" s="144" t="s">
        <v>1158</v>
      </c>
      <c r="C1139" s="145" t="s">
        <v>1159</v>
      </c>
      <c r="D1139" s="145" t="s">
        <v>1160</v>
      </c>
      <c r="F1139" s="145" t="s">
        <v>1161</v>
      </c>
      <c r="G1139" s="145" t="s">
        <v>1162</v>
      </c>
      <c r="H1139" s="145" t="s">
        <v>1163</v>
      </c>
      <c r="I1139" s="146" t="s">
        <v>1164</v>
      </c>
      <c r="J1139" s="145" t="s">
        <v>1165</v>
      </c>
    </row>
    <row r="1140" spans="1:8" ht="12.75">
      <c r="A1140" s="147" t="s">
        <v>1104</v>
      </c>
      <c r="C1140" s="148">
        <v>251.61100000003353</v>
      </c>
      <c r="D1140" s="128">
        <v>4069091.739994049</v>
      </c>
      <c r="F1140" s="128">
        <v>25700</v>
      </c>
      <c r="G1140" s="128">
        <v>21700</v>
      </c>
      <c r="H1140" s="149" t="s">
        <v>731</v>
      </c>
    </row>
    <row r="1142" spans="4:8" ht="12.75">
      <c r="D1142" s="128">
        <v>3807982.3751678467</v>
      </c>
      <c r="F1142" s="128">
        <v>30200</v>
      </c>
      <c r="G1142" s="128">
        <v>21200</v>
      </c>
      <c r="H1142" s="149" t="s">
        <v>732</v>
      </c>
    </row>
    <row r="1144" spans="4:8" ht="12.75">
      <c r="D1144" s="128">
        <v>3899272.2311439514</v>
      </c>
      <c r="F1144" s="128">
        <v>27500</v>
      </c>
      <c r="G1144" s="128">
        <v>21200</v>
      </c>
      <c r="H1144" s="149" t="s">
        <v>733</v>
      </c>
    </row>
    <row r="1146" spans="1:10" ht="12.75">
      <c r="A1146" s="144" t="s">
        <v>1166</v>
      </c>
      <c r="C1146" s="150" t="s">
        <v>1167</v>
      </c>
      <c r="D1146" s="128">
        <v>3925448.7821019487</v>
      </c>
      <c r="F1146" s="128">
        <v>27800</v>
      </c>
      <c r="G1146" s="128">
        <v>21366.666666666664</v>
      </c>
      <c r="H1146" s="128">
        <v>3900897.1574214096</v>
      </c>
      <c r="I1146" s="128">
        <v>-0.0001</v>
      </c>
      <c r="J1146" s="128">
        <v>-0.0001</v>
      </c>
    </row>
    <row r="1147" spans="1:8" ht="12.75">
      <c r="A1147" s="127">
        <v>38379.94553240741</v>
      </c>
      <c r="C1147" s="150" t="s">
        <v>1168</v>
      </c>
      <c r="D1147" s="128">
        <v>132508.24112118463</v>
      </c>
      <c r="F1147" s="128">
        <v>2264.950330581225</v>
      </c>
      <c r="G1147" s="128">
        <v>288.6751345948129</v>
      </c>
      <c r="H1147" s="128">
        <v>132508.24112118463</v>
      </c>
    </row>
    <row r="1149" spans="3:8" ht="12.75">
      <c r="C1149" s="150" t="s">
        <v>1169</v>
      </c>
      <c r="D1149" s="128">
        <v>3.37562017686627</v>
      </c>
      <c r="F1149" s="128">
        <v>8.147303347414478</v>
      </c>
      <c r="G1149" s="128">
        <v>1.3510536720506066</v>
      </c>
      <c r="H1149" s="128">
        <v>3.396865791990678</v>
      </c>
    </row>
    <row r="1150" spans="1:10" ht="12.75">
      <c r="A1150" s="144" t="s">
        <v>1158</v>
      </c>
      <c r="C1150" s="145" t="s">
        <v>1159</v>
      </c>
      <c r="D1150" s="145" t="s">
        <v>1160</v>
      </c>
      <c r="F1150" s="145" t="s">
        <v>1161</v>
      </c>
      <c r="G1150" s="145" t="s">
        <v>1162</v>
      </c>
      <c r="H1150" s="145" t="s">
        <v>1163</v>
      </c>
      <c r="I1150" s="146" t="s">
        <v>1164</v>
      </c>
      <c r="J1150" s="145" t="s">
        <v>1165</v>
      </c>
    </row>
    <row r="1151" spans="1:8" ht="12.75">
      <c r="A1151" s="147" t="s">
        <v>1107</v>
      </c>
      <c r="C1151" s="148">
        <v>257.6099999998696</v>
      </c>
      <c r="D1151" s="128">
        <v>275023.13639068604</v>
      </c>
      <c r="F1151" s="128">
        <v>10460</v>
      </c>
      <c r="G1151" s="128">
        <v>8094.999999992549</v>
      </c>
      <c r="H1151" s="149" t="s">
        <v>734</v>
      </c>
    </row>
    <row r="1153" spans="4:8" ht="12.75">
      <c r="D1153" s="128">
        <v>284945.28404045105</v>
      </c>
      <c r="F1153" s="128">
        <v>9692.5</v>
      </c>
      <c r="G1153" s="128">
        <v>7890</v>
      </c>
      <c r="H1153" s="149" t="s">
        <v>735</v>
      </c>
    </row>
    <row r="1155" spans="4:8" ht="12.75">
      <c r="D1155" s="128">
        <v>296641.87448740005</v>
      </c>
      <c r="F1155" s="128">
        <v>9900</v>
      </c>
      <c r="G1155" s="128">
        <v>7377.5</v>
      </c>
      <c r="H1155" s="149" t="s">
        <v>736</v>
      </c>
    </row>
    <row r="1157" spans="1:10" ht="12.75">
      <c r="A1157" s="144" t="s">
        <v>1166</v>
      </c>
      <c r="C1157" s="150" t="s">
        <v>1167</v>
      </c>
      <c r="D1157" s="128">
        <v>285536.76497284573</v>
      </c>
      <c r="F1157" s="128">
        <v>10017.5</v>
      </c>
      <c r="G1157" s="128">
        <v>7787.499999997517</v>
      </c>
      <c r="H1157" s="128">
        <v>276634.26497284696</v>
      </c>
      <c r="I1157" s="128">
        <v>-0.0001</v>
      </c>
      <c r="J1157" s="128">
        <v>-0.0001</v>
      </c>
    </row>
    <row r="1158" spans="1:8" ht="12.75">
      <c r="A1158" s="127">
        <v>38379.946435185186</v>
      </c>
      <c r="C1158" s="150" t="s">
        <v>1168</v>
      </c>
      <c r="D1158" s="128">
        <v>10821.499271987213</v>
      </c>
      <c r="F1158" s="128">
        <v>397.01227940707327</v>
      </c>
      <c r="G1158" s="128">
        <v>369.5690057319623</v>
      </c>
      <c r="H1158" s="128">
        <v>10821.499271987213</v>
      </c>
    </row>
    <row r="1160" spans="3:8" ht="12.75">
      <c r="C1160" s="150" t="s">
        <v>1169</v>
      </c>
      <c r="D1160" s="128">
        <v>3.78987948295076</v>
      </c>
      <c r="F1160" s="128">
        <v>3.9631872164419586</v>
      </c>
      <c r="G1160" s="128">
        <v>4.745669415500227</v>
      </c>
      <c r="H1160" s="128">
        <v>3.91184341283586</v>
      </c>
    </row>
    <row r="1161" spans="1:10" ht="12.75">
      <c r="A1161" s="144" t="s">
        <v>1158</v>
      </c>
      <c r="C1161" s="145" t="s">
        <v>1159</v>
      </c>
      <c r="D1161" s="145" t="s">
        <v>1160</v>
      </c>
      <c r="F1161" s="145" t="s">
        <v>1161</v>
      </c>
      <c r="G1161" s="145" t="s">
        <v>1162</v>
      </c>
      <c r="H1161" s="145" t="s">
        <v>1163</v>
      </c>
      <c r="I1161" s="146" t="s">
        <v>1164</v>
      </c>
      <c r="J1161" s="145" t="s">
        <v>1165</v>
      </c>
    </row>
    <row r="1162" spans="1:8" ht="12.75">
      <c r="A1162" s="147" t="s">
        <v>1106</v>
      </c>
      <c r="C1162" s="148">
        <v>259.9399999999441</v>
      </c>
      <c r="D1162" s="128">
        <v>2786866.4747390747</v>
      </c>
      <c r="F1162" s="128">
        <v>21975</v>
      </c>
      <c r="G1162" s="128">
        <v>17150</v>
      </c>
      <c r="H1162" s="149" t="s">
        <v>737</v>
      </c>
    </row>
    <row r="1164" spans="4:8" ht="12.75">
      <c r="D1164" s="128">
        <v>2825078.492614746</v>
      </c>
      <c r="F1164" s="128">
        <v>21750</v>
      </c>
      <c r="G1164" s="128">
        <v>17075</v>
      </c>
      <c r="H1164" s="149" t="s">
        <v>738</v>
      </c>
    </row>
    <row r="1166" spans="4:8" ht="12.75">
      <c r="D1166" s="128">
        <v>2646840.0615615845</v>
      </c>
      <c r="F1166" s="128">
        <v>21575</v>
      </c>
      <c r="G1166" s="128">
        <v>17175</v>
      </c>
      <c r="H1166" s="149" t="s">
        <v>739</v>
      </c>
    </row>
    <row r="1168" spans="1:10" ht="12.75">
      <c r="A1168" s="144" t="s">
        <v>1166</v>
      </c>
      <c r="C1168" s="150" t="s">
        <v>1167</v>
      </c>
      <c r="D1168" s="128">
        <v>2752928.3429718018</v>
      </c>
      <c r="F1168" s="128">
        <v>21766.666666666664</v>
      </c>
      <c r="G1168" s="128">
        <v>17133.333333333332</v>
      </c>
      <c r="H1168" s="128">
        <v>2733454.942298401</v>
      </c>
      <c r="I1168" s="128">
        <v>-0.0001</v>
      </c>
      <c r="J1168" s="128">
        <v>-0.0001</v>
      </c>
    </row>
    <row r="1169" spans="1:8" ht="12.75">
      <c r="A1169" s="127">
        <v>38379.94736111111</v>
      </c>
      <c r="C1169" s="150" t="s">
        <v>1168</v>
      </c>
      <c r="D1169" s="128">
        <v>93840.72765574658</v>
      </c>
      <c r="F1169" s="128">
        <v>200.5201569252661</v>
      </c>
      <c r="G1169" s="128">
        <v>52.04164998665332</v>
      </c>
      <c r="H1169" s="128">
        <v>93840.72765574658</v>
      </c>
    </row>
    <row r="1171" spans="3:8" ht="12.75">
      <c r="C1171" s="150" t="s">
        <v>1169</v>
      </c>
      <c r="D1171" s="128">
        <v>3.4087602714150194</v>
      </c>
      <c r="F1171" s="128">
        <v>0.9212258357975471</v>
      </c>
      <c r="G1171" s="128">
        <v>0.303745038832607</v>
      </c>
      <c r="H1171" s="128">
        <v>3.433044613380071</v>
      </c>
    </row>
    <row r="1172" spans="1:10" ht="12.75">
      <c r="A1172" s="144" t="s">
        <v>1158</v>
      </c>
      <c r="C1172" s="145" t="s">
        <v>1159</v>
      </c>
      <c r="D1172" s="145" t="s">
        <v>1160</v>
      </c>
      <c r="F1172" s="145" t="s">
        <v>1161</v>
      </c>
      <c r="G1172" s="145" t="s">
        <v>1162</v>
      </c>
      <c r="H1172" s="145" t="s">
        <v>1163</v>
      </c>
      <c r="I1172" s="146" t="s">
        <v>1164</v>
      </c>
      <c r="J1172" s="145" t="s">
        <v>1165</v>
      </c>
    </row>
    <row r="1173" spans="1:8" ht="12.75">
      <c r="A1173" s="147" t="s">
        <v>1108</v>
      </c>
      <c r="C1173" s="148">
        <v>285.2129999999888</v>
      </c>
      <c r="D1173" s="128">
        <v>1706503.2575855255</v>
      </c>
      <c r="F1173" s="128">
        <v>17950</v>
      </c>
      <c r="G1173" s="128">
        <v>12575</v>
      </c>
      <c r="H1173" s="149" t="s">
        <v>740</v>
      </c>
    </row>
    <row r="1175" spans="4:8" ht="12.75">
      <c r="D1175" s="128">
        <v>1745026.8348903656</v>
      </c>
      <c r="F1175" s="128">
        <v>17150</v>
      </c>
      <c r="G1175" s="128">
        <v>12600</v>
      </c>
      <c r="H1175" s="149" t="s">
        <v>741</v>
      </c>
    </row>
    <row r="1177" spans="4:8" ht="12.75">
      <c r="D1177" s="128">
        <v>1712656.3764019012</v>
      </c>
      <c r="F1177" s="128">
        <v>17550</v>
      </c>
      <c r="G1177" s="128">
        <v>12425</v>
      </c>
      <c r="H1177" s="149" t="s">
        <v>742</v>
      </c>
    </row>
    <row r="1179" spans="1:10" ht="12.75">
      <c r="A1179" s="144" t="s">
        <v>1166</v>
      </c>
      <c r="C1179" s="150" t="s">
        <v>1167</v>
      </c>
      <c r="D1179" s="128">
        <v>1721395.4896259308</v>
      </c>
      <c r="F1179" s="128">
        <v>17550</v>
      </c>
      <c r="G1179" s="128">
        <v>12533.333333333332</v>
      </c>
      <c r="H1179" s="128">
        <v>1706618.9809179518</v>
      </c>
      <c r="I1179" s="128">
        <v>-0.0001</v>
      </c>
      <c r="J1179" s="128">
        <v>-0.0001</v>
      </c>
    </row>
    <row r="1180" spans="1:8" ht="12.75">
      <c r="A1180" s="127">
        <v>38379.94829861111</v>
      </c>
      <c r="C1180" s="150" t="s">
        <v>1168</v>
      </c>
      <c r="D1180" s="128">
        <v>20695.30326056293</v>
      </c>
      <c r="F1180" s="128">
        <v>400</v>
      </c>
      <c r="G1180" s="128">
        <v>94.64847243000457</v>
      </c>
      <c r="H1180" s="128">
        <v>20695.30326056293</v>
      </c>
    </row>
    <row r="1182" spans="3:8" ht="12.75">
      <c r="C1182" s="150" t="s">
        <v>1169</v>
      </c>
      <c r="D1182" s="128">
        <v>1.2022398911397252</v>
      </c>
      <c r="F1182" s="128">
        <v>2.2792022792022792</v>
      </c>
      <c r="G1182" s="128">
        <v>0.7551739821542918</v>
      </c>
      <c r="H1182" s="128">
        <v>1.2126493078983216</v>
      </c>
    </row>
    <row r="1183" spans="1:10" ht="12.75">
      <c r="A1183" s="144" t="s">
        <v>1158</v>
      </c>
      <c r="C1183" s="145" t="s">
        <v>1159</v>
      </c>
      <c r="D1183" s="145" t="s">
        <v>1160</v>
      </c>
      <c r="F1183" s="145" t="s">
        <v>1161</v>
      </c>
      <c r="G1183" s="145" t="s">
        <v>1162</v>
      </c>
      <c r="H1183" s="145" t="s">
        <v>1163</v>
      </c>
      <c r="I1183" s="146" t="s">
        <v>1164</v>
      </c>
      <c r="J1183" s="145" t="s">
        <v>1165</v>
      </c>
    </row>
    <row r="1184" spans="1:8" ht="12.75">
      <c r="A1184" s="147" t="s">
        <v>1104</v>
      </c>
      <c r="C1184" s="148">
        <v>288.1579999998212</v>
      </c>
      <c r="D1184" s="128">
        <v>400282.9945511818</v>
      </c>
      <c r="F1184" s="128">
        <v>3540.0000000037253</v>
      </c>
      <c r="G1184" s="128">
        <v>3000</v>
      </c>
      <c r="H1184" s="149" t="s">
        <v>743</v>
      </c>
    </row>
    <row r="1186" spans="4:8" ht="12.75">
      <c r="D1186" s="128">
        <v>401664.2963299751</v>
      </c>
      <c r="F1186" s="128">
        <v>3540.0000000037253</v>
      </c>
      <c r="G1186" s="128">
        <v>3000</v>
      </c>
      <c r="H1186" s="149" t="s">
        <v>744</v>
      </c>
    </row>
    <row r="1188" spans="4:8" ht="12.75">
      <c r="D1188" s="128">
        <v>387790.360478878</v>
      </c>
      <c r="F1188" s="128">
        <v>3540.0000000037253</v>
      </c>
      <c r="G1188" s="128">
        <v>3000</v>
      </c>
      <c r="H1188" s="149" t="s">
        <v>745</v>
      </c>
    </row>
    <row r="1190" spans="1:10" ht="12.75">
      <c r="A1190" s="144" t="s">
        <v>1166</v>
      </c>
      <c r="C1190" s="150" t="s">
        <v>1167</v>
      </c>
      <c r="D1190" s="128">
        <v>396579.2171200117</v>
      </c>
      <c r="F1190" s="128">
        <v>3540.0000000037253</v>
      </c>
      <c r="G1190" s="128">
        <v>3000</v>
      </c>
      <c r="H1190" s="128">
        <v>393313.39853593893</v>
      </c>
      <c r="I1190" s="128">
        <v>-0.0001</v>
      </c>
      <c r="J1190" s="128">
        <v>-0.0001</v>
      </c>
    </row>
    <row r="1191" spans="1:8" ht="12.75">
      <c r="A1191" s="127">
        <v>38379.94899305556</v>
      </c>
      <c r="C1191" s="150" t="s">
        <v>1168</v>
      </c>
      <c r="D1191" s="128">
        <v>7642.643485391142</v>
      </c>
      <c r="F1191" s="128">
        <v>5.638186222554939E-05</v>
      </c>
      <c r="H1191" s="128">
        <v>7642.643485391142</v>
      </c>
    </row>
    <row r="1193" spans="3:8" ht="12.75">
      <c r="C1193" s="150" t="s">
        <v>1169</v>
      </c>
      <c r="D1193" s="128">
        <v>1.9271417047248716</v>
      </c>
      <c r="F1193" s="128">
        <v>1.5927079724714703E-06</v>
      </c>
      <c r="G1193" s="128">
        <v>0</v>
      </c>
      <c r="H1193" s="128">
        <v>1.9431434357029156</v>
      </c>
    </row>
    <row r="1194" spans="1:10" ht="12.75">
      <c r="A1194" s="144" t="s">
        <v>1158</v>
      </c>
      <c r="C1194" s="145" t="s">
        <v>1159</v>
      </c>
      <c r="D1194" s="145" t="s">
        <v>1160</v>
      </c>
      <c r="F1194" s="145" t="s">
        <v>1161</v>
      </c>
      <c r="G1194" s="145" t="s">
        <v>1162</v>
      </c>
      <c r="H1194" s="145" t="s">
        <v>1163</v>
      </c>
      <c r="I1194" s="146" t="s">
        <v>1164</v>
      </c>
      <c r="J1194" s="145" t="s">
        <v>1165</v>
      </c>
    </row>
    <row r="1195" spans="1:8" ht="12.75">
      <c r="A1195" s="147" t="s">
        <v>1105</v>
      </c>
      <c r="C1195" s="148">
        <v>334.94100000010803</v>
      </c>
      <c r="D1195" s="128">
        <v>145595.0879328251</v>
      </c>
      <c r="F1195" s="128">
        <v>21500</v>
      </c>
      <c r="H1195" s="149" t="s">
        <v>746</v>
      </c>
    </row>
    <row r="1197" spans="4:8" ht="12.75">
      <c r="D1197" s="128">
        <v>154240.16424942017</v>
      </c>
      <c r="F1197" s="128">
        <v>21000</v>
      </c>
      <c r="H1197" s="149" t="s">
        <v>747</v>
      </c>
    </row>
    <row r="1199" spans="4:8" ht="12.75">
      <c r="D1199" s="128">
        <v>146512.61587810516</v>
      </c>
      <c r="F1199" s="128">
        <v>21500</v>
      </c>
      <c r="H1199" s="149" t="s">
        <v>748</v>
      </c>
    </row>
    <row r="1201" spans="1:10" ht="12.75">
      <c r="A1201" s="144" t="s">
        <v>1166</v>
      </c>
      <c r="C1201" s="150" t="s">
        <v>1167</v>
      </c>
      <c r="D1201" s="128">
        <v>148782.62268678346</v>
      </c>
      <c r="F1201" s="128">
        <v>21333.333333333336</v>
      </c>
      <c r="H1201" s="128">
        <v>127449.28935345015</v>
      </c>
      <c r="I1201" s="128">
        <v>-0.0001</v>
      </c>
      <c r="J1201" s="128">
        <v>-0.0001</v>
      </c>
    </row>
    <row r="1202" spans="1:8" ht="12.75">
      <c r="A1202" s="127">
        <v>38379.94967592593</v>
      </c>
      <c r="C1202" s="150" t="s">
        <v>1168</v>
      </c>
      <c r="D1202" s="128">
        <v>4748.582347766766</v>
      </c>
      <c r="F1202" s="128">
        <v>288.6751345948129</v>
      </c>
      <c r="H1202" s="128">
        <v>4748.582347766766</v>
      </c>
    </row>
    <row r="1204" spans="3:8" ht="12.75">
      <c r="C1204" s="150" t="s">
        <v>1169</v>
      </c>
      <c r="D1204" s="128">
        <v>3.191624305321907</v>
      </c>
      <c r="F1204" s="128">
        <v>1.3531646934131851</v>
      </c>
      <c r="H1204" s="128">
        <v>3.725860200442317</v>
      </c>
    </row>
    <row r="1205" spans="1:10" ht="12.75">
      <c r="A1205" s="144" t="s">
        <v>1158</v>
      </c>
      <c r="C1205" s="145" t="s">
        <v>1159</v>
      </c>
      <c r="D1205" s="145" t="s">
        <v>1160</v>
      </c>
      <c r="F1205" s="145" t="s">
        <v>1161</v>
      </c>
      <c r="G1205" s="145" t="s">
        <v>1162</v>
      </c>
      <c r="H1205" s="145" t="s">
        <v>1163</v>
      </c>
      <c r="I1205" s="146" t="s">
        <v>1164</v>
      </c>
      <c r="J1205" s="145" t="s">
        <v>1165</v>
      </c>
    </row>
    <row r="1206" spans="1:8" ht="12.75">
      <c r="A1206" s="147" t="s">
        <v>1109</v>
      </c>
      <c r="C1206" s="148">
        <v>393.36599999992177</v>
      </c>
      <c r="D1206" s="128">
        <v>4401665.7941970825</v>
      </c>
      <c r="F1206" s="128">
        <v>18500</v>
      </c>
      <c r="G1206" s="128">
        <v>14100</v>
      </c>
      <c r="H1206" s="149" t="s">
        <v>749</v>
      </c>
    </row>
    <row r="1208" spans="4:8" ht="12.75">
      <c r="D1208" s="128">
        <v>4414402.555435181</v>
      </c>
      <c r="F1208" s="128">
        <v>19200</v>
      </c>
      <c r="G1208" s="128">
        <v>13500</v>
      </c>
      <c r="H1208" s="149" t="s">
        <v>750</v>
      </c>
    </row>
    <row r="1210" spans="4:8" ht="12.75">
      <c r="D1210" s="128">
        <v>4315448.401039124</v>
      </c>
      <c r="F1210" s="128">
        <v>21200</v>
      </c>
      <c r="G1210" s="128">
        <v>14800</v>
      </c>
      <c r="H1210" s="149" t="s">
        <v>751</v>
      </c>
    </row>
    <row r="1212" spans="1:10" ht="12.75">
      <c r="A1212" s="144" t="s">
        <v>1166</v>
      </c>
      <c r="C1212" s="150" t="s">
        <v>1167</v>
      </c>
      <c r="D1212" s="128">
        <v>4377172.250223796</v>
      </c>
      <c r="F1212" s="128">
        <v>19633.333333333332</v>
      </c>
      <c r="G1212" s="128">
        <v>14133.333333333332</v>
      </c>
      <c r="H1212" s="128">
        <v>4360288.916890462</v>
      </c>
      <c r="I1212" s="128">
        <v>-0.0001</v>
      </c>
      <c r="J1212" s="128">
        <v>-0.0001</v>
      </c>
    </row>
    <row r="1213" spans="1:8" ht="12.75">
      <c r="A1213" s="127">
        <v>38379.95038194444</v>
      </c>
      <c r="C1213" s="150" t="s">
        <v>1168</v>
      </c>
      <c r="D1213" s="128">
        <v>53832.438550933206</v>
      </c>
      <c r="F1213" s="128">
        <v>1401.18997046558</v>
      </c>
      <c r="G1213" s="128">
        <v>650.6407098647712</v>
      </c>
      <c r="H1213" s="128">
        <v>53832.438550933206</v>
      </c>
    </row>
    <row r="1215" spans="3:8" ht="12.75">
      <c r="C1215" s="150" t="s">
        <v>1169</v>
      </c>
      <c r="D1215" s="128">
        <v>1.229845102581487</v>
      </c>
      <c r="F1215" s="128">
        <v>7.136791021047101</v>
      </c>
      <c r="G1215" s="128">
        <v>4.603589928288477</v>
      </c>
      <c r="H1215" s="128">
        <v>1.2346071459256376</v>
      </c>
    </row>
    <row r="1216" spans="1:10" ht="12.75">
      <c r="A1216" s="144" t="s">
        <v>1158</v>
      </c>
      <c r="C1216" s="145" t="s">
        <v>1159</v>
      </c>
      <c r="D1216" s="145" t="s">
        <v>1160</v>
      </c>
      <c r="F1216" s="145" t="s">
        <v>1161</v>
      </c>
      <c r="G1216" s="145" t="s">
        <v>1162</v>
      </c>
      <c r="H1216" s="145" t="s">
        <v>1163</v>
      </c>
      <c r="I1216" s="146" t="s">
        <v>1164</v>
      </c>
      <c r="J1216" s="145" t="s">
        <v>1165</v>
      </c>
    </row>
    <row r="1217" spans="1:8" ht="12.75">
      <c r="A1217" s="147" t="s">
        <v>1103</v>
      </c>
      <c r="C1217" s="148">
        <v>396.15199999976903</v>
      </c>
      <c r="D1217" s="128">
        <v>4620725</v>
      </c>
      <c r="F1217" s="128">
        <v>80400</v>
      </c>
      <c r="G1217" s="128">
        <v>72900</v>
      </c>
      <c r="H1217" s="149" t="s">
        <v>752</v>
      </c>
    </row>
    <row r="1219" spans="4:8" ht="12.75">
      <c r="D1219" s="128">
        <v>5533762.828346252</v>
      </c>
      <c r="F1219" s="128">
        <v>76800</v>
      </c>
      <c r="G1219" s="128">
        <v>71900</v>
      </c>
      <c r="H1219" s="149" t="s">
        <v>753</v>
      </c>
    </row>
    <row r="1221" spans="4:8" ht="12.75">
      <c r="D1221" s="128">
        <v>5897344.499298096</v>
      </c>
      <c r="F1221" s="128">
        <v>77300</v>
      </c>
      <c r="G1221" s="128">
        <v>72000</v>
      </c>
      <c r="H1221" s="149" t="s">
        <v>754</v>
      </c>
    </row>
    <row r="1223" spans="1:10" ht="12.75">
      <c r="A1223" s="144" t="s">
        <v>1166</v>
      </c>
      <c r="C1223" s="150" t="s">
        <v>1167</v>
      </c>
      <c r="D1223" s="128">
        <v>5350610.77588145</v>
      </c>
      <c r="F1223" s="128">
        <v>78166.66666666667</v>
      </c>
      <c r="G1223" s="128">
        <v>72266.66666666667</v>
      </c>
      <c r="H1223" s="128">
        <v>5275362.539654735</v>
      </c>
      <c r="I1223" s="128">
        <v>-0.0001</v>
      </c>
      <c r="J1223" s="128">
        <v>-0.0001</v>
      </c>
    </row>
    <row r="1224" spans="1:8" ht="12.75">
      <c r="A1224" s="127">
        <v>38379.95111111111</v>
      </c>
      <c r="C1224" s="150" t="s">
        <v>1168</v>
      </c>
      <c r="D1224" s="128">
        <v>657721.7057681666</v>
      </c>
      <c r="F1224" s="128">
        <v>1950.2136635080099</v>
      </c>
      <c r="G1224" s="128">
        <v>550.7570547286101</v>
      </c>
      <c r="H1224" s="128">
        <v>657721.7057681666</v>
      </c>
    </row>
    <row r="1226" spans="3:8" ht="12.75">
      <c r="C1226" s="150" t="s">
        <v>1169</v>
      </c>
      <c r="D1226" s="128">
        <v>12.292460306268767</v>
      </c>
      <c r="F1226" s="128">
        <v>2.494942853101931</v>
      </c>
      <c r="G1226" s="128">
        <v>0.7621176956576707</v>
      </c>
      <c r="H1226" s="128">
        <v>12.467801043512994</v>
      </c>
    </row>
    <row r="1227" spans="1:10" ht="12.75">
      <c r="A1227" s="144" t="s">
        <v>1158</v>
      </c>
      <c r="C1227" s="145" t="s">
        <v>1159</v>
      </c>
      <c r="D1227" s="145" t="s">
        <v>1160</v>
      </c>
      <c r="F1227" s="145" t="s">
        <v>1161</v>
      </c>
      <c r="G1227" s="145" t="s">
        <v>1162</v>
      </c>
      <c r="H1227" s="145" t="s">
        <v>1163</v>
      </c>
      <c r="I1227" s="146" t="s">
        <v>1164</v>
      </c>
      <c r="J1227" s="145" t="s">
        <v>1165</v>
      </c>
    </row>
    <row r="1228" spans="1:8" ht="12.75">
      <c r="A1228" s="147" t="s">
        <v>1110</v>
      </c>
      <c r="C1228" s="148">
        <v>589.5920000001788</v>
      </c>
      <c r="D1228" s="128">
        <v>253311.53977680206</v>
      </c>
      <c r="F1228" s="128">
        <v>3000</v>
      </c>
      <c r="G1228" s="128">
        <v>2520</v>
      </c>
      <c r="H1228" s="149" t="s">
        <v>755</v>
      </c>
    </row>
    <row r="1230" spans="4:8" ht="12.75">
      <c r="D1230" s="128">
        <v>255046.60859298706</v>
      </c>
      <c r="F1230" s="128">
        <v>2960</v>
      </c>
      <c r="G1230" s="128">
        <v>2540</v>
      </c>
      <c r="H1230" s="149" t="s">
        <v>756</v>
      </c>
    </row>
    <row r="1232" spans="4:8" ht="12.75">
      <c r="D1232" s="128">
        <v>261483.52652597427</v>
      </c>
      <c r="F1232" s="128">
        <v>2950</v>
      </c>
      <c r="G1232" s="128">
        <v>2510</v>
      </c>
      <c r="H1232" s="149" t="s">
        <v>757</v>
      </c>
    </row>
    <row r="1234" spans="1:10" ht="12.75">
      <c r="A1234" s="144" t="s">
        <v>1166</v>
      </c>
      <c r="C1234" s="150" t="s">
        <v>1167</v>
      </c>
      <c r="D1234" s="128">
        <v>256613.8916319211</v>
      </c>
      <c r="F1234" s="128">
        <v>2970</v>
      </c>
      <c r="G1234" s="128">
        <v>2523.3333333333335</v>
      </c>
      <c r="H1234" s="128">
        <v>253867.22496525449</v>
      </c>
      <c r="I1234" s="128">
        <v>-0.0001</v>
      </c>
      <c r="J1234" s="128">
        <v>-0.0001</v>
      </c>
    </row>
    <row r="1235" spans="1:8" ht="12.75">
      <c r="A1235" s="127">
        <v>38379.95186342593</v>
      </c>
      <c r="C1235" s="150" t="s">
        <v>1168</v>
      </c>
      <c r="D1235" s="128">
        <v>4305.534107430505</v>
      </c>
      <c r="F1235" s="128">
        <v>26.45751311064591</v>
      </c>
      <c r="G1235" s="128">
        <v>15.275252316519468</v>
      </c>
      <c r="H1235" s="128">
        <v>4305.534107430505</v>
      </c>
    </row>
    <row r="1237" spans="3:8" ht="12.75">
      <c r="C1237" s="150" t="s">
        <v>1169</v>
      </c>
      <c r="D1237" s="128">
        <v>1.6778258106175434</v>
      </c>
      <c r="F1237" s="128">
        <v>0.8908253572608049</v>
      </c>
      <c r="G1237" s="128">
        <v>0.6053600653838626</v>
      </c>
      <c r="H1237" s="128">
        <v>1.6959787180167831</v>
      </c>
    </row>
    <row r="1238" spans="1:10" ht="12.75">
      <c r="A1238" s="144" t="s">
        <v>1158</v>
      </c>
      <c r="C1238" s="145" t="s">
        <v>1159</v>
      </c>
      <c r="D1238" s="145" t="s">
        <v>1160</v>
      </c>
      <c r="F1238" s="145" t="s">
        <v>1161</v>
      </c>
      <c r="G1238" s="145" t="s">
        <v>1162</v>
      </c>
      <c r="H1238" s="145" t="s">
        <v>1163</v>
      </c>
      <c r="I1238" s="146" t="s">
        <v>1164</v>
      </c>
      <c r="J1238" s="145" t="s">
        <v>1165</v>
      </c>
    </row>
    <row r="1239" spans="1:8" ht="12.75">
      <c r="A1239" s="147" t="s">
        <v>1111</v>
      </c>
      <c r="C1239" s="148">
        <v>766.4900000002235</v>
      </c>
      <c r="D1239" s="128">
        <v>2696.1718638278544</v>
      </c>
      <c r="F1239" s="128">
        <v>1635</v>
      </c>
      <c r="G1239" s="128">
        <v>1731</v>
      </c>
      <c r="H1239" s="149" t="s">
        <v>758</v>
      </c>
    </row>
    <row r="1241" spans="4:8" ht="12.75">
      <c r="D1241" s="128">
        <v>2708.9631446525455</v>
      </c>
      <c r="F1241" s="128">
        <v>1601.9999999981374</v>
      </c>
      <c r="G1241" s="128">
        <v>1614.0000000018626</v>
      </c>
      <c r="H1241" s="149" t="s">
        <v>759</v>
      </c>
    </row>
    <row r="1243" spans="4:8" ht="12.75">
      <c r="D1243" s="128">
        <v>2781.457779761404</v>
      </c>
      <c r="F1243" s="128">
        <v>1657</v>
      </c>
      <c r="G1243" s="128">
        <v>1732</v>
      </c>
      <c r="H1243" s="149" t="s">
        <v>760</v>
      </c>
    </row>
    <row r="1245" spans="1:10" ht="12.75">
      <c r="A1245" s="144" t="s">
        <v>1166</v>
      </c>
      <c r="C1245" s="150" t="s">
        <v>1167</v>
      </c>
      <c r="D1245" s="128">
        <v>2728.864262747268</v>
      </c>
      <c r="F1245" s="128">
        <v>1631.3333333327123</v>
      </c>
      <c r="G1245" s="128">
        <v>1692.3333333339542</v>
      </c>
      <c r="H1245" s="128">
        <v>1065.8406855114713</v>
      </c>
      <c r="I1245" s="128">
        <v>-0.0001</v>
      </c>
      <c r="J1245" s="128">
        <v>-0.0001</v>
      </c>
    </row>
    <row r="1246" spans="1:8" ht="12.75">
      <c r="A1246" s="127">
        <v>38379.95261574074</v>
      </c>
      <c r="C1246" s="150" t="s">
        <v>1168</v>
      </c>
      <c r="D1246" s="128">
        <v>45.994159849061525</v>
      </c>
      <c r="F1246" s="128">
        <v>27.682726263649855</v>
      </c>
      <c r="G1246" s="128">
        <v>67.84049921091611</v>
      </c>
      <c r="H1246" s="128">
        <v>45.994159849061525</v>
      </c>
    </row>
    <row r="1248" spans="3:8" ht="12.75">
      <c r="C1248" s="150" t="s">
        <v>1169</v>
      </c>
      <c r="D1248" s="128">
        <v>1.685468950469423</v>
      </c>
      <c r="F1248" s="128">
        <v>1.6969386757454268</v>
      </c>
      <c r="G1248" s="128">
        <v>4.00869603373397</v>
      </c>
      <c r="H1248" s="128">
        <v>4.315294065453135</v>
      </c>
    </row>
    <row r="1249" spans="1:16" ht="12.75">
      <c r="A1249" s="138" t="s">
        <v>1258</v>
      </c>
      <c r="B1249" s="133" t="s">
        <v>1087</v>
      </c>
      <c r="D1249" s="138" t="s">
        <v>1259</v>
      </c>
      <c r="E1249" s="133" t="s">
        <v>1260</v>
      </c>
      <c r="F1249" s="134" t="s">
        <v>1186</v>
      </c>
      <c r="G1249" s="139" t="s">
        <v>1262</v>
      </c>
      <c r="H1249" s="140">
        <v>1</v>
      </c>
      <c r="I1249" s="141" t="s">
        <v>1263</v>
      </c>
      <c r="J1249" s="140">
        <v>11</v>
      </c>
      <c r="K1249" s="139" t="s">
        <v>1264</v>
      </c>
      <c r="L1249" s="142">
        <v>1</v>
      </c>
      <c r="M1249" s="139" t="s">
        <v>1265</v>
      </c>
      <c r="N1249" s="143">
        <v>1</v>
      </c>
      <c r="O1249" s="139" t="s">
        <v>1266</v>
      </c>
      <c r="P1249" s="143">
        <v>1</v>
      </c>
    </row>
    <row r="1251" spans="1:10" ht="12.75">
      <c r="A1251" s="144" t="s">
        <v>1158</v>
      </c>
      <c r="C1251" s="145" t="s">
        <v>1159</v>
      </c>
      <c r="D1251" s="145" t="s">
        <v>1160</v>
      </c>
      <c r="F1251" s="145" t="s">
        <v>1161</v>
      </c>
      <c r="G1251" s="145" t="s">
        <v>1162</v>
      </c>
      <c r="H1251" s="145" t="s">
        <v>1163</v>
      </c>
      <c r="I1251" s="146" t="s">
        <v>1164</v>
      </c>
      <c r="J1251" s="145" t="s">
        <v>1165</v>
      </c>
    </row>
    <row r="1252" spans="1:8" ht="12.75">
      <c r="A1252" s="147" t="s">
        <v>1290</v>
      </c>
      <c r="C1252" s="148">
        <v>178.2290000000503</v>
      </c>
      <c r="D1252" s="128">
        <v>499.41759480163455</v>
      </c>
      <c r="F1252" s="128">
        <v>386</v>
      </c>
      <c r="G1252" s="128">
        <v>379</v>
      </c>
      <c r="H1252" s="149" t="s">
        <v>761</v>
      </c>
    </row>
    <row r="1254" spans="4:8" ht="12.75">
      <c r="D1254" s="128">
        <v>500.47558083664626</v>
      </c>
      <c r="F1254" s="128">
        <v>349</v>
      </c>
      <c r="G1254" s="128">
        <v>372</v>
      </c>
      <c r="H1254" s="149" t="s">
        <v>762</v>
      </c>
    </row>
    <row r="1256" spans="4:8" ht="12.75">
      <c r="D1256" s="128">
        <v>504.25000000046566</v>
      </c>
      <c r="F1256" s="128">
        <v>395</v>
      </c>
      <c r="G1256" s="128">
        <v>363</v>
      </c>
      <c r="H1256" s="149" t="s">
        <v>763</v>
      </c>
    </row>
    <row r="1258" spans="1:8" ht="12.75">
      <c r="A1258" s="144" t="s">
        <v>1166</v>
      </c>
      <c r="C1258" s="150" t="s">
        <v>1167</v>
      </c>
      <c r="D1258" s="128">
        <v>501.3810585462488</v>
      </c>
      <c r="F1258" s="128">
        <v>376.66666666666663</v>
      </c>
      <c r="G1258" s="128">
        <v>371.33333333333337</v>
      </c>
      <c r="H1258" s="128">
        <v>127.53730854624882</v>
      </c>
    </row>
    <row r="1259" spans="1:8" ht="12.75">
      <c r="A1259" s="127">
        <v>38379.95511574074</v>
      </c>
      <c r="C1259" s="150" t="s">
        <v>1168</v>
      </c>
      <c r="D1259" s="128">
        <v>2.5402662091619352</v>
      </c>
      <c r="F1259" s="128">
        <v>24.37895267096873</v>
      </c>
      <c r="G1259" s="128">
        <v>8.020806277010642</v>
      </c>
      <c r="H1259" s="128">
        <v>2.5402662091619352</v>
      </c>
    </row>
    <row r="1261" spans="3:8" ht="12.75">
      <c r="C1261" s="150" t="s">
        <v>1169</v>
      </c>
      <c r="D1261" s="128">
        <v>0.5066538046984506</v>
      </c>
      <c r="F1261" s="128">
        <v>6.472288319726214</v>
      </c>
      <c r="G1261" s="128">
        <v>2.1600016903978387</v>
      </c>
      <c r="H1261" s="128">
        <v>1.9917828266234416</v>
      </c>
    </row>
    <row r="1262" spans="1:10" ht="12.75">
      <c r="A1262" s="144" t="s">
        <v>1158</v>
      </c>
      <c r="C1262" s="145" t="s">
        <v>1159</v>
      </c>
      <c r="D1262" s="145" t="s">
        <v>1160</v>
      </c>
      <c r="F1262" s="145" t="s">
        <v>1161</v>
      </c>
      <c r="G1262" s="145" t="s">
        <v>1162</v>
      </c>
      <c r="H1262" s="145" t="s">
        <v>1163</v>
      </c>
      <c r="I1262" s="146" t="s">
        <v>1164</v>
      </c>
      <c r="J1262" s="145" t="s">
        <v>1165</v>
      </c>
    </row>
    <row r="1263" spans="1:8" ht="12.75">
      <c r="A1263" s="147" t="s">
        <v>1104</v>
      </c>
      <c r="C1263" s="148">
        <v>251.61100000003353</v>
      </c>
      <c r="D1263" s="128">
        <v>5010829.83127594</v>
      </c>
      <c r="F1263" s="128">
        <v>27000</v>
      </c>
      <c r="G1263" s="128">
        <v>24700</v>
      </c>
      <c r="H1263" s="149" t="s">
        <v>764</v>
      </c>
    </row>
    <row r="1265" spans="4:8" ht="12.75">
      <c r="D1265" s="128">
        <v>5277525.735206604</v>
      </c>
      <c r="F1265" s="128">
        <v>29300</v>
      </c>
      <c r="G1265" s="128">
        <v>24300</v>
      </c>
      <c r="H1265" s="149" t="s">
        <v>765</v>
      </c>
    </row>
    <row r="1267" spans="4:8" ht="12.75">
      <c r="D1267" s="128">
        <v>5226279.034820557</v>
      </c>
      <c r="F1267" s="128">
        <v>26400</v>
      </c>
      <c r="G1267" s="128">
        <v>23400</v>
      </c>
      <c r="H1267" s="149" t="s">
        <v>766</v>
      </c>
    </row>
    <row r="1269" spans="1:10" ht="12.75">
      <c r="A1269" s="144" t="s">
        <v>1166</v>
      </c>
      <c r="C1269" s="150" t="s">
        <v>1167</v>
      </c>
      <c r="D1269" s="128">
        <v>5171544.867101033</v>
      </c>
      <c r="F1269" s="128">
        <v>27566.666666666664</v>
      </c>
      <c r="G1269" s="128">
        <v>24133.333333333336</v>
      </c>
      <c r="H1269" s="128">
        <v>5145711.789335426</v>
      </c>
      <c r="I1269" s="128">
        <v>-0.0001</v>
      </c>
      <c r="J1269" s="128">
        <v>-0.0001</v>
      </c>
    </row>
    <row r="1270" spans="1:8" ht="12.75">
      <c r="A1270" s="127">
        <v>38379.95584490741</v>
      </c>
      <c r="C1270" s="150" t="s">
        <v>1168</v>
      </c>
      <c r="D1270" s="128">
        <v>141522.25312757943</v>
      </c>
      <c r="F1270" s="128">
        <v>1530.795000427338</v>
      </c>
      <c r="G1270" s="128">
        <v>665.8328118479393</v>
      </c>
      <c r="H1270" s="128">
        <v>141522.25312757943</v>
      </c>
    </row>
    <row r="1272" spans="3:8" ht="12.75">
      <c r="C1272" s="150" t="s">
        <v>1169</v>
      </c>
      <c r="D1272" s="128">
        <v>2.736556614405075</v>
      </c>
      <c r="F1272" s="128">
        <v>5.553065297801712</v>
      </c>
      <c r="G1272" s="128">
        <v>2.758975739701405</v>
      </c>
      <c r="H1272" s="128">
        <v>2.750294981947624</v>
      </c>
    </row>
    <row r="1273" spans="1:10" ht="12.75">
      <c r="A1273" s="144" t="s">
        <v>1158</v>
      </c>
      <c r="C1273" s="145" t="s">
        <v>1159</v>
      </c>
      <c r="D1273" s="145" t="s">
        <v>1160</v>
      </c>
      <c r="F1273" s="145" t="s">
        <v>1161</v>
      </c>
      <c r="G1273" s="145" t="s">
        <v>1162</v>
      </c>
      <c r="H1273" s="145" t="s">
        <v>1163</v>
      </c>
      <c r="I1273" s="146" t="s">
        <v>1164</v>
      </c>
      <c r="J1273" s="145" t="s">
        <v>1165</v>
      </c>
    </row>
    <row r="1274" spans="1:8" ht="12.75">
      <c r="A1274" s="147" t="s">
        <v>1107</v>
      </c>
      <c r="C1274" s="148">
        <v>257.6099999998696</v>
      </c>
      <c r="D1274" s="128">
        <v>226442.5</v>
      </c>
      <c r="F1274" s="128">
        <v>8382.5</v>
      </c>
      <c r="G1274" s="128">
        <v>7150</v>
      </c>
      <c r="H1274" s="149" t="s">
        <v>767</v>
      </c>
    </row>
    <row r="1276" spans="4:8" ht="12.75">
      <c r="D1276" s="128">
        <v>250778.09330272675</v>
      </c>
      <c r="F1276" s="128">
        <v>8152.5</v>
      </c>
      <c r="G1276" s="128">
        <v>7044.999999992549</v>
      </c>
      <c r="H1276" s="149" t="s">
        <v>768</v>
      </c>
    </row>
    <row r="1278" spans="4:8" ht="12.75">
      <c r="D1278" s="128">
        <v>247680.2485318184</v>
      </c>
      <c r="F1278" s="128">
        <v>8144.999999992549</v>
      </c>
      <c r="G1278" s="128">
        <v>7065</v>
      </c>
      <c r="H1278" s="149" t="s">
        <v>769</v>
      </c>
    </row>
    <row r="1280" spans="1:10" ht="12.75">
      <c r="A1280" s="144" t="s">
        <v>1166</v>
      </c>
      <c r="C1280" s="150" t="s">
        <v>1167</v>
      </c>
      <c r="D1280" s="128">
        <v>241633.61394484836</v>
      </c>
      <c r="F1280" s="128">
        <v>8226.666666664183</v>
      </c>
      <c r="G1280" s="128">
        <v>7086.666666664183</v>
      </c>
      <c r="H1280" s="128">
        <v>233976.94727818418</v>
      </c>
      <c r="I1280" s="128">
        <v>-0.0001</v>
      </c>
      <c r="J1280" s="128">
        <v>-0.0001</v>
      </c>
    </row>
    <row r="1281" spans="1:8" ht="12.75">
      <c r="A1281" s="127">
        <v>38379.95674768519</v>
      </c>
      <c r="C1281" s="150" t="s">
        <v>1168</v>
      </c>
      <c r="D1281" s="128">
        <v>13246.758762814221</v>
      </c>
      <c r="F1281" s="128">
        <v>135.00771583109972</v>
      </c>
      <c r="G1281" s="128">
        <v>55.75242894832932</v>
      </c>
      <c r="H1281" s="128">
        <v>13246.758762814221</v>
      </c>
    </row>
    <row r="1283" spans="3:8" ht="12.75">
      <c r="C1283" s="150" t="s">
        <v>1169</v>
      </c>
      <c r="D1283" s="128">
        <v>5.482167214466167</v>
      </c>
      <c r="F1283" s="128">
        <v>1.6410986527286116</v>
      </c>
      <c r="G1283" s="128">
        <v>0.7867228920275003</v>
      </c>
      <c r="H1283" s="128">
        <v>5.661565772573589</v>
      </c>
    </row>
    <row r="1284" spans="1:10" ht="12.75">
      <c r="A1284" s="144" t="s">
        <v>1158</v>
      </c>
      <c r="C1284" s="145" t="s">
        <v>1159</v>
      </c>
      <c r="D1284" s="145" t="s">
        <v>1160</v>
      </c>
      <c r="F1284" s="145" t="s">
        <v>1161</v>
      </c>
      <c r="G1284" s="145" t="s">
        <v>1162</v>
      </c>
      <c r="H1284" s="145" t="s">
        <v>1163</v>
      </c>
      <c r="I1284" s="146" t="s">
        <v>1164</v>
      </c>
      <c r="J1284" s="145" t="s">
        <v>1165</v>
      </c>
    </row>
    <row r="1285" spans="1:8" ht="12.75">
      <c r="A1285" s="147" t="s">
        <v>1106</v>
      </c>
      <c r="C1285" s="148">
        <v>259.9399999999441</v>
      </c>
      <c r="D1285" s="128">
        <v>2205137.549873352</v>
      </c>
      <c r="F1285" s="128">
        <v>18150</v>
      </c>
      <c r="G1285" s="128">
        <v>16900</v>
      </c>
      <c r="H1285" s="149" t="s">
        <v>770</v>
      </c>
    </row>
    <row r="1287" spans="4:8" ht="12.75">
      <c r="D1287" s="128">
        <v>2263846.505584717</v>
      </c>
      <c r="F1287" s="128">
        <v>18625</v>
      </c>
      <c r="G1287" s="128">
        <v>16825</v>
      </c>
      <c r="H1287" s="149" t="s">
        <v>771</v>
      </c>
    </row>
    <row r="1289" spans="4:8" ht="12.75">
      <c r="D1289" s="128">
        <v>2302681.6994781494</v>
      </c>
      <c r="F1289" s="128">
        <v>18600</v>
      </c>
      <c r="G1289" s="128">
        <v>16800</v>
      </c>
      <c r="H1289" s="149" t="s">
        <v>772</v>
      </c>
    </row>
    <row r="1291" spans="1:10" ht="12.75">
      <c r="A1291" s="144" t="s">
        <v>1166</v>
      </c>
      <c r="C1291" s="150" t="s">
        <v>1167</v>
      </c>
      <c r="D1291" s="128">
        <v>2257221.9183120728</v>
      </c>
      <c r="F1291" s="128">
        <v>18458.333333333332</v>
      </c>
      <c r="G1291" s="128">
        <v>16841.666666666668</v>
      </c>
      <c r="H1291" s="128">
        <v>2239563.7533289073</v>
      </c>
      <c r="I1291" s="128">
        <v>-0.0001</v>
      </c>
      <c r="J1291" s="128">
        <v>-0.0001</v>
      </c>
    </row>
    <row r="1292" spans="1:8" ht="12.75">
      <c r="A1292" s="127">
        <v>38379.95768518518</v>
      </c>
      <c r="C1292" s="150" t="s">
        <v>1168</v>
      </c>
      <c r="D1292" s="128">
        <v>49108.34092017024</v>
      </c>
      <c r="F1292" s="128">
        <v>267.3169155390907</v>
      </c>
      <c r="G1292" s="128">
        <v>52.04164998665332</v>
      </c>
      <c r="H1292" s="128">
        <v>49108.34092017024</v>
      </c>
    </row>
    <row r="1294" spans="3:8" ht="12.75">
      <c r="C1294" s="150" t="s">
        <v>1169</v>
      </c>
      <c r="D1294" s="128">
        <v>2.1756097848320093</v>
      </c>
      <c r="F1294" s="128">
        <v>1.4482180525819814</v>
      </c>
      <c r="G1294" s="128">
        <v>0.3090053438099158</v>
      </c>
      <c r="H1294" s="128">
        <v>2.192763695481996</v>
      </c>
    </row>
    <row r="1295" spans="1:10" ht="12.75">
      <c r="A1295" s="144" t="s">
        <v>1158</v>
      </c>
      <c r="C1295" s="145" t="s">
        <v>1159</v>
      </c>
      <c r="D1295" s="145" t="s">
        <v>1160</v>
      </c>
      <c r="F1295" s="145" t="s">
        <v>1161</v>
      </c>
      <c r="G1295" s="145" t="s">
        <v>1162</v>
      </c>
      <c r="H1295" s="145" t="s">
        <v>1163</v>
      </c>
      <c r="I1295" s="146" t="s">
        <v>1164</v>
      </c>
      <c r="J1295" s="145" t="s">
        <v>1165</v>
      </c>
    </row>
    <row r="1296" spans="1:8" ht="12.75">
      <c r="A1296" s="147" t="s">
        <v>1108</v>
      </c>
      <c r="C1296" s="148">
        <v>285.2129999999888</v>
      </c>
      <c r="D1296" s="128">
        <v>408381.2668542862</v>
      </c>
      <c r="F1296" s="128">
        <v>10475</v>
      </c>
      <c r="G1296" s="128">
        <v>10000</v>
      </c>
      <c r="H1296" s="149" t="s">
        <v>773</v>
      </c>
    </row>
    <row r="1298" spans="4:8" ht="12.75">
      <c r="D1298" s="128">
        <v>395471.884083271</v>
      </c>
      <c r="F1298" s="128">
        <v>10525</v>
      </c>
      <c r="G1298" s="128">
        <v>9975</v>
      </c>
      <c r="H1298" s="149" t="s">
        <v>774</v>
      </c>
    </row>
    <row r="1300" spans="4:8" ht="12.75">
      <c r="D1300" s="128">
        <v>403042.3704967499</v>
      </c>
      <c r="F1300" s="128">
        <v>10450</v>
      </c>
      <c r="G1300" s="128">
        <v>9950</v>
      </c>
      <c r="H1300" s="149" t="s">
        <v>775</v>
      </c>
    </row>
    <row r="1302" spans="1:10" ht="12.75">
      <c r="A1302" s="144" t="s">
        <v>1166</v>
      </c>
      <c r="C1302" s="150" t="s">
        <v>1167</v>
      </c>
      <c r="D1302" s="128">
        <v>402298.5071447691</v>
      </c>
      <c r="F1302" s="128">
        <v>10483.333333333334</v>
      </c>
      <c r="G1302" s="128">
        <v>9975</v>
      </c>
      <c r="H1302" s="128">
        <v>392096.2086433515</v>
      </c>
      <c r="I1302" s="128">
        <v>-0.0001</v>
      </c>
      <c r="J1302" s="128">
        <v>-0.0001</v>
      </c>
    </row>
    <row r="1303" spans="1:8" ht="12.75">
      <c r="A1303" s="127">
        <v>38379.95862268518</v>
      </c>
      <c r="C1303" s="150" t="s">
        <v>1168</v>
      </c>
      <c r="D1303" s="128">
        <v>6486.7588514547915</v>
      </c>
      <c r="F1303" s="128">
        <v>38.188130791298676</v>
      </c>
      <c r="G1303" s="128">
        <v>25</v>
      </c>
      <c r="H1303" s="128">
        <v>6486.7588514547915</v>
      </c>
    </row>
    <row r="1305" spans="3:8" ht="12.75">
      <c r="C1305" s="150" t="s">
        <v>1169</v>
      </c>
      <c r="D1305" s="128">
        <v>1.6124242909806525</v>
      </c>
      <c r="F1305" s="128">
        <v>0.3642746975322608</v>
      </c>
      <c r="G1305" s="128">
        <v>0.2506265664160401</v>
      </c>
      <c r="H1305" s="128">
        <v>1.6543793866048602</v>
      </c>
    </row>
    <row r="1306" spans="1:10" ht="12.75">
      <c r="A1306" s="144" t="s">
        <v>1158</v>
      </c>
      <c r="C1306" s="145" t="s">
        <v>1159</v>
      </c>
      <c r="D1306" s="145" t="s">
        <v>1160</v>
      </c>
      <c r="F1306" s="145" t="s">
        <v>1161</v>
      </c>
      <c r="G1306" s="145" t="s">
        <v>1162</v>
      </c>
      <c r="H1306" s="145" t="s">
        <v>1163</v>
      </c>
      <c r="I1306" s="146" t="s">
        <v>1164</v>
      </c>
      <c r="J1306" s="145" t="s">
        <v>1165</v>
      </c>
    </row>
    <row r="1307" spans="1:8" ht="12.75">
      <c r="A1307" s="147" t="s">
        <v>1104</v>
      </c>
      <c r="C1307" s="148">
        <v>288.1579999998212</v>
      </c>
      <c r="D1307" s="128">
        <v>544621.1945810318</v>
      </c>
      <c r="F1307" s="128">
        <v>3630</v>
      </c>
      <c r="G1307" s="128">
        <v>3330</v>
      </c>
      <c r="H1307" s="149" t="s">
        <v>776</v>
      </c>
    </row>
    <row r="1309" spans="4:8" ht="12.75">
      <c r="D1309" s="128">
        <v>507062.6517882347</v>
      </c>
      <c r="F1309" s="128">
        <v>3630</v>
      </c>
      <c r="G1309" s="128">
        <v>3330</v>
      </c>
      <c r="H1309" s="149" t="s">
        <v>777</v>
      </c>
    </row>
    <row r="1311" spans="4:8" ht="12.75">
      <c r="D1311" s="128">
        <v>532383.8467416763</v>
      </c>
      <c r="F1311" s="128">
        <v>3630</v>
      </c>
      <c r="G1311" s="128">
        <v>3330</v>
      </c>
      <c r="H1311" s="149" t="s">
        <v>778</v>
      </c>
    </row>
    <row r="1313" spans="1:10" ht="12.75">
      <c r="A1313" s="144" t="s">
        <v>1166</v>
      </c>
      <c r="C1313" s="150" t="s">
        <v>1167</v>
      </c>
      <c r="D1313" s="128">
        <v>528022.5643703142</v>
      </c>
      <c r="F1313" s="128">
        <v>3630</v>
      </c>
      <c r="G1313" s="128">
        <v>3330</v>
      </c>
      <c r="H1313" s="128">
        <v>524544.8873791638</v>
      </c>
      <c r="I1313" s="128">
        <v>-0.0001</v>
      </c>
      <c r="J1313" s="128">
        <v>-0.0001</v>
      </c>
    </row>
    <row r="1314" spans="1:8" ht="12.75">
      <c r="A1314" s="127">
        <v>38379.95929398148</v>
      </c>
      <c r="C1314" s="150" t="s">
        <v>1168</v>
      </c>
      <c r="D1314" s="128">
        <v>19155.32881789333</v>
      </c>
      <c r="H1314" s="128">
        <v>19155.32881789333</v>
      </c>
    </row>
    <row r="1316" spans="3:8" ht="12.75">
      <c r="C1316" s="150" t="s">
        <v>1169</v>
      </c>
      <c r="D1316" s="128">
        <v>3.6277481513951484</v>
      </c>
      <c r="F1316" s="128">
        <v>0</v>
      </c>
      <c r="G1316" s="128">
        <v>0</v>
      </c>
      <c r="H1316" s="128">
        <v>3.651799737025561</v>
      </c>
    </row>
    <row r="1317" spans="1:10" ht="12.75">
      <c r="A1317" s="144" t="s">
        <v>1158</v>
      </c>
      <c r="C1317" s="145" t="s">
        <v>1159</v>
      </c>
      <c r="D1317" s="145" t="s">
        <v>1160</v>
      </c>
      <c r="F1317" s="145" t="s">
        <v>1161</v>
      </c>
      <c r="G1317" s="145" t="s">
        <v>1162</v>
      </c>
      <c r="H1317" s="145" t="s">
        <v>1163</v>
      </c>
      <c r="I1317" s="146" t="s">
        <v>1164</v>
      </c>
      <c r="J1317" s="145" t="s">
        <v>1165</v>
      </c>
    </row>
    <row r="1318" spans="1:8" ht="12.75">
      <c r="A1318" s="147" t="s">
        <v>1105</v>
      </c>
      <c r="C1318" s="148">
        <v>334.94100000010803</v>
      </c>
      <c r="D1318" s="128">
        <v>394799.1246676445</v>
      </c>
      <c r="F1318" s="128">
        <v>22100</v>
      </c>
      <c r="H1318" s="149" t="s">
        <v>779</v>
      </c>
    </row>
    <row r="1320" spans="4:8" ht="12.75">
      <c r="D1320" s="128">
        <v>394263.93619060516</v>
      </c>
      <c r="F1320" s="128">
        <v>22300</v>
      </c>
      <c r="H1320" s="149" t="s">
        <v>780</v>
      </c>
    </row>
    <row r="1322" spans="4:8" ht="12.75">
      <c r="D1322" s="128">
        <v>413845.4040169716</v>
      </c>
      <c r="F1322" s="128">
        <v>21900</v>
      </c>
      <c r="H1322" s="149" t="s">
        <v>781</v>
      </c>
    </row>
    <row r="1324" spans="1:10" ht="12.75">
      <c r="A1324" s="144" t="s">
        <v>1166</v>
      </c>
      <c r="C1324" s="150" t="s">
        <v>1167</v>
      </c>
      <c r="D1324" s="128">
        <v>400969.4882917404</v>
      </c>
      <c r="F1324" s="128">
        <v>22100</v>
      </c>
      <c r="H1324" s="128">
        <v>378869.4882917404</v>
      </c>
      <c r="I1324" s="128">
        <v>-0.0001</v>
      </c>
      <c r="J1324" s="128">
        <v>-0.0001</v>
      </c>
    </row>
    <row r="1325" spans="1:8" ht="12.75">
      <c r="A1325" s="127">
        <v>38379.95998842592</v>
      </c>
      <c r="C1325" s="150" t="s">
        <v>1168</v>
      </c>
      <c r="D1325" s="128">
        <v>11154.080464072795</v>
      </c>
      <c r="F1325" s="128">
        <v>200</v>
      </c>
      <c r="H1325" s="128">
        <v>11154.080464072795</v>
      </c>
    </row>
    <row r="1327" spans="3:8" ht="12.75">
      <c r="C1327" s="150" t="s">
        <v>1169</v>
      </c>
      <c r="D1327" s="128">
        <v>2.781777863346357</v>
      </c>
      <c r="F1327" s="128">
        <v>0.9049773755656108</v>
      </c>
      <c r="H1327" s="128">
        <v>2.9440429511399007</v>
      </c>
    </row>
    <row r="1328" spans="1:10" ht="12.75">
      <c r="A1328" s="144" t="s">
        <v>1158</v>
      </c>
      <c r="C1328" s="145" t="s">
        <v>1159</v>
      </c>
      <c r="D1328" s="145" t="s">
        <v>1160</v>
      </c>
      <c r="F1328" s="145" t="s">
        <v>1161</v>
      </c>
      <c r="G1328" s="145" t="s">
        <v>1162</v>
      </c>
      <c r="H1328" s="145" t="s">
        <v>1163</v>
      </c>
      <c r="I1328" s="146" t="s">
        <v>1164</v>
      </c>
      <c r="J1328" s="145" t="s">
        <v>1165</v>
      </c>
    </row>
    <row r="1329" spans="1:8" ht="12.75">
      <c r="A1329" s="147" t="s">
        <v>1109</v>
      </c>
      <c r="C1329" s="148">
        <v>393.36599999992177</v>
      </c>
      <c r="D1329" s="128">
        <v>2566079.090148926</v>
      </c>
      <c r="F1329" s="128">
        <v>13400</v>
      </c>
      <c r="G1329" s="128">
        <v>12100</v>
      </c>
      <c r="H1329" s="149" t="s">
        <v>782</v>
      </c>
    </row>
    <row r="1331" spans="4:8" ht="12.75">
      <c r="D1331" s="128">
        <v>2433073.9741897583</v>
      </c>
      <c r="F1331" s="128">
        <v>12300</v>
      </c>
      <c r="G1331" s="128">
        <v>11900</v>
      </c>
      <c r="H1331" s="149" t="s">
        <v>783</v>
      </c>
    </row>
    <row r="1333" spans="4:8" ht="12.75">
      <c r="D1333" s="128">
        <v>2406959.6678390503</v>
      </c>
      <c r="F1333" s="128">
        <v>12800</v>
      </c>
      <c r="G1333" s="128">
        <v>11600</v>
      </c>
      <c r="H1333" s="149" t="s">
        <v>784</v>
      </c>
    </row>
    <row r="1335" spans="1:10" ht="12.75">
      <c r="A1335" s="144" t="s">
        <v>1166</v>
      </c>
      <c r="C1335" s="150" t="s">
        <v>1167</v>
      </c>
      <c r="D1335" s="128">
        <v>2468704.2440592446</v>
      </c>
      <c r="F1335" s="128">
        <v>12833.333333333332</v>
      </c>
      <c r="G1335" s="128">
        <v>11866.666666666668</v>
      </c>
      <c r="H1335" s="128">
        <v>2456354.2440592446</v>
      </c>
      <c r="I1335" s="128">
        <v>-0.0001</v>
      </c>
      <c r="J1335" s="128">
        <v>-0.0001</v>
      </c>
    </row>
    <row r="1336" spans="1:8" ht="12.75">
      <c r="A1336" s="127">
        <v>38379.960706018515</v>
      </c>
      <c r="C1336" s="150" t="s">
        <v>1168</v>
      </c>
      <c r="D1336" s="128">
        <v>85333.96004689459</v>
      </c>
      <c r="F1336" s="128">
        <v>550.7570547286101</v>
      </c>
      <c r="G1336" s="128">
        <v>251.66114784235833</v>
      </c>
      <c r="H1336" s="128">
        <v>85333.96004689459</v>
      </c>
    </row>
    <row r="1338" spans="3:8" ht="12.75">
      <c r="C1338" s="150" t="s">
        <v>1169</v>
      </c>
      <c r="D1338" s="128">
        <v>3.45662953560535</v>
      </c>
      <c r="F1338" s="128">
        <v>4.2916134134696895</v>
      </c>
      <c r="G1338" s="128">
        <v>2.120740009907514</v>
      </c>
      <c r="H1338" s="128">
        <v>3.4740086961510936</v>
      </c>
    </row>
    <row r="1339" spans="1:10" ht="12.75">
      <c r="A1339" s="144" t="s">
        <v>1158</v>
      </c>
      <c r="C1339" s="145" t="s">
        <v>1159</v>
      </c>
      <c r="D1339" s="145" t="s">
        <v>1160</v>
      </c>
      <c r="F1339" s="145" t="s">
        <v>1161</v>
      </c>
      <c r="G1339" s="145" t="s">
        <v>1162</v>
      </c>
      <c r="H1339" s="145" t="s">
        <v>1163</v>
      </c>
      <c r="I1339" s="146" t="s">
        <v>1164</v>
      </c>
      <c r="J1339" s="145" t="s">
        <v>1165</v>
      </c>
    </row>
    <row r="1340" spans="1:8" ht="12.75">
      <c r="A1340" s="147" t="s">
        <v>1103</v>
      </c>
      <c r="C1340" s="148">
        <v>396.15199999976903</v>
      </c>
      <c r="D1340" s="128">
        <v>5558651.924789429</v>
      </c>
      <c r="F1340" s="128">
        <v>70800</v>
      </c>
      <c r="G1340" s="128">
        <v>71300</v>
      </c>
      <c r="H1340" s="149" t="s">
        <v>785</v>
      </c>
    </row>
    <row r="1342" spans="4:8" ht="12.75">
      <c r="D1342" s="128">
        <v>5676978.53553009</v>
      </c>
      <c r="F1342" s="128">
        <v>68200</v>
      </c>
      <c r="G1342" s="128">
        <v>68400</v>
      </c>
      <c r="H1342" s="149" t="s">
        <v>786</v>
      </c>
    </row>
    <row r="1344" spans="4:8" ht="12.75">
      <c r="D1344" s="128">
        <v>5348230.774932861</v>
      </c>
      <c r="F1344" s="128">
        <v>70800</v>
      </c>
      <c r="G1344" s="128">
        <v>71800</v>
      </c>
      <c r="H1344" s="149" t="s">
        <v>787</v>
      </c>
    </row>
    <row r="1346" spans="1:10" ht="12.75">
      <c r="A1346" s="144" t="s">
        <v>1166</v>
      </c>
      <c r="C1346" s="150" t="s">
        <v>1167</v>
      </c>
      <c r="D1346" s="128">
        <v>5527953.745084127</v>
      </c>
      <c r="F1346" s="128">
        <v>69933.33333333333</v>
      </c>
      <c r="G1346" s="128">
        <v>70500</v>
      </c>
      <c r="H1346" s="128">
        <v>5457740.110522097</v>
      </c>
      <c r="I1346" s="128">
        <v>-0.0001</v>
      </c>
      <c r="J1346" s="128">
        <v>-0.0001</v>
      </c>
    </row>
    <row r="1347" spans="1:8" ht="12.75">
      <c r="A1347" s="127">
        <v>38379.96142361111</v>
      </c>
      <c r="C1347" s="150" t="s">
        <v>1168</v>
      </c>
      <c r="D1347" s="128">
        <v>166509.9282395497</v>
      </c>
      <c r="F1347" s="128">
        <v>1501.1106998930272</v>
      </c>
      <c r="G1347" s="128">
        <v>1835.7559750685818</v>
      </c>
      <c r="H1347" s="128">
        <v>166509.9282395497</v>
      </c>
    </row>
    <row r="1349" spans="3:8" ht="12.75">
      <c r="C1349" s="150" t="s">
        <v>1169</v>
      </c>
      <c r="D1349" s="128">
        <v>3.012144021422445</v>
      </c>
      <c r="F1349" s="128">
        <v>2.146488131400898</v>
      </c>
      <c r="G1349" s="128">
        <v>2.603909184494442</v>
      </c>
      <c r="H1349" s="128">
        <v>3.0508951483148037</v>
      </c>
    </row>
    <row r="1350" spans="1:10" ht="12.75">
      <c r="A1350" s="144" t="s">
        <v>1158</v>
      </c>
      <c r="C1350" s="145" t="s">
        <v>1159</v>
      </c>
      <c r="D1350" s="145" t="s">
        <v>1160</v>
      </c>
      <c r="F1350" s="145" t="s">
        <v>1161</v>
      </c>
      <c r="G1350" s="145" t="s">
        <v>1162</v>
      </c>
      <c r="H1350" s="145" t="s">
        <v>1163</v>
      </c>
      <c r="I1350" s="146" t="s">
        <v>1164</v>
      </c>
      <c r="J1350" s="145" t="s">
        <v>1165</v>
      </c>
    </row>
    <row r="1351" spans="1:8" ht="12.75">
      <c r="A1351" s="147" t="s">
        <v>1110</v>
      </c>
      <c r="C1351" s="148">
        <v>589.5920000001788</v>
      </c>
      <c r="D1351" s="128">
        <v>605926.108247757</v>
      </c>
      <c r="F1351" s="128">
        <v>4380</v>
      </c>
      <c r="G1351" s="128">
        <v>3709.9999999962747</v>
      </c>
      <c r="H1351" s="149" t="s">
        <v>788</v>
      </c>
    </row>
    <row r="1353" spans="4:8" ht="12.75">
      <c r="D1353" s="128">
        <v>569822.610116005</v>
      </c>
      <c r="F1353" s="128">
        <v>4160</v>
      </c>
      <c r="G1353" s="128">
        <v>3770</v>
      </c>
      <c r="H1353" s="149" t="s">
        <v>789</v>
      </c>
    </row>
    <row r="1355" spans="4:8" ht="12.75">
      <c r="D1355" s="128">
        <v>604654.807934761</v>
      </c>
      <c r="F1355" s="128">
        <v>4360</v>
      </c>
      <c r="G1355" s="128">
        <v>3759.9999999962747</v>
      </c>
      <c r="H1355" s="149" t="s">
        <v>790</v>
      </c>
    </row>
    <row r="1357" spans="1:10" ht="12.75">
      <c r="A1357" s="144" t="s">
        <v>1166</v>
      </c>
      <c r="C1357" s="150" t="s">
        <v>1167</v>
      </c>
      <c r="D1357" s="128">
        <v>593467.8420995077</v>
      </c>
      <c r="F1357" s="128">
        <v>4300</v>
      </c>
      <c r="G1357" s="128">
        <v>3746.666666664183</v>
      </c>
      <c r="H1357" s="128">
        <v>589444.5087661755</v>
      </c>
      <c r="I1357" s="128">
        <v>-0.0001</v>
      </c>
      <c r="J1357" s="128">
        <v>-0.0001</v>
      </c>
    </row>
    <row r="1358" spans="1:8" ht="12.75">
      <c r="A1358" s="127">
        <v>38379.9621875</v>
      </c>
      <c r="C1358" s="150" t="s">
        <v>1168</v>
      </c>
      <c r="D1358" s="128">
        <v>20487.23499613286</v>
      </c>
      <c r="F1358" s="128">
        <v>121.6552506059644</v>
      </c>
      <c r="G1358" s="128">
        <v>32.14550253797822</v>
      </c>
      <c r="H1358" s="128">
        <v>20487.23499613286</v>
      </c>
    </row>
    <row r="1360" spans="3:8" ht="12.75">
      <c r="C1360" s="150" t="s">
        <v>1169</v>
      </c>
      <c r="D1360" s="128">
        <v>3.452122177952437</v>
      </c>
      <c r="F1360" s="128">
        <v>2.8291918745573112</v>
      </c>
      <c r="G1360" s="128">
        <v>0.8579760463878879</v>
      </c>
      <c r="H1360" s="128">
        <v>3.4756851054591573</v>
      </c>
    </row>
    <row r="1361" spans="1:10" ht="12.75">
      <c r="A1361" s="144" t="s">
        <v>1158</v>
      </c>
      <c r="C1361" s="145" t="s">
        <v>1159</v>
      </c>
      <c r="D1361" s="145" t="s">
        <v>1160</v>
      </c>
      <c r="F1361" s="145" t="s">
        <v>1161</v>
      </c>
      <c r="G1361" s="145" t="s">
        <v>1162</v>
      </c>
      <c r="H1361" s="145" t="s">
        <v>1163</v>
      </c>
      <c r="I1361" s="146" t="s">
        <v>1164</v>
      </c>
      <c r="J1361" s="145" t="s">
        <v>1165</v>
      </c>
    </row>
    <row r="1362" spans="1:8" ht="12.75">
      <c r="A1362" s="147" t="s">
        <v>1111</v>
      </c>
      <c r="C1362" s="148">
        <v>766.4900000002235</v>
      </c>
      <c r="D1362" s="128">
        <v>74132.15652215481</v>
      </c>
      <c r="F1362" s="128">
        <v>2327</v>
      </c>
      <c r="G1362" s="128">
        <v>2583</v>
      </c>
      <c r="H1362" s="149" t="s">
        <v>791</v>
      </c>
    </row>
    <row r="1364" spans="4:8" ht="12.75">
      <c r="D1364" s="128">
        <v>76446.45212364197</v>
      </c>
      <c r="F1364" s="128">
        <v>2207</v>
      </c>
      <c r="G1364" s="128">
        <v>2272</v>
      </c>
      <c r="H1364" s="149" t="s">
        <v>792</v>
      </c>
    </row>
    <row r="1366" spans="4:8" ht="12.75">
      <c r="D1366" s="128">
        <v>76558.43409085274</v>
      </c>
      <c r="F1366" s="128">
        <v>2247</v>
      </c>
      <c r="G1366" s="128">
        <v>2521</v>
      </c>
      <c r="H1366" s="149" t="s">
        <v>793</v>
      </c>
    </row>
    <row r="1368" spans="1:10" ht="12.75">
      <c r="A1368" s="144" t="s">
        <v>1166</v>
      </c>
      <c r="C1368" s="150" t="s">
        <v>1167</v>
      </c>
      <c r="D1368" s="128">
        <v>75712.34757888317</v>
      </c>
      <c r="F1368" s="128">
        <v>2260.3333333333335</v>
      </c>
      <c r="G1368" s="128">
        <v>2458.6666666666665</v>
      </c>
      <c r="H1368" s="128">
        <v>73348.97766018398</v>
      </c>
      <c r="I1368" s="128">
        <v>-0.0001</v>
      </c>
      <c r="J1368" s="128">
        <v>-0.0001</v>
      </c>
    </row>
    <row r="1369" spans="1:8" ht="12.75">
      <c r="A1369" s="127">
        <v>38379.96293981482</v>
      </c>
      <c r="C1369" s="150" t="s">
        <v>1168</v>
      </c>
      <c r="D1369" s="128">
        <v>1369.6305421786874</v>
      </c>
      <c r="F1369" s="128">
        <v>61.101009266077874</v>
      </c>
      <c r="G1369" s="128">
        <v>164.60356415744263</v>
      </c>
      <c r="H1369" s="128">
        <v>1369.6305421786874</v>
      </c>
    </row>
    <row r="1371" spans="3:8" ht="12.75">
      <c r="C1371" s="150" t="s">
        <v>1169</v>
      </c>
      <c r="D1371" s="128">
        <v>1.8089923057156516</v>
      </c>
      <c r="F1371" s="128">
        <v>2.703185780832232</v>
      </c>
      <c r="G1371" s="128">
        <v>6.69483042939707</v>
      </c>
      <c r="H1371" s="128">
        <v>1.8672796620615526</v>
      </c>
    </row>
    <row r="1372" spans="1:16" ht="12.75">
      <c r="A1372" s="138" t="s">
        <v>1258</v>
      </c>
      <c r="B1372" s="133" t="s">
        <v>1141</v>
      </c>
      <c r="D1372" s="138" t="s">
        <v>1259</v>
      </c>
      <c r="E1372" s="133" t="s">
        <v>1260</v>
      </c>
      <c r="F1372" s="134" t="s">
        <v>1188</v>
      </c>
      <c r="G1372" s="139" t="s">
        <v>1262</v>
      </c>
      <c r="H1372" s="140">
        <v>1</v>
      </c>
      <c r="I1372" s="141" t="s">
        <v>1263</v>
      </c>
      <c r="J1372" s="140">
        <v>12</v>
      </c>
      <c r="K1372" s="139" t="s">
        <v>1264</v>
      </c>
      <c r="L1372" s="142">
        <v>1</v>
      </c>
      <c r="M1372" s="139" t="s">
        <v>1265</v>
      </c>
      <c r="N1372" s="143">
        <v>1</v>
      </c>
      <c r="O1372" s="139" t="s">
        <v>1266</v>
      </c>
      <c r="P1372" s="143">
        <v>1</v>
      </c>
    </row>
    <row r="1374" spans="1:10" ht="12.75">
      <c r="A1374" s="144" t="s">
        <v>1158</v>
      </c>
      <c r="C1374" s="145" t="s">
        <v>1159</v>
      </c>
      <c r="D1374" s="145" t="s">
        <v>1160</v>
      </c>
      <c r="F1374" s="145" t="s">
        <v>1161</v>
      </c>
      <c r="G1374" s="145" t="s">
        <v>1162</v>
      </c>
      <c r="H1374" s="145" t="s">
        <v>1163</v>
      </c>
      <c r="I1374" s="146" t="s">
        <v>1164</v>
      </c>
      <c r="J1374" s="145" t="s">
        <v>1165</v>
      </c>
    </row>
    <row r="1375" spans="1:8" ht="12.75">
      <c r="A1375" s="147" t="s">
        <v>1290</v>
      </c>
      <c r="C1375" s="148">
        <v>178.2290000000503</v>
      </c>
      <c r="D1375" s="128">
        <v>664.5760937184095</v>
      </c>
      <c r="F1375" s="128">
        <v>358</v>
      </c>
      <c r="G1375" s="128">
        <v>428</v>
      </c>
      <c r="H1375" s="149" t="s">
        <v>794</v>
      </c>
    </row>
    <row r="1377" spans="4:8" ht="12.75">
      <c r="D1377" s="128">
        <v>671.9838516097516</v>
      </c>
      <c r="F1377" s="128">
        <v>368</v>
      </c>
      <c r="G1377" s="128">
        <v>382</v>
      </c>
      <c r="H1377" s="149" t="s">
        <v>795</v>
      </c>
    </row>
    <row r="1379" spans="4:8" ht="12.75">
      <c r="D1379" s="128">
        <v>677.8128277948126</v>
      </c>
      <c r="F1379" s="128">
        <v>389</v>
      </c>
      <c r="G1379" s="128">
        <v>369</v>
      </c>
      <c r="H1379" s="149" t="s">
        <v>796</v>
      </c>
    </row>
    <row r="1381" spans="1:8" ht="12.75">
      <c r="A1381" s="144" t="s">
        <v>1166</v>
      </c>
      <c r="C1381" s="150" t="s">
        <v>1167</v>
      </c>
      <c r="D1381" s="128">
        <v>671.4575910409912</v>
      </c>
      <c r="F1381" s="128">
        <v>371.66666666666663</v>
      </c>
      <c r="G1381" s="128">
        <v>393</v>
      </c>
      <c r="H1381" s="128">
        <v>288.49925770765793</v>
      </c>
    </row>
    <row r="1382" spans="1:8" ht="12.75">
      <c r="A1382" s="127">
        <v>38379.96542824074</v>
      </c>
      <c r="C1382" s="150" t="s">
        <v>1168</v>
      </c>
      <c r="D1382" s="128">
        <v>6.634040615786264</v>
      </c>
      <c r="F1382" s="128">
        <v>15.821925715074421</v>
      </c>
      <c r="G1382" s="128">
        <v>31</v>
      </c>
      <c r="H1382" s="128">
        <v>6.634040615786264</v>
      </c>
    </row>
    <row r="1384" spans="3:8" ht="12.75">
      <c r="C1384" s="150" t="s">
        <v>1169</v>
      </c>
      <c r="D1384" s="128">
        <v>0.9880059000451854</v>
      </c>
      <c r="F1384" s="128">
        <v>4.2570203717689035</v>
      </c>
      <c r="G1384" s="128">
        <v>7.888040712468194</v>
      </c>
      <c r="H1384" s="128">
        <v>2.2995000640551635</v>
      </c>
    </row>
    <row r="1385" spans="1:10" ht="12.75">
      <c r="A1385" s="144" t="s">
        <v>1158</v>
      </c>
      <c r="C1385" s="145" t="s">
        <v>1159</v>
      </c>
      <c r="D1385" s="145" t="s">
        <v>1160</v>
      </c>
      <c r="F1385" s="145" t="s">
        <v>1161</v>
      </c>
      <c r="G1385" s="145" t="s">
        <v>1162</v>
      </c>
      <c r="H1385" s="145" t="s">
        <v>1163</v>
      </c>
      <c r="I1385" s="146" t="s">
        <v>1164</v>
      </c>
      <c r="J1385" s="145" t="s">
        <v>1165</v>
      </c>
    </row>
    <row r="1386" spans="1:8" ht="12.75">
      <c r="A1386" s="147" t="s">
        <v>1104</v>
      </c>
      <c r="C1386" s="148">
        <v>251.61100000003353</v>
      </c>
      <c r="D1386" s="128">
        <v>3500248.2313728333</v>
      </c>
      <c r="F1386" s="128">
        <v>25700</v>
      </c>
      <c r="G1386" s="128">
        <v>22300</v>
      </c>
      <c r="H1386" s="149" t="s">
        <v>797</v>
      </c>
    </row>
    <row r="1388" spans="4:8" ht="12.75">
      <c r="D1388" s="128">
        <v>3525128.4044685364</v>
      </c>
      <c r="F1388" s="128">
        <v>23600</v>
      </c>
      <c r="G1388" s="128">
        <v>21600</v>
      </c>
      <c r="H1388" s="149" t="s">
        <v>798</v>
      </c>
    </row>
    <row r="1390" spans="4:8" ht="12.75">
      <c r="D1390" s="128">
        <v>3811867.072570801</v>
      </c>
      <c r="F1390" s="128">
        <v>24200</v>
      </c>
      <c r="G1390" s="128">
        <v>21500</v>
      </c>
      <c r="H1390" s="149" t="s">
        <v>799</v>
      </c>
    </row>
    <row r="1392" spans="1:10" ht="12.75">
      <c r="A1392" s="144" t="s">
        <v>1166</v>
      </c>
      <c r="C1392" s="150" t="s">
        <v>1167</v>
      </c>
      <c r="D1392" s="128">
        <v>3612414.569470723</v>
      </c>
      <c r="F1392" s="128">
        <v>24500</v>
      </c>
      <c r="G1392" s="128">
        <v>21800</v>
      </c>
      <c r="H1392" s="128">
        <v>3589277.877247284</v>
      </c>
      <c r="I1392" s="128">
        <v>-0.0001</v>
      </c>
      <c r="J1392" s="128">
        <v>-0.0001</v>
      </c>
    </row>
    <row r="1393" spans="1:8" ht="12.75">
      <c r="A1393" s="127">
        <v>38379.96616898148</v>
      </c>
      <c r="C1393" s="150" t="s">
        <v>1168</v>
      </c>
      <c r="D1393" s="128">
        <v>173178.3228293407</v>
      </c>
      <c r="F1393" s="128">
        <v>1081.6653826391967</v>
      </c>
      <c r="G1393" s="128">
        <v>435.88989435406734</v>
      </c>
      <c r="H1393" s="128">
        <v>173178.3228293407</v>
      </c>
    </row>
    <row r="1395" spans="3:8" ht="12.75">
      <c r="C1395" s="150" t="s">
        <v>1169</v>
      </c>
      <c r="D1395" s="128">
        <v>4.7939769785258655</v>
      </c>
      <c r="F1395" s="128">
        <v>4.41496074546611</v>
      </c>
      <c r="G1395" s="128">
        <v>1.999494928229667</v>
      </c>
      <c r="H1395" s="128">
        <v>4.824879230642235</v>
      </c>
    </row>
    <row r="1396" spans="1:10" ht="12.75">
      <c r="A1396" s="144" t="s">
        <v>1158</v>
      </c>
      <c r="C1396" s="145" t="s">
        <v>1159</v>
      </c>
      <c r="D1396" s="145" t="s">
        <v>1160</v>
      </c>
      <c r="F1396" s="145" t="s">
        <v>1161</v>
      </c>
      <c r="G1396" s="145" t="s">
        <v>1162</v>
      </c>
      <c r="H1396" s="145" t="s">
        <v>1163</v>
      </c>
      <c r="I1396" s="146" t="s">
        <v>1164</v>
      </c>
      <c r="J1396" s="145" t="s">
        <v>1165</v>
      </c>
    </row>
    <row r="1397" spans="1:8" ht="12.75">
      <c r="A1397" s="147" t="s">
        <v>1107</v>
      </c>
      <c r="C1397" s="148">
        <v>257.6099999998696</v>
      </c>
      <c r="D1397" s="128">
        <v>385797.5362343788</v>
      </c>
      <c r="F1397" s="128">
        <v>9760</v>
      </c>
      <c r="G1397" s="128">
        <v>7637.5</v>
      </c>
      <c r="H1397" s="149" t="s">
        <v>800</v>
      </c>
    </row>
    <row r="1399" spans="4:8" ht="12.75">
      <c r="D1399" s="128">
        <v>376700.4262070656</v>
      </c>
      <c r="F1399" s="128">
        <v>10385</v>
      </c>
      <c r="G1399" s="128">
        <v>7552.5</v>
      </c>
      <c r="H1399" s="149" t="s">
        <v>801</v>
      </c>
    </row>
    <row r="1401" spans="4:8" ht="12.75">
      <c r="D1401" s="128">
        <v>399462.5912694931</v>
      </c>
      <c r="F1401" s="128">
        <v>9682.5</v>
      </c>
      <c r="G1401" s="128">
        <v>7690</v>
      </c>
      <c r="H1401" s="149" t="s">
        <v>802</v>
      </c>
    </row>
    <row r="1403" spans="1:10" ht="12.75">
      <c r="A1403" s="144" t="s">
        <v>1166</v>
      </c>
      <c r="C1403" s="150" t="s">
        <v>1167</v>
      </c>
      <c r="D1403" s="128">
        <v>387320.1845703125</v>
      </c>
      <c r="F1403" s="128">
        <v>9942.5</v>
      </c>
      <c r="G1403" s="128">
        <v>7626.666666666666</v>
      </c>
      <c r="H1403" s="128">
        <v>378535.6012369791</v>
      </c>
      <c r="I1403" s="128">
        <v>-0.0001</v>
      </c>
      <c r="J1403" s="128">
        <v>-0.0001</v>
      </c>
    </row>
    <row r="1404" spans="1:8" ht="12.75">
      <c r="A1404" s="127">
        <v>38379.96707175926</v>
      </c>
      <c r="C1404" s="150" t="s">
        <v>1168</v>
      </c>
      <c r="D1404" s="128">
        <v>11457.21969102843</v>
      </c>
      <c r="F1404" s="128">
        <v>385.1704168287071</v>
      </c>
      <c r="G1404" s="128">
        <v>69.38719862722037</v>
      </c>
      <c r="H1404" s="128">
        <v>11457.21969102843</v>
      </c>
    </row>
    <row r="1406" spans="3:8" ht="12.75">
      <c r="C1406" s="150" t="s">
        <v>1169</v>
      </c>
      <c r="D1406" s="128">
        <v>2.9580745201128376</v>
      </c>
      <c r="F1406" s="128">
        <v>3.873979550703617</v>
      </c>
      <c r="G1406" s="128">
        <v>0.9097971847974701</v>
      </c>
      <c r="H1406" s="128">
        <v>3.026721833716172</v>
      </c>
    </row>
    <row r="1407" spans="1:10" ht="12.75">
      <c r="A1407" s="144" t="s">
        <v>1158</v>
      </c>
      <c r="C1407" s="145" t="s">
        <v>1159</v>
      </c>
      <c r="D1407" s="145" t="s">
        <v>1160</v>
      </c>
      <c r="F1407" s="145" t="s">
        <v>1161</v>
      </c>
      <c r="G1407" s="145" t="s">
        <v>1162</v>
      </c>
      <c r="H1407" s="145" t="s">
        <v>1163</v>
      </c>
      <c r="I1407" s="146" t="s">
        <v>1164</v>
      </c>
      <c r="J1407" s="145" t="s">
        <v>1165</v>
      </c>
    </row>
    <row r="1408" spans="1:8" ht="12.75">
      <c r="A1408" s="147" t="s">
        <v>1106</v>
      </c>
      <c r="C1408" s="148">
        <v>259.9399999999441</v>
      </c>
      <c r="D1408" s="128">
        <v>4329205.346443176</v>
      </c>
      <c r="F1408" s="128">
        <v>23500</v>
      </c>
      <c r="G1408" s="128">
        <v>21000</v>
      </c>
      <c r="H1408" s="149" t="s">
        <v>803</v>
      </c>
    </row>
    <row r="1410" spans="4:8" ht="12.75">
      <c r="D1410" s="128">
        <v>4119492.340702057</v>
      </c>
      <c r="F1410" s="128">
        <v>23875</v>
      </c>
      <c r="G1410" s="128">
        <v>20900</v>
      </c>
      <c r="H1410" s="149" t="s">
        <v>804</v>
      </c>
    </row>
    <row r="1412" spans="4:8" ht="12.75">
      <c r="D1412" s="128">
        <v>4355780.272689819</v>
      </c>
      <c r="F1412" s="128">
        <v>24750</v>
      </c>
      <c r="G1412" s="128">
        <v>20850</v>
      </c>
      <c r="H1412" s="149" t="s">
        <v>805</v>
      </c>
    </row>
    <row r="1414" spans="1:10" ht="12.75">
      <c r="A1414" s="144" t="s">
        <v>1166</v>
      </c>
      <c r="C1414" s="150" t="s">
        <v>1167</v>
      </c>
      <c r="D1414" s="128">
        <v>4268159.319945018</v>
      </c>
      <c r="F1414" s="128">
        <v>24041.666666666664</v>
      </c>
      <c r="G1414" s="128">
        <v>20916.666666666668</v>
      </c>
      <c r="H1414" s="128">
        <v>4245664.370450067</v>
      </c>
      <c r="I1414" s="128">
        <v>-0.0001</v>
      </c>
      <c r="J1414" s="128">
        <v>-0.0001</v>
      </c>
    </row>
    <row r="1415" spans="1:8" ht="12.75">
      <c r="A1415" s="127">
        <v>38379.967997685184</v>
      </c>
      <c r="C1415" s="150" t="s">
        <v>1168</v>
      </c>
      <c r="D1415" s="128">
        <v>129433.22492380644</v>
      </c>
      <c r="F1415" s="128">
        <v>641.4501799308606</v>
      </c>
      <c r="G1415" s="128">
        <v>76.37626158259735</v>
      </c>
      <c r="H1415" s="128">
        <v>129433.22492380644</v>
      </c>
    </row>
    <row r="1417" spans="3:8" ht="12.75">
      <c r="C1417" s="150" t="s">
        <v>1169</v>
      </c>
      <c r="D1417" s="128">
        <v>3.0325303068928964</v>
      </c>
      <c r="F1417" s="128">
        <v>2.6680770049117255</v>
      </c>
      <c r="G1417" s="128">
        <v>0.3651454737016607</v>
      </c>
      <c r="H1417" s="128">
        <v>3.0485976664727663</v>
      </c>
    </row>
    <row r="1418" spans="1:10" ht="12.75">
      <c r="A1418" s="144" t="s">
        <v>1158</v>
      </c>
      <c r="C1418" s="145" t="s">
        <v>1159</v>
      </c>
      <c r="D1418" s="145" t="s">
        <v>1160</v>
      </c>
      <c r="F1418" s="145" t="s">
        <v>1161</v>
      </c>
      <c r="G1418" s="145" t="s">
        <v>1162</v>
      </c>
      <c r="H1418" s="145" t="s">
        <v>1163</v>
      </c>
      <c r="I1418" s="146" t="s">
        <v>1164</v>
      </c>
      <c r="J1418" s="145" t="s">
        <v>1165</v>
      </c>
    </row>
    <row r="1419" spans="1:8" ht="12.75">
      <c r="A1419" s="147" t="s">
        <v>1108</v>
      </c>
      <c r="C1419" s="148">
        <v>285.2129999999888</v>
      </c>
      <c r="D1419" s="128">
        <v>739510.458322525</v>
      </c>
      <c r="F1419" s="128">
        <v>12150</v>
      </c>
      <c r="G1419" s="128">
        <v>11000</v>
      </c>
      <c r="H1419" s="149" t="s">
        <v>806</v>
      </c>
    </row>
    <row r="1421" spans="4:8" ht="12.75">
      <c r="D1421" s="128">
        <v>584700</v>
      </c>
      <c r="F1421" s="128">
        <v>13050</v>
      </c>
      <c r="G1421" s="128">
        <v>10775</v>
      </c>
      <c r="H1421" s="149" t="s">
        <v>807</v>
      </c>
    </row>
    <row r="1423" spans="4:8" ht="12.75">
      <c r="D1423" s="128">
        <v>767109.9484930038</v>
      </c>
      <c r="F1423" s="128">
        <v>12450</v>
      </c>
      <c r="G1423" s="128">
        <v>10825</v>
      </c>
      <c r="H1423" s="149" t="s">
        <v>808</v>
      </c>
    </row>
    <row r="1425" spans="1:10" ht="12.75">
      <c r="A1425" s="144" t="s">
        <v>1166</v>
      </c>
      <c r="C1425" s="150" t="s">
        <v>1167</v>
      </c>
      <c r="D1425" s="128">
        <v>697106.802271843</v>
      </c>
      <c r="F1425" s="128">
        <v>12550</v>
      </c>
      <c r="G1425" s="128">
        <v>10866.666666666668</v>
      </c>
      <c r="H1425" s="128">
        <v>685487.4422070395</v>
      </c>
      <c r="I1425" s="128">
        <v>-0.0001</v>
      </c>
      <c r="J1425" s="128">
        <v>-0.0001</v>
      </c>
    </row>
    <row r="1426" spans="1:8" ht="12.75">
      <c r="A1426" s="127">
        <v>38379.968935185185</v>
      </c>
      <c r="C1426" s="150" t="s">
        <v>1168</v>
      </c>
      <c r="D1426" s="128">
        <v>98320.3939279819</v>
      </c>
      <c r="F1426" s="128">
        <v>458.25756949558405</v>
      </c>
      <c r="G1426" s="128">
        <v>118.14539065631521</v>
      </c>
      <c r="H1426" s="128">
        <v>98320.3939279819</v>
      </c>
    </row>
    <row r="1428" spans="3:8" ht="12.75">
      <c r="C1428" s="150" t="s">
        <v>1169</v>
      </c>
      <c r="D1428" s="128">
        <v>14.10406462934513</v>
      </c>
      <c r="F1428" s="128">
        <v>3.6514547370166057</v>
      </c>
      <c r="G1428" s="128">
        <v>1.0872275213771336</v>
      </c>
      <c r="H1428" s="128">
        <v>14.343135683335534</v>
      </c>
    </row>
    <row r="1429" spans="1:10" ht="12.75">
      <c r="A1429" s="144" t="s">
        <v>1158</v>
      </c>
      <c r="C1429" s="145" t="s">
        <v>1159</v>
      </c>
      <c r="D1429" s="145" t="s">
        <v>1160</v>
      </c>
      <c r="F1429" s="145" t="s">
        <v>1161</v>
      </c>
      <c r="G1429" s="145" t="s">
        <v>1162</v>
      </c>
      <c r="H1429" s="145" t="s">
        <v>1163</v>
      </c>
      <c r="I1429" s="146" t="s">
        <v>1164</v>
      </c>
      <c r="J1429" s="145" t="s">
        <v>1165</v>
      </c>
    </row>
    <row r="1430" spans="1:8" ht="12.75">
      <c r="A1430" s="147" t="s">
        <v>1104</v>
      </c>
      <c r="C1430" s="148">
        <v>288.1579999998212</v>
      </c>
      <c r="D1430" s="128">
        <v>376625.27327919006</v>
      </c>
      <c r="F1430" s="128">
        <v>3420</v>
      </c>
      <c r="G1430" s="128">
        <v>3170</v>
      </c>
      <c r="H1430" s="149" t="s">
        <v>587</v>
      </c>
    </row>
    <row r="1432" spans="4:8" ht="12.75">
      <c r="D1432" s="128">
        <v>371705.2359714508</v>
      </c>
      <c r="F1432" s="128">
        <v>3420</v>
      </c>
      <c r="G1432" s="128">
        <v>3170</v>
      </c>
      <c r="H1432" s="149" t="s">
        <v>588</v>
      </c>
    </row>
    <row r="1434" spans="4:8" ht="12.75">
      <c r="D1434" s="128">
        <v>376606.0565376282</v>
      </c>
      <c r="F1434" s="128">
        <v>3420</v>
      </c>
      <c r="G1434" s="128">
        <v>3170</v>
      </c>
      <c r="H1434" s="149" t="s">
        <v>589</v>
      </c>
    </row>
    <row r="1436" spans="1:10" ht="12.75">
      <c r="A1436" s="144" t="s">
        <v>1166</v>
      </c>
      <c r="C1436" s="150" t="s">
        <v>1167</v>
      </c>
      <c r="D1436" s="128">
        <v>374978.85526275635</v>
      </c>
      <c r="F1436" s="128">
        <v>3420</v>
      </c>
      <c r="G1436" s="128">
        <v>3170</v>
      </c>
      <c r="H1436" s="128">
        <v>371685.7911034643</v>
      </c>
      <c r="I1436" s="128">
        <v>-0.0001</v>
      </c>
      <c r="J1436" s="128">
        <v>-0.0001</v>
      </c>
    </row>
    <row r="1437" spans="1:8" ht="12.75">
      <c r="A1437" s="127">
        <v>38379.969618055555</v>
      </c>
      <c r="C1437" s="150" t="s">
        <v>1168</v>
      </c>
      <c r="D1437" s="128">
        <v>2835.0537506524533</v>
      </c>
      <c r="H1437" s="128">
        <v>2835.0537506524533</v>
      </c>
    </row>
    <row r="1439" spans="3:8" ht="12.75">
      <c r="C1439" s="150" t="s">
        <v>1169</v>
      </c>
      <c r="D1439" s="128">
        <v>0.7560569645096031</v>
      </c>
      <c r="F1439" s="128">
        <v>0</v>
      </c>
      <c r="G1439" s="128">
        <v>0</v>
      </c>
      <c r="H1439" s="128">
        <v>0.7627554828597884</v>
      </c>
    </row>
    <row r="1440" spans="1:10" ht="12.75">
      <c r="A1440" s="144" t="s">
        <v>1158</v>
      </c>
      <c r="C1440" s="145" t="s">
        <v>1159</v>
      </c>
      <c r="D1440" s="145" t="s">
        <v>1160</v>
      </c>
      <c r="F1440" s="145" t="s">
        <v>1161</v>
      </c>
      <c r="G1440" s="145" t="s">
        <v>1162</v>
      </c>
      <c r="H1440" s="145" t="s">
        <v>1163</v>
      </c>
      <c r="I1440" s="146" t="s">
        <v>1164</v>
      </c>
      <c r="J1440" s="145" t="s">
        <v>1165</v>
      </c>
    </row>
    <row r="1441" spans="1:8" ht="12.75">
      <c r="A1441" s="147" t="s">
        <v>1105</v>
      </c>
      <c r="C1441" s="148">
        <v>334.94100000010803</v>
      </c>
      <c r="D1441" s="128">
        <v>1598330.7503070831</v>
      </c>
      <c r="F1441" s="128">
        <v>26700</v>
      </c>
      <c r="H1441" s="149" t="s">
        <v>590</v>
      </c>
    </row>
    <row r="1443" spans="4:8" ht="12.75">
      <c r="D1443" s="128">
        <v>1666799.4506511688</v>
      </c>
      <c r="F1443" s="128">
        <v>26300</v>
      </c>
      <c r="H1443" s="149" t="s">
        <v>591</v>
      </c>
    </row>
    <row r="1445" spans="4:8" ht="12.75">
      <c r="D1445" s="128">
        <v>1517432.9072303772</v>
      </c>
      <c r="F1445" s="128">
        <v>26800</v>
      </c>
      <c r="H1445" s="149" t="s">
        <v>592</v>
      </c>
    </row>
    <row r="1447" spans="1:10" ht="12.75">
      <c r="A1447" s="144" t="s">
        <v>1166</v>
      </c>
      <c r="C1447" s="150" t="s">
        <v>1167</v>
      </c>
      <c r="D1447" s="128">
        <v>1594187.7027295432</v>
      </c>
      <c r="F1447" s="128">
        <v>26600</v>
      </c>
      <c r="H1447" s="128">
        <v>1567587.7027295432</v>
      </c>
      <c r="I1447" s="128">
        <v>-0.0001</v>
      </c>
      <c r="J1447" s="128">
        <v>-0.0001</v>
      </c>
    </row>
    <row r="1448" spans="1:8" ht="12.75">
      <c r="A1448" s="127">
        <v>38379.970300925925</v>
      </c>
      <c r="C1448" s="150" t="s">
        <v>1168</v>
      </c>
      <c r="D1448" s="128">
        <v>74769.41022765147</v>
      </c>
      <c r="F1448" s="128">
        <v>264.575131106459</v>
      </c>
      <c r="H1448" s="128">
        <v>74769.41022765147</v>
      </c>
    </row>
    <row r="1450" spans="3:8" ht="12.75">
      <c r="C1450" s="150" t="s">
        <v>1169</v>
      </c>
      <c r="D1450" s="128">
        <v>4.690125892931708</v>
      </c>
      <c r="F1450" s="128">
        <v>0.994643350024282</v>
      </c>
      <c r="H1450" s="128">
        <v>4.769711455216199</v>
      </c>
    </row>
    <row r="1451" spans="1:10" ht="12.75">
      <c r="A1451" s="144" t="s">
        <v>1158</v>
      </c>
      <c r="C1451" s="145" t="s">
        <v>1159</v>
      </c>
      <c r="D1451" s="145" t="s">
        <v>1160</v>
      </c>
      <c r="F1451" s="145" t="s">
        <v>1161</v>
      </c>
      <c r="G1451" s="145" t="s">
        <v>1162</v>
      </c>
      <c r="H1451" s="145" t="s">
        <v>1163</v>
      </c>
      <c r="I1451" s="146" t="s">
        <v>1164</v>
      </c>
      <c r="J1451" s="145" t="s">
        <v>1165</v>
      </c>
    </row>
    <row r="1452" spans="1:8" ht="12.75">
      <c r="A1452" s="147" t="s">
        <v>1109</v>
      </c>
      <c r="C1452" s="148">
        <v>393.36599999992177</v>
      </c>
      <c r="D1452" s="128">
        <v>4524136.59437561</v>
      </c>
      <c r="F1452" s="128">
        <v>16100</v>
      </c>
      <c r="G1452" s="128">
        <v>14700</v>
      </c>
      <c r="H1452" s="149" t="s">
        <v>593</v>
      </c>
    </row>
    <row r="1454" spans="4:8" ht="12.75">
      <c r="D1454" s="128">
        <v>4032369.864013672</v>
      </c>
      <c r="F1454" s="128">
        <v>17300</v>
      </c>
      <c r="G1454" s="128">
        <v>15400</v>
      </c>
      <c r="H1454" s="149" t="s">
        <v>594</v>
      </c>
    </row>
    <row r="1456" spans="4:8" ht="12.75">
      <c r="D1456" s="128">
        <v>4506009.719314575</v>
      </c>
      <c r="F1456" s="128">
        <v>17900</v>
      </c>
      <c r="G1456" s="128">
        <v>14500</v>
      </c>
      <c r="H1456" s="149" t="s">
        <v>595</v>
      </c>
    </row>
    <row r="1458" spans="1:10" ht="12.75">
      <c r="A1458" s="144" t="s">
        <v>1166</v>
      </c>
      <c r="C1458" s="150" t="s">
        <v>1167</v>
      </c>
      <c r="D1458" s="128">
        <v>4354172.059234619</v>
      </c>
      <c r="F1458" s="128">
        <v>17100</v>
      </c>
      <c r="G1458" s="128">
        <v>14866.666666666668</v>
      </c>
      <c r="H1458" s="128">
        <v>4338188.725901286</v>
      </c>
      <c r="I1458" s="128">
        <v>-0.0001</v>
      </c>
      <c r="J1458" s="128">
        <v>-0.0001</v>
      </c>
    </row>
    <row r="1459" spans="1:8" ht="12.75">
      <c r="A1459" s="127">
        <v>38379.97100694444</v>
      </c>
      <c r="C1459" s="150" t="s">
        <v>1168</v>
      </c>
      <c r="D1459" s="128">
        <v>278836.216328935</v>
      </c>
      <c r="F1459" s="128">
        <v>916.5151389911681</v>
      </c>
      <c r="G1459" s="128">
        <v>472.58156262526086</v>
      </c>
      <c r="H1459" s="128">
        <v>278836.216328935</v>
      </c>
    </row>
    <row r="1461" spans="3:8" ht="12.75">
      <c r="C1461" s="150" t="s">
        <v>1169</v>
      </c>
      <c r="D1461" s="128">
        <v>6.403886032421723</v>
      </c>
      <c r="F1461" s="128">
        <v>5.359737654919112</v>
      </c>
      <c r="G1461" s="128">
        <v>3.178799748600409</v>
      </c>
      <c r="H1461" s="128">
        <v>6.427480083200047</v>
      </c>
    </row>
    <row r="1462" spans="1:10" ht="12.75">
      <c r="A1462" s="144" t="s">
        <v>1158</v>
      </c>
      <c r="C1462" s="145" t="s">
        <v>1159</v>
      </c>
      <c r="D1462" s="145" t="s">
        <v>1160</v>
      </c>
      <c r="F1462" s="145" t="s">
        <v>1161</v>
      </c>
      <c r="G1462" s="145" t="s">
        <v>1162</v>
      </c>
      <c r="H1462" s="145" t="s">
        <v>1163</v>
      </c>
      <c r="I1462" s="146" t="s">
        <v>1164</v>
      </c>
      <c r="J1462" s="145" t="s">
        <v>1165</v>
      </c>
    </row>
    <row r="1463" spans="1:8" ht="12.75">
      <c r="A1463" s="147" t="s">
        <v>1103</v>
      </c>
      <c r="C1463" s="148">
        <v>396.15199999976903</v>
      </c>
      <c r="D1463" s="128">
        <v>5002976.3409729</v>
      </c>
      <c r="F1463" s="128">
        <v>73300</v>
      </c>
      <c r="G1463" s="128">
        <v>74300</v>
      </c>
      <c r="H1463" s="149" t="s">
        <v>596</v>
      </c>
    </row>
    <row r="1465" spans="4:8" ht="12.75">
      <c r="D1465" s="128">
        <v>4930734.405982971</v>
      </c>
      <c r="F1465" s="128">
        <v>72600</v>
      </c>
      <c r="G1465" s="128">
        <v>73300</v>
      </c>
      <c r="H1465" s="149" t="s">
        <v>597</v>
      </c>
    </row>
    <row r="1467" spans="4:8" ht="12.75">
      <c r="D1467" s="128">
        <v>5094966.644195557</v>
      </c>
      <c r="F1467" s="128">
        <v>74000</v>
      </c>
      <c r="G1467" s="128">
        <v>75300</v>
      </c>
      <c r="H1467" s="149" t="s">
        <v>598</v>
      </c>
    </row>
    <row r="1469" spans="1:10" ht="12.75">
      <c r="A1469" s="144" t="s">
        <v>1166</v>
      </c>
      <c r="C1469" s="150" t="s">
        <v>1167</v>
      </c>
      <c r="D1469" s="128">
        <v>5009559.130383809</v>
      </c>
      <c r="F1469" s="128">
        <v>73300</v>
      </c>
      <c r="G1469" s="128">
        <v>74300</v>
      </c>
      <c r="H1469" s="128">
        <v>4935764.481156699</v>
      </c>
      <c r="I1469" s="128">
        <v>-0.0001</v>
      </c>
      <c r="J1469" s="128">
        <v>-0.0001</v>
      </c>
    </row>
    <row r="1470" spans="1:8" ht="12.75">
      <c r="A1470" s="127">
        <v>38379.97173611111</v>
      </c>
      <c r="C1470" s="150" t="s">
        <v>1168</v>
      </c>
      <c r="D1470" s="128">
        <v>82313.77074588837</v>
      </c>
      <c r="F1470" s="128">
        <v>700</v>
      </c>
      <c r="G1470" s="128">
        <v>1000</v>
      </c>
      <c r="H1470" s="128">
        <v>82313.77074588837</v>
      </c>
    </row>
    <row r="1472" spans="3:8" ht="12.75">
      <c r="C1472" s="150" t="s">
        <v>1169</v>
      </c>
      <c r="D1472" s="128">
        <v>1.6431340284345912</v>
      </c>
      <c r="F1472" s="128">
        <v>0.9549795361527967</v>
      </c>
      <c r="G1472" s="128">
        <v>1.3458950201884252</v>
      </c>
      <c r="H1472" s="128">
        <v>1.6677005367686846</v>
      </c>
    </row>
    <row r="1473" spans="1:10" ht="12.75">
      <c r="A1473" s="144" t="s">
        <v>1158</v>
      </c>
      <c r="C1473" s="145" t="s">
        <v>1159</v>
      </c>
      <c r="D1473" s="145" t="s">
        <v>1160</v>
      </c>
      <c r="F1473" s="145" t="s">
        <v>1161</v>
      </c>
      <c r="G1473" s="145" t="s">
        <v>1162</v>
      </c>
      <c r="H1473" s="145" t="s">
        <v>1163</v>
      </c>
      <c r="I1473" s="146" t="s">
        <v>1164</v>
      </c>
      <c r="J1473" s="145" t="s">
        <v>1165</v>
      </c>
    </row>
    <row r="1474" spans="1:8" ht="12.75">
      <c r="A1474" s="147" t="s">
        <v>1110</v>
      </c>
      <c r="C1474" s="148">
        <v>589.5920000001788</v>
      </c>
      <c r="D1474" s="128">
        <v>399959.03879642487</v>
      </c>
      <c r="F1474" s="128">
        <v>3659.9999999962747</v>
      </c>
      <c r="G1474" s="128">
        <v>3270</v>
      </c>
      <c r="H1474" s="149" t="s">
        <v>599</v>
      </c>
    </row>
    <row r="1476" spans="4:8" ht="12.75">
      <c r="D1476" s="128">
        <v>439673.5283689499</v>
      </c>
      <c r="F1476" s="128">
        <v>3540.0000000037253</v>
      </c>
      <c r="G1476" s="128">
        <v>3090</v>
      </c>
      <c r="H1476" s="149" t="s">
        <v>600</v>
      </c>
    </row>
    <row r="1478" spans="4:8" ht="12.75">
      <c r="D1478" s="128">
        <v>391012.93810892105</v>
      </c>
      <c r="F1478" s="128">
        <v>3709.9999999962747</v>
      </c>
      <c r="G1478" s="128">
        <v>3200</v>
      </c>
      <c r="H1478" s="149" t="s">
        <v>601</v>
      </c>
    </row>
    <row r="1480" spans="1:10" ht="12.75">
      <c r="A1480" s="144" t="s">
        <v>1166</v>
      </c>
      <c r="C1480" s="150" t="s">
        <v>1167</v>
      </c>
      <c r="D1480" s="128">
        <v>410215.16842476523</v>
      </c>
      <c r="F1480" s="128">
        <v>3636.6666666654246</v>
      </c>
      <c r="G1480" s="128">
        <v>3186.666666666667</v>
      </c>
      <c r="H1480" s="128">
        <v>406803.5017580992</v>
      </c>
      <c r="I1480" s="128">
        <v>-0.0001</v>
      </c>
      <c r="J1480" s="128">
        <v>-0.0001</v>
      </c>
    </row>
    <row r="1481" spans="1:8" ht="12.75">
      <c r="A1481" s="127">
        <v>38379.97248842593</v>
      </c>
      <c r="C1481" s="150" t="s">
        <v>1168</v>
      </c>
      <c r="D1481" s="128">
        <v>25900.857270148295</v>
      </c>
      <c r="F1481" s="128">
        <v>87.36894947639317</v>
      </c>
      <c r="G1481" s="128">
        <v>90.73771725877467</v>
      </c>
      <c r="H1481" s="128">
        <v>25900.857270148295</v>
      </c>
    </row>
    <row r="1483" spans="3:8" ht="12.75">
      <c r="C1483" s="150" t="s">
        <v>1169</v>
      </c>
      <c r="D1483" s="128">
        <v>6.3139686837052205</v>
      </c>
      <c r="F1483" s="128">
        <v>2.4024459067760686</v>
      </c>
      <c r="G1483" s="128">
        <v>2.847417905610083</v>
      </c>
      <c r="H1483" s="128">
        <v>6.366920923298721</v>
      </c>
    </row>
    <row r="1484" spans="1:10" ht="12.75">
      <c r="A1484" s="144" t="s">
        <v>1158</v>
      </c>
      <c r="C1484" s="145" t="s">
        <v>1159</v>
      </c>
      <c r="D1484" s="145" t="s">
        <v>1160</v>
      </c>
      <c r="F1484" s="145" t="s">
        <v>1161</v>
      </c>
      <c r="G1484" s="145" t="s">
        <v>1162</v>
      </c>
      <c r="H1484" s="145" t="s">
        <v>1163</v>
      </c>
      <c r="I1484" s="146" t="s">
        <v>1164</v>
      </c>
      <c r="J1484" s="145" t="s">
        <v>1165</v>
      </c>
    </row>
    <row r="1485" spans="1:8" ht="12.75">
      <c r="A1485" s="147" t="s">
        <v>1111</v>
      </c>
      <c r="C1485" s="148">
        <v>766.4900000002235</v>
      </c>
      <c r="D1485" s="128">
        <v>28752.24703258276</v>
      </c>
      <c r="F1485" s="128">
        <v>1990</v>
      </c>
      <c r="G1485" s="128">
        <v>2029.9999999981374</v>
      </c>
      <c r="H1485" s="149" t="s">
        <v>602</v>
      </c>
    </row>
    <row r="1487" spans="4:8" ht="12.75">
      <c r="D1487" s="128">
        <v>30049.673246592283</v>
      </c>
      <c r="F1487" s="128">
        <v>1932.9999999981374</v>
      </c>
      <c r="G1487" s="128">
        <v>1939.0000000018626</v>
      </c>
      <c r="H1487" s="149" t="s">
        <v>603</v>
      </c>
    </row>
    <row r="1489" spans="4:8" ht="12.75">
      <c r="D1489" s="128">
        <v>31000.919974833727</v>
      </c>
      <c r="F1489" s="128">
        <v>1810.9999999981374</v>
      </c>
      <c r="G1489" s="128">
        <v>1929</v>
      </c>
      <c r="H1489" s="149" t="s">
        <v>604</v>
      </c>
    </row>
    <row r="1491" spans="1:10" ht="12.75">
      <c r="A1491" s="144" t="s">
        <v>1166</v>
      </c>
      <c r="C1491" s="150" t="s">
        <v>1167</v>
      </c>
      <c r="D1491" s="128">
        <v>29934.28008466959</v>
      </c>
      <c r="F1491" s="128">
        <v>1911.3333333320916</v>
      </c>
      <c r="G1491" s="128">
        <v>1966</v>
      </c>
      <c r="H1491" s="128">
        <v>27994.54675133685</v>
      </c>
      <c r="I1491" s="128">
        <v>-0.0001</v>
      </c>
      <c r="J1491" s="128">
        <v>-0.0001</v>
      </c>
    </row>
    <row r="1492" spans="1:8" ht="12.75">
      <c r="A1492" s="127">
        <v>38379.97324074074</v>
      </c>
      <c r="C1492" s="150" t="s">
        <v>1168</v>
      </c>
      <c r="D1492" s="128">
        <v>1128.7688809791268</v>
      </c>
      <c r="F1492" s="128">
        <v>91.44579450953641</v>
      </c>
      <c r="G1492" s="128">
        <v>55.65069631038522</v>
      </c>
      <c r="H1492" s="128">
        <v>1128.7688809791268</v>
      </c>
    </row>
    <row r="1494" spans="3:8" ht="12.75">
      <c r="C1494" s="150" t="s">
        <v>1169</v>
      </c>
      <c r="D1494" s="128">
        <v>3.770823543397023</v>
      </c>
      <c r="F1494" s="128">
        <v>4.784398038520884</v>
      </c>
      <c r="G1494" s="128">
        <v>2.8306559669575386</v>
      </c>
      <c r="H1494" s="128">
        <v>4.032102719881414</v>
      </c>
    </row>
    <row r="1495" spans="1:16" ht="12.75">
      <c r="A1495" s="138" t="s">
        <v>1258</v>
      </c>
      <c r="B1495" s="133" t="s">
        <v>1085</v>
      </c>
      <c r="D1495" s="138" t="s">
        <v>1259</v>
      </c>
      <c r="E1495" s="133" t="s">
        <v>1260</v>
      </c>
      <c r="F1495" s="134" t="s">
        <v>1189</v>
      </c>
      <c r="G1495" s="139" t="s">
        <v>1262</v>
      </c>
      <c r="H1495" s="140">
        <v>1</v>
      </c>
      <c r="I1495" s="141" t="s">
        <v>1263</v>
      </c>
      <c r="J1495" s="140">
        <v>13</v>
      </c>
      <c r="K1495" s="139" t="s">
        <v>1264</v>
      </c>
      <c r="L1495" s="142">
        <v>1</v>
      </c>
      <c r="M1495" s="139" t="s">
        <v>1265</v>
      </c>
      <c r="N1495" s="143">
        <v>1</v>
      </c>
      <c r="O1495" s="139" t="s">
        <v>1266</v>
      </c>
      <c r="P1495" s="143">
        <v>1</v>
      </c>
    </row>
    <row r="1497" spans="1:10" ht="12.75">
      <c r="A1497" s="144" t="s">
        <v>1158</v>
      </c>
      <c r="C1497" s="145" t="s">
        <v>1159</v>
      </c>
      <c r="D1497" s="145" t="s">
        <v>1160</v>
      </c>
      <c r="F1497" s="145" t="s">
        <v>1161</v>
      </c>
      <c r="G1497" s="145" t="s">
        <v>1162</v>
      </c>
      <c r="H1497" s="145" t="s">
        <v>1163</v>
      </c>
      <c r="I1497" s="146" t="s">
        <v>1164</v>
      </c>
      <c r="J1497" s="145" t="s">
        <v>1165</v>
      </c>
    </row>
    <row r="1498" spans="1:8" ht="12.75">
      <c r="A1498" s="147" t="s">
        <v>1290</v>
      </c>
      <c r="C1498" s="148">
        <v>178.2290000000503</v>
      </c>
      <c r="D1498" s="128">
        <v>488</v>
      </c>
      <c r="F1498" s="128">
        <v>473.00000000046566</v>
      </c>
      <c r="G1498" s="128">
        <v>494.99999999953434</v>
      </c>
      <c r="H1498" s="149" t="s">
        <v>605</v>
      </c>
    </row>
    <row r="1500" spans="4:8" ht="12.75">
      <c r="D1500" s="128">
        <v>520.5</v>
      </c>
      <c r="F1500" s="128">
        <v>538</v>
      </c>
      <c r="G1500" s="128">
        <v>487.99999999953434</v>
      </c>
      <c r="H1500" s="149" t="s">
        <v>606</v>
      </c>
    </row>
    <row r="1502" spans="4:8" ht="12.75">
      <c r="D1502" s="128">
        <v>504.5</v>
      </c>
      <c r="F1502" s="128">
        <v>519</v>
      </c>
      <c r="G1502" s="128">
        <v>496</v>
      </c>
      <c r="H1502" s="149" t="s">
        <v>607</v>
      </c>
    </row>
    <row r="1504" spans="1:8" ht="12.75">
      <c r="A1504" s="144" t="s">
        <v>1166</v>
      </c>
      <c r="C1504" s="150" t="s">
        <v>1167</v>
      </c>
      <c r="D1504" s="128">
        <v>504.33333333333337</v>
      </c>
      <c r="F1504" s="128">
        <v>510.0000000001552</v>
      </c>
      <c r="G1504" s="128">
        <v>492.9999999996895</v>
      </c>
      <c r="H1504" s="128">
        <v>3.3313802084245863</v>
      </c>
    </row>
    <row r="1505" spans="1:8" ht="12.75">
      <c r="A1505" s="127">
        <v>38379.97572916667</v>
      </c>
      <c r="C1505" s="150" t="s">
        <v>1168</v>
      </c>
      <c r="D1505" s="128">
        <v>16.25064101299802</v>
      </c>
      <c r="F1505" s="128">
        <v>33.42154993387895</v>
      </c>
      <c r="G1505" s="128">
        <v>4.358898943700206</v>
      </c>
      <c r="H1505" s="128">
        <v>16.25064101299802</v>
      </c>
    </row>
    <row r="1507" spans="3:8" ht="12.75">
      <c r="C1507" s="150" t="s">
        <v>1169</v>
      </c>
      <c r="D1507" s="128">
        <v>3.2222024480498384</v>
      </c>
      <c r="F1507" s="128">
        <v>6.553245085072311</v>
      </c>
      <c r="G1507" s="128">
        <v>0.8841580007511056</v>
      </c>
      <c r="H1507" s="128">
        <v>487.8050536502096</v>
      </c>
    </row>
    <row r="1508" spans="1:10" ht="12.75">
      <c r="A1508" s="144" t="s">
        <v>1158</v>
      </c>
      <c r="C1508" s="145" t="s">
        <v>1159</v>
      </c>
      <c r="D1508" s="145" t="s">
        <v>1160</v>
      </c>
      <c r="F1508" s="145" t="s">
        <v>1161</v>
      </c>
      <c r="G1508" s="145" t="s">
        <v>1162</v>
      </c>
      <c r="H1508" s="145" t="s">
        <v>1163</v>
      </c>
      <c r="I1508" s="146" t="s">
        <v>1164</v>
      </c>
      <c r="J1508" s="145" t="s">
        <v>1165</v>
      </c>
    </row>
    <row r="1509" spans="1:8" ht="12.75">
      <c r="A1509" s="147" t="s">
        <v>1104</v>
      </c>
      <c r="C1509" s="148">
        <v>251.61100000003353</v>
      </c>
      <c r="D1509" s="128">
        <v>3364555.376262665</v>
      </c>
      <c r="F1509" s="128">
        <v>23900</v>
      </c>
      <c r="G1509" s="128">
        <v>20500</v>
      </c>
      <c r="H1509" s="149" t="s">
        <v>608</v>
      </c>
    </row>
    <row r="1511" spans="4:8" ht="12.75">
      <c r="D1511" s="128">
        <v>3358433.3942985535</v>
      </c>
      <c r="F1511" s="128">
        <v>24600</v>
      </c>
      <c r="G1511" s="128">
        <v>21300</v>
      </c>
      <c r="H1511" s="149" t="s">
        <v>609</v>
      </c>
    </row>
    <row r="1513" spans="4:8" ht="12.75">
      <c r="D1513" s="128">
        <v>3171161.3387527466</v>
      </c>
      <c r="F1513" s="128">
        <v>24100</v>
      </c>
      <c r="G1513" s="128">
        <v>21100</v>
      </c>
      <c r="H1513" s="149" t="s">
        <v>610</v>
      </c>
    </row>
    <row r="1515" spans="1:10" ht="12.75">
      <c r="A1515" s="144" t="s">
        <v>1166</v>
      </c>
      <c r="C1515" s="150" t="s">
        <v>1167</v>
      </c>
      <c r="D1515" s="128">
        <v>3298050.0364379883</v>
      </c>
      <c r="F1515" s="128">
        <v>24200</v>
      </c>
      <c r="G1515" s="128">
        <v>20966.666666666668</v>
      </c>
      <c r="H1515" s="128">
        <v>3275482.6395778204</v>
      </c>
      <c r="I1515" s="128">
        <v>-0.0001</v>
      </c>
      <c r="J1515" s="128">
        <v>-0.0001</v>
      </c>
    </row>
    <row r="1516" spans="1:8" ht="12.75">
      <c r="A1516" s="127">
        <v>38379.97646990741</v>
      </c>
      <c r="C1516" s="150" t="s">
        <v>1168</v>
      </c>
      <c r="D1516" s="128">
        <v>109931.45985559972</v>
      </c>
      <c r="F1516" s="128">
        <v>360.5551275463989</v>
      </c>
      <c r="G1516" s="128">
        <v>416.33319989322655</v>
      </c>
      <c r="H1516" s="128">
        <v>109931.45985559972</v>
      </c>
    </row>
    <row r="1518" spans="3:8" ht="12.75">
      <c r="C1518" s="150" t="s">
        <v>1169</v>
      </c>
      <c r="D1518" s="128">
        <v>3.333225955975174</v>
      </c>
      <c r="F1518" s="128">
        <v>1.4898972212661112</v>
      </c>
      <c r="G1518" s="128">
        <v>1.985690937487567</v>
      </c>
      <c r="H1518" s="128">
        <v>3.3561911923236094</v>
      </c>
    </row>
    <row r="1519" spans="1:10" ht="12.75">
      <c r="A1519" s="144" t="s">
        <v>1158</v>
      </c>
      <c r="C1519" s="145" t="s">
        <v>1159</v>
      </c>
      <c r="D1519" s="145" t="s">
        <v>1160</v>
      </c>
      <c r="F1519" s="145" t="s">
        <v>1161</v>
      </c>
      <c r="G1519" s="145" t="s">
        <v>1162</v>
      </c>
      <c r="H1519" s="145" t="s">
        <v>1163</v>
      </c>
      <c r="I1519" s="146" t="s">
        <v>1164</v>
      </c>
      <c r="J1519" s="145" t="s">
        <v>1165</v>
      </c>
    </row>
    <row r="1520" spans="1:8" ht="12.75">
      <c r="A1520" s="147" t="s">
        <v>1107</v>
      </c>
      <c r="C1520" s="148">
        <v>257.6099999998696</v>
      </c>
      <c r="D1520" s="128">
        <v>273252.2981314659</v>
      </c>
      <c r="F1520" s="128">
        <v>10160</v>
      </c>
      <c r="G1520" s="128">
        <v>7762.5</v>
      </c>
      <c r="H1520" s="149" t="s">
        <v>611</v>
      </c>
    </row>
    <row r="1522" spans="4:8" ht="12.75">
      <c r="D1522" s="128">
        <v>267097.57370328903</v>
      </c>
      <c r="F1522" s="128">
        <v>9252.5</v>
      </c>
      <c r="G1522" s="128">
        <v>7902.5</v>
      </c>
      <c r="H1522" s="149" t="s">
        <v>612</v>
      </c>
    </row>
    <row r="1524" spans="4:8" ht="12.75">
      <c r="D1524" s="128">
        <v>273773.1593976021</v>
      </c>
      <c r="F1524" s="128">
        <v>8927.5</v>
      </c>
      <c r="G1524" s="128">
        <v>7919.999999992549</v>
      </c>
      <c r="H1524" s="149" t="s">
        <v>613</v>
      </c>
    </row>
    <row r="1526" spans="1:10" ht="12.75">
      <c r="A1526" s="144" t="s">
        <v>1166</v>
      </c>
      <c r="C1526" s="150" t="s">
        <v>1167</v>
      </c>
      <c r="D1526" s="128">
        <v>271374.343744119</v>
      </c>
      <c r="F1526" s="128">
        <v>9446.666666666666</v>
      </c>
      <c r="G1526" s="128">
        <v>7861.666666664183</v>
      </c>
      <c r="H1526" s="128">
        <v>262720.1770774536</v>
      </c>
      <c r="I1526" s="128">
        <v>-0.0001</v>
      </c>
      <c r="J1526" s="128">
        <v>-0.0001</v>
      </c>
    </row>
    <row r="1527" spans="1:8" ht="12.75">
      <c r="A1527" s="127">
        <v>38379.97736111111</v>
      </c>
      <c r="C1527" s="150" t="s">
        <v>1168</v>
      </c>
      <c r="D1527" s="128">
        <v>3712.9362506310285</v>
      </c>
      <c r="F1527" s="128">
        <v>638.7797612114315</v>
      </c>
      <c r="G1527" s="128">
        <v>86.32545008803025</v>
      </c>
      <c r="H1527" s="128">
        <v>3712.9362506310285</v>
      </c>
    </row>
    <row r="1529" spans="3:8" ht="12.75">
      <c r="C1529" s="150" t="s">
        <v>1169</v>
      </c>
      <c r="D1529" s="128">
        <v>1.3681972287446547</v>
      </c>
      <c r="F1529" s="128">
        <v>6.761959363564907</v>
      </c>
      <c r="G1529" s="128">
        <v>1.0980553328987603</v>
      </c>
      <c r="H1529" s="128">
        <v>1.4132664997163136</v>
      </c>
    </row>
    <row r="1530" spans="1:10" ht="12.75">
      <c r="A1530" s="144" t="s">
        <v>1158</v>
      </c>
      <c r="C1530" s="145" t="s">
        <v>1159</v>
      </c>
      <c r="D1530" s="145" t="s">
        <v>1160</v>
      </c>
      <c r="F1530" s="145" t="s">
        <v>1161</v>
      </c>
      <c r="G1530" s="145" t="s">
        <v>1162</v>
      </c>
      <c r="H1530" s="145" t="s">
        <v>1163</v>
      </c>
      <c r="I1530" s="146" t="s">
        <v>1164</v>
      </c>
      <c r="J1530" s="145" t="s">
        <v>1165</v>
      </c>
    </row>
    <row r="1531" spans="1:8" ht="12.75">
      <c r="A1531" s="147" t="s">
        <v>1106</v>
      </c>
      <c r="C1531" s="148">
        <v>259.9399999999441</v>
      </c>
      <c r="D1531" s="128">
        <v>2437825</v>
      </c>
      <c r="F1531" s="128">
        <v>20375</v>
      </c>
      <c r="G1531" s="128">
        <v>17300</v>
      </c>
      <c r="H1531" s="149" t="s">
        <v>614</v>
      </c>
    </row>
    <row r="1533" spans="4:8" ht="12.75">
      <c r="D1533" s="128">
        <v>2908119.9769096375</v>
      </c>
      <c r="F1533" s="128">
        <v>20525</v>
      </c>
      <c r="G1533" s="128">
        <v>17850</v>
      </c>
      <c r="H1533" s="149" t="s">
        <v>615</v>
      </c>
    </row>
    <row r="1535" spans="4:8" ht="12.75">
      <c r="D1535" s="128">
        <v>2916175.4200401306</v>
      </c>
      <c r="F1535" s="128">
        <v>21325</v>
      </c>
      <c r="G1535" s="128">
        <v>17425</v>
      </c>
      <c r="H1535" s="149" t="s">
        <v>616</v>
      </c>
    </row>
    <row r="1537" spans="1:10" ht="12.75">
      <c r="A1537" s="144" t="s">
        <v>1166</v>
      </c>
      <c r="C1537" s="150" t="s">
        <v>1167</v>
      </c>
      <c r="D1537" s="128">
        <v>2754040.1323165894</v>
      </c>
      <c r="F1537" s="128">
        <v>20741.666666666668</v>
      </c>
      <c r="G1537" s="128">
        <v>17525</v>
      </c>
      <c r="H1537" s="128">
        <v>2734890.55319201</v>
      </c>
      <c r="I1537" s="128">
        <v>-0.0001</v>
      </c>
      <c r="J1537" s="128">
        <v>-0.0001</v>
      </c>
    </row>
    <row r="1538" spans="1:8" ht="12.75">
      <c r="A1538" s="127">
        <v>38379.97828703704</v>
      </c>
      <c r="C1538" s="150" t="s">
        <v>1168</v>
      </c>
      <c r="D1538" s="128">
        <v>273879.9554010935</v>
      </c>
      <c r="F1538" s="128">
        <v>510.7184482014854</v>
      </c>
      <c r="G1538" s="128">
        <v>288.31406486676985</v>
      </c>
      <c r="H1538" s="128">
        <v>273879.9554010935</v>
      </c>
    </row>
    <row r="1540" spans="3:8" ht="12.75">
      <c r="C1540" s="150" t="s">
        <v>1169</v>
      </c>
      <c r="D1540" s="128">
        <v>9.94466101591325</v>
      </c>
      <c r="F1540" s="128">
        <v>2.4622825947841793</v>
      </c>
      <c r="G1540" s="128">
        <v>1.6451587153596001</v>
      </c>
      <c r="H1540" s="128">
        <v>10.014293079532425</v>
      </c>
    </row>
    <row r="1541" spans="1:10" ht="12.75">
      <c r="A1541" s="144" t="s">
        <v>1158</v>
      </c>
      <c r="C1541" s="145" t="s">
        <v>1159</v>
      </c>
      <c r="D1541" s="145" t="s">
        <v>1160</v>
      </c>
      <c r="F1541" s="145" t="s">
        <v>1161</v>
      </c>
      <c r="G1541" s="145" t="s">
        <v>1162</v>
      </c>
      <c r="H1541" s="145" t="s">
        <v>1163</v>
      </c>
      <c r="I1541" s="146" t="s">
        <v>1164</v>
      </c>
      <c r="J1541" s="145" t="s">
        <v>1165</v>
      </c>
    </row>
    <row r="1542" spans="1:8" ht="12.75">
      <c r="A1542" s="147" t="s">
        <v>1108</v>
      </c>
      <c r="C1542" s="148">
        <v>285.2129999999888</v>
      </c>
      <c r="D1542" s="128">
        <v>5154429.321205139</v>
      </c>
      <c r="F1542" s="128">
        <v>30025</v>
      </c>
      <c r="G1542" s="128">
        <v>20850</v>
      </c>
      <c r="H1542" s="149" t="s">
        <v>617</v>
      </c>
    </row>
    <row r="1544" spans="4:8" ht="12.75">
      <c r="D1544" s="128">
        <v>4981230.955413818</v>
      </c>
      <c r="F1544" s="128">
        <v>32225</v>
      </c>
      <c r="G1544" s="128">
        <v>20575</v>
      </c>
      <c r="H1544" s="149" t="s">
        <v>618</v>
      </c>
    </row>
    <row r="1546" spans="4:8" ht="12.75">
      <c r="D1546" s="128">
        <v>4913212.462005615</v>
      </c>
      <c r="F1546" s="128">
        <v>32400</v>
      </c>
      <c r="G1546" s="128">
        <v>20650</v>
      </c>
      <c r="H1546" s="149" t="s">
        <v>619</v>
      </c>
    </row>
    <row r="1548" spans="1:10" ht="12.75">
      <c r="A1548" s="144" t="s">
        <v>1166</v>
      </c>
      <c r="C1548" s="150" t="s">
        <v>1167</v>
      </c>
      <c r="D1548" s="128">
        <v>5016290.912874858</v>
      </c>
      <c r="F1548" s="128">
        <v>31550</v>
      </c>
      <c r="G1548" s="128">
        <v>20691.666666666668</v>
      </c>
      <c r="H1548" s="128">
        <v>4990744.001169713</v>
      </c>
      <c r="I1548" s="128">
        <v>-0.0001</v>
      </c>
      <c r="J1548" s="128">
        <v>-0.0001</v>
      </c>
    </row>
    <row r="1549" spans="1:8" ht="12.75">
      <c r="A1549" s="127">
        <v>38379.97922453703</v>
      </c>
      <c r="C1549" s="150" t="s">
        <v>1168</v>
      </c>
      <c r="D1549" s="128">
        <v>124371.59544445832</v>
      </c>
      <c r="F1549" s="128">
        <v>1323.584149194905</v>
      </c>
      <c r="G1549" s="128">
        <v>142.15601757693315</v>
      </c>
      <c r="H1549" s="128">
        <v>124371.59544445832</v>
      </c>
    </row>
    <row r="1551" spans="3:8" ht="12.75">
      <c r="C1551" s="150" t="s">
        <v>1169</v>
      </c>
      <c r="D1551" s="128">
        <v>2.479353721795621</v>
      </c>
      <c r="F1551" s="128">
        <v>4.195195401568636</v>
      </c>
      <c r="G1551" s="128">
        <v>0.6870206246166726</v>
      </c>
      <c r="H1551" s="128">
        <v>2.492045182347734</v>
      </c>
    </row>
    <row r="1552" spans="1:10" ht="12.75">
      <c r="A1552" s="144" t="s">
        <v>1158</v>
      </c>
      <c r="C1552" s="145" t="s">
        <v>1159</v>
      </c>
      <c r="D1552" s="145" t="s">
        <v>1160</v>
      </c>
      <c r="F1552" s="145" t="s">
        <v>1161</v>
      </c>
      <c r="G1552" s="145" t="s">
        <v>1162</v>
      </c>
      <c r="H1552" s="145" t="s">
        <v>1163</v>
      </c>
      <c r="I1552" s="146" t="s">
        <v>1164</v>
      </c>
      <c r="J1552" s="145" t="s">
        <v>1165</v>
      </c>
    </row>
    <row r="1553" spans="1:8" ht="12.75">
      <c r="A1553" s="147" t="s">
        <v>1104</v>
      </c>
      <c r="C1553" s="148">
        <v>288.1579999998212</v>
      </c>
      <c r="D1553" s="128">
        <v>317925.203417778</v>
      </c>
      <c r="F1553" s="128">
        <v>3650</v>
      </c>
      <c r="G1553" s="128">
        <v>3040</v>
      </c>
      <c r="H1553" s="149" t="s">
        <v>620</v>
      </c>
    </row>
    <row r="1555" spans="4:8" ht="12.75">
      <c r="D1555" s="128">
        <v>324055</v>
      </c>
      <c r="F1555" s="128">
        <v>3650</v>
      </c>
      <c r="G1555" s="128">
        <v>3040</v>
      </c>
      <c r="H1555" s="149" t="s">
        <v>621</v>
      </c>
    </row>
    <row r="1557" spans="4:8" ht="12.75">
      <c r="D1557" s="128">
        <v>348882.53706502914</v>
      </c>
      <c r="F1557" s="128">
        <v>3650</v>
      </c>
      <c r="G1557" s="128">
        <v>3040</v>
      </c>
      <c r="H1557" s="149" t="s">
        <v>622</v>
      </c>
    </row>
    <row r="1559" spans="1:10" ht="12.75">
      <c r="A1559" s="144" t="s">
        <v>1166</v>
      </c>
      <c r="C1559" s="150" t="s">
        <v>1167</v>
      </c>
      <c r="D1559" s="128">
        <v>330287.5801609357</v>
      </c>
      <c r="F1559" s="128">
        <v>3650</v>
      </c>
      <c r="G1559" s="128">
        <v>3040</v>
      </c>
      <c r="H1559" s="128">
        <v>326947.3036122631</v>
      </c>
      <c r="I1559" s="128">
        <v>-0.0001</v>
      </c>
      <c r="J1559" s="128">
        <v>-0.0001</v>
      </c>
    </row>
    <row r="1560" spans="1:8" ht="12.75">
      <c r="A1560" s="127">
        <v>38379.97990740741</v>
      </c>
      <c r="C1560" s="150" t="s">
        <v>1168</v>
      </c>
      <c r="D1560" s="128">
        <v>16392.7703038168</v>
      </c>
      <c r="H1560" s="128">
        <v>16392.7703038168</v>
      </c>
    </row>
    <row r="1562" spans="3:8" ht="12.75">
      <c r="C1562" s="150" t="s">
        <v>1169</v>
      </c>
      <c r="D1562" s="128">
        <v>4.963180963640617</v>
      </c>
      <c r="F1562" s="128">
        <v>0</v>
      </c>
      <c r="G1562" s="128">
        <v>0</v>
      </c>
      <c r="H1562" s="128">
        <v>5.013887596778439</v>
      </c>
    </row>
    <row r="1563" spans="1:10" ht="12.75">
      <c r="A1563" s="144" t="s">
        <v>1158</v>
      </c>
      <c r="C1563" s="145" t="s">
        <v>1159</v>
      </c>
      <c r="D1563" s="145" t="s">
        <v>1160</v>
      </c>
      <c r="F1563" s="145" t="s">
        <v>1161</v>
      </c>
      <c r="G1563" s="145" t="s">
        <v>1162</v>
      </c>
      <c r="H1563" s="145" t="s">
        <v>1163</v>
      </c>
      <c r="I1563" s="146" t="s">
        <v>1164</v>
      </c>
      <c r="J1563" s="145" t="s">
        <v>1165</v>
      </c>
    </row>
    <row r="1564" spans="1:8" ht="12.75">
      <c r="A1564" s="147" t="s">
        <v>1105</v>
      </c>
      <c r="C1564" s="148">
        <v>334.94100000010803</v>
      </c>
      <c r="D1564" s="128">
        <v>23380.551431506872</v>
      </c>
      <c r="F1564" s="128">
        <v>20900</v>
      </c>
      <c r="H1564" s="149" t="s">
        <v>623</v>
      </c>
    </row>
    <row r="1566" spans="4:8" ht="12.75">
      <c r="D1566" s="128">
        <v>23418.158947438</v>
      </c>
      <c r="F1566" s="128">
        <v>21000</v>
      </c>
      <c r="H1566" s="149" t="s">
        <v>624</v>
      </c>
    </row>
    <row r="1568" spans="4:8" ht="12.75">
      <c r="D1568" s="128">
        <v>23363.834552049637</v>
      </c>
      <c r="F1568" s="128">
        <v>20700</v>
      </c>
      <c r="H1568" s="149" t="s">
        <v>625</v>
      </c>
    </row>
    <row r="1570" spans="1:10" ht="12.75">
      <c r="A1570" s="144" t="s">
        <v>1166</v>
      </c>
      <c r="C1570" s="150" t="s">
        <v>1167</v>
      </c>
      <c r="D1570" s="128">
        <v>23387.514976998173</v>
      </c>
      <c r="F1570" s="128">
        <v>20866.666666666668</v>
      </c>
      <c r="H1570" s="128">
        <v>2520.8483103315034</v>
      </c>
      <c r="I1570" s="128">
        <v>-0.0001</v>
      </c>
      <c r="J1570" s="128">
        <v>-0.0001</v>
      </c>
    </row>
    <row r="1571" spans="1:8" ht="12.75">
      <c r="A1571" s="127">
        <v>38379.98059027778</v>
      </c>
      <c r="C1571" s="150" t="s">
        <v>1168</v>
      </c>
      <c r="D1571" s="128">
        <v>27.823608824302656</v>
      </c>
      <c r="F1571" s="128">
        <v>152.7525231651947</v>
      </c>
      <c r="H1571" s="128">
        <v>27.823608824302656</v>
      </c>
    </row>
    <row r="1573" spans="3:8" ht="12.75">
      <c r="C1573" s="150" t="s">
        <v>1169</v>
      </c>
      <c r="D1573" s="128">
        <v>0.11896778623837301</v>
      </c>
      <c r="F1573" s="128">
        <v>0.7320408458395913</v>
      </c>
      <c r="H1573" s="128">
        <v>1.1037399081202044</v>
      </c>
    </row>
    <row r="1574" spans="1:10" ht="12.75">
      <c r="A1574" s="144" t="s">
        <v>1158</v>
      </c>
      <c r="C1574" s="145" t="s">
        <v>1159</v>
      </c>
      <c r="D1574" s="145" t="s">
        <v>1160</v>
      </c>
      <c r="F1574" s="145" t="s">
        <v>1161</v>
      </c>
      <c r="G1574" s="145" t="s">
        <v>1162</v>
      </c>
      <c r="H1574" s="145" t="s">
        <v>1163</v>
      </c>
      <c r="I1574" s="146" t="s">
        <v>1164</v>
      </c>
      <c r="J1574" s="145" t="s">
        <v>1165</v>
      </c>
    </row>
    <row r="1575" spans="1:8" ht="12.75">
      <c r="A1575" s="147" t="s">
        <v>1109</v>
      </c>
      <c r="C1575" s="148">
        <v>393.36599999992177</v>
      </c>
      <c r="D1575" s="128">
        <v>71525.49153912067</v>
      </c>
      <c r="F1575" s="128">
        <v>7900</v>
      </c>
      <c r="G1575" s="128">
        <v>7800</v>
      </c>
      <c r="H1575" s="149" t="s">
        <v>626</v>
      </c>
    </row>
    <row r="1577" spans="4:8" ht="12.75">
      <c r="D1577" s="128">
        <v>71418.59197580814</v>
      </c>
      <c r="F1577" s="128">
        <v>7800</v>
      </c>
      <c r="G1577" s="128">
        <v>7800</v>
      </c>
      <c r="H1577" s="149" t="s">
        <v>627</v>
      </c>
    </row>
    <row r="1579" spans="4:8" ht="12.75">
      <c r="D1579" s="128">
        <v>70936.26325547695</v>
      </c>
      <c r="F1579" s="128">
        <v>7900</v>
      </c>
      <c r="G1579" s="128">
        <v>7800</v>
      </c>
      <c r="H1579" s="149" t="s">
        <v>628</v>
      </c>
    </row>
    <row r="1581" spans="1:10" ht="12.75">
      <c r="A1581" s="144" t="s">
        <v>1166</v>
      </c>
      <c r="C1581" s="150" t="s">
        <v>1167</v>
      </c>
      <c r="D1581" s="128">
        <v>71293.44892346859</v>
      </c>
      <c r="F1581" s="128">
        <v>7866.666666666666</v>
      </c>
      <c r="G1581" s="128">
        <v>7800</v>
      </c>
      <c r="H1581" s="128">
        <v>63460.11559013526</v>
      </c>
      <c r="I1581" s="128">
        <v>-0.0001</v>
      </c>
      <c r="J1581" s="128">
        <v>-0.0001</v>
      </c>
    </row>
    <row r="1582" spans="1:8" ht="12.75">
      <c r="A1582" s="127">
        <v>38379.981307870374</v>
      </c>
      <c r="C1582" s="150" t="s">
        <v>1168</v>
      </c>
      <c r="D1582" s="128">
        <v>313.9157215288553</v>
      </c>
      <c r="F1582" s="128">
        <v>57.73502691896257</v>
      </c>
      <c r="H1582" s="128">
        <v>313.9157215288553</v>
      </c>
    </row>
    <row r="1584" spans="3:8" ht="12.75">
      <c r="C1584" s="150" t="s">
        <v>1169</v>
      </c>
      <c r="D1584" s="128">
        <v>0.4403149605875211</v>
      </c>
      <c r="F1584" s="128">
        <v>0.7339198337156261</v>
      </c>
      <c r="G1584" s="128">
        <v>0</v>
      </c>
      <c r="H1584" s="128">
        <v>0.49466616726057894</v>
      </c>
    </row>
    <row r="1585" spans="1:10" ht="12.75">
      <c r="A1585" s="144" t="s">
        <v>1158</v>
      </c>
      <c r="C1585" s="145" t="s">
        <v>1159</v>
      </c>
      <c r="D1585" s="145" t="s">
        <v>1160</v>
      </c>
      <c r="F1585" s="145" t="s">
        <v>1161</v>
      </c>
      <c r="G1585" s="145" t="s">
        <v>1162</v>
      </c>
      <c r="H1585" s="145" t="s">
        <v>1163</v>
      </c>
      <c r="I1585" s="146" t="s">
        <v>1164</v>
      </c>
      <c r="J1585" s="145" t="s">
        <v>1165</v>
      </c>
    </row>
    <row r="1586" spans="1:8" ht="12.75">
      <c r="A1586" s="147" t="s">
        <v>1103</v>
      </c>
      <c r="C1586" s="148">
        <v>396.15199999976903</v>
      </c>
      <c r="D1586" s="128">
        <v>148139.01648807526</v>
      </c>
      <c r="F1586" s="128">
        <v>50100</v>
      </c>
      <c r="G1586" s="128">
        <v>49800</v>
      </c>
      <c r="H1586" s="149" t="s">
        <v>629</v>
      </c>
    </row>
    <row r="1588" spans="4:8" ht="12.75">
      <c r="D1588" s="128">
        <v>144930.90400981903</v>
      </c>
      <c r="F1588" s="128">
        <v>49900</v>
      </c>
      <c r="G1588" s="128">
        <v>49800</v>
      </c>
      <c r="H1588" s="149" t="s">
        <v>630</v>
      </c>
    </row>
    <row r="1590" spans="4:8" ht="12.75">
      <c r="D1590" s="128">
        <v>146860.3058037758</v>
      </c>
      <c r="F1590" s="128">
        <v>50000</v>
      </c>
      <c r="G1590" s="128">
        <v>49900</v>
      </c>
      <c r="H1590" s="149" t="s">
        <v>631</v>
      </c>
    </row>
    <row r="1592" spans="1:10" ht="12.75">
      <c r="A1592" s="144" t="s">
        <v>1166</v>
      </c>
      <c r="C1592" s="150" t="s">
        <v>1167</v>
      </c>
      <c r="D1592" s="128">
        <v>146643.40876722336</v>
      </c>
      <c r="F1592" s="128">
        <v>50000</v>
      </c>
      <c r="G1592" s="128">
        <v>49833.33333333333</v>
      </c>
      <c r="H1592" s="128">
        <v>96725.85030507515</v>
      </c>
      <c r="I1592" s="128">
        <v>-0.0001</v>
      </c>
      <c r="J1592" s="128">
        <v>-0.0001</v>
      </c>
    </row>
    <row r="1593" spans="1:8" ht="12.75">
      <c r="A1593" s="127">
        <v>38379.98202546296</v>
      </c>
      <c r="C1593" s="150" t="s">
        <v>1168</v>
      </c>
      <c r="D1593" s="128">
        <v>1615.016923017872</v>
      </c>
      <c r="F1593" s="128">
        <v>100</v>
      </c>
      <c r="G1593" s="128">
        <v>57.73502691896257</v>
      </c>
      <c r="H1593" s="128">
        <v>1615.016923017872</v>
      </c>
    </row>
    <row r="1595" spans="3:8" ht="12.75">
      <c r="C1595" s="150" t="s">
        <v>1169</v>
      </c>
      <c r="D1595" s="128">
        <v>1.1013225460283003</v>
      </c>
      <c r="F1595" s="128">
        <v>0.2</v>
      </c>
      <c r="G1595" s="128">
        <v>0.11585624130895501</v>
      </c>
      <c r="H1595" s="128">
        <v>1.6696849062831485</v>
      </c>
    </row>
    <row r="1596" spans="1:10" ht="12.75">
      <c r="A1596" s="144" t="s">
        <v>1158</v>
      </c>
      <c r="C1596" s="145" t="s">
        <v>1159</v>
      </c>
      <c r="D1596" s="145" t="s">
        <v>1160</v>
      </c>
      <c r="F1596" s="145" t="s">
        <v>1161</v>
      </c>
      <c r="G1596" s="145" t="s">
        <v>1162</v>
      </c>
      <c r="H1596" s="145" t="s">
        <v>1163</v>
      </c>
      <c r="I1596" s="146" t="s">
        <v>1164</v>
      </c>
      <c r="J1596" s="145" t="s">
        <v>1165</v>
      </c>
    </row>
    <row r="1597" spans="1:8" ht="12.75">
      <c r="A1597" s="147" t="s">
        <v>1110</v>
      </c>
      <c r="C1597" s="148">
        <v>589.5920000001788</v>
      </c>
      <c r="D1597" s="128">
        <v>6836.195598870516</v>
      </c>
      <c r="F1597" s="128">
        <v>1750</v>
      </c>
      <c r="G1597" s="128">
        <v>1720.0000000018626</v>
      </c>
      <c r="H1597" s="149" t="s">
        <v>632</v>
      </c>
    </row>
    <row r="1599" spans="4:8" ht="12.75">
      <c r="D1599" s="128">
        <v>6596.806041143835</v>
      </c>
      <c r="F1599" s="128">
        <v>1760</v>
      </c>
      <c r="G1599" s="128">
        <v>1679.9999999981374</v>
      </c>
      <c r="H1599" s="149" t="s">
        <v>633</v>
      </c>
    </row>
    <row r="1601" spans="4:8" ht="12.75">
      <c r="D1601" s="128">
        <v>6612.386412546039</v>
      </c>
      <c r="F1601" s="128">
        <v>1740</v>
      </c>
      <c r="G1601" s="128">
        <v>1720.0000000018626</v>
      </c>
      <c r="H1601" s="149" t="s">
        <v>634</v>
      </c>
    </row>
    <row r="1603" spans="1:10" ht="12.75">
      <c r="A1603" s="144" t="s">
        <v>1166</v>
      </c>
      <c r="C1603" s="150" t="s">
        <v>1167</v>
      </c>
      <c r="D1603" s="128">
        <v>6681.79601752013</v>
      </c>
      <c r="F1603" s="128">
        <v>1750</v>
      </c>
      <c r="G1603" s="128">
        <v>1706.6666666672877</v>
      </c>
      <c r="H1603" s="128">
        <v>4953.462684186486</v>
      </c>
      <c r="I1603" s="128">
        <v>-0.0001</v>
      </c>
      <c r="J1603" s="128">
        <v>-0.0001</v>
      </c>
    </row>
    <row r="1604" spans="1:8" ht="12.75">
      <c r="A1604" s="127">
        <v>38379.982777777775</v>
      </c>
      <c r="C1604" s="150" t="s">
        <v>1168</v>
      </c>
      <c r="D1604" s="128">
        <v>133.94069595959826</v>
      </c>
      <c r="F1604" s="128">
        <v>10</v>
      </c>
      <c r="G1604" s="128">
        <v>23.094010769735828</v>
      </c>
      <c r="H1604" s="128">
        <v>133.94069595959826</v>
      </c>
    </row>
    <row r="1606" spans="3:8" ht="12.75">
      <c r="C1606" s="150" t="s">
        <v>1169</v>
      </c>
      <c r="D1606" s="128">
        <v>2.0045612827508728</v>
      </c>
      <c r="F1606" s="128">
        <v>0.5714285714285714</v>
      </c>
      <c r="G1606" s="128">
        <v>1.3531646935387165</v>
      </c>
      <c r="H1606" s="128">
        <v>2.7039811238952645</v>
      </c>
    </row>
    <row r="1607" spans="1:10" ht="12.75">
      <c r="A1607" s="144" t="s">
        <v>1158</v>
      </c>
      <c r="C1607" s="145" t="s">
        <v>1159</v>
      </c>
      <c r="D1607" s="145" t="s">
        <v>1160</v>
      </c>
      <c r="F1607" s="145" t="s">
        <v>1161</v>
      </c>
      <c r="G1607" s="145" t="s">
        <v>1162</v>
      </c>
      <c r="H1607" s="145" t="s">
        <v>1163</v>
      </c>
      <c r="I1607" s="146" t="s">
        <v>1164</v>
      </c>
      <c r="J1607" s="145" t="s">
        <v>1165</v>
      </c>
    </row>
    <row r="1608" spans="1:8" ht="12.75">
      <c r="A1608" s="147" t="s">
        <v>1111</v>
      </c>
      <c r="C1608" s="148">
        <v>766.4900000002235</v>
      </c>
      <c r="D1608" s="128">
        <v>1816.299253758043</v>
      </c>
      <c r="F1608" s="128">
        <v>1568</v>
      </c>
      <c r="G1608" s="128">
        <v>1649</v>
      </c>
      <c r="H1608" s="149" t="s">
        <v>635</v>
      </c>
    </row>
    <row r="1610" spans="4:8" ht="12.75">
      <c r="D1610" s="128">
        <v>1777.6522628869861</v>
      </c>
      <c r="F1610" s="128">
        <v>1539</v>
      </c>
      <c r="G1610" s="128">
        <v>1671</v>
      </c>
      <c r="H1610" s="149" t="s">
        <v>636</v>
      </c>
    </row>
    <row r="1612" spans="4:8" ht="12.75">
      <c r="D1612" s="128">
        <v>1752.25</v>
      </c>
      <c r="F1612" s="128">
        <v>1665</v>
      </c>
      <c r="G1612" s="128">
        <v>1639.0000000018626</v>
      </c>
      <c r="H1612" s="149" t="s">
        <v>637</v>
      </c>
    </row>
    <row r="1614" spans="1:10" ht="12.75">
      <c r="A1614" s="144" t="s">
        <v>1166</v>
      </c>
      <c r="C1614" s="150" t="s">
        <v>1167</v>
      </c>
      <c r="D1614" s="128">
        <v>1782.0671722150096</v>
      </c>
      <c r="F1614" s="128">
        <v>1590.6666666666665</v>
      </c>
      <c r="G1614" s="128">
        <v>1653.0000000006207</v>
      </c>
      <c r="H1614" s="128">
        <v>159.01757871875222</v>
      </c>
      <c r="I1614" s="128">
        <v>-0.0001</v>
      </c>
      <c r="J1614" s="128">
        <v>-0.0001</v>
      </c>
    </row>
    <row r="1615" spans="1:8" ht="12.75">
      <c r="A1615" s="127">
        <v>38379.98353009259</v>
      </c>
      <c r="C1615" s="150" t="s">
        <v>1168</v>
      </c>
      <c r="D1615" s="128">
        <v>32.25205877182934</v>
      </c>
      <c r="F1615" s="128">
        <v>65.98737252939637</v>
      </c>
      <c r="G1615" s="128">
        <v>16.370705542968167</v>
      </c>
      <c r="H1615" s="128">
        <v>32.25205877182934</v>
      </c>
    </row>
    <row r="1617" spans="3:8" ht="12.75">
      <c r="C1617" s="150" t="s">
        <v>1169</v>
      </c>
      <c r="D1617" s="128">
        <v>1.8098116207225707</v>
      </c>
      <c r="F1617" s="128">
        <v>4.1484098404901335</v>
      </c>
      <c r="G1617" s="128">
        <v>0.9903633117339398</v>
      </c>
      <c r="H1617" s="128">
        <v>20.282071348144612</v>
      </c>
    </row>
    <row r="1618" spans="1:16" ht="12.75">
      <c r="A1618" s="138" t="s">
        <v>1258</v>
      </c>
      <c r="B1618" s="133" t="s">
        <v>638</v>
      </c>
      <c r="D1618" s="138" t="s">
        <v>1259</v>
      </c>
      <c r="E1618" s="133" t="s">
        <v>1260</v>
      </c>
      <c r="F1618" s="134" t="s">
        <v>1190</v>
      </c>
      <c r="G1618" s="139" t="s">
        <v>1262</v>
      </c>
      <c r="H1618" s="140">
        <v>1</v>
      </c>
      <c r="I1618" s="141" t="s">
        <v>1263</v>
      </c>
      <c r="J1618" s="140">
        <v>14</v>
      </c>
      <c r="K1618" s="139" t="s">
        <v>1264</v>
      </c>
      <c r="L1618" s="142">
        <v>1</v>
      </c>
      <c r="M1618" s="139" t="s">
        <v>1265</v>
      </c>
      <c r="N1618" s="143">
        <v>1</v>
      </c>
      <c r="O1618" s="139" t="s">
        <v>1266</v>
      </c>
      <c r="P1618" s="143">
        <v>1</v>
      </c>
    </row>
    <row r="1620" spans="1:10" ht="12.75">
      <c r="A1620" s="144" t="s">
        <v>1158</v>
      </c>
      <c r="C1620" s="145" t="s">
        <v>1159</v>
      </c>
      <c r="D1620" s="145" t="s">
        <v>1160</v>
      </c>
      <c r="F1620" s="145" t="s">
        <v>1161</v>
      </c>
      <c r="G1620" s="145" t="s">
        <v>1162</v>
      </c>
      <c r="H1620" s="145" t="s">
        <v>1163</v>
      </c>
      <c r="I1620" s="146" t="s">
        <v>1164</v>
      </c>
      <c r="J1620" s="145" t="s">
        <v>1165</v>
      </c>
    </row>
    <row r="1621" spans="1:8" ht="12.75">
      <c r="A1621" s="147" t="s">
        <v>1290</v>
      </c>
      <c r="C1621" s="148">
        <v>178.2290000000503</v>
      </c>
      <c r="D1621" s="128">
        <v>453.25</v>
      </c>
      <c r="F1621" s="128">
        <v>435</v>
      </c>
      <c r="G1621" s="128">
        <v>423.00000000046566</v>
      </c>
      <c r="H1621" s="149" t="s">
        <v>639</v>
      </c>
    </row>
    <row r="1623" spans="4:8" ht="12.75">
      <c r="D1623" s="128">
        <v>411.00000000046566</v>
      </c>
      <c r="F1623" s="128">
        <v>393</v>
      </c>
      <c r="G1623" s="128">
        <v>419.00000000046566</v>
      </c>
      <c r="H1623" s="149" t="s">
        <v>640</v>
      </c>
    </row>
    <row r="1625" spans="4:8" ht="12.75">
      <c r="D1625" s="128">
        <v>432.50000000046566</v>
      </c>
      <c r="F1625" s="128">
        <v>401.99999999953434</v>
      </c>
      <c r="G1625" s="128">
        <v>392</v>
      </c>
      <c r="H1625" s="149" t="s">
        <v>1032</v>
      </c>
    </row>
    <row r="1627" spans="1:8" ht="12.75">
      <c r="A1627" s="144" t="s">
        <v>1166</v>
      </c>
      <c r="C1627" s="150" t="s">
        <v>1167</v>
      </c>
      <c r="D1627" s="128">
        <v>432.2500000003105</v>
      </c>
      <c r="F1627" s="128">
        <v>409.9999999998448</v>
      </c>
      <c r="G1627" s="128">
        <v>411.33333333364374</v>
      </c>
      <c r="H1627" s="128">
        <v>21.544270833552524</v>
      </c>
    </row>
    <row r="1628" spans="1:8" ht="12.75">
      <c r="A1628" s="127">
        <v>38379.98601851852</v>
      </c>
      <c r="C1628" s="150" t="s">
        <v>1168</v>
      </c>
      <c r="D1628" s="128">
        <v>21.126109438092584</v>
      </c>
      <c r="F1628" s="128">
        <v>22.113344387580213</v>
      </c>
      <c r="G1628" s="128">
        <v>16.862186493520763</v>
      </c>
      <c r="H1628" s="128">
        <v>21.126109438092584</v>
      </c>
    </row>
    <row r="1630" spans="3:8" ht="12.75">
      <c r="C1630" s="150" t="s">
        <v>1169</v>
      </c>
      <c r="D1630" s="128">
        <v>4.887474710949082</v>
      </c>
      <c r="F1630" s="128">
        <v>5.393498631119168</v>
      </c>
      <c r="G1630" s="128">
        <v>4.099397040561112</v>
      </c>
      <c r="H1630" s="128">
        <v>98.05905988329526</v>
      </c>
    </row>
    <row r="1631" spans="1:10" ht="12.75">
      <c r="A1631" s="144" t="s">
        <v>1158</v>
      </c>
      <c r="C1631" s="145" t="s">
        <v>1159</v>
      </c>
      <c r="D1631" s="145" t="s">
        <v>1160</v>
      </c>
      <c r="F1631" s="145" t="s">
        <v>1161</v>
      </c>
      <c r="G1631" s="145" t="s">
        <v>1162</v>
      </c>
      <c r="H1631" s="145" t="s">
        <v>1163</v>
      </c>
      <c r="I1631" s="146" t="s">
        <v>1164</v>
      </c>
      <c r="J1631" s="145" t="s">
        <v>1165</v>
      </c>
    </row>
    <row r="1632" spans="1:8" ht="12.75">
      <c r="A1632" s="147" t="s">
        <v>1104</v>
      </c>
      <c r="C1632" s="148">
        <v>251.61100000003353</v>
      </c>
      <c r="D1632" s="128">
        <v>4096639.9416503906</v>
      </c>
      <c r="F1632" s="128">
        <v>25500</v>
      </c>
      <c r="G1632" s="128">
        <v>21800</v>
      </c>
      <c r="H1632" s="149" t="s">
        <v>641</v>
      </c>
    </row>
    <row r="1634" spans="4:8" ht="12.75">
      <c r="D1634" s="128">
        <v>3974106.7708854675</v>
      </c>
      <c r="F1634" s="128">
        <v>25800</v>
      </c>
      <c r="G1634" s="128">
        <v>22000</v>
      </c>
      <c r="H1634" s="149" t="s">
        <v>642</v>
      </c>
    </row>
    <row r="1636" spans="4:8" ht="12.75">
      <c r="D1636" s="128">
        <v>4003584.262676239</v>
      </c>
      <c r="F1636" s="128">
        <v>25800</v>
      </c>
      <c r="G1636" s="128">
        <v>21800</v>
      </c>
      <c r="H1636" s="149" t="s">
        <v>643</v>
      </c>
    </row>
    <row r="1638" spans="1:10" ht="12.75">
      <c r="A1638" s="144" t="s">
        <v>1166</v>
      </c>
      <c r="C1638" s="150" t="s">
        <v>1167</v>
      </c>
      <c r="D1638" s="128">
        <v>4024776.9917373657</v>
      </c>
      <c r="F1638" s="128">
        <v>25700</v>
      </c>
      <c r="G1638" s="128">
        <v>21866.666666666664</v>
      </c>
      <c r="H1638" s="128">
        <v>4001012.552160878</v>
      </c>
      <c r="I1638" s="128">
        <v>-0.0001</v>
      </c>
      <c r="J1638" s="128">
        <v>-0.0001</v>
      </c>
    </row>
    <row r="1639" spans="1:8" ht="12.75">
      <c r="A1639" s="127">
        <v>38379.98674768519</v>
      </c>
      <c r="C1639" s="150" t="s">
        <v>1168</v>
      </c>
      <c r="D1639" s="128">
        <v>63956.573612256616</v>
      </c>
      <c r="F1639" s="128">
        <v>173.20508075688772</v>
      </c>
      <c r="G1639" s="128">
        <v>115.47005383792514</v>
      </c>
      <c r="H1639" s="128">
        <v>63956.573612256616</v>
      </c>
    </row>
    <row r="1641" spans="3:8" ht="12.75">
      <c r="C1641" s="150" t="s">
        <v>1169</v>
      </c>
      <c r="D1641" s="128">
        <v>1.5890712390663075</v>
      </c>
      <c r="F1641" s="128">
        <v>0.6739497305715476</v>
      </c>
      <c r="G1641" s="128">
        <v>0.5280642706002676</v>
      </c>
      <c r="H1641" s="128">
        <v>1.598509696694522</v>
      </c>
    </row>
    <row r="1642" spans="1:10" ht="12.75">
      <c r="A1642" s="144" t="s">
        <v>1158</v>
      </c>
      <c r="C1642" s="145" t="s">
        <v>1159</v>
      </c>
      <c r="D1642" s="145" t="s">
        <v>1160</v>
      </c>
      <c r="F1642" s="145" t="s">
        <v>1161</v>
      </c>
      <c r="G1642" s="145" t="s">
        <v>1162</v>
      </c>
      <c r="H1642" s="145" t="s">
        <v>1163</v>
      </c>
      <c r="I1642" s="146" t="s">
        <v>1164</v>
      </c>
      <c r="J1642" s="145" t="s">
        <v>1165</v>
      </c>
    </row>
    <row r="1643" spans="1:8" ht="12.75">
      <c r="A1643" s="147" t="s">
        <v>1107</v>
      </c>
      <c r="C1643" s="148">
        <v>257.6099999998696</v>
      </c>
      <c r="D1643" s="128">
        <v>252794.93756103516</v>
      </c>
      <c r="F1643" s="128">
        <v>9647.5</v>
      </c>
      <c r="G1643" s="128">
        <v>7365</v>
      </c>
      <c r="H1643" s="149" t="s">
        <v>644</v>
      </c>
    </row>
    <row r="1645" spans="4:8" ht="12.75">
      <c r="D1645" s="128">
        <v>254480.93439865112</v>
      </c>
      <c r="F1645" s="128">
        <v>9147.5</v>
      </c>
      <c r="G1645" s="128">
        <v>7344.999999992549</v>
      </c>
      <c r="H1645" s="149" t="s">
        <v>645</v>
      </c>
    </row>
    <row r="1647" spans="4:8" ht="12.75">
      <c r="D1647" s="128">
        <v>247619.42043328285</v>
      </c>
      <c r="F1647" s="128">
        <v>9062.5</v>
      </c>
      <c r="G1647" s="128">
        <v>7447.5</v>
      </c>
      <c r="H1647" s="149" t="s">
        <v>646</v>
      </c>
    </row>
    <row r="1649" spans="1:10" ht="12.75">
      <c r="A1649" s="144" t="s">
        <v>1166</v>
      </c>
      <c r="C1649" s="150" t="s">
        <v>1167</v>
      </c>
      <c r="D1649" s="128">
        <v>251631.76413098973</v>
      </c>
      <c r="F1649" s="128">
        <v>9285.833333333334</v>
      </c>
      <c r="G1649" s="128">
        <v>7385.833333330849</v>
      </c>
      <c r="H1649" s="128">
        <v>243295.93079765764</v>
      </c>
      <c r="I1649" s="128">
        <v>-0.0001</v>
      </c>
      <c r="J1649" s="128">
        <v>-0.0001</v>
      </c>
    </row>
    <row r="1650" spans="1:8" ht="12.75">
      <c r="A1650" s="127">
        <v>38379.987650462965</v>
      </c>
      <c r="C1650" s="150" t="s">
        <v>1168</v>
      </c>
      <c r="D1650" s="128">
        <v>3575.587056067973</v>
      </c>
      <c r="F1650" s="128">
        <v>316.08279506061916</v>
      </c>
      <c r="G1650" s="128">
        <v>54.33307771181851</v>
      </c>
      <c r="H1650" s="128">
        <v>3575.587056067973</v>
      </c>
    </row>
    <row r="1652" spans="3:8" ht="12.75">
      <c r="C1652" s="150" t="s">
        <v>1169</v>
      </c>
      <c r="D1652" s="128">
        <v>1.4209601353057562</v>
      </c>
      <c r="F1652" s="128">
        <v>3.403924922128178</v>
      </c>
      <c r="G1652" s="128">
        <v>0.7356390979826714</v>
      </c>
      <c r="H1652" s="128">
        <v>1.469645235884232</v>
      </c>
    </row>
    <row r="1653" spans="1:10" ht="12.75">
      <c r="A1653" s="144" t="s">
        <v>1158</v>
      </c>
      <c r="C1653" s="145" t="s">
        <v>1159</v>
      </c>
      <c r="D1653" s="145" t="s">
        <v>1160</v>
      </c>
      <c r="F1653" s="145" t="s">
        <v>1161</v>
      </c>
      <c r="G1653" s="145" t="s">
        <v>1162</v>
      </c>
      <c r="H1653" s="145" t="s">
        <v>1163</v>
      </c>
      <c r="I1653" s="146" t="s">
        <v>1164</v>
      </c>
      <c r="J1653" s="145" t="s">
        <v>1165</v>
      </c>
    </row>
    <row r="1654" spans="1:8" ht="12.75">
      <c r="A1654" s="147" t="s">
        <v>1106</v>
      </c>
      <c r="C1654" s="148">
        <v>259.9399999999441</v>
      </c>
      <c r="D1654" s="128">
        <v>2474104.912837982</v>
      </c>
      <c r="F1654" s="128">
        <v>18950</v>
      </c>
      <c r="G1654" s="128">
        <v>16850</v>
      </c>
      <c r="H1654" s="149" t="s">
        <v>647</v>
      </c>
    </row>
    <row r="1656" spans="4:8" ht="12.75">
      <c r="D1656" s="128">
        <v>2379400.8427619934</v>
      </c>
      <c r="F1656" s="128">
        <v>19225</v>
      </c>
      <c r="G1656" s="128">
        <v>16750</v>
      </c>
      <c r="H1656" s="149" t="s">
        <v>648</v>
      </c>
    </row>
    <row r="1658" spans="4:8" ht="12.75">
      <c r="D1658" s="128">
        <v>2321859.107234955</v>
      </c>
      <c r="F1658" s="128">
        <v>19375</v>
      </c>
      <c r="G1658" s="128">
        <v>16800</v>
      </c>
      <c r="H1658" s="149" t="s">
        <v>649</v>
      </c>
    </row>
    <row r="1660" spans="1:10" ht="12.75">
      <c r="A1660" s="144" t="s">
        <v>1166</v>
      </c>
      <c r="C1660" s="150" t="s">
        <v>1167</v>
      </c>
      <c r="D1660" s="128">
        <v>2391788.2876116433</v>
      </c>
      <c r="F1660" s="128">
        <v>19183.333333333332</v>
      </c>
      <c r="G1660" s="128">
        <v>16800</v>
      </c>
      <c r="H1660" s="128">
        <v>2373784.5839079395</v>
      </c>
      <c r="I1660" s="128">
        <v>-0.0001</v>
      </c>
      <c r="J1660" s="128">
        <v>-0.0001</v>
      </c>
    </row>
    <row r="1661" spans="1:8" ht="12.75">
      <c r="A1661" s="127">
        <v>38379.98857638889</v>
      </c>
      <c r="C1661" s="150" t="s">
        <v>1168</v>
      </c>
      <c r="D1661" s="128">
        <v>76875.11250955453</v>
      </c>
      <c r="F1661" s="128">
        <v>215.54195260629274</v>
      </c>
      <c r="G1661" s="128">
        <v>50</v>
      </c>
      <c r="H1661" s="128">
        <v>76875.11250955453</v>
      </c>
    </row>
    <row r="1663" spans="3:8" ht="12.75">
      <c r="C1663" s="150" t="s">
        <v>1169</v>
      </c>
      <c r="D1663" s="128">
        <v>3.2141269738518266</v>
      </c>
      <c r="F1663" s="128">
        <v>1.1235896747504401</v>
      </c>
      <c r="G1663" s="128">
        <v>0.2976190476190476</v>
      </c>
      <c r="H1663" s="128">
        <v>3.238504160432104</v>
      </c>
    </row>
    <row r="1664" spans="1:10" ht="12.75">
      <c r="A1664" s="144" t="s">
        <v>1158</v>
      </c>
      <c r="C1664" s="145" t="s">
        <v>1159</v>
      </c>
      <c r="D1664" s="145" t="s">
        <v>1160</v>
      </c>
      <c r="F1664" s="145" t="s">
        <v>1161</v>
      </c>
      <c r="G1664" s="145" t="s">
        <v>1162</v>
      </c>
      <c r="H1664" s="145" t="s">
        <v>1163</v>
      </c>
      <c r="I1664" s="146" t="s">
        <v>1164</v>
      </c>
      <c r="J1664" s="145" t="s">
        <v>1165</v>
      </c>
    </row>
    <row r="1665" spans="1:8" ht="12.75">
      <c r="A1665" s="147" t="s">
        <v>1108</v>
      </c>
      <c r="C1665" s="148">
        <v>285.2129999999888</v>
      </c>
      <c r="D1665" s="128">
        <v>1112046.680683136</v>
      </c>
      <c r="F1665" s="128">
        <v>13800</v>
      </c>
      <c r="G1665" s="128">
        <v>11450</v>
      </c>
      <c r="H1665" s="149" t="s">
        <v>650</v>
      </c>
    </row>
    <row r="1667" spans="4:8" ht="12.75">
      <c r="D1667" s="128">
        <v>1091234.2488422394</v>
      </c>
      <c r="F1667" s="128">
        <v>13925</v>
      </c>
      <c r="G1667" s="128">
        <v>11500</v>
      </c>
      <c r="H1667" s="149" t="s">
        <v>651</v>
      </c>
    </row>
    <row r="1669" spans="4:8" ht="12.75">
      <c r="D1669" s="128">
        <v>1117063.1935043335</v>
      </c>
      <c r="F1669" s="128">
        <v>13775</v>
      </c>
      <c r="G1669" s="128">
        <v>11500</v>
      </c>
      <c r="H1669" s="149" t="s">
        <v>652</v>
      </c>
    </row>
    <row r="1671" spans="1:10" ht="12.75">
      <c r="A1671" s="144" t="s">
        <v>1166</v>
      </c>
      <c r="C1671" s="150" t="s">
        <v>1167</v>
      </c>
      <c r="D1671" s="128">
        <v>1106781.3743432362</v>
      </c>
      <c r="F1671" s="128">
        <v>13833.333333333332</v>
      </c>
      <c r="G1671" s="128">
        <v>11483.333333333332</v>
      </c>
      <c r="H1671" s="128">
        <v>1094247.2512164644</v>
      </c>
      <c r="I1671" s="128">
        <v>-0.0001</v>
      </c>
      <c r="J1671" s="128">
        <v>-0.0001</v>
      </c>
    </row>
    <row r="1672" spans="1:8" ht="12.75">
      <c r="A1672" s="127">
        <v>38379.98952546297</v>
      </c>
      <c r="C1672" s="150" t="s">
        <v>1168</v>
      </c>
      <c r="D1672" s="128">
        <v>13695.845491585214</v>
      </c>
      <c r="F1672" s="128">
        <v>80.36375634160795</v>
      </c>
      <c r="G1672" s="128">
        <v>28.867513459481284</v>
      </c>
      <c r="H1672" s="128">
        <v>13695.845491585214</v>
      </c>
    </row>
    <row r="1674" spans="3:8" ht="12.75">
      <c r="C1674" s="150" t="s">
        <v>1169</v>
      </c>
      <c r="D1674" s="128">
        <v>1.237448136467993</v>
      </c>
      <c r="F1674" s="128">
        <v>0.5809428169272866</v>
      </c>
      <c r="G1674" s="128">
        <v>0.25138618397226087</v>
      </c>
      <c r="H1674" s="128">
        <v>1.251622563032228</v>
      </c>
    </row>
    <row r="1675" spans="1:10" ht="12.75">
      <c r="A1675" s="144" t="s">
        <v>1158</v>
      </c>
      <c r="C1675" s="145" t="s">
        <v>1159</v>
      </c>
      <c r="D1675" s="145" t="s">
        <v>1160</v>
      </c>
      <c r="F1675" s="145" t="s">
        <v>1161</v>
      </c>
      <c r="G1675" s="145" t="s">
        <v>1162</v>
      </c>
      <c r="H1675" s="145" t="s">
        <v>1163</v>
      </c>
      <c r="I1675" s="146" t="s">
        <v>1164</v>
      </c>
      <c r="J1675" s="145" t="s">
        <v>1165</v>
      </c>
    </row>
    <row r="1676" spans="1:8" ht="12.75">
      <c r="A1676" s="147" t="s">
        <v>1104</v>
      </c>
      <c r="C1676" s="148">
        <v>288.1579999998212</v>
      </c>
      <c r="D1676" s="128">
        <v>411479.269841671</v>
      </c>
      <c r="F1676" s="128">
        <v>3500</v>
      </c>
      <c r="G1676" s="128">
        <v>3040</v>
      </c>
      <c r="H1676" s="149" t="s">
        <v>653</v>
      </c>
    </row>
    <row r="1678" spans="4:8" ht="12.75">
      <c r="D1678" s="128">
        <v>376833.01990127563</v>
      </c>
      <c r="F1678" s="128">
        <v>3500</v>
      </c>
      <c r="G1678" s="128">
        <v>3040</v>
      </c>
      <c r="H1678" s="149" t="s">
        <v>654</v>
      </c>
    </row>
    <row r="1680" spans="4:8" ht="12.75">
      <c r="D1680" s="128">
        <v>410445.17559719086</v>
      </c>
      <c r="F1680" s="128">
        <v>3500</v>
      </c>
      <c r="G1680" s="128">
        <v>3040</v>
      </c>
      <c r="H1680" s="149" t="s">
        <v>655</v>
      </c>
    </row>
    <row r="1682" spans="1:10" ht="12.75">
      <c r="A1682" s="144" t="s">
        <v>1166</v>
      </c>
      <c r="C1682" s="150" t="s">
        <v>1167</v>
      </c>
      <c r="D1682" s="128">
        <v>399585.82178004587</v>
      </c>
      <c r="F1682" s="128">
        <v>3500</v>
      </c>
      <c r="G1682" s="128">
        <v>3040</v>
      </c>
      <c r="H1682" s="128">
        <v>396319.3837269485</v>
      </c>
      <c r="I1682" s="128">
        <v>-0.0001</v>
      </c>
      <c r="J1682" s="128">
        <v>-0.0001</v>
      </c>
    </row>
    <row r="1683" spans="1:8" ht="12.75">
      <c r="A1683" s="127">
        <v>38379.990208333336</v>
      </c>
      <c r="C1683" s="150" t="s">
        <v>1168</v>
      </c>
      <c r="D1683" s="128">
        <v>19711.28693737423</v>
      </c>
      <c r="H1683" s="128">
        <v>19711.28693737423</v>
      </c>
    </row>
    <row r="1685" spans="3:8" ht="12.75">
      <c r="C1685" s="150" t="s">
        <v>1169</v>
      </c>
      <c r="D1685" s="128">
        <v>4.932929514256993</v>
      </c>
      <c r="F1685" s="128">
        <v>0</v>
      </c>
      <c r="G1685" s="128">
        <v>0</v>
      </c>
      <c r="H1685" s="128">
        <v>4.973586391866891</v>
      </c>
    </row>
    <row r="1686" spans="1:10" ht="12.75">
      <c r="A1686" s="144" t="s">
        <v>1158</v>
      </c>
      <c r="C1686" s="145" t="s">
        <v>1159</v>
      </c>
      <c r="D1686" s="145" t="s">
        <v>1160</v>
      </c>
      <c r="F1686" s="145" t="s">
        <v>1161</v>
      </c>
      <c r="G1686" s="145" t="s">
        <v>1162</v>
      </c>
      <c r="H1686" s="145" t="s">
        <v>1163</v>
      </c>
      <c r="I1686" s="146" t="s">
        <v>1164</v>
      </c>
      <c r="J1686" s="145" t="s">
        <v>1165</v>
      </c>
    </row>
    <row r="1687" spans="1:8" ht="12.75">
      <c r="A1687" s="147" t="s">
        <v>1105</v>
      </c>
      <c r="C1687" s="148">
        <v>334.94100000010803</v>
      </c>
      <c r="D1687" s="128">
        <v>102433.2657648325</v>
      </c>
      <c r="F1687" s="128">
        <v>21200</v>
      </c>
      <c r="H1687" s="149" t="s">
        <v>656</v>
      </c>
    </row>
    <row r="1689" spans="4:8" ht="12.75">
      <c r="D1689" s="128">
        <v>102965.66499686241</v>
      </c>
      <c r="F1689" s="128">
        <v>21300</v>
      </c>
      <c r="H1689" s="149" t="s">
        <v>657</v>
      </c>
    </row>
    <row r="1691" spans="4:8" ht="12.75">
      <c r="D1691" s="128">
        <v>107064.11543774605</v>
      </c>
      <c r="F1691" s="128">
        <v>21300</v>
      </c>
      <c r="H1691" s="149" t="s">
        <v>658</v>
      </c>
    </row>
    <row r="1693" spans="1:10" ht="12.75">
      <c r="A1693" s="144" t="s">
        <v>1166</v>
      </c>
      <c r="C1693" s="150" t="s">
        <v>1167</v>
      </c>
      <c r="D1693" s="128">
        <v>104154.348733147</v>
      </c>
      <c r="F1693" s="128">
        <v>21266.666666666664</v>
      </c>
      <c r="H1693" s="128">
        <v>82887.68206648032</v>
      </c>
      <c r="I1693" s="128">
        <v>-0.0001</v>
      </c>
      <c r="J1693" s="128">
        <v>-0.0001</v>
      </c>
    </row>
    <row r="1694" spans="1:8" ht="12.75">
      <c r="A1694" s="127">
        <v>38379.990902777776</v>
      </c>
      <c r="C1694" s="150" t="s">
        <v>1168</v>
      </c>
      <c r="D1694" s="128">
        <v>2533.953224106482</v>
      </c>
      <c r="F1694" s="128">
        <v>57.73502691896257</v>
      </c>
      <c r="H1694" s="128">
        <v>2533.953224106482</v>
      </c>
    </row>
    <row r="1696" spans="3:8" ht="12.75">
      <c r="C1696" s="150" t="s">
        <v>1169</v>
      </c>
      <c r="D1696" s="128">
        <v>2.4328827887913764</v>
      </c>
      <c r="F1696" s="128">
        <v>0.27148131780076445</v>
      </c>
      <c r="H1696" s="128">
        <v>3.0570926353980035</v>
      </c>
    </row>
    <row r="1697" spans="1:10" ht="12.75">
      <c r="A1697" s="144" t="s">
        <v>1158</v>
      </c>
      <c r="C1697" s="145" t="s">
        <v>1159</v>
      </c>
      <c r="D1697" s="145" t="s">
        <v>1160</v>
      </c>
      <c r="F1697" s="145" t="s">
        <v>1161</v>
      </c>
      <c r="G1697" s="145" t="s">
        <v>1162</v>
      </c>
      <c r="H1697" s="145" t="s">
        <v>1163</v>
      </c>
      <c r="I1697" s="146" t="s">
        <v>1164</v>
      </c>
      <c r="J1697" s="145" t="s">
        <v>1165</v>
      </c>
    </row>
    <row r="1698" spans="1:8" ht="12.75">
      <c r="A1698" s="147" t="s">
        <v>1109</v>
      </c>
      <c r="C1698" s="148">
        <v>393.36599999992177</v>
      </c>
      <c r="D1698" s="128">
        <v>4372175.650146484</v>
      </c>
      <c r="F1698" s="128">
        <v>16800</v>
      </c>
      <c r="G1698" s="128">
        <v>14400</v>
      </c>
      <c r="H1698" s="149" t="s">
        <v>659</v>
      </c>
    </row>
    <row r="1700" spans="4:8" ht="12.75">
      <c r="D1700" s="128">
        <v>4428623.53717041</v>
      </c>
      <c r="F1700" s="128">
        <v>18500</v>
      </c>
      <c r="G1700" s="128">
        <v>15000</v>
      </c>
      <c r="H1700" s="149" t="s">
        <v>660</v>
      </c>
    </row>
    <row r="1702" spans="4:8" ht="12.75">
      <c r="D1702" s="128">
        <v>4505788.148445129</v>
      </c>
      <c r="F1702" s="128">
        <v>16500</v>
      </c>
      <c r="G1702" s="128">
        <v>13700</v>
      </c>
      <c r="H1702" s="149" t="s">
        <v>661</v>
      </c>
    </row>
    <row r="1704" spans="1:10" ht="12.75">
      <c r="A1704" s="144" t="s">
        <v>1166</v>
      </c>
      <c r="C1704" s="150" t="s">
        <v>1167</v>
      </c>
      <c r="D1704" s="128">
        <v>4435529.111920674</v>
      </c>
      <c r="F1704" s="128">
        <v>17266.666666666668</v>
      </c>
      <c r="G1704" s="128">
        <v>14366.666666666668</v>
      </c>
      <c r="H1704" s="128">
        <v>4419712.445254008</v>
      </c>
      <c r="I1704" s="128">
        <v>-0.0001</v>
      </c>
      <c r="J1704" s="128">
        <v>-0.0001</v>
      </c>
    </row>
    <row r="1705" spans="1:8" ht="12.75">
      <c r="A1705" s="127">
        <v>38379.99162037037</v>
      </c>
      <c r="C1705" s="150" t="s">
        <v>1168</v>
      </c>
      <c r="D1705" s="128">
        <v>67073.39373683627</v>
      </c>
      <c r="F1705" s="128">
        <v>1078.5793124908957</v>
      </c>
      <c r="G1705" s="128">
        <v>650.6407098647712</v>
      </c>
      <c r="H1705" s="128">
        <v>67073.39373683627</v>
      </c>
    </row>
    <row r="1707" spans="3:8" ht="12.75">
      <c r="C1707" s="150" t="s">
        <v>1169</v>
      </c>
      <c r="D1707" s="128">
        <v>1.5121847257539955</v>
      </c>
      <c r="F1707" s="128">
        <v>6.246598334889358</v>
      </c>
      <c r="G1707" s="128">
        <v>4.528821646390519</v>
      </c>
      <c r="H1707" s="128">
        <v>1.5175963270837058</v>
      </c>
    </row>
    <row r="1708" spans="1:10" ht="12.75">
      <c r="A1708" s="144" t="s">
        <v>1158</v>
      </c>
      <c r="C1708" s="145" t="s">
        <v>1159</v>
      </c>
      <c r="D1708" s="145" t="s">
        <v>1160</v>
      </c>
      <c r="F1708" s="145" t="s">
        <v>1161</v>
      </c>
      <c r="G1708" s="145" t="s">
        <v>1162</v>
      </c>
      <c r="H1708" s="145" t="s">
        <v>1163</v>
      </c>
      <c r="I1708" s="146" t="s">
        <v>1164</v>
      </c>
      <c r="J1708" s="145" t="s">
        <v>1165</v>
      </c>
    </row>
    <row r="1709" spans="1:8" ht="12.75">
      <c r="A1709" s="147" t="s">
        <v>1103</v>
      </c>
      <c r="C1709" s="148">
        <v>396.15199999976903</v>
      </c>
      <c r="D1709" s="128">
        <v>7070315.979011536</v>
      </c>
      <c r="F1709" s="128">
        <v>83100</v>
      </c>
      <c r="G1709" s="128">
        <v>79400</v>
      </c>
      <c r="H1709" s="149" t="s">
        <v>662</v>
      </c>
    </row>
    <row r="1711" spans="4:8" ht="12.75">
      <c r="D1711" s="128">
        <v>7860464.320793152</v>
      </c>
      <c r="F1711" s="128">
        <v>80800</v>
      </c>
      <c r="G1711" s="128">
        <v>80300</v>
      </c>
      <c r="H1711" s="149" t="s">
        <v>663</v>
      </c>
    </row>
    <row r="1713" spans="4:8" ht="12.75">
      <c r="D1713" s="128">
        <v>7929172.519050598</v>
      </c>
      <c r="F1713" s="128">
        <v>80800</v>
      </c>
      <c r="G1713" s="128">
        <v>79200</v>
      </c>
      <c r="H1713" s="149" t="s">
        <v>664</v>
      </c>
    </row>
    <row r="1715" spans="1:10" ht="12.75">
      <c r="A1715" s="144" t="s">
        <v>1166</v>
      </c>
      <c r="C1715" s="150" t="s">
        <v>1167</v>
      </c>
      <c r="D1715" s="128">
        <v>7619984.272951761</v>
      </c>
      <c r="F1715" s="128">
        <v>81566.66666666667</v>
      </c>
      <c r="G1715" s="128">
        <v>79633.33333333333</v>
      </c>
      <c r="H1715" s="128">
        <v>7539373.928124176</v>
      </c>
      <c r="I1715" s="128">
        <v>-0.0001</v>
      </c>
      <c r="J1715" s="128">
        <v>-0.0001</v>
      </c>
    </row>
    <row r="1716" spans="1:8" ht="12.75">
      <c r="A1716" s="127">
        <v>38379.99233796296</v>
      </c>
      <c r="C1716" s="150" t="s">
        <v>1168</v>
      </c>
      <c r="D1716" s="128">
        <v>477264.7369639902</v>
      </c>
      <c r="F1716" s="128">
        <v>1327.9056191361392</v>
      </c>
      <c r="G1716" s="128">
        <v>585.9465277082315</v>
      </c>
      <c r="H1716" s="128">
        <v>477264.7369639902</v>
      </c>
    </row>
    <row r="1718" spans="3:8" ht="12.75">
      <c r="C1718" s="150" t="s">
        <v>1169</v>
      </c>
      <c r="D1718" s="128">
        <v>6.263329685050803</v>
      </c>
      <c r="F1718" s="128">
        <v>1.6280003503916705</v>
      </c>
      <c r="G1718" s="128">
        <v>0.7358056019776873</v>
      </c>
      <c r="H1718" s="128">
        <v>6.330296673357008</v>
      </c>
    </row>
    <row r="1719" spans="1:10" ht="12.75">
      <c r="A1719" s="144" t="s">
        <v>1158</v>
      </c>
      <c r="C1719" s="145" t="s">
        <v>1159</v>
      </c>
      <c r="D1719" s="145" t="s">
        <v>1160</v>
      </c>
      <c r="F1719" s="145" t="s">
        <v>1161</v>
      </c>
      <c r="G1719" s="145" t="s">
        <v>1162</v>
      </c>
      <c r="H1719" s="145" t="s">
        <v>1163</v>
      </c>
      <c r="I1719" s="146" t="s">
        <v>1164</v>
      </c>
      <c r="J1719" s="145" t="s">
        <v>1165</v>
      </c>
    </row>
    <row r="1720" spans="1:8" ht="12.75">
      <c r="A1720" s="147" t="s">
        <v>1110</v>
      </c>
      <c r="C1720" s="148">
        <v>589.5920000001788</v>
      </c>
      <c r="D1720" s="128">
        <v>354599.2331671715</v>
      </c>
      <c r="F1720" s="128">
        <v>3320</v>
      </c>
      <c r="G1720" s="128">
        <v>2840</v>
      </c>
      <c r="H1720" s="149" t="s">
        <v>665</v>
      </c>
    </row>
    <row r="1722" spans="4:8" ht="12.75">
      <c r="D1722" s="128">
        <v>354895.1457066536</v>
      </c>
      <c r="F1722" s="128">
        <v>3300</v>
      </c>
      <c r="G1722" s="128">
        <v>2810</v>
      </c>
      <c r="H1722" s="149" t="s">
        <v>666</v>
      </c>
    </row>
    <row r="1724" spans="4:8" ht="12.75">
      <c r="D1724" s="128">
        <v>336131.13232946396</v>
      </c>
      <c r="F1724" s="128">
        <v>3570</v>
      </c>
      <c r="G1724" s="128">
        <v>2780</v>
      </c>
      <c r="H1724" s="149" t="s">
        <v>667</v>
      </c>
    </row>
    <row r="1726" spans="1:10" ht="12.75">
      <c r="A1726" s="144" t="s">
        <v>1166</v>
      </c>
      <c r="C1726" s="150" t="s">
        <v>1167</v>
      </c>
      <c r="D1726" s="128">
        <v>348541.837067763</v>
      </c>
      <c r="F1726" s="128">
        <v>3396.666666666667</v>
      </c>
      <c r="G1726" s="128">
        <v>2810</v>
      </c>
      <c r="H1726" s="128">
        <v>345438.5037344297</v>
      </c>
      <c r="I1726" s="128">
        <v>-0.0001</v>
      </c>
      <c r="J1726" s="128">
        <v>-0.0001</v>
      </c>
    </row>
    <row r="1727" spans="1:8" ht="12.75">
      <c r="A1727" s="127">
        <v>38379.99309027778</v>
      </c>
      <c r="C1727" s="150" t="s">
        <v>1168</v>
      </c>
      <c r="D1727" s="128">
        <v>10749.00391355617</v>
      </c>
      <c r="F1727" s="128">
        <v>150.44378795195678</v>
      </c>
      <c r="G1727" s="128">
        <v>30</v>
      </c>
      <c r="H1727" s="128">
        <v>10749.00391355617</v>
      </c>
    </row>
    <row r="1729" spans="3:8" ht="12.75">
      <c r="C1729" s="150" t="s">
        <v>1169</v>
      </c>
      <c r="D1729" s="128">
        <v>3.0839924423380967</v>
      </c>
      <c r="F1729" s="128">
        <v>4.429159606043869</v>
      </c>
      <c r="G1729" s="128">
        <v>1.0676156583629892</v>
      </c>
      <c r="H1729" s="128">
        <v>3.111698261007961</v>
      </c>
    </row>
    <row r="1730" spans="1:10" ht="12.75">
      <c r="A1730" s="144" t="s">
        <v>1158</v>
      </c>
      <c r="C1730" s="145" t="s">
        <v>1159</v>
      </c>
      <c r="D1730" s="145" t="s">
        <v>1160</v>
      </c>
      <c r="F1730" s="145" t="s">
        <v>1161</v>
      </c>
      <c r="G1730" s="145" t="s">
        <v>1162</v>
      </c>
      <c r="H1730" s="145" t="s">
        <v>1163</v>
      </c>
      <c r="I1730" s="146" t="s">
        <v>1164</v>
      </c>
      <c r="J1730" s="145" t="s">
        <v>1165</v>
      </c>
    </row>
    <row r="1731" spans="1:8" ht="12.75">
      <c r="A1731" s="147" t="s">
        <v>1111</v>
      </c>
      <c r="C1731" s="148">
        <v>766.4900000002235</v>
      </c>
      <c r="D1731" s="128">
        <v>3613.903318621218</v>
      </c>
      <c r="F1731" s="128">
        <v>1684</v>
      </c>
      <c r="G1731" s="128">
        <v>1747</v>
      </c>
      <c r="H1731" s="149" t="s">
        <v>668</v>
      </c>
    </row>
    <row r="1733" spans="4:8" ht="12.75">
      <c r="D1733" s="128">
        <v>3472.213982898742</v>
      </c>
      <c r="F1733" s="128">
        <v>1625</v>
      </c>
      <c r="G1733" s="128">
        <v>1784</v>
      </c>
      <c r="H1733" s="149" t="s">
        <v>669</v>
      </c>
    </row>
    <row r="1735" spans="4:8" ht="12.75">
      <c r="D1735" s="128">
        <v>3385.637500554323</v>
      </c>
      <c r="F1735" s="128">
        <v>1556</v>
      </c>
      <c r="G1735" s="128">
        <v>1660</v>
      </c>
      <c r="H1735" s="149" t="s">
        <v>670</v>
      </c>
    </row>
    <row r="1737" spans="1:10" ht="12.75">
      <c r="A1737" s="144" t="s">
        <v>1166</v>
      </c>
      <c r="C1737" s="150" t="s">
        <v>1167</v>
      </c>
      <c r="D1737" s="128">
        <v>3490.5849340247614</v>
      </c>
      <c r="F1737" s="128">
        <v>1621.6666666666665</v>
      </c>
      <c r="G1737" s="128">
        <v>1730.3333333333335</v>
      </c>
      <c r="H1737" s="128">
        <v>1812.4646088215093</v>
      </c>
      <c r="I1737" s="128">
        <v>-0.0001</v>
      </c>
      <c r="J1737" s="128">
        <v>-0.0001</v>
      </c>
    </row>
    <row r="1738" spans="1:8" ht="12.75">
      <c r="A1738" s="127">
        <v>38379.99385416666</v>
      </c>
      <c r="C1738" s="150" t="s">
        <v>1168</v>
      </c>
      <c r="D1738" s="128">
        <v>115.23645173464399</v>
      </c>
      <c r="F1738" s="128">
        <v>64.06507108661735</v>
      </c>
      <c r="G1738" s="128">
        <v>63.657940065111546</v>
      </c>
      <c r="H1738" s="128">
        <v>115.23645173464399</v>
      </c>
    </row>
    <row r="1740" spans="3:8" ht="12.75">
      <c r="C1740" s="150" t="s">
        <v>1169</v>
      </c>
      <c r="D1740" s="128">
        <v>3.3013507452967916</v>
      </c>
      <c r="F1740" s="128">
        <v>3.9505696456290256</v>
      </c>
      <c r="G1740" s="128">
        <v>3.678940862942296</v>
      </c>
      <c r="H1740" s="128">
        <v>6.357997346473564</v>
      </c>
    </row>
    <row r="1741" spans="1:16" ht="12.75">
      <c r="A1741" s="138" t="s">
        <v>1258</v>
      </c>
      <c r="B1741" s="133" t="s">
        <v>671</v>
      </c>
      <c r="D1741" s="138" t="s">
        <v>1259</v>
      </c>
      <c r="E1741" s="133" t="s">
        <v>1260</v>
      </c>
      <c r="F1741" s="134" t="s">
        <v>1191</v>
      </c>
      <c r="G1741" s="139" t="s">
        <v>1262</v>
      </c>
      <c r="H1741" s="140">
        <v>2</v>
      </c>
      <c r="I1741" s="141" t="s">
        <v>1263</v>
      </c>
      <c r="J1741" s="140">
        <v>1</v>
      </c>
      <c r="K1741" s="139" t="s">
        <v>1264</v>
      </c>
      <c r="L1741" s="142">
        <v>1</v>
      </c>
      <c r="M1741" s="139" t="s">
        <v>1265</v>
      </c>
      <c r="N1741" s="143">
        <v>1</v>
      </c>
      <c r="O1741" s="139" t="s">
        <v>1266</v>
      </c>
      <c r="P1741" s="143">
        <v>1</v>
      </c>
    </row>
    <row r="1743" spans="1:10" ht="12.75">
      <c r="A1743" s="144" t="s">
        <v>1158</v>
      </c>
      <c r="C1743" s="145" t="s">
        <v>1159</v>
      </c>
      <c r="D1743" s="145" t="s">
        <v>1160</v>
      </c>
      <c r="F1743" s="145" t="s">
        <v>1161</v>
      </c>
      <c r="G1743" s="145" t="s">
        <v>1162</v>
      </c>
      <c r="H1743" s="145" t="s">
        <v>1163</v>
      </c>
      <c r="I1743" s="146" t="s">
        <v>1164</v>
      </c>
      <c r="J1743" s="145" t="s">
        <v>1165</v>
      </c>
    </row>
    <row r="1744" spans="1:8" ht="12.75">
      <c r="A1744" s="147" t="s">
        <v>1290</v>
      </c>
      <c r="C1744" s="148">
        <v>178.2290000000503</v>
      </c>
      <c r="D1744" s="128">
        <v>415.25</v>
      </c>
      <c r="F1744" s="128">
        <v>372</v>
      </c>
      <c r="G1744" s="128">
        <v>440</v>
      </c>
      <c r="H1744" s="149" t="s">
        <v>672</v>
      </c>
    </row>
    <row r="1746" spans="4:8" ht="12.75">
      <c r="D1746" s="128">
        <v>444.2658413480967</v>
      </c>
      <c r="F1746" s="128">
        <v>388</v>
      </c>
      <c r="G1746" s="128">
        <v>380</v>
      </c>
      <c r="H1746" s="149" t="s">
        <v>673</v>
      </c>
    </row>
    <row r="1748" spans="4:8" ht="12.75">
      <c r="D1748" s="128">
        <v>425.53889381792396</v>
      </c>
      <c r="F1748" s="128">
        <v>390</v>
      </c>
      <c r="G1748" s="128">
        <v>391</v>
      </c>
      <c r="H1748" s="149" t="s">
        <v>674</v>
      </c>
    </row>
    <row r="1750" spans="1:8" ht="12.75">
      <c r="A1750" s="144" t="s">
        <v>1166</v>
      </c>
      <c r="C1750" s="150" t="s">
        <v>1167</v>
      </c>
      <c r="D1750" s="128">
        <v>428.3515783886736</v>
      </c>
      <c r="F1750" s="128">
        <v>383.33333333333337</v>
      </c>
      <c r="G1750" s="128">
        <v>403.66666666666663</v>
      </c>
      <c r="H1750" s="128">
        <v>34.255875263673566</v>
      </c>
    </row>
    <row r="1751" spans="1:8" ht="12.75">
      <c r="A1751" s="127">
        <v>38379.996342592596</v>
      </c>
      <c r="C1751" s="150" t="s">
        <v>1168</v>
      </c>
      <c r="D1751" s="128">
        <v>14.710987667566114</v>
      </c>
      <c r="F1751" s="128">
        <v>9.865765724632494</v>
      </c>
      <c r="G1751" s="128">
        <v>31.942656954820357</v>
      </c>
      <c r="H1751" s="128">
        <v>14.710987667566114</v>
      </c>
    </row>
    <row r="1753" spans="3:8" ht="12.75">
      <c r="C1753" s="150" t="s">
        <v>1169</v>
      </c>
      <c r="D1753" s="128">
        <v>3.4343255423277084</v>
      </c>
      <c r="F1753" s="128">
        <v>2.573678015121521</v>
      </c>
      <c r="G1753" s="128">
        <v>7.91312723901413</v>
      </c>
      <c r="H1753" s="128">
        <v>42.944422100830955</v>
      </c>
    </row>
    <row r="1754" spans="1:10" ht="12.75">
      <c r="A1754" s="144" t="s">
        <v>1158</v>
      </c>
      <c r="C1754" s="145" t="s">
        <v>1159</v>
      </c>
      <c r="D1754" s="145" t="s">
        <v>1160</v>
      </c>
      <c r="F1754" s="145" t="s">
        <v>1161</v>
      </c>
      <c r="G1754" s="145" t="s">
        <v>1162</v>
      </c>
      <c r="H1754" s="145" t="s">
        <v>1163</v>
      </c>
      <c r="I1754" s="146" t="s">
        <v>1164</v>
      </c>
      <c r="J1754" s="145" t="s">
        <v>1165</v>
      </c>
    </row>
    <row r="1755" spans="1:8" ht="12.75">
      <c r="A1755" s="147" t="s">
        <v>1104</v>
      </c>
      <c r="C1755" s="148">
        <v>251.61100000003353</v>
      </c>
      <c r="D1755" s="128">
        <v>4542020.551353455</v>
      </c>
      <c r="F1755" s="128">
        <v>25700</v>
      </c>
      <c r="G1755" s="128">
        <v>22600</v>
      </c>
      <c r="H1755" s="149" t="s">
        <v>675</v>
      </c>
    </row>
    <row r="1757" spans="4:8" ht="12.75">
      <c r="D1757" s="128">
        <v>4525809.27545166</v>
      </c>
      <c r="F1757" s="128">
        <v>27000</v>
      </c>
      <c r="G1757" s="128">
        <v>22500</v>
      </c>
      <c r="H1757" s="149" t="s">
        <v>676</v>
      </c>
    </row>
    <row r="1759" spans="4:8" ht="12.75">
      <c r="D1759" s="128">
        <v>4515082.07925415</v>
      </c>
      <c r="F1759" s="128">
        <v>26600</v>
      </c>
      <c r="G1759" s="128">
        <v>22400</v>
      </c>
      <c r="H1759" s="149" t="s">
        <v>677</v>
      </c>
    </row>
    <row r="1761" spans="1:10" ht="12.75">
      <c r="A1761" s="144" t="s">
        <v>1166</v>
      </c>
      <c r="C1761" s="150" t="s">
        <v>1167</v>
      </c>
      <c r="D1761" s="128">
        <v>4527637.302019755</v>
      </c>
      <c r="F1761" s="128">
        <v>26433.333333333336</v>
      </c>
      <c r="G1761" s="128">
        <v>22500</v>
      </c>
      <c r="H1761" s="128">
        <v>4503190.021990547</v>
      </c>
      <c r="I1761" s="128">
        <v>-0.0001</v>
      </c>
      <c r="J1761" s="128">
        <v>-0.0001</v>
      </c>
    </row>
    <row r="1762" spans="1:8" ht="12.75">
      <c r="A1762" s="127">
        <v>38379.99707175926</v>
      </c>
      <c r="C1762" s="150" t="s">
        <v>1168</v>
      </c>
      <c r="D1762" s="128">
        <v>13561.95342173587</v>
      </c>
      <c r="F1762" s="128">
        <v>665.8328118479393</v>
      </c>
      <c r="G1762" s="128">
        <v>100</v>
      </c>
      <c r="H1762" s="128">
        <v>13561.95342173587</v>
      </c>
    </row>
    <row r="1764" spans="3:8" ht="12.75">
      <c r="C1764" s="150" t="s">
        <v>1169</v>
      </c>
      <c r="D1764" s="128">
        <v>0.29953709886801133</v>
      </c>
      <c r="F1764" s="128">
        <v>2.518913537886277</v>
      </c>
      <c r="G1764" s="128">
        <v>0.4444444444444444</v>
      </c>
      <c r="H1764" s="128">
        <v>0.30116324995188803</v>
      </c>
    </row>
    <row r="1765" spans="1:10" ht="12.75">
      <c r="A1765" s="144" t="s">
        <v>1158</v>
      </c>
      <c r="C1765" s="145" t="s">
        <v>1159</v>
      </c>
      <c r="D1765" s="145" t="s">
        <v>1160</v>
      </c>
      <c r="F1765" s="145" t="s">
        <v>1161</v>
      </c>
      <c r="G1765" s="145" t="s">
        <v>1162</v>
      </c>
      <c r="H1765" s="145" t="s">
        <v>1163</v>
      </c>
      <c r="I1765" s="146" t="s">
        <v>1164</v>
      </c>
      <c r="J1765" s="145" t="s">
        <v>1165</v>
      </c>
    </row>
    <row r="1766" spans="1:8" ht="12.75">
      <c r="A1766" s="147" t="s">
        <v>1107</v>
      </c>
      <c r="C1766" s="148">
        <v>257.6099999998696</v>
      </c>
      <c r="D1766" s="128">
        <v>244990.7137916088</v>
      </c>
      <c r="F1766" s="128">
        <v>9135</v>
      </c>
      <c r="G1766" s="128">
        <v>7180.000000007451</v>
      </c>
      <c r="H1766" s="149" t="s">
        <v>678</v>
      </c>
    </row>
    <row r="1768" spans="4:8" ht="12.75">
      <c r="D1768" s="128">
        <v>240340.902364254</v>
      </c>
      <c r="F1768" s="128">
        <v>8940</v>
      </c>
      <c r="G1768" s="128">
        <v>7094.999999992549</v>
      </c>
      <c r="H1768" s="149" t="s">
        <v>679</v>
      </c>
    </row>
    <row r="1770" spans="4:8" ht="12.75">
      <c r="D1770" s="128">
        <v>232649.92226362228</v>
      </c>
      <c r="F1770" s="128">
        <v>8830</v>
      </c>
      <c r="G1770" s="128">
        <v>7290</v>
      </c>
      <c r="H1770" s="149" t="s">
        <v>680</v>
      </c>
    </row>
    <row r="1772" spans="1:10" ht="12.75">
      <c r="A1772" s="144" t="s">
        <v>1166</v>
      </c>
      <c r="C1772" s="150" t="s">
        <v>1167</v>
      </c>
      <c r="D1772" s="128">
        <v>239327.1794731617</v>
      </c>
      <c r="F1772" s="128">
        <v>8968.333333333334</v>
      </c>
      <c r="G1772" s="128">
        <v>7188.333333333334</v>
      </c>
      <c r="H1772" s="128">
        <v>231248.84613982838</v>
      </c>
      <c r="I1772" s="128">
        <v>-0.0001</v>
      </c>
      <c r="J1772" s="128">
        <v>-0.0001</v>
      </c>
    </row>
    <row r="1773" spans="1:8" ht="12.75">
      <c r="A1773" s="127">
        <v>38379.99797453704</v>
      </c>
      <c r="C1773" s="150" t="s">
        <v>1168</v>
      </c>
      <c r="D1773" s="128">
        <v>6232.536358439543</v>
      </c>
      <c r="F1773" s="128">
        <v>154.46142992130214</v>
      </c>
      <c r="G1773" s="128">
        <v>97.7667291770013</v>
      </c>
      <c r="H1773" s="128">
        <v>6232.536358439543</v>
      </c>
    </row>
    <row r="1775" spans="3:8" ht="12.75">
      <c r="C1775" s="150" t="s">
        <v>1169</v>
      </c>
      <c r="D1775" s="128">
        <v>2.6041907869216607</v>
      </c>
      <c r="F1775" s="128">
        <v>1.7222980478123266</v>
      </c>
      <c r="G1775" s="128">
        <v>1.360075063904493</v>
      </c>
      <c r="H1775" s="128">
        <v>2.6951643056722276</v>
      </c>
    </row>
    <row r="1776" spans="1:10" ht="12.75">
      <c r="A1776" s="144" t="s">
        <v>1158</v>
      </c>
      <c r="C1776" s="145" t="s">
        <v>1159</v>
      </c>
      <c r="D1776" s="145" t="s">
        <v>1160</v>
      </c>
      <c r="F1776" s="145" t="s">
        <v>1161</v>
      </c>
      <c r="G1776" s="145" t="s">
        <v>1162</v>
      </c>
      <c r="H1776" s="145" t="s">
        <v>1163</v>
      </c>
      <c r="I1776" s="146" t="s">
        <v>1164</v>
      </c>
      <c r="J1776" s="145" t="s">
        <v>1165</v>
      </c>
    </row>
    <row r="1777" spans="1:8" ht="12.75">
      <c r="A1777" s="147" t="s">
        <v>1106</v>
      </c>
      <c r="C1777" s="148">
        <v>259.9399999999441</v>
      </c>
      <c r="D1777" s="128">
        <v>2090241.5702114105</v>
      </c>
      <c r="F1777" s="128">
        <v>18000</v>
      </c>
      <c r="G1777" s="128">
        <v>16475</v>
      </c>
      <c r="H1777" s="149" t="s">
        <v>681</v>
      </c>
    </row>
    <row r="1779" spans="4:8" ht="12.75">
      <c r="D1779" s="128">
        <v>1975056.0217323303</v>
      </c>
      <c r="F1779" s="128">
        <v>18175</v>
      </c>
      <c r="G1779" s="128">
        <v>16650</v>
      </c>
      <c r="H1779" s="149" t="s">
        <v>682</v>
      </c>
    </row>
    <row r="1781" spans="4:8" ht="12.75">
      <c r="D1781" s="128">
        <v>2121076.7941741943</v>
      </c>
      <c r="F1781" s="128">
        <v>18775</v>
      </c>
      <c r="G1781" s="128">
        <v>16375</v>
      </c>
      <c r="H1781" s="149" t="s">
        <v>683</v>
      </c>
    </row>
    <row r="1783" spans="1:10" ht="12.75">
      <c r="A1783" s="144" t="s">
        <v>1166</v>
      </c>
      <c r="C1783" s="150" t="s">
        <v>1167</v>
      </c>
      <c r="D1783" s="128">
        <v>2062124.795372645</v>
      </c>
      <c r="F1783" s="128">
        <v>18316.666666666668</v>
      </c>
      <c r="G1783" s="128">
        <v>16500</v>
      </c>
      <c r="H1783" s="128">
        <v>2044707.2869551363</v>
      </c>
      <c r="I1783" s="128">
        <v>-0.0001</v>
      </c>
      <c r="J1783" s="128">
        <v>-0.0001</v>
      </c>
    </row>
    <row r="1784" spans="1:8" ht="12.75">
      <c r="A1784" s="127">
        <v>38379.99890046296</v>
      </c>
      <c r="C1784" s="150" t="s">
        <v>1168</v>
      </c>
      <c r="D1784" s="128">
        <v>76963.83089887093</v>
      </c>
      <c r="F1784" s="128">
        <v>406.45827994190665</v>
      </c>
      <c r="G1784" s="128">
        <v>139.19410907075056</v>
      </c>
      <c r="H1784" s="128">
        <v>76963.83089887093</v>
      </c>
    </row>
    <row r="1786" spans="3:8" ht="12.75">
      <c r="C1786" s="150" t="s">
        <v>1169</v>
      </c>
      <c r="D1786" s="128">
        <v>3.73225864271531</v>
      </c>
      <c r="F1786" s="128">
        <v>2.2190624928584533</v>
      </c>
      <c r="G1786" s="128">
        <v>0.8436006610348517</v>
      </c>
      <c r="H1786" s="128">
        <v>3.764051284498583</v>
      </c>
    </row>
    <row r="1787" spans="1:10" ht="12.75">
      <c r="A1787" s="144" t="s">
        <v>1158</v>
      </c>
      <c r="C1787" s="145" t="s">
        <v>1159</v>
      </c>
      <c r="D1787" s="145" t="s">
        <v>1160</v>
      </c>
      <c r="F1787" s="145" t="s">
        <v>1161</v>
      </c>
      <c r="G1787" s="145" t="s">
        <v>1162</v>
      </c>
      <c r="H1787" s="145" t="s">
        <v>1163</v>
      </c>
      <c r="I1787" s="146" t="s">
        <v>1164</v>
      </c>
      <c r="J1787" s="145" t="s">
        <v>1165</v>
      </c>
    </row>
    <row r="1788" spans="1:8" ht="12.75">
      <c r="A1788" s="147" t="s">
        <v>1108</v>
      </c>
      <c r="C1788" s="148">
        <v>285.2129999999888</v>
      </c>
      <c r="D1788" s="128">
        <v>1183637.5226860046</v>
      </c>
      <c r="F1788" s="128">
        <v>13375</v>
      </c>
      <c r="G1788" s="128">
        <v>11625</v>
      </c>
      <c r="H1788" s="149" t="s">
        <v>684</v>
      </c>
    </row>
    <row r="1790" spans="4:8" ht="12.75">
      <c r="D1790" s="128">
        <v>1160137.4642982483</v>
      </c>
      <c r="F1790" s="128">
        <v>13300</v>
      </c>
      <c r="G1790" s="128">
        <v>11650</v>
      </c>
      <c r="H1790" s="149" t="s">
        <v>685</v>
      </c>
    </row>
    <row r="1792" spans="4:8" ht="12.75">
      <c r="D1792" s="128">
        <v>1127072.6624145508</v>
      </c>
      <c r="F1792" s="128">
        <v>13900</v>
      </c>
      <c r="G1792" s="128">
        <v>11575</v>
      </c>
      <c r="H1792" s="149" t="s">
        <v>686</v>
      </c>
    </row>
    <row r="1794" spans="1:10" ht="12.75">
      <c r="A1794" s="144" t="s">
        <v>1166</v>
      </c>
      <c r="C1794" s="150" t="s">
        <v>1167</v>
      </c>
      <c r="D1794" s="128">
        <v>1156949.2164662678</v>
      </c>
      <c r="F1794" s="128">
        <v>13525</v>
      </c>
      <c r="G1794" s="128">
        <v>11616.666666666668</v>
      </c>
      <c r="H1794" s="128">
        <v>1144479.24886805</v>
      </c>
      <c r="I1794" s="128">
        <v>-0.0001</v>
      </c>
      <c r="J1794" s="128">
        <v>-0.0001</v>
      </c>
    </row>
    <row r="1795" spans="1:8" ht="12.75">
      <c r="A1795" s="127">
        <v>38379.99983796296</v>
      </c>
      <c r="C1795" s="150" t="s">
        <v>1168</v>
      </c>
      <c r="D1795" s="128">
        <v>28416.888421522333</v>
      </c>
      <c r="F1795" s="128">
        <v>326.9174207655505</v>
      </c>
      <c r="G1795" s="128">
        <v>38.188130791298676</v>
      </c>
      <c r="H1795" s="128">
        <v>28416.888421522333</v>
      </c>
    </row>
    <row r="1797" spans="3:8" ht="12.75">
      <c r="C1797" s="150" t="s">
        <v>1169</v>
      </c>
      <c r="D1797" s="128">
        <v>2.4561915092796873</v>
      </c>
      <c r="F1797" s="128">
        <v>2.4171343494680255</v>
      </c>
      <c r="G1797" s="128">
        <v>0.32873570265106467</v>
      </c>
      <c r="H1797" s="128">
        <v>2.482953574704664</v>
      </c>
    </row>
    <row r="1798" spans="1:10" ht="12.75">
      <c r="A1798" s="144" t="s">
        <v>1158</v>
      </c>
      <c r="C1798" s="145" t="s">
        <v>1159</v>
      </c>
      <c r="D1798" s="145" t="s">
        <v>1160</v>
      </c>
      <c r="F1798" s="145" t="s">
        <v>1161</v>
      </c>
      <c r="G1798" s="145" t="s">
        <v>1162</v>
      </c>
      <c r="H1798" s="145" t="s">
        <v>1163</v>
      </c>
      <c r="I1798" s="146" t="s">
        <v>1164</v>
      </c>
      <c r="J1798" s="145" t="s">
        <v>1165</v>
      </c>
    </row>
    <row r="1799" spans="1:8" ht="12.75">
      <c r="A1799" s="147" t="s">
        <v>1104</v>
      </c>
      <c r="C1799" s="148">
        <v>288.1579999998212</v>
      </c>
      <c r="D1799" s="128">
        <v>466444.3905391693</v>
      </c>
      <c r="F1799" s="128">
        <v>3570</v>
      </c>
      <c r="G1799" s="128">
        <v>3230</v>
      </c>
      <c r="H1799" s="149" t="s">
        <v>687</v>
      </c>
    </row>
    <row r="1801" spans="4:8" ht="12.75">
      <c r="D1801" s="128">
        <v>402495.0759906769</v>
      </c>
      <c r="F1801" s="128">
        <v>3570</v>
      </c>
      <c r="G1801" s="128">
        <v>3230</v>
      </c>
      <c r="H1801" s="149" t="s">
        <v>688</v>
      </c>
    </row>
    <row r="1803" spans="4:8" ht="12.75">
      <c r="D1803" s="128">
        <v>467160.1045475006</v>
      </c>
      <c r="F1803" s="128">
        <v>3570</v>
      </c>
      <c r="G1803" s="128">
        <v>3230</v>
      </c>
      <c r="H1803" s="149" t="s">
        <v>689</v>
      </c>
    </row>
    <row r="1805" spans="1:10" ht="12.75">
      <c r="A1805" s="144" t="s">
        <v>1166</v>
      </c>
      <c r="C1805" s="150" t="s">
        <v>1167</v>
      </c>
      <c r="D1805" s="128">
        <v>445366.523692449</v>
      </c>
      <c r="F1805" s="128">
        <v>3570</v>
      </c>
      <c r="G1805" s="128">
        <v>3230</v>
      </c>
      <c r="H1805" s="128">
        <v>441969.1564358117</v>
      </c>
      <c r="I1805" s="128">
        <v>-0.0001</v>
      </c>
      <c r="J1805" s="128">
        <v>-0.0001</v>
      </c>
    </row>
    <row r="1806" spans="1:8" ht="12.75">
      <c r="A1806" s="127">
        <v>38380.00053240741</v>
      </c>
      <c r="C1806" s="150" t="s">
        <v>1168</v>
      </c>
      <c r="D1806" s="128">
        <v>37129.48737418538</v>
      </c>
      <c r="H1806" s="128">
        <v>37129.48737418538</v>
      </c>
    </row>
    <row r="1808" spans="3:8" ht="12.75">
      <c r="C1808" s="150" t="s">
        <v>1169</v>
      </c>
      <c r="D1808" s="128">
        <v>8.336838401402932</v>
      </c>
      <c r="F1808" s="128">
        <v>0</v>
      </c>
      <c r="G1808" s="128">
        <v>0</v>
      </c>
      <c r="H1808" s="128">
        <v>8.4009227416705</v>
      </c>
    </row>
    <row r="1809" spans="1:10" ht="12.75">
      <c r="A1809" s="144" t="s">
        <v>1158</v>
      </c>
      <c r="C1809" s="145" t="s">
        <v>1159</v>
      </c>
      <c r="D1809" s="145" t="s">
        <v>1160</v>
      </c>
      <c r="F1809" s="145" t="s">
        <v>1161</v>
      </c>
      <c r="G1809" s="145" t="s">
        <v>1162</v>
      </c>
      <c r="H1809" s="145" t="s">
        <v>1163</v>
      </c>
      <c r="I1809" s="146" t="s">
        <v>1164</v>
      </c>
      <c r="J1809" s="145" t="s">
        <v>1165</v>
      </c>
    </row>
    <row r="1810" spans="1:8" ht="12.75">
      <c r="A1810" s="147" t="s">
        <v>1105</v>
      </c>
      <c r="C1810" s="148">
        <v>334.94100000010803</v>
      </c>
      <c r="D1810" s="128">
        <v>156231.11225557327</v>
      </c>
      <c r="F1810" s="128">
        <v>21300</v>
      </c>
      <c r="H1810" s="149" t="s">
        <v>690</v>
      </c>
    </row>
    <row r="1812" spans="4:8" ht="12.75">
      <c r="D1812" s="128">
        <v>156974.74729657173</v>
      </c>
      <c r="F1812" s="128">
        <v>21300</v>
      </c>
      <c r="H1812" s="149" t="s">
        <v>691</v>
      </c>
    </row>
    <row r="1814" spans="4:8" ht="12.75">
      <c r="D1814" s="128">
        <v>152732.90506792068</v>
      </c>
      <c r="F1814" s="128">
        <v>21300</v>
      </c>
      <c r="H1814" s="149" t="s">
        <v>692</v>
      </c>
    </row>
    <row r="1816" spans="1:10" ht="12.75">
      <c r="A1816" s="144" t="s">
        <v>1166</v>
      </c>
      <c r="C1816" s="150" t="s">
        <v>1167</v>
      </c>
      <c r="D1816" s="128">
        <v>155312.9215400219</v>
      </c>
      <c r="F1816" s="128">
        <v>21300</v>
      </c>
      <c r="H1816" s="128">
        <v>134012.9215400219</v>
      </c>
      <c r="I1816" s="128">
        <v>-0.0001</v>
      </c>
      <c r="J1816" s="128">
        <v>-0.0001</v>
      </c>
    </row>
    <row r="1817" spans="1:8" ht="12.75">
      <c r="A1817" s="127">
        <v>38380.001226851855</v>
      </c>
      <c r="C1817" s="150" t="s">
        <v>1168</v>
      </c>
      <c r="D1817" s="128">
        <v>2265.0854323361073</v>
      </c>
      <c r="H1817" s="128">
        <v>2265.0854323361073</v>
      </c>
    </row>
    <row r="1819" spans="3:8" ht="12.75">
      <c r="C1819" s="150" t="s">
        <v>1169</v>
      </c>
      <c r="D1819" s="128">
        <v>1.4584011490328106</v>
      </c>
      <c r="F1819" s="128">
        <v>0</v>
      </c>
      <c r="H1819" s="128">
        <v>1.6901992780298107</v>
      </c>
    </row>
    <row r="1820" spans="1:10" ht="12.75">
      <c r="A1820" s="144" t="s">
        <v>1158</v>
      </c>
      <c r="C1820" s="145" t="s">
        <v>1159</v>
      </c>
      <c r="D1820" s="145" t="s">
        <v>1160</v>
      </c>
      <c r="F1820" s="145" t="s">
        <v>1161</v>
      </c>
      <c r="G1820" s="145" t="s">
        <v>1162</v>
      </c>
      <c r="H1820" s="145" t="s">
        <v>1163</v>
      </c>
      <c r="I1820" s="146" t="s">
        <v>1164</v>
      </c>
      <c r="J1820" s="145" t="s">
        <v>1165</v>
      </c>
    </row>
    <row r="1821" spans="1:8" ht="12.75">
      <c r="A1821" s="147" t="s">
        <v>1109</v>
      </c>
      <c r="C1821" s="148">
        <v>393.36599999992177</v>
      </c>
      <c r="D1821" s="128">
        <v>4616859.607147217</v>
      </c>
      <c r="F1821" s="128">
        <v>18000</v>
      </c>
      <c r="G1821" s="128">
        <v>15300</v>
      </c>
      <c r="H1821" s="149" t="s">
        <v>693</v>
      </c>
    </row>
    <row r="1823" spans="4:8" ht="12.75">
      <c r="D1823" s="128">
        <v>4725726.098510742</v>
      </c>
      <c r="F1823" s="128">
        <v>17800</v>
      </c>
      <c r="G1823" s="128">
        <v>15400</v>
      </c>
      <c r="H1823" s="149" t="s">
        <v>694</v>
      </c>
    </row>
    <row r="1825" spans="4:8" ht="12.75">
      <c r="D1825" s="128">
        <v>4509140.753593445</v>
      </c>
      <c r="F1825" s="128">
        <v>17900</v>
      </c>
      <c r="G1825" s="128">
        <v>15500</v>
      </c>
      <c r="H1825" s="149" t="s">
        <v>695</v>
      </c>
    </row>
    <row r="1827" spans="1:10" ht="12.75">
      <c r="A1827" s="144" t="s">
        <v>1166</v>
      </c>
      <c r="C1827" s="150" t="s">
        <v>1167</v>
      </c>
      <c r="D1827" s="128">
        <v>4617242.153083801</v>
      </c>
      <c r="F1827" s="128">
        <v>17900</v>
      </c>
      <c r="G1827" s="128">
        <v>15400</v>
      </c>
      <c r="H1827" s="128">
        <v>4600592.153083801</v>
      </c>
      <c r="I1827" s="128">
        <v>-0.0001</v>
      </c>
      <c r="J1827" s="128">
        <v>-0.0001</v>
      </c>
    </row>
    <row r="1828" spans="1:8" ht="12.75">
      <c r="A1828" s="127">
        <v>38380.00194444445</v>
      </c>
      <c r="C1828" s="150" t="s">
        <v>1168</v>
      </c>
      <c r="D1828" s="128">
        <v>108293.17921402067</v>
      </c>
      <c r="F1828" s="128">
        <v>100</v>
      </c>
      <c r="G1828" s="128">
        <v>100</v>
      </c>
      <c r="H1828" s="128">
        <v>108293.17921402067</v>
      </c>
    </row>
    <row r="1830" spans="3:8" ht="12.75">
      <c r="C1830" s="150" t="s">
        <v>1169</v>
      </c>
      <c r="D1830" s="128">
        <v>2.3454082680435757</v>
      </c>
      <c r="F1830" s="128">
        <v>0.5586592178770949</v>
      </c>
      <c r="G1830" s="128">
        <v>0.6493506493506495</v>
      </c>
      <c r="H1830" s="128">
        <v>2.3538965335458215</v>
      </c>
    </row>
    <row r="1831" spans="1:10" ht="12.75">
      <c r="A1831" s="144" t="s">
        <v>1158</v>
      </c>
      <c r="C1831" s="145" t="s">
        <v>1159</v>
      </c>
      <c r="D1831" s="145" t="s">
        <v>1160</v>
      </c>
      <c r="F1831" s="145" t="s">
        <v>1161</v>
      </c>
      <c r="G1831" s="145" t="s">
        <v>1162</v>
      </c>
      <c r="H1831" s="145" t="s">
        <v>1163</v>
      </c>
      <c r="I1831" s="146" t="s">
        <v>1164</v>
      </c>
      <c r="J1831" s="145" t="s">
        <v>1165</v>
      </c>
    </row>
    <row r="1832" spans="1:8" ht="12.75">
      <c r="A1832" s="147" t="s">
        <v>1103</v>
      </c>
      <c r="C1832" s="148">
        <v>396.15199999976903</v>
      </c>
      <c r="D1832" s="128">
        <v>6037534.741844177</v>
      </c>
      <c r="F1832" s="128">
        <v>75900</v>
      </c>
      <c r="G1832" s="128">
        <v>76400</v>
      </c>
      <c r="H1832" s="149" t="s">
        <v>696</v>
      </c>
    </row>
    <row r="1834" spans="4:8" ht="12.75">
      <c r="D1834" s="128">
        <v>6048910.264137268</v>
      </c>
      <c r="F1834" s="128">
        <v>76900</v>
      </c>
      <c r="G1834" s="128">
        <v>77300</v>
      </c>
      <c r="H1834" s="149" t="s">
        <v>697</v>
      </c>
    </row>
    <row r="1836" spans="4:8" ht="12.75">
      <c r="D1836" s="128">
        <v>6201913.700424194</v>
      </c>
      <c r="F1836" s="128">
        <v>75900</v>
      </c>
      <c r="G1836" s="128">
        <v>75900</v>
      </c>
      <c r="H1836" s="149" t="s">
        <v>476</v>
      </c>
    </row>
    <row r="1838" spans="1:10" ht="12.75">
      <c r="A1838" s="144" t="s">
        <v>1166</v>
      </c>
      <c r="C1838" s="150" t="s">
        <v>1167</v>
      </c>
      <c r="D1838" s="128">
        <v>6096119.56880188</v>
      </c>
      <c r="F1838" s="128">
        <v>76233.33333333333</v>
      </c>
      <c r="G1838" s="128">
        <v>76533.33333333333</v>
      </c>
      <c r="H1838" s="128">
        <v>6019737.840700413</v>
      </c>
      <c r="I1838" s="128">
        <v>-0.0001</v>
      </c>
      <c r="J1838" s="128">
        <v>-0.0001</v>
      </c>
    </row>
    <row r="1839" spans="1:8" ht="12.75">
      <c r="A1839" s="127">
        <v>38380.00266203703</v>
      </c>
      <c r="C1839" s="150" t="s">
        <v>1168</v>
      </c>
      <c r="D1839" s="128">
        <v>91796.78284751232</v>
      </c>
      <c r="F1839" s="128">
        <v>577.3502691896258</v>
      </c>
      <c r="G1839" s="128">
        <v>709.4598884597588</v>
      </c>
      <c r="H1839" s="128">
        <v>91796.78284751232</v>
      </c>
    </row>
    <row r="1841" spans="3:8" ht="12.75">
      <c r="C1841" s="150" t="s">
        <v>1169</v>
      </c>
      <c r="D1841" s="128">
        <v>1.505823201324673</v>
      </c>
      <c r="F1841" s="128">
        <v>0.7573462210620364</v>
      </c>
      <c r="G1841" s="128">
        <v>0.9269946277784307</v>
      </c>
      <c r="H1841" s="128">
        <v>1.5249299101841212</v>
      </c>
    </row>
    <row r="1842" spans="1:10" ht="12.75">
      <c r="A1842" s="144" t="s">
        <v>1158</v>
      </c>
      <c r="C1842" s="145" t="s">
        <v>1159</v>
      </c>
      <c r="D1842" s="145" t="s">
        <v>1160</v>
      </c>
      <c r="F1842" s="145" t="s">
        <v>1161</v>
      </c>
      <c r="G1842" s="145" t="s">
        <v>1162</v>
      </c>
      <c r="H1842" s="145" t="s">
        <v>1163</v>
      </c>
      <c r="I1842" s="146" t="s">
        <v>1164</v>
      </c>
      <c r="J1842" s="145" t="s">
        <v>1165</v>
      </c>
    </row>
    <row r="1843" spans="1:8" ht="12.75">
      <c r="A1843" s="147" t="s">
        <v>1110</v>
      </c>
      <c r="C1843" s="148">
        <v>589.5920000001788</v>
      </c>
      <c r="D1843" s="128">
        <v>411400.0916838646</v>
      </c>
      <c r="F1843" s="128">
        <v>3350</v>
      </c>
      <c r="G1843" s="128">
        <v>3070</v>
      </c>
      <c r="H1843" s="149" t="s">
        <v>477</v>
      </c>
    </row>
    <row r="1845" spans="4:8" ht="12.75">
      <c r="D1845" s="128">
        <v>389447.01483392715</v>
      </c>
      <c r="F1845" s="128">
        <v>3740.0000000037253</v>
      </c>
      <c r="G1845" s="128">
        <v>3080</v>
      </c>
      <c r="H1845" s="149" t="s">
        <v>478</v>
      </c>
    </row>
    <row r="1847" spans="4:8" ht="12.75">
      <c r="D1847" s="128">
        <v>398646.90308475494</v>
      </c>
      <c r="F1847" s="128">
        <v>3390.0000000037253</v>
      </c>
      <c r="G1847" s="128">
        <v>2980</v>
      </c>
      <c r="H1847" s="149" t="s">
        <v>479</v>
      </c>
    </row>
    <row r="1849" spans="1:10" ht="12.75">
      <c r="A1849" s="144" t="s">
        <v>1166</v>
      </c>
      <c r="C1849" s="150" t="s">
        <v>1167</v>
      </c>
      <c r="D1849" s="128">
        <v>399831.3365341822</v>
      </c>
      <c r="F1849" s="128">
        <v>3493.333333335817</v>
      </c>
      <c r="G1849" s="128">
        <v>3043.333333333333</v>
      </c>
      <c r="H1849" s="128">
        <v>396563.0032008477</v>
      </c>
      <c r="I1849" s="128">
        <v>-0.0001</v>
      </c>
      <c r="J1849" s="128">
        <v>-0.0001</v>
      </c>
    </row>
    <row r="1850" spans="1:8" ht="12.75">
      <c r="A1850" s="127">
        <v>38380.00341435185</v>
      </c>
      <c r="C1850" s="150" t="s">
        <v>1168</v>
      </c>
      <c r="D1850" s="128">
        <v>11024.362010652912</v>
      </c>
      <c r="F1850" s="128">
        <v>214.55380055796587</v>
      </c>
      <c r="G1850" s="128">
        <v>55.075705472861024</v>
      </c>
      <c r="H1850" s="128">
        <v>11024.362010652912</v>
      </c>
    </row>
    <row r="1852" spans="3:8" ht="12.75">
      <c r="C1852" s="150" t="s">
        <v>1169</v>
      </c>
      <c r="D1852" s="128">
        <v>2.757253122332603</v>
      </c>
      <c r="F1852" s="128">
        <v>6.141807267876336</v>
      </c>
      <c r="G1852" s="128">
        <v>1.8097164996558943</v>
      </c>
      <c r="H1852" s="128">
        <v>2.7799774365409955</v>
      </c>
    </row>
    <row r="1853" spans="1:10" ht="12.75">
      <c r="A1853" s="144" t="s">
        <v>1158</v>
      </c>
      <c r="C1853" s="145" t="s">
        <v>1159</v>
      </c>
      <c r="D1853" s="145" t="s">
        <v>1160</v>
      </c>
      <c r="F1853" s="145" t="s">
        <v>1161</v>
      </c>
      <c r="G1853" s="145" t="s">
        <v>1162</v>
      </c>
      <c r="H1853" s="145" t="s">
        <v>1163</v>
      </c>
      <c r="I1853" s="146" t="s">
        <v>1164</v>
      </c>
      <c r="J1853" s="145" t="s">
        <v>1165</v>
      </c>
    </row>
    <row r="1854" spans="1:8" ht="12.75">
      <c r="A1854" s="147" t="s">
        <v>1111</v>
      </c>
      <c r="C1854" s="148">
        <v>766.4900000002235</v>
      </c>
      <c r="D1854" s="128">
        <v>2525.603466965258</v>
      </c>
      <c r="F1854" s="128">
        <v>1561</v>
      </c>
      <c r="G1854" s="128">
        <v>1615</v>
      </c>
      <c r="H1854" s="149" t="s">
        <v>480</v>
      </c>
    </row>
    <row r="1856" spans="4:8" ht="12.75">
      <c r="D1856" s="128">
        <v>2581.611333217472</v>
      </c>
      <c r="F1856" s="128">
        <v>1716</v>
      </c>
      <c r="G1856" s="128">
        <v>1559</v>
      </c>
      <c r="H1856" s="149" t="s">
        <v>481</v>
      </c>
    </row>
    <row r="1858" spans="4:8" ht="12.75">
      <c r="D1858" s="128">
        <v>2666.144210603088</v>
      </c>
      <c r="F1858" s="128">
        <v>1740</v>
      </c>
      <c r="G1858" s="128">
        <v>1746</v>
      </c>
      <c r="H1858" s="149" t="s">
        <v>482</v>
      </c>
    </row>
    <row r="1860" spans="1:10" ht="12.75">
      <c r="A1860" s="144" t="s">
        <v>1166</v>
      </c>
      <c r="C1860" s="150" t="s">
        <v>1167</v>
      </c>
      <c r="D1860" s="128">
        <v>2591.1196702619395</v>
      </c>
      <c r="F1860" s="128">
        <v>1672.3333333333335</v>
      </c>
      <c r="G1860" s="128">
        <v>1640</v>
      </c>
      <c r="H1860" s="128">
        <v>935.5838979042159</v>
      </c>
      <c r="I1860" s="128">
        <v>-0.0001</v>
      </c>
      <c r="J1860" s="128">
        <v>-0.0001</v>
      </c>
    </row>
    <row r="1861" spans="1:8" ht="12.75">
      <c r="A1861" s="127">
        <v>38380.004166666666</v>
      </c>
      <c r="C1861" s="150" t="s">
        <v>1168</v>
      </c>
      <c r="D1861" s="128">
        <v>70.75119441099189</v>
      </c>
      <c r="F1861" s="128">
        <v>97.16137778630629</v>
      </c>
      <c r="G1861" s="128">
        <v>95.97395480024775</v>
      </c>
      <c r="H1861" s="128">
        <v>70.75119441099189</v>
      </c>
    </row>
    <row r="1863" spans="3:8" ht="12.75">
      <c r="C1863" s="150" t="s">
        <v>1169</v>
      </c>
      <c r="D1863" s="128">
        <v>2.7305259275747598</v>
      </c>
      <c r="F1863" s="128">
        <v>5.809928908888159</v>
      </c>
      <c r="G1863" s="128">
        <v>5.852070414649251</v>
      </c>
      <c r="H1863" s="128">
        <v>7.562250116689729</v>
      </c>
    </row>
    <row r="1864" spans="1:16" ht="12.75">
      <c r="A1864" s="138" t="s">
        <v>1258</v>
      </c>
      <c r="B1864" s="133" t="s">
        <v>483</v>
      </c>
      <c r="D1864" s="138" t="s">
        <v>1259</v>
      </c>
      <c r="E1864" s="133" t="s">
        <v>1260</v>
      </c>
      <c r="F1864" s="134" t="s">
        <v>1192</v>
      </c>
      <c r="G1864" s="139" t="s">
        <v>1262</v>
      </c>
      <c r="H1864" s="140">
        <v>2</v>
      </c>
      <c r="I1864" s="141" t="s">
        <v>1263</v>
      </c>
      <c r="J1864" s="140">
        <v>2</v>
      </c>
      <c r="K1864" s="139" t="s">
        <v>1264</v>
      </c>
      <c r="L1864" s="142">
        <v>1</v>
      </c>
      <c r="M1864" s="139" t="s">
        <v>1265</v>
      </c>
      <c r="N1864" s="143">
        <v>1</v>
      </c>
      <c r="O1864" s="139" t="s">
        <v>1266</v>
      </c>
      <c r="P1864" s="143">
        <v>1</v>
      </c>
    </row>
    <row r="1866" spans="1:10" ht="12.75">
      <c r="A1866" s="144" t="s">
        <v>1158</v>
      </c>
      <c r="C1866" s="145" t="s">
        <v>1159</v>
      </c>
      <c r="D1866" s="145" t="s">
        <v>1160</v>
      </c>
      <c r="F1866" s="145" t="s">
        <v>1161</v>
      </c>
      <c r="G1866" s="145" t="s">
        <v>1162</v>
      </c>
      <c r="H1866" s="145" t="s">
        <v>1163</v>
      </c>
      <c r="I1866" s="146" t="s">
        <v>1164</v>
      </c>
      <c r="J1866" s="145" t="s">
        <v>1165</v>
      </c>
    </row>
    <row r="1867" spans="1:8" ht="12.75">
      <c r="A1867" s="147" t="s">
        <v>1290</v>
      </c>
      <c r="C1867" s="148">
        <v>178.2290000000503</v>
      </c>
      <c r="D1867" s="128">
        <v>400.25</v>
      </c>
      <c r="F1867" s="128">
        <v>404</v>
      </c>
      <c r="G1867" s="128">
        <v>405.00000000046566</v>
      </c>
      <c r="H1867" s="149" t="s">
        <v>484</v>
      </c>
    </row>
    <row r="1869" spans="4:8" ht="12.75">
      <c r="D1869" s="128">
        <v>415.24157048761845</v>
      </c>
      <c r="F1869" s="128">
        <v>377</v>
      </c>
      <c r="G1869" s="128">
        <v>401</v>
      </c>
      <c r="H1869" s="149" t="s">
        <v>485</v>
      </c>
    </row>
    <row r="1871" spans="4:8" ht="12.75">
      <c r="D1871" s="128">
        <v>434.49412693222985</v>
      </c>
      <c r="F1871" s="128">
        <v>387</v>
      </c>
      <c r="G1871" s="128">
        <v>436</v>
      </c>
      <c r="H1871" s="149" t="s">
        <v>486</v>
      </c>
    </row>
    <row r="1873" spans="1:8" ht="12.75">
      <c r="A1873" s="144" t="s">
        <v>1166</v>
      </c>
      <c r="C1873" s="150" t="s">
        <v>1167</v>
      </c>
      <c r="D1873" s="128">
        <v>416.66189913994947</v>
      </c>
      <c r="F1873" s="128">
        <v>389.33333333333337</v>
      </c>
      <c r="G1873" s="128">
        <v>414.0000000001552</v>
      </c>
      <c r="H1873" s="128">
        <v>14.272576223200605</v>
      </c>
    </row>
    <row r="1874" spans="1:8" ht="12.75">
      <c r="A1874" s="127">
        <v>38380.00665509259</v>
      </c>
      <c r="C1874" s="150" t="s">
        <v>1168</v>
      </c>
      <c r="D1874" s="128">
        <v>17.166189368876218</v>
      </c>
      <c r="F1874" s="128">
        <v>13.650396819628847</v>
      </c>
      <c r="G1874" s="128">
        <v>19.157244060557822</v>
      </c>
      <c r="H1874" s="128">
        <v>17.166189368876218</v>
      </c>
    </row>
    <row r="1876" spans="3:8" ht="12.75">
      <c r="C1876" s="150" t="s">
        <v>1169</v>
      </c>
      <c r="D1876" s="128">
        <v>4.1199325890631515</v>
      </c>
      <c r="F1876" s="128">
        <v>3.5060950735348064</v>
      </c>
      <c r="G1876" s="128">
        <v>4.627353637814166</v>
      </c>
      <c r="H1876" s="128">
        <v>120.2739372375671</v>
      </c>
    </row>
    <row r="1877" spans="1:10" ht="12.75">
      <c r="A1877" s="144" t="s">
        <v>1158</v>
      </c>
      <c r="C1877" s="145" t="s">
        <v>1159</v>
      </c>
      <c r="D1877" s="145" t="s">
        <v>1160</v>
      </c>
      <c r="F1877" s="145" t="s">
        <v>1161</v>
      </c>
      <c r="G1877" s="145" t="s">
        <v>1162</v>
      </c>
      <c r="H1877" s="145" t="s">
        <v>1163</v>
      </c>
      <c r="I1877" s="146" t="s">
        <v>1164</v>
      </c>
      <c r="J1877" s="145" t="s">
        <v>1165</v>
      </c>
    </row>
    <row r="1878" spans="1:8" ht="12.75">
      <c r="A1878" s="147" t="s">
        <v>1104</v>
      </c>
      <c r="C1878" s="148">
        <v>251.61100000003353</v>
      </c>
      <c r="D1878" s="128">
        <v>4320413.011039734</v>
      </c>
      <c r="F1878" s="128">
        <v>25200</v>
      </c>
      <c r="G1878" s="128">
        <v>22800</v>
      </c>
      <c r="H1878" s="149" t="s">
        <v>487</v>
      </c>
    </row>
    <row r="1880" spans="4:8" ht="12.75">
      <c r="D1880" s="128">
        <v>4305229.1346206665</v>
      </c>
      <c r="F1880" s="128">
        <v>25600</v>
      </c>
      <c r="G1880" s="128">
        <v>22700</v>
      </c>
      <c r="H1880" s="149" t="s">
        <v>488</v>
      </c>
    </row>
    <row r="1882" spans="4:8" ht="12.75">
      <c r="D1882" s="128">
        <v>4174743.3383636475</v>
      </c>
      <c r="F1882" s="128">
        <v>25200</v>
      </c>
      <c r="G1882" s="128">
        <v>22500</v>
      </c>
      <c r="H1882" s="149" t="s">
        <v>489</v>
      </c>
    </row>
    <row r="1884" spans="1:10" ht="12.75">
      <c r="A1884" s="144" t="s">
        <v>1166</v>
      </c>
      <c r="C1884" s="150" t="s">
        <v>1167</v>
      </c>
      <c r="D1884" s="128">
        <v>4266795.16134135</v>
      </c>
      <c r="F1884" s="128">
        <v>25333.333333333336</v>
      </c>
      <c r="G1884" s="128">
        <v>22666.666666666664</v>
      </c>
      <c r="H1884" s="128">
        <v>4242808.304824372</v>
      </c>
      <c r="I1884" s="128">
        <v>-0.0001</v>
      </c>
      <c r="J1884" s="128">
        <v>-0.0001</v>
      </c>
    </row>
    <row r="1885" spans="1:8" ht="12.75">
      <c r="A1885" s="127">
        <v>38380.00738425926</v>
      </c>
      <c r="C1885" s="150" t="s">
        <v>1168</v>
      </c>
      <c r="D1885" s="128">
        <v>80079.90453861277</v>
      </c>
      <c r="F1885" s="128">
        <v>230.94010767585027</v>
      </c>
      <c r="G1885" s="128">
        <v>152.7525231651947</v>
      </c>
      <c r="H1885" s="128">
        <v>80079.90453861277</v>
      </c>
    </row>
    <row r="1887" spans="3:8" ht="12.75">
      <c r="C1887" s="150" t="s">
        <v>1169</v>
      </c>
      <c r="D1887" s="128">
        <v>1.8768162405396118</v>
      </c>
      <c r="F1887" s="128">
        <v>0.9116056881941457</v>
      </c>
      <c r="G1887" s="128">
        <v>0.6739081904346826</v>
      </c>
      <c r="H1887" s="128">
        <v>1.887426882981168</v>
      </c>
    </row>
    <row r="1888" spans="1:10" ht="12.75">
      <c r="A1888" s="144" t="s">
        <v>1158</v>
      </c>
      <c r="C1888" s="145" t="s">
        <v>1159</v>
      </c>
      <c r="D1888" s="145" t="s">
        <v>1160</v>
      </c>
      <c r="F1888" s="145" t="s">
        <v>1161</v>
      </c>
      <c r="G1888" s="145" t="s">
        <v>1162</v>
      </c>
      <c r="H1888" s="145" t="s">
        <v>1163</v>
      </c>
      <c r="I1888" s="146" t="s">
        <v>1164</v>
      </c>
      <c r="J1888" s="145" t="s">
        <v>1165</v>
      </c>
    </row>
    <row r="1889" spans="1:8" ht="12.75">
      <c r="A1889" s="147" t="s">
        <v>1107</v>
      </c>
      <c r="C1889" s="148">
        <v>257.6099999998696</v>
      </c>
      <c r="D1889" s="128">
        <v>248956.6321413517</v>
      </c>
      <c r="F1889" s="128">
        <v>8985</v>
      </c>
      <c r="G1889" s="128">
        <v>7177.5</v>
      </c>
      <c r="H1889" s="149" t="s">
        <v>490</v>
      </c>
    </row>
    <row r="1891" spans="4:8" ht="12.75">
      <c r="D1891" s="128">
        <v>239265</v>
      </c>
      <c r="F1891" s="128">
        <v>8587.5</v>
      </c>
      <c r="G1891" s="128">
        <v>7237.5</v>
      </c>
      <c r="H1891" s="149" t="s">
        <v>491</v>
      </c>
    </row>
    <row r="1893" spans="4:8" ht="12.75">
      <c r="D1893" s="128">
        <v>239710.09381771088</v>
      </c>
      <c r="F1893" s="128">
        <v>8272.5</v>
      </c>
      <c r="G1893" s="128">
        <v>7155.000000007451</v>
      </c>
      <c r="H1893" s="149" t="s">
        <v>492</v>
      </c>
    </row>
    <row r="1895" spans="1:10" ht="12.75">
      <c r="A1895" s="144" t="s">
        <v>1166</v>
      </c>
      <c r="C1895" s="150" t="s">
        <v>1167</v>
      </c>
      <c r="D1895" s="128">
        <v>242643.90865302086</v>
      </c>
      <c r="F1895" s="128">
        <v>8615</v>
      </c>
      <c r="G1895" s="128">
        <v>7190.000000002483</v>
      </c>
      <c r="H1895" s="128">
        <v>234741.40865301964</v>
      </c>
      <c r="I1895" s="128">
        <v>-0.0001</v>
      </c>
      <c r="J1895" s="128">
        <v>-0.0001</v>
      </c>
    </row>
    <row r="1896" spans="1:8" ht="12.75">
      <c r="A1896" s="127">
        <v>38380.00828703704</v>
      </c>
      <c r="C1896" s="150" t="s">
        <v>1168</v>
      </c>
      <c r="D1896" s="128">
        <v>5471.506694387915</v>
      </c>
      <c r="F1896" s="128">
        <v>357.0451652102294</v>
      </c>
      <c r="G1896" s="128">
        <v>42.646805270098326</v>
      </c>
      <c r="H1896" s="128">
        <v>5471.506694387915</v>
      </c>
    </row>
    <row r="1898" spans="3:8" ht="12.75">
      <c r="C1898" s="150" t="s">
        <v>1169</v>
      </c>
      <c r="D1898" s="128">
        <v>2.254953245998082</v>
      </c>
      <c r="F1898" s="128">
        <v>4.144459259549964</v>
      </c>
      <c r="G1898" s="128">
        <v>0.5931405461764062</v>
      </c>
      <c r="H1898" s="128">
        <v>2.3308655791852897</v>
      </c>
    </row>
    <row r="1899" spans="1:10" ht="12.75">
      <c r="A1899" s="144" t="s">
        <v>1158</v>
      </c>
      <c r="C1899" s="145" t="s">
        <v>1159</v>
      </c>
      <c r="D1899" s="145" t="s">
        <v>1160</v>
      </c>
      <c r="F1899" s="145" t="s">
        <v>1161</v>
      </c>
      <c r="G1899" s="145" t="s">
        <v>1162</v>
      </c>
      <c r="H1899" s="145" t="s">
        <v>1163</v>
      </c>
      <c r="I1899" s="146" t="s">
        <v>1164</v>
      </c>
      <c r="J1899" s="145" t="s">
        <v>1165</v>
      </c>
    </row>
    <row r="1900" spans="1:8" ht="12.75">
      <c r="A1900" s="147" t="s">
        <v>1106</v>
      </c>
      <c r="C1900" s="148">
        <v>259.9399999999441</v>
      </c>
      <c r="D1900" s="128">
        <v>1973402.6253051758</v>
      </c>
      <c r="F1900" s="128">
        <v>17900</v>
      </c>
      <c r="G1900" s="128">
        <v>16175</v>
      </c>
      <c r="H1900" s="149" t="s">
        <v>493</v>
      </c>
    </row>
    <row r="1902" spans="4:8" ht="12.75">
      <c r="D1902" s="128">
        <v>1954733.186416626</v>
      </c>
      <c r="F1902" s="128">
        <v>17750</v>
      </c>
      <c r="G1902" s="128">
        <v>16325</v>
      </c>
      <c r="H1902" s="149" t="s">
        <v>494</v>
      </c>
    </row>
    <row r="1904" spans="4:8" ht="12.75">
      <c r="D1904" s="128">
        <v>1728175</v>
      </c>
      <c r="F1904" s="128">
        <v>18150</v>
      </c>
      <c r="G1904" s="128">
        <v>16125</v>
      </c>
      <c r="H1904" s="149" t="s">
        <v>495</v>
      </c>
    </row>
    <row r="1906" spans="1:10" ht="12.75">
      <c r="A1906" s="144" t="s">
        <v>1166</v>
      </c>
      <c r="C1906" s="150" t="s">
        <v>1167</v>
      </c>
      <c r="D1906" s="128">
        <v>1885436.9372406006</v>
      </c>
      <c r="F1906" s="128">
        <v>17933.333333333332</v>
      </c>
      <c r="G1906" s="128">
        <v>16208.333333333332</v>
      </c>
      <c r="H1906" s="128">
        <v>1868357.3917860552</v>
      </c>
      <c r="I1906" s="128">
        <v>-0.0001</v>
      </c>
      <c r="J1906" s="128">
        <v>-0.0001</v>
      </c>
    </row>
    <row r="1907" spans="1:8" ht="12.75">
      <c r="A1907" s="127">
        <v>38380.00921296296</v>
      </c>
      <c r="C1907" s="150" t="s">
        <v>1168</v>
      </c>
      <c r="D1907" s="128">
        <v>136512.36085279667</v>
      </c>
      <c r="F1907" s="128">
        <v>202.07259421636903</v>
      </c>
      <c r="G1907" s="128">
        <v>104.08329997330664</v>
      </c>
      <c r="H1907" s="128">
        <v>136512.36085279667</v>
      </c>
    </row>
    <row r="1909" spans="3:8" ht="12.75">
      <c r="C1909" s="150" t="s">
        <v>1169</v>
      </c>
      <c r="D1909" s="128">
        <v>7.240356765927531</v>
      </c>
      <c r="F1909" s="128">
        <v>1.1267988525076342</v>
      </c>
      <c r="G1909" s="128">
        <v>0.6421591772132029</v>
      </c>
      <c r="H1909" s="128">
        <v>7.306544318177677</v>
      </c>
    </row>
    <row r="1910" spans="1:10" ht="12.75">
      <c r="A1910" s="144" t="s">
        <v>1158</v>
      </c>
      <c r="C1910" s="145" t="s">
        <v>1159</v>
      </c>
      <c r="D1910" s="145" t="s">
        <v>1160</v>
      </c>
      <c r="F1910" s="145" t="s">
        <v>1161</v>
      </c>
      <c r="G1910" s="145" t="s">
        <v>1162</v>
      </c>
      <c r="H1910" s="145" t="s">
        <v>1163</v>
      </c>
      <c r="I1910" s="146" t="s">
        <v>1164</v>
      </c>
      <c r="J1910" s="145" t="s">
        <v>1165</v>
      </c>
    </row>
    <row r="1911" spans="1:8" ht="12.75">
      <c r="A1911" s="147" t="s">
        <v>1108</v>
      </c>
      <c r="C1911" s="148">
        <v>285.2129999999888</v>
      </c>
      <c r="D1911" s="128">
        <v>845850</v>
      </c>
      <c r="F1911" s="128">
        <v>12700</v>
      </c>
      <c r="G1911" s="128">
        <v>11800</v>
      </c>
      <c r="H1911" s="149" t="s">
        <v>496</v>
      </c>
    </row>
    <row r="1913" spans="4:8" ht="12.75">
      <c r="D1913" s="128">
        <v>961613.5804252625</v>
      </c>
      <c r="F1913" s="128">
        <v>13575</v>
      </c>
      <c r="G1913" s="128">
        <v>11425</v>
      </c>
      <c r="H1913" s="149" t="s">
        <v>497</v>
      </c>
    </row>
    <row r="1915" spans="4:8" ht="12.75">
      <c r="D1915" s="128">
        <v>975537.2875747681</v>
      </c>
      <c r="F1915" s="128">
        <v>13025</v>
      </c>
      <c r="G1915" s="128">
        <v>11350</v>
      </c>
      <c r="H1915" s="149" t="s">
        <v>498</v>
      </c>
    </row>
    <row r="1917" spans="1:10" ht="12.75">
      <c r="A1917" s="144" t="s">
        <v>1166</v>
      </c>
      <c r="C1917" s="150" t="s">
        <v>1167</v>
      </c>
      <c r="D1917" s="128">
        <v>927666.9560000103</v>
      </c>
      <c r="F1917" s="128">
        <v>13100</v>
      </c>
      <c r="G1917" s="128">
        <v>11525</v>
      </c>
      <c r="H1917" s="128">
        <v>915437.7032661099</v>
      </c>
      <c r="I1917" s="128">
        <v>-0.0001</v>
      </c>
      <c r="J1917" s="128">
        <v>-0.0001</v>
      </c>
    </row>
    <row r="1918" spans="1:8" ht="12.75">
      <c r="A1918" s="127">
        <v>38380.010150462964</v>
      </c>
      <c r="C1918" s="150" t="s">
        <v>1168</v>
      </c>
      <c r="D1918" s="128">
        <v>71196.75640102486</v>
      </c>
      <c r="F1918" s="128">
        <v>442.2951503238533</v>
      </c>
      <c r="G1918" s="128">
        <v>241.09126902482387</v>
      </c>
      <c r="H1918" s="128">
        <v>71196.75640102486</v>
      </c>
    </row>
    <row r="1920" spans="3:8" ht="12.75">
      <c r="C1920" s="150" t="s">
        <v>1169</v>
      </c>
      <c r="D1920" s="128">
        <v>7.674818634051258</v>
      </c>
      <c r="F1920" s="128">
        <v>3.3762988574339943</v>
      </c>
      <c r="G1920" s="128">
        <v>2.0918982127967363</v>
      </c>
      <c r="H1920" s="128">
        <v>7.777345869304729</v>
      </c>
    </row>
    <row r="1921" spans="1:10" ht="12.75">
      <c r="A1921" s="144" t="s">
        <v>1158</v>
      </c>
      <c r="C1921" s="145" t="s">
        <v>1159</v>
      </c>
      <c r="D1921" s="145" t="s">
        <v>1160</v>
      </c>
      <c r="F1921" s="145" t="s">
        <v>1161</v>
      </c>
      <c r="G1921" s="145" t="s">
        <v>1162</v>
      </c>
      <c r="H1921" s="145" t="s">
        <v>1163</v>
      </c>
      <c r="I1921" s="146" t="s">
        <v>1164</v>
      </c>
      <c r="J1921" s="145" t="s">
        <v>1165</v>
      </c>
    </row>
    <row r="1922" spans="1:8" ht="12.75">
      <c r="A1922" s="147" t="s">
        <v>1104</v>
      </c>
      <c r="C1922" s="148">
        <v>288.1579999998212</v>
      </c>
      <c r="D1922" s="128">
        <v>438046.441549778</v>
      </c>
      <c r="F1922" s="128">
        <v>3500</v>
      </c>
      <c r="G1922" s="128">
        <v>3160</v>
      </c>
      <c r="H1922" s="149" t="s">
        <v>499</v>
      </c>
    </row>
    <row r="1924" spans="4:8" ht="12.75">
      <c r="D1924" s="128">
        <v>424280.13551712036</v>
      </c>
      <c r="F1924" s="128">
        <v>3500</v>
      </c>
      <c r="G1924" s="128">
        <v>3160</v>
      </c>
      <c r="H1924" s="149" t="s">
        <v>500</v>
      </c>
    </row>
    <row r="1926" spans="4:8" ht="12.75">
      <c r="D1926" s="128">
        <v>446278.6298031807</v>
      </c>
      <c r="F1926" s="128">
        <v>3500</v>
      </c>
      <c r="G1926" s="128">
        <v>3160</v>
      </c>
      <c r="H1926" s="149" t="s">
        <v>501</v>
      </c>
    </row>
    <row r="1928" spans="1:10" ht="12.75">
      <c r="A1928" s="144" t="s">
        <v>1166</v>
      </c>
      <c r="C1928" s="150" t="s">
        <v>1167</v>
      </c>
      <c r="D1928" s="128">
        <v>436201.7356233597</v>
      </c>
      <c r="F1928" s="128">
        <v>3500</v>
      </c>
      <c r="G1928" s="128">
        <v>3160</v>
      </c>
      <c r="H1928" s="128">
        <v>432874.3683667225</v>
      </c>
      <c r="I1928" s="128">
        <v>-0.0001</v>
      </c>
      <c r="J1928" s="128">
        <v>-0.0001</v>
      </c>
    </row>
    <row r="1929" spans="1:8" ht="12.75">
      <c r="A1929" s="127">
        <v>38380.010833333334</v>
      </c>
      <c r="C1929" s="150" t="s">
        <v>1168</v>
      </c>
      <c r="D1929" s="128">
        <v>11114.658909732116</v>
      </c>
      <c r="H1929" s="128">
        <v>11114.658909732116</v>
      </c>
    </row>
    <row r="1931" spans="3:8" ht="12.75">
      <c r="C1931" s="150" t="s">
        <v>1169</v>
      </c>
      <c r="D1931" s="128">
        <v>2.5480547191882597</v>
      </c>
      <c r="F1931" s="128">
        <v>0</v>
      </c>
      <c r="G1931" s="128">
        <v>0</v>
      </c>
      <c r="H1931" s="128">
        <v>2.5676408034203577</v>
      </c>
    </row>
    <row r="1932" spans="1:10" ht="12.75">
      <c r="A1932" s="144" t="s">
        <v>1158</v>
      </c>
      <c r="C1932" s="145" t="s">
        <v>1159</v>
      </c>
      <c r="D1932" s="145" t="s">
        <v>1160</v>
      </c>
      <c r="F1932" s="145" t="s">
        <v>1161</v>
      </c>
      <c r="G1932" s="145" t="s">
        <v>1162</v>
      </c>
      <c r="H1932" s="145" t="s">
        <v>1163</v>
      </c>
      <c r="I1932" s="146" t="s">
        <v>1164</v>
      </c>
      <c r="J1932" s="145" t="s">
        <v>1165</v>
      </c>
    </row>
    <row r="1933" spans="1:8" ht="12.75">
      <c r="A1933" s="147" t="s">
        <v>1105</v>
      </c>
      <c r="C1933" s="148">
        <v>334.94100000010803</v>
      </c>
      <c r="D1933" s="128">
        <v>164375.07371616364</v>
      </c>
      <c r="F1933" s="128">
        <v>21500</v>
      </c>
      <c r="H1933" s="149" t="s">
        <v>502</v>
      </c>
    </row>
    <row r="1935" spans="4:8" ht="12.75">
      <c r="D1935" s="128">
        <v>148675</v>
      </c>
      <c r="F1935" s="128">
        <v>21400</v>
      </c>
      <c r="H1935" s="149" t="s">
        <v>503</v>
      </c>
    </row>
    <row r="1937" spans="4:8" ht="12.75">
      <c r="D1937" s="128">
        <v>171702.9277215004</v>
      </c>
      <c r="F1937" s="128">
        <v>21600</v>
      </c>
      <c r="H1937" s="149" t="s">
        <v>504</v>
      </c>
    </row>
    <row r="1939" spans="1:10" ht="12.75">
      <c r="A1939" s="144" t="s">
        <v>1166</v>
      </c>
      <c r="C1939" s="150" t="s">
        <v>1167</v>
      </c>
      <c r="D1939" s="128">
        <v>161584.3338125547</v>
      </c>
      <c r="F1939" s="128">
        <v>21500</v>
      </c>
      <c r="H1939" s="128">
        <v>140084.3338125547</v>
      </c>
      <c r="I1939" s="128">
        <v>-0.0001</v>
      </c>
      <c r="J1939" s="128">
        <v>-0.0001</v>
      </c>
    </row>
    <row r="1940" spans="1:8" ht="12.75">
      <c r="A1940" s="127">
        <v>38380.01152777778</v>
      </c>
      <c r="C1940" s="150" t="s">
        <v>1168</v>
      </c>
      <c r="D1940" s="128">
        <v>11764.885706790958</v>
      </c>
      <c r="F1940" s="128">
        <v>100</v>
      </c>
      <c r="H1940" s="128">
        <v>11764.885706790958</v>
      </c>
    </row>
    <row r="1942" spans="3:8" ht="12.75">
      <c r="C1942" s="150" t="s">
        <v>1169</v>
      </c>
      <c r="D1942" s="128">
        <v>7.280956902937613</v>
      </c>
      <c r="F1942" s="128">
        <v>0.4651162790697675</v>
      </c>
      <c r="H1942" s="128">
        <v>8.398430707129195</v>
      </c>
    </row>
    <row r="1943" spans="1:10" ht="12.75">
      <c r="A1943" s="144" t="s">
        <v>1158</v>
      </c>
      <c r="C1943" s="145" t="s">
        <v>1159</v>
      </c>
      <c r="D1943" s="145" t="s">
        <v>1160</v>
      </c>
      <c r="F1943" s="145" t="s">
        <v>1161</v>
      </c>
      <c r="G1943" s="145" t="s">
        <v>1162</v>
      </c>
      <c r="H1943" s="145" t="s">
        <v>1163</v>
      </c>
      <c r="I1943" s="146" t="s">
        <v>1164</v>
      </c>
      <c r="J1943" s="145" t="s">
        <v>1165</v>
      </c>
    </row>
    <row r="1944" spans="1:8" ht="12.75">
      <c r="A1944" s="147" t="s">
        <v>1109</v>
      </c>
      <c r="C1944" s="148">
        <v>393.36599999992177</v>
      </c>
      <c r="D1944" s="128">
        <v>5187795.795707703</v>
      </c>
      <c r="F1944" s="128">
        <v>18700</v>
      </c>
      <c r="G1944" s="128">
        <v>16600</v>
      </c>
      <c r="H1944" s="149" t="s">
        <v>505</v>
      </c>
    </row>
    <row r="1946" spans="4:8" ht="12.75">
      <c r="D1946" s="128">
        <v>5588603.190155029</v>
      </c>
      <c r="F1946" s="128">
        <v>19700</v>
      </c>
      <c r="G1946" s="128">
        <v>16500</v>
      </c>
      <c r="H1946" s="149" t="s">
        <v>506</v>
      </c>
    </row>
    <row r="1948" spans="4:8" ht="12.75">
      <c r="D1948" s="128">
        <v>4996467.505325317</v>
      </c>
      <c r="F1948" s="128">
        <v>19200</v>
      </c>
      <c r="G1948" s="128">
        <v>16400</v>
      </c>
      <c r="H1948" s="149" t="s">
        <v>507</v>
      </c>
    </row>
    <row r="1950" spans="1:10" ht="12.75">
      <c r="A1950" s="144" t="s">
        <v>1166</v>
      </c>
      <c r="C1950" s="150" t="s">
        <v>1167</v>
      </c>
      <c r="D1950" s="128">
        <v>5257622.16372935</v>
      </c>
      <c r="F1950" s="128">
        <v>19200</v>
      </c>
      <c r="G1950" s="128">
        <v>16500</v>
      </c>
      <c r="H1950" s="128">
        <v>5239772.16372935</v>
      </c>
      <c r="I1950" s="128">
        <v>-0.0001</v>
      </c>
      <c r="J1950" s="128">
        <v>-0.0001</v>
      </c>
    </row>
    <row r="1951" spans="1:8" ht="12.75">
      <c r="A1951" s="127">
        <v>38380.0122337963</v>
      </c>
      <c r="C1951" s="150" t="s">
        <v>1168</v>
      </c>
      <c r="D1951" s="128">
        <v>302180.34113011614</v>
      </c>
      <c r="F1951" s="128">
        <v>500</v>
      </c>
      <c r="G1951" s="128">
        <v>100</v>
      </c>
      <c r="H1951" s="128">
        <v>302180.34113011614</v>
      </c>
    </row>
    <row r="1953" spans="3:8" ht="12.75">
      <c r="C1953" s="150" t="s">
        <v>1169</v>
      </c>
      <c r="D1953" s="128">
        <v>5.74747160826355</v>
      </c>
      <c r="F1953" s="128">
        <v>2.604166666666666</v>
      </c>
      <c r="G1953" s="128">
        <v>0.6060606060606061</v>
      </c>
      <c r="H1953" s="128">
        <v>5.767051155809083</v>
      </c>
    </row>
    <row r="1954" spans="1:10" ht="12.75">
      <c r="A1954" s="144" t="s">
        <v>1158</v>
      </c>
      <c r="C1954" s="145" t="s">
        <v>1159</v>
      </c>
      <c r="D1954" s="145" t="s">
        <v>1160</v>
      </c>
      <c r="F1954" s="145" t="s">
        <v>1161</v>
      </c>
      <c r="G1954" s="145" t="s">
        <v>1162</v>
      </c>
      <c r="H1954" s="145" t="s">
        <v>1163</v>
      </c>
      <c r="I1954" s="146" t="s">
        <v>1164</v>
      </c>
      <c r="J1954" s="145" t="s">
        <v>1165</v>
      </c>
    </row>
    <row r="1955" spans="1:8" ht="12.75">
      <c r="A1955" s="147" t="s">
        <v>1103</v>
      </c>
      <c r="C1955" s="148">
        <v>396.15199999976903</v>
      </c>
      <c r="D1955" s="128">
        <v>5557347.39717865</v>
      </c>
      <c r="F1955" s="128">
        <v>81000</v>
      </c>
      <c r="G1955" s="128">
        <v>82200</v>
      </c>
      <c r="H1955" s="149" t="s">
        <v>508</v>
      </c>
    </row>
    <row r="1957" spans="4:8" ht="12.75">
      <c r="D1957" s="128">
        <v>6041162.633094788</v>
      </c>
      <c r="F1957" s="128">
        <v>78100</v>
      </c>
      <c r="G1957" s="128">
        <v>78400</v>
      </c>
      <c r="H1957" s="149" t="s">
        <v>509</v>
      </c>
    </row>
    <row r="1959" spans="4:8" ht="12.75">
      <c r="D1959" s="128">
        <v>5556275</v>
      </c>
      <c r="F1959" s="128">
        <v>76500</v>
      </c>
      <c r="G1959" s="128">
        <v>79400</v>
      </c>
      <c r="H1959" s="149" t="s">
        <v>510</v>
      </c>
    </row>
    <row r="1961" spans="1:10" ht="12.75">
      <c r="A1961" s="144" t="s">
        <v>1166</v>
      </c>
      <c r="C1961" s="150" t="s">
        <v>1167</v>
      </c>
      <c r="D1961" s="128">
        <v>5718261.6767578125</v>
      </c>
      <c r="F1961" s="128">
        <v>78533.33333333333</v>
      </c>
      <c r="G1961" s="128">
        <v>80000</v>
      </c>
      <c r="H1961" s="128">
        <v>5639002.857891384</v>
      </c>
      <c r="I1961" s="128">
        <v>-0.0001</v>
      </c>
      <c r="J1961" s="128">
        <v>-0.0001</v>
      </c>
    </row>
    <row r="1962" spans="1:8" ht="12.75">
      <c r="A1962" s="127">
        <v>38380.01296296297</v>
      </c>
      <c r="C1962" s="150" t="s">
        <v>1168</v>
      </c>
      <c r="D1962" s="128">
        <v>279640.94516259</v>
      </c>
      <c r="F1962" s="128">
        <v>2281.0816147900828</v>
      </c>
      <c r="G1962" s="128">
        <v>1969.771560359221</v>
      </c>
      <c r="H1962" s="128">
        <v>279640.94516259</v>
      </c>
    </row>
    <row r="1964" spans="3:8" ht="12.75">
      <c r="C1964" s="150" t="s">
        <v>1169</v>
      </c>
      <c r="D1964" s="128">
        <v>4.890313892055795</v>
      </c>
      <c r="F1964" s="128">
        <v>2.904603074860038</v>
      </c>
      <c r="G1964" s="128">
        <v>2.4622144504490264</v>
      </c>
      <c r="H1964" s="128">
        <v>4.959049537831895</v>
      </c>
    </row>
    <row r="1965" spans="1:10" ht="12.75">
      <c r="A1965" s="144" t="s">
        <v>1158</v>
      </c>
      <c r="C1965" s="145" t="s">
        <v>1159</v>
      </c>
      <c r="D1965" s="145" t="s">
        <v>1160</v>
      </c>
      <c r="F1965" s="145" t="s">
        <v>1161</v>
      </c>
      <c r="G1965" s="145" t="s">
        <v>1162</v>
      </c>
      <c r="H1965" s="145" t="s">
        <v>1163</v>
      </c>
      <c r="I1965" s="146" t="s">
        <v>1164</v>
      </c>
      <c r="J1965" s="145" t="s">
        <v>1165</v>
      </c>
    </row>
    <row r="1966" spans="1:8" ht="12.75">
      <c r="A1966" s="147" t="s">
        <v>1110</v>
      </c>
      <c r="C1966" s="148">
        <v>589.5920000001788</v>
      </c>
      <c r="D1966" s="128">
        <v>389428.5315413475</v>
      </c>
      <c r="F1966" s="128">
        <v>3430</v>
      </c>
      <c r="G1966" s="128">
        <v>3150</v>
      </c>
      <c r="H1966" s="149" t="s">
        <v>511</v>
      </c>
    </row>
    <row r="1968" spans="4:8" ht="12.75">
      <c r="D1968" s="128">
        <v>367806.84033584595</v>
      </c>
      <c r="F1968" s="128">
        <v>3409.9999999962747</v>
      </c>
      <c r="G1968" s="128">
        <v>2950</v>
      </c>
      <c r="H1968" s="149" t="s">
        <v>512</v>
      </c>
    </row>
    <row r="1970" spans="4:8" ht="12.75">
      <c r="D1970" s="128">
        <v>371188.381916523</v>
      </c>
      <c r="F1970" s="128">
        <v>3440.0000000037253</v>
      </c>
      <c r="G1970" s="128">
        <v>3030</v>
      </c>
      <c r="H1970" s="149" t="s">
        <v>513</v>
      </c>
    </row>
    <row r="1972" spans="1:10" ht="12.75">
      <c r="A1972" s="144" t="s">
        <v>1166</v>
      </c>
      <c r="C1972" s="150" t="s">
        <v>1167</v>
      </c>
      <c r="D1972" s="128">
        <v>376141.25126457214</v>
      </c>
      <c r="F1972" s="128">
        <v>3426.666666666667</v>
      </c>
      <c r="G1972" s="128">
        <v>3043.333333333333</v>
      </c>
      <c r="H1972" s="128">
        <v>372906.25126457214</v>
      </c>
      <c r="I1972" s="128">
        <v>-0.0001</v>
      </c>
      <c r="J1972" s="128">
        <v>-0.0001</v>
      </c>
    </row>
    <row r="1973" spans="1:8" ht="12.75">
      <c r="A1973" s="127">
        <v>38380.013715277775</v>
      </c>
      <c r="C1973" s="150" t="s">
        <v>1168</v>
      </c>
      <c r="D1973" s="128">
        <v>11630.673614655818</v>
      </c>
      <c r="F1973" s="128">
        <v>15.275252320161371</v>
      </c>
      <c r="G1973" s="128">
        <v>100.66445913694334</v>
      </c>
      <c r="H1973" s="128">
        <v>11630.673614655818</v>
      </c>
    </row>
    <row r="1975" spans="3:8" ht="12.75">
      <c r="C1975" s="150" t="s">
        <v>1169</v>
      </c>
      <c r="D1975" s="128">
        <v>3.09210265440282</v>
      </c>
      <c r="F1975" s="128">
        <v>0.4457758459191061</v>
      </c>
      <c r="G1975" s="128">
        <v>3.3077040242150066</v>
      </c>
      <c r="H1975" s="128">
        <v>3.1189269622632327</v>
      </c>
    </row>
    <row r="1976" spans="1:10" ht="12.75">
      <c r="A1976" s="144" t="s">
        <v>1158</v>
      </c>
      <c r="C1976" s="145" t="s">
        <v>1159</v>
      </c>
      <c r="D1976" s="145" t="s">
        <v>1160</v>
      </c>
      <c r="F1976" s="145" t="s">
        <v>1161</v>
      </c>
      <c r="G1976" s="145" t="s">
        <v>1162</v>
      </c>
      <c r="H1976" s="145" t="s">
        <v>1163</v>
      </c>
      <c r="I1976" s="146" t="s">
        <v>1164</v>
      </c>
      <c r="J1976" s="145" t="s">
        <v>1165</v>
      </c>
    </row>
    <row r="1977" spans="1:8" ht="12.75">
      <c r="A1977" s="147" t="s">
        <v>1111</v>
      </c>
      <c r="C1977" s="148">
        <v>766.4900000002235</v>
      </c>
      <c r="D1977" s="128">
        <v>2799.95770201087</v>
      </c>
      <c r="F1977" s="128">
        <v>1664.0000000018626</v>
      </c>
      <c r="G1977" s="128">
        <v>1770.0000000018626</v>
      </c>
      <c r="H1977" s="149" t="s">
        <v>514</v>
      </c>
    </row>
    <row r="1979" spans="4:8" ht="12.75">
      <c r="D1979" s="128">
        <v>2807.721493642777</v>
      </c>
      <c r="F1979" s="128">
        <v>1753</v>
      </c>
      <c r="G1979" s="128">
        <v>1625</v>
      </c>
      <c r="H1979" s="149" t="s">
        <v>515</v>
      </c>
    </row>
    <row r="1981" spans="4:8" ht="12.75">
      <c r="D1981" s="128">
        <v>2833.142477609217</v>
      </c>
      <c r="F1981" s="128">
        <v>1609</v>
      </c>
      <c r="G1981" s="128">
        <v>1735</v>
      </c>
      <c r="H1981" s="149" t="s">
        <v>516</v>
      </c>
    </row>
    <row r="1983" spans="1:10" ht="12.75">
      <c r="A1983" s="144" t="s">
        <v>1166</v>
      </c>
      <c r="C1983" s="150" t="s">
        <v>1167</v>
      </c>
      <c r="D1983" s="128">
        <v>2813.6072244209545</v>
      </c>
      <c r="F1983" s="128">
        <v>1675.3333333339542</v>
      </c>
      <c r="G1983" s="128">
        <v>1710.0000000006207</v>
      </c>
      <c r="H1983" s="128">
        <v>1120.2641349894395</v>
      </c>
      <c r="I1983" s="128">
        <v>-0.0001</v>
      </c>
      <c r="J1983" s="128">
        <v>-0.0001</v>
      </c>
    </row>
    <row r="1984" spans="1:8" ht="12.75">
      <c r="A1984" s="127">
        <v>38380.01446759259</v>
      </c>
      <c r="C1984" s="150" t="s">
        <v>1168</v>
      </c>
      <c r="D1984" s="128">
        <v>17.357669860206148</v>
      </c>
      <c r="F1984" s="128">
        <v>72.6659021365033</v>
      </c>
      <c r="G1984" s="128">
        <v>75.66372975284303</v>
      </c>
      <c r="H1984" s="128">
        <v>17.357669860206148</v>
      </c>
    </row>
    <row r="1986" spans="3:8" ht="12.75">
      <c r="C1986" s="150" t="s">
        <v>1169</v>
      </c>
      <c r="D1986" s="128">
        <v>0.6169187265922802</v>
      </c>
      <c r="F1986" s="128">
        <v>4.337399650008538</v>
      </c>
      <c r="G1986" s="128">
        <v>4.4247795177085125</v>
      </c>
      <c r="H1986" s="128">
        <v>1.549426543086624</v>
      </c>
    </row>
    <row r="1987" spans="1:16" ht="12.75">
      <c r="A1987" s="138" t="s">
        <v>1258</v>
      </c>
      <c r="B1987" s="133" t="s">
        <v>1082</v>
      </c>
      <c r="D1987" s="138" t="s">
        <v>1259</v>
      </c>
      <c r="E1987" s="133" t="s">
        <v>1260</v>
      </c>
      <c r="F1987" s="134" t="s">
        <v>1193</v>
      </c>
      <c r="G1987" s="139" t="s">
        <v>1262</v>
      </c>
      <c r="H1987" s="140">
        <v>2</v>
      </c>
      <c r="I1987" s="141" t="s">
        <v>1263</v>
      </c>
      <c r="J1987" s="140">
        <v>3</v>
      </c>
      <c r="K1987" s="139" t="s">
        <v>1264</v>
      </c>
      <c r="L1987" s="142">
        <v>1</v>
      </c>
      <c r="M1987" s="139" t="s">
        <v>1265</v>
      </c>
      <c r="N1987" s="143">
        <v>1</v>
      </c>
      <c r="O1987" s="139" t="s">
        <v>1266</v>
      </c>
      <c r="P1987" s="143">
        <v>1</v>
      </c>
    </row>
    <row r="1989" spans="1:10" ht="12.75">
      <c r="A1989" s="144" t="s">
        <v>1158</v>
      </c>
      <c r="C1989" s="145" t="s">
        <v>1159</v>
      </c>
      <c r="D1989" s="145" t="s">
        <v>1160</v>
      </c>
      <c r="F1989" s="145" t="s">
        <v>1161</v>
      </c>
      <c r="G1989" s="145" t="s">
        <v>1162</v>
      </c>
      <c r="H1989" s="145" t="s">
        <v>1163</v>
      </c>
      <c r="I1989" s="146" t="s">
        <v>1164</v>
      </c>
      <c r="J1989" s="145" t="s">
        <v>1165</v>
      </c>
    </row>
    <row r="1990" spans="1:8" ht="12.75">
      <c r="A1990" s="147" t="s">
        <v>1290</v>
      </c>
      <c r="C1990" s="148">
        <v>178.2290000000503</v>
      </c>
      <c r="D1990" s="128">
        <v>696.6164104649797</v>
      </c>
      <c r="F1990" s="128">
        <v>408.99999999953434</v>
      </c>
      <c r="G1990" s="128">
        <v>410</v>
      </c>
      <c r="H1990" s="149" t="s">
        <v>517</v>
      </c>
    </row>
    <row r="1992" spans="4:8" ht="12.75">
      <c r="D1992" s="128">
        <v>647.5528894774616</v>
      </c>
      <c r="F1992" s="128">
        <v>386</v>
      </c>
      <c r="G1992" s="128">
        <v>406</v>
      </c>
      <c r="H1992" s="149" t="s">
        <v>518</v>
      </c>
    </row>
    <row r="1994" spans="4:8" ht="12.75">
      <c r="D1994" s="128">
        <v>708.7010285742581</v>
      </c>
      <c r="F1994" s="128">
        <v>397</v>
      </c>
      <c r="G1994" s="128">
        <v>382</v>
      </c>
      <c r="H1994" s="149" t="s">
        <v>519</v>
      </c>
    </row>
    <row r="1996" spans="1:8" ht="12.75">
      <c r="A1996" s="144" t="s">
        <v>1166</v>
      </c>
      <c r="C1996" s="150" t="s">
        <v>1167</v>
      </c>
      <c r="D1996" s="128">
        <v>684.2901095055665</v>
      </c>
      <c r="F1996" s="128">
        <v>397.3333333331781</v>
      </c>
      <c r="G1996" s="128">
        <v>399.33333333333337</v>
      </c>
      <c r="H1996" s="128">
        <v>285.89818242230615</v>
      </c>
    </row>
    <row r="1997" spans="1:8" ht="12.75">
      <c r="A1997" s="127">
        <v>38380.01695601852</v>
      </c>
      <c r="C1997" s="150" t="s">
        <v>1168</v>
      </c>
      <c r="D1997" s="128">
        <v>32.384054722297776</v>
      </c>
      <c r="F1997" s="128">
        <v>11.50362261758961</v>
      </c>
      <c r="G1997" s="128">
        <v>15.14375558880073</v>
      </c>
      <c r="H1997" s="128">
        <v>32.384054722297776</v>
      </c>
    </row>
    <row r="1999" spans="3:8" ht="12.75">
      <c r="C1999" s="150" t="s">
        <v>1169</v>
      </c>
      <c r="D1999" s="128">
        <v>4.732503695793129</v>
      </c>
      <c r="F1999" s="128">
        <v>2.8952070346293883</v>
      </c>
      <c r="G1999" s="128">
        <v>3.7922593294158755</v>
      </c>
      <c r="H1999" s="128">
        <v>11.327128577005999</v>
      </c>
    </row>
    <row r="2000" spans="1:10" ht="12.75">
      <c r="A2000" s="144" t="s">
        <v>1158</v>
      </c>
      <c r="C2000" s="145" t="s">
        <v>1159</v>
      </c>
      <c r="D2000" s="145" t="s">
        <v>1160</v>
      </c>
      <c r="F2000" s="145" t="s">
        <v>1161</v>
      </c>
      <c r="G2000" s="145" t="s">
        <v>1162</v>
      </c>
      <c r="H2000" s="145" t="s">
        <v>1163</v>
      </c>
      <c r="I2000" s="146" t="s">
        <v>1164</v>
      </c>
      <c r="J2000" s="145" t="s">
        <v>1165</v>
      </c>
    </row>
    <row r="2001" spans="1:8" ht="12.75">
      <c r="A2001" s="147" t="s">
        <v>1104</v>
      </c>
      <c r="C2001" s="148">
        <v>251.61100000003353</v>
      </c>
      <c r="D2001" s="128">
        <v>3592641.535987854</v>
      </c>
      <c r="F2001" s="128">
        <v>24500</v>
      </c>
      <c r="G2001" s="128">
        <v>22400</v>
      </c>
      <c r="H2001" s="149" t="s">
        <v>520</v>
      </c>
    </row>
    <row r="2003" spans="4:8" ht="12.75">
      <c r="D2003" s="128">
        <v>3351015.071990967</v>
      </c>
      <c r="F2003" s="128">
        <v>24200</v>
      </c>
      <c r="G2003" s="128">
        <v>22000</v>
      </c>
      <c r="H2003" s="149" t="s">
        <v>521</v>
      </c>
    </row>
    <row r="2005" spans="4:8" ht="12.75">
      <c r="D2005" s="128">
        <v>3668719.5053596497</v>
      </c>
      <c r="F2005" s="128">
        <v>23200</v>
      </c>
      <c r="G2005" s="128">
        <v>22200</v>
      </c>
      <c r="H2005" s="149" t="s">
        <v>522</v>
      </c>
    </row>
    <row r="2007" spans="1:10" ht="12.75">
      <c r="A2007" s="144" t="s">
        <v>1166</v>
      </c>
      <c r="C2007" s="150" t="s">
        <v>1167</v>
      </c>
      <c r="D2007" s="128">
        <v>3537458.7044461565</v>
      </c>
      <c r="F2007" s="128">
        <v>23966.666666666664</v>
      </c>
      <c r="G2007" s="128">
        <v>22200</v>
      </c>
      <c r="H2007" s="128">
        <v>3514384.0786703257</v>
      </c>
      <c r="I2007" s="128">
        <v>-0.0001</v>
      </c>
      <c r="J2007" s="128">
        <v>-0.0001</v>
      </c>
    </row>
    <row r="2008" spans="1:8" ht="12.75">
      <c r="A2008" s="127">
        <v>38380.017696759256</v>
      </c>
      <c r="C2008" s="150" t="s">
        <v>1168</v>
      </c>
      <c r="D2008" s="128">
        <v>165885.1573174948</v>
      </c>
      <c r="F2008" s="128">
        <v>680.6859285554045</v>
      </c>
      <c r="G2008" s="128">
        <v>200</v>
      </c>
      <c r="H2008" s="128">
        <v>165885.1573174948</v>
      </c>
    </row>
    <row r="2010" spans="3:8" ht="12.75">
      <c r="C2010" s="150" t="s">
        <v>1169</v>
      </c>
      <c r="D2010" s="128">
        <v>4.689387811340308</v>
      </c>
      <c r="F2010" s="128">
        <v>2.8401360023174056</v>
      </c>
      <c r="G2010" s="128">
        <v>0.9009009009009009</v>
      </c>
      <c r="H2010" s="128">
        <v>4.720177237436661</v>
      </c>
    </row>
    <row r="2011" spans="1:10" ht="12.75">
      <c r="A2011" s="144" t="s">
        <v>1158</v>
      </c>
      <c r="C2011" s="145" t="s">
        <v>1159</v>
      </c>
      <c r="D2011" s="145" t="s">
        <v>1160</v>
      </c>
      <c r="F2011" s="145" t="s">
        <v>1161</v>
      </c>
      <c r="G2011" s="145" t="s">
        <v>1162</v>
      </c>
      <c r="H2011" s="145" t="s">
        <v>1163</v>
      </c>
      <c r="I2011" s="146" t="s">
        <v>1164</v>
      </c>
      <c r="J2011" s="145" t="s">
        <v>1165</v>
      </c>
    </row>
    <row r="2012" spans="1:8" ht="12.75">
      <c r="A2012" s="147" t="s">
        <v>1107</v>
      </c>
      <c r="C2012" s="148">
        <v>257.6099999998696</v>
      </c>
      <c r="D2012" s="128">
        <v>391617.7112312317</v>
      </c>
      <c r="F2012" s="128">
        <v>11145</v>
      </c>
      <c r="G2012" s="128">
        <v>7790</v>
      </c>
      <c r="H2012" s="149" t="s">
        <v>523</v>
      </c>
    </row>
    <row r="2014" spans="4:8" ht="12.75">
      <c r="D2014" s="128">
        <v>397432.6315789223</v>
      </c>
      <c r="F2014" s="128">
        <v>9952.5</v>
      </c>
      <c r="G2014" s="128">
        <v>7660</v>
      </c>
      <c r="H2014" s="149" t="s">
        <v>524</v>
      </c>
    </row>
    <row r="2016" spans="4:8" ht="12.75">
      <c r="D2016" s="128">
        <v>398830.89852142334</v>
      </c>
      <c r="F2016" s="128">
        <v>10927.5</v>
      </c>
      <c r="G2016" s="128">
        <v>7794.999999992549</v>
      </c>
      <c r="H2016" s="149" t="s">
        <v>525</v>
      </c>
    </row>
    <row r="2018" spans="1:10" ht="12.75">
      <c r="A2018" s="144" t="s">
        <v>1166</v>
      </c>
      <c r="C2018" s="150" t="s">
        <v>1167</v>
      </c>
      <c r="D2018" s="128">
        <v>395960.4137771925</v>
      </c>
      <c r="F2018" s="128">
        <v>10675</v>
      </c>
      <c r="G2018" s="128">
        <v>7748.333333330849</v>
      </c>
      <c r="H2018" s="128">
        <v>386748.747110527</v>
      </c>
      <c r="I2018" s="128">
        <v>-0.0001</v>
      </c>
      <c r="J2018" s="128">
        <v>-0.0001</v>
      </c>
    </row>
    <row r="2019" spans="1:8" ht="12.75">
      <c r="A2019" s="127">
        <v>38380.018599537034</v>
      </c>
      <c r="C2019" s="150" t="s">
        <v>1168</v>
      </c>
      <c r="D2019" s="128">
        <v>3825.3217724270157</v>
      </c>
      <c r="F2019" s="128">
        <v>635.0836559068418</v>
      </c>
      <c r="G2019" s="128">
        <v>76.53975001904105</v>
      </c>
      <c r="H2019" s="128">
        <v>3825.3217724270157</v>
      </c>
    </row>
    <row r="2021" spans="3:8" ht="12.75">
      <c r="C2021" s="150" t="s">
        <v>1169</v>
      </c>
      <c r="D2021" s="128">
        <v>0.9660869216536203</v>
      </c>
      <c r="F2021" s="128">
        <v>5.949261413647232</v>
      </c>
      <c r="G2021" s="128">
        <v>0.9878221125282718</v>
      </c>
      <c r="H2021" s="128">
        <v>0.9890973923010007</v>
      </c>
    </row>
    <row r="2022" spans="1:10" ht="12.75">
      <c r="A2022" s="144" t="s">
        <v>1158</v>
      </c>
      <c r="C2022" s="145" t="s">
        <v>1159</v>
      </c>
      <c r="D2022" s="145" t="s">
        <v>1160</v>
      </c>
      <c r="F2022" s="145" t="s">
        <v>1161</v>
      </c>
      <c r="G2022" s="145" t="s">
        <v>1162</v>
      </c>
      <c r="H2022" s="145" t="s">
        <v>1163</v>
      </c>
      <c r="I2022" s="146" t="s">
        <v>1164</v>
      </c>
      <c r="J2022" s="145" t="s">
        <v>1165</v>
      </c>
    </row>
    <row r="2023" spans="1:8" ht="12.75">
      <c r="A2023" s="147" t="s">
        <v>1106</v>
      </c>
      <c r="C2023" s="148">
        <v>259.9399999999441</v>
      </c>
      <c r="D2023" s="128">
        <v>4200660.190513611</v>
      </c>
      <c r="F2023" s="128">
        <v>23600</v>
      </c>
      <c r="G2023" s="128">
        <v>21200</v>
      </c>
      <c r="H2023" s="149" t="s">
        <v>526</v>
      </c>
    </row>
    <row r="2025" spans="4:8" ht="12.75">
      <c r="D2025" s="128">
        <v>4005098.958011627</v>
      </c>
      <c r="F2025" s="128">
        <v>24100</v>
      </c>
      <c r="G2025" s="128">
        <v>21000</v>
      </c>
      <c r="H2025" s="149" t="s">
        <v>527</v>
      </c>
    </row>
    <row r="2027" spans="4:8" ht="12.75">
      <c r="D2027" s="128">
        <v>4182881.8072776794</v>
      </c>
      <c r="F2027" s="128">
        <v>23975</v>
      </c>
      <c r="G2027" s="128">
        <v>21025</v>
      </c>
      <c r="H2027" s="149" t="s">
        <v>528</v>
      </c>
    </row>
    <row r="2029" spans="1:10" ht="12.75">
      <c r="A2029" s="144" t="s">
        <v>1166</v>
      </c>
      <c r="C2029" s="150" t="s">
        <v>1167</v>
      </c>
      <c r="D2029" s="128">
        <v>4129546.985267639</v>
      </c>
      <c r="F2029" s="128">
        <v>23891.666666666664</v>
      </c>
      <c r="G2029" s="128">
        <v>21075</v>
      </c>
      <c r="H2029" s="128">
        <v>4107049.4263450797</v>
      </c>
      <c r="I2029" s="128">
        <v>-0.0001</v>
      </c>
      <c r="J2029" s="128">
        <v>-0.0001</v>
      </c>
    </row>
    <row r="2030" spans="1:8" ht="12.75">
      <c r="A2030" s="127">
        <v>38380.019537037035</v>
      </c>
      <c r="C2030" s="150" t="s">
        <v>1168</v>
      </c>
      <c r="D2030" s="128">
        <v>108141.1177284416</v>
      </c>
      <c r="F2030" s="128">
        <v>260.2082499332666</v>
      </c>
      <c r="G2030" s="128">
        <v>108.97247358851683</v>
      </c>
      <c r="H2030" s="128">
        <v>108141.1177284416</v>
      </c>
    </row>
    <row r="2032" spans="3:8" ht="12.75">
      <c r="C2032" s="150" t="s">
        <v>1169</v>
      </c>
      <c r="D2032" s="128">
        <v>2.61871624452368</v>
      </c>
      <c r="F2032" s="128">
        <v>1.0891171953956051</v>
      </c>
      <c r="G2032" s="128">
        <v>0.5170698628162129</v>
      </c>
      <c r="H2032" s="128">
        <v>2.63306102514276</v>
      </c>
    </row>
    <row r="2033" spans="1:10" ht="12.75">
      <c r="A2033" s="144" t="s">
        <v>1158</v>
      </c>
      <c r="C2033" s="145" t="s">
        <v>1159</v>
      </c>
      <c r="D2033" s="145" t="s">
        <v>1160</v>
      </c>
      <c r="F2033" s="145" t="s">
        <v>1161</v>
      </c>
      <c r="G2033" s="145" t="s">
        <v>1162</v>
      </c>
      <c r="H2033" s="145" t="s">
        <v>1163</v>
      </c>
      <c r="I2033" s="146" t="s">
        <v>1164</v>
      </c>
      <c r="J2033" s="145" t="s">
        <v>1165</v>
      </c>
    </row>
    <row r="2034" spans="1:8" ht="12.75">
      <c r="A2034" s="147" t="s">
        <v>1108</v>
      </c>
      <c r="C2034" s="148">
        <v>285.2129999999888</v>
      </c>
      <c r="D2034" s="128">
        <v>770471.6109294891</v>
      </c>
      <c r="F2034" s="128">
        <v>11950</v>
      </c>
      <c r="G2034" s="128">
        <v>10875</v>
      </c>
      <c r="H2034" s="149" t="s">
        <v>529</v>
      </c>
    </row>
    <row r="2036" spans="4:8" ht="12.75">
      <c r="D2036" s="128">
        <v>781140.0353975296</v>
      </c>
      <c r="F2036" s="128">
        <v>12075</v>
      </c>
      <c r="G2036" s="128">
        <v>10950</v>
      </c>
      <c r="H2036" s="149" t="s">
        <v>530</v>
      </c>
    </row>
    <row r="2038" spans="4:8" ht="12.75">
      <c r="D2038" s="128">
        <v>729743.7148237228</v>
      </c>
      <c r="F2038" s="128">
        <v>12650</v>
      </c>
      <c r="G2038" s="128">
        <v>10825</v>
      </c>
      <c r="H2038" s="149" t="s">
        <v>531</v>
      </c>
    </row>
    <row r="2040" spans="1:10" ht="12.75">
      <c r="A2040" s="144" t="s">
        <v>1166</v>
      </c>
      <c r="C2040" s="150" t="s">
        <v>1167</v>
      </c>
      <c r="D2040" s="128">
        <v>760451.7870502472</v>
      </c>
      <c r="F2040" s="128">
        <v>12225</v>
      </c>
      <c r="G2040" s="128">
        <v>10883.333333333332</v>
      </c>
      <c r="H2040" s="128">
        <v>748968.5347213692</v>
      </c>
      <c r="I2040" s="128">
        <v>-0.0001</v>
      </c>
      <c r="J2040" s="128">
        <v>-0.0001</v>
      </c>
    </row>
    <row r="2041" spans="1:8" ht="12.75">
      <c r="A2041" s="127">
        <v>38380.020474537036</v>
      </c>
      <c r="C2041" s="150" t="s">
        <v>1168</v>
      </c>
      <c r="D2041" s="128">
        <v>27123.66300962478</v>
      </c>
      <c r="F2041" s="128">
        <v>373.329613076702</v>
      </c>
      <c r="G2041" s="128">
        <v>62.91528696058958</v>
      </c>
      <c r="H2041" s="128">
        <v>27123.66300962478</v>
      </c>
    </row>
    <row r="2043" spans="3:8" ht="12.75">
      <c r="C2043" s="150" t="s">
        <v>1169</v>
      </c>
      <c r="D2043" s="128">
        <v>3.5667827298869343</v>
      </c>
      <c r="F2043" s="128">
        <v>3.0538209658625926</v>
      </c>
      <c r="G2043" s="128">
        <v>0.5780883947374236</v>
      </c>
      <c r="H2043" s="128">
        <v>3.6214689606039743</v>
      </c>
    </row>
    <row r="2044" spans="1:10" ht="12.75">
      <c r="A2044" s="144" t="s">
        <v>1158</v>
      </c>
      <c r="C2044" s="145" t="s">
        <v>1159</v>
      </c>
      <c r="D2044" s="145" t="s">
        <v>1160</v>
      </c>
      <c r="F2044" s="145" t="s">
        <v>1161</v>
      </c>
      <c r="G2044" s="145" t="s">
        <v>1162</v>
      </c>
      <c r="H2044" s="145" t="s">
        <v>1163</v>
      </c>
      <c r="I2044" s="146" t="s">
        <v>1164</v>
      </c>
      <c r="J2044" s="145" t="s">
        <v>1165</v>
      </c>
    </row>
    <row r="2045" spans="1:8" ht="12.75">
      <c r="A2045" s="147" t="s">
        <v>1104</v>
      </c>
      <c r="C2045" s="148">
        <v>288.1579999998212</v>
      </c>
      <c r="D2045" s="128">
        <v>338099.1193871498</v>
      </c>
      <c r="F2045" s="128">
        <v>3609.9999999962747</v>
      </c>
      <c r="G2045" s="128">
        <v>3130</v>
      </c>
      <c r="H2045" s="149" t="s">
        <v>532</v>
      </c>
    </row>
    <row r="2047" spans="4:8" ht="12.75">
      <c r="D2047" s="128">
        <v>372336.6720366478</v>
      </c>
      <c r="F2047" s="128">
        <v>3609.9999999962747</v>
      </c>
      <c r="G2047" s="128">
        <v>3130</v>
      </c>
      <c r="H2047" s="149" t="s">
        <v>533</v>
      </c>
    </row>
    <row r="2049" spans="4:8" ht="12.75">
      <c r="D2049" s="128">
        <v>378587.7212996483</v>
      </c>
      <c r="F2049" s="128">
        <v>3609.9999999962747</v>
      </c>
      <c r="G2049" s="128">
        <v>3130</v>
      </c>
      <c r="H2049" s="149" t="s">
        <v>534</v>
      </c>
    </row>
    <row r="2051" spans="1:10" ht="12.75">
      <c r="A2051" s="144" t="s">
        <v>1166</v>
      </c>
      <c r="C2051" s="150" t="s">
        <v>1167</v>
      </c>
      <c r="D2051" s="128">
        <v>363007.83757448196</v>
      </c>
      <c r="F2051" s="128">
        <v>3609.9999999962747</v>
      </c>
      <c r="G2051" s="128">
        <v>3130</v>
      </c>
      <c r="H2051" s="128">
        <v>359641.55438864307</v>
      </c>
      <c r="I2051" s="128">
        <v>-0.0001</v>
      </c>
      <c r="J2051" s="128">
        <v>-0.0001</v>
      </c>
    </row>
    <row r="2052" spans="1:8" ht="12.75">
      <c r="A2052" s="127">
        <v>38380.021157407406</v>
      </c>
      <c r="C2052" s="150" t="s">
        <v>1168</v>
      </c>
      <c r="D2052" s="128">
        <v>21796.836594424945</v>
      </c>
      <c r="F2052" s="128">
        <v>5.638186222554939E-05</v>
      </c>
      <c r="H2052" s="128">
        <v>21796.836594424945</v>
      </c>
    </row>
    <row r="2054" spans="3:8" ht="12.75">
      <c r="C2054" s="150" t="s">
        <v>1169</v>
      </c>
      <c r="D2054" s="128">
        <v>6.0045085362523825</v>
      </c>
      <c r="F2054" s="128">
        <v>1.561824438382481E-06</v>
      </c>
      <c r="G2054" s="128">
        <v>0</v>
      </c>
      <c r="H2054" s="128">
        <v>6.06071137454556</v>
      </c>
    </row>
    <row r="2055" spans="1:10" ht="12.75">
      <c r="A2055" s="144" t="s">
        <v>1158</v>
      </c>
      <c r="C2055" s="145" t="s">
        <v>1159</v>
      </c>
      <c r="D2055" s="145" t="s">
        <v>1160</v>
      </c>
      <c r="F2055" s="145" t="s">
        <v>1161</v>
      </c>
      <c r="G2055" s="145" t="s">
        <v>1162</v>
      </c>
      <c r="H2055" s="145" t="s">
        <v>1163</v>
      </c>
      <c r="I2055" s="146" t="s">
        <v>1164</v>
      </c>
      <c r="J2055" s="145" t="s">
        <v>1165</v>
      </c>
    </row>
    <row r="2056" spans="1:8" ht="12.75">
      <c r="A2056" s="147" t="s">
        <v>1105</v>
      </c>
      <c r="C2056" s="148">
        <v>334.94100000010803</v>
      </c>
      <c r="D2056" s="128">
        <v>1629205.6434783936</v>
      </c>
      <c r="F2056" s="128">
        <v>26200</v>
      </c>
      <c r="H2056" s="149" t="s">
        <v>535</v>
      </c>
    </row>
    <row r="2058" spans="4:8" ht="12.75">
      <c r="D2058" s="128">
        <v>1626556.7621078491</v>
      </c>
      <c r="F2058" s="128">
        <v>26400</v>
      </c>
      <c r="H2058" s="149" t="s">
        <v>536</v>
      </c>
    </row>
    <row r="2060" spans="4:8" ht="12.75">
      <c r="D2060" s="128">
        <v>1658518.1224308014</v>
      </c>
      <c r="F2060" s="128">
        <v>26500</v>
      </c>
      <c r="H2060" s="149" t="s">
        <v>537</v>
      </c>
    </row>
    <row r="2062" spans="1:10" ht="12.75">
      <c r="A2062" s="144" t="s">
        <v>1166</v>
      </c>
      <c r="C2062" s="150" t="s">
        <v>1167</v>
      </c>
      <c r="D2062" s="128">
        <v>1638093.5093390145</v>
      </c>
      <c r="F2062" s="128">
        <v>26366.666666666664</v>
      </c>
      <c r="H2062" s="128">
        <v>1611726.842672348</v>
      </c>
      <c r="I2062" s="128">
        <v>-0.0001</v>
      </c>
      <c r="J2062" s="128">
        <v>-0.0001</v>
      </c>
    </row>
    <row r="2063" spans="1:8" ht="12.75">
      <c r="A2063" s="127">
        <v>38380.02185185185</v>
      </c>
      <c r="C2063" s="150" t="s">
        <v>1168</v>
      </c>
      <c r="D2063" s="128">
        <v>17737.749521571215</v>
      </c>
      <c r="F2063" s="128">
        <v>152.7525231651947</v>
      </c>
      <c r="H2063" s="128">
        <v>17737.749521571215</v>
      </c>
    </row>
    <row r="2065" spans="3:8" ht="12.75">
      <c r="C2065" s="150" t="s">
        <v>1169</v>
      </c>
      <c r="D2065" s="128">
        <v>1.082828875179938</v>
      </c>
      <c r="F2065" s="128">
        <v>0.5793395315999801</v>
      </c>
      <c r="H2065" s="128">
        <v>1.1005431597925661</v>
      </c>
    </row>
    <row r="2066" spans="1:10" ht="12.75">
      <c r="A2066" s="144" t="s">
        <v>1158</v>
      </c>
      <c r="C2066" s="145" t="s">
        <v>1159</v>
      </c>
      <c r="D2066" s="145" t="s">
        <v>1160</v>
      </c>
      <c r="F2066" s="145" t="s">
        <v>1161</v>
      </c>
      <c r="G2066" s="145" t="s">
        <v>1162</v>
      </c>
      <c r="H2066" s="145" t="s">
        <v>1163</v>
      </c>
      <c r="I2066" s="146" t="s">
        <v>1164</v>
      </c>
      <c r="J2066" s="145" t="s">
        <v>1165</v>
      </c>
    </row>
    <row r="2067" spans="1:8" ht="12.75">
      <c r="A2067" s="147" t="s">
        <v>1109</v>
      </c>
      <c r="C2067" s="148">
        <v>393.36599999992177</v>
      </c>
      <c r="D2067" s="128">
        <v>4505641.502960205</v>
      </c>
      <c r="F2067" s="128">
        <v>16700</v>
      </c>
      <c r="G2067" s="128">
        <v>14800</v>
      </c>
      <c r="H2067" s="149" t="s">
        <v>538</v>
      </c>
    </row>
    <row r="2069" spans="4:8" ht="12.75">
      <c r="D2069" s="128">
        <v>4024222.002986908</v>
      </c>
      <c r="F2069" s="128">
        <v>17000</v>
      </c>
      <c r="G2069" s="128">
        <v>14500</v>
      </c>
      <c r="H2069" s="149" t="s">
        <v>539</v>
      </c>
    </row>
    <row r="2071" spans="4:8" ht="12.75">
      <c r="D2071" s="128">
        <v>4330397.1723098755</v>
      </c>
      <c r="F2071" s="128">
        <v>17600</v>
      </c>
      <c r="G2071" s="128">
        <v>15700</v>
      </c>
      <c r="H2071" s="149" t="s">
        <v>540</v>
      </c>
    </row>
    <row r="2073" spans="1:10" ht="12.75">
      <c r="A2073" s="144" t="s">
        <v>1166</v>
      </c>
      <c r="C2073" s="150" t="s">
        <v>1167</v>
      </c>
      <c r="D2073" s="128">
        <v>4286753.559418996</v>
      </c>
      <c r="F2073" s="128">
        <v>17100</v>
      </c>
      <c r="G2073" s="128">
        <v>15000</v>
      </c>
      <c r="H2073" s="128">
        <v>4270703.559418996</v>
      </c>
      <c r="I2073" s="128">
        <v>-0.0001</v>
      </c>
      <c r="J2073" s="128">
        <v>-0.0001</v>
      </c>
    </row>
    <row r="2074" spans="1:8" ht="12.75">
      <c r="A2074" s="127">
        <v>38380.02255787037</v>
      </c>
      <c r="C2074" s="150" t="s">
        <v>1168</v>
      </c>
      <c r="D2074" s="128">
        <v>243659.100893564</v>
      </c>
      <c r="F2074" s="128">
        <v>458.25756949558405</v>
      </c>
      <c r="G2074" s="128">
        <v>624.4997998398399</v>
      </c>
      <c r="H2074" s="128">
        <v>243659.100893564</v>
      </c>
    </row>
    <row r="2076" spans="3:8" ht="12.75">
      <c r="C2076" s="150" t="s">
        <v>1169</v>
      </c>
      <c r="D2076" s="128">
        <v>5.684000666616075</v>
      </c>
      <c r="F2076" s="128">
        <v>2.679868827459556</v>
      </c>
      <c r="G2076" s="128">
        <v>4.163331998932266</v>
      </c>
      <c r="H2076" s="128">
        <v>5.705362067478934</v>
      </c>
    </row>
    <row r="2077" spans="1:10" ht="12.75">
      <c r="A2077" s="144" t="s">
        <v>1158</v>
      </c>
      <c r="C2077" s="145" t="s">
        <v>1159</v>
      </c>
      <c r="D2077" s="145" t="s">
        <v>1160</v>
      </c>
      <c r="F2077" s="145" t="s">
        <v>1161</v>
      </c>
      <c r="G2077" s="145" t="s">
        <v>1162</v>
      </c>
      <c r="H2077" s="145" t="s">
        <v>1163</v>
      </c>
      <c r="I2077" s="146" t="s">
        <v>1164</v>
      </c>
      <c r="J2077" s="145" t="s">
        <v>1165</v>
      </c>
    </row>
    <row r="2078" spans="1:8" ht="12.75">
      <c r="A2078" s="147" t="s">
        <v>1103</v>
      </c>
      <c r="C2078" s="148">
        <v>396.15199999976903</v>
      </c>
      <c r="D2078" s="128">
        <v>4670502.452735901</v>
      </c>
      <c r="F2078" s="128">
        <v>73900</v>
      </c>
      <c r="G2078" s="128">
        <v>75300</v>
      </c>
      <c r="H2078" s="149" t="s">
        <v>541</v>
      </c>
    </row>
    <row r="2080" spans="4:8" ht="12.75">
      <c r="D2080" s="128">
        <v>4747515.607185364</v>
      </c>
      <c r="F2080" s="128">
        <v>73600</v>
      </c>
      <c r="G2080" s="128">
        <v>74900</v>
      </c>
      <c r="H2080" s="149" t="s">
        <v>542</v>
      </c>
    </row>
    <row r="2082" spans="4:8" ht="12.75">
      <c r="D2082" s="128">
        <v>4685443.957130432</v>
      </c>
      <c r="F2082" s="128">
        <v>74800</v>
      </c>
      <c r="G2082" s="128">
        <v>75200</v>
      </c>
      <c r="H2082" s="149" t="s">
        <v>543</v>
      </c>
    </row>
    <row r="2084" spans="1:10" ht="12.75">
      <c r="A2084" s="144" t="s">
        <v>1166</v>
      </c>
      <c r="C2084" s="150" t="s">
        <v>1167</v>
      </c>
      <c r="D2084" s="128">
        <v>4701154.005683899</v>
      </c>
      <c r="F2084" s="128">
        <v>74100</v>
      </c>
      <c r="G2084" s="128">
        <v>75133.33333333333</v>
      </c>
      <c r="H2084" s="128">
        <v>4626542.868149218</v>
      </c>
      <c r="I2084" s="128">
        <v>-0.0001</v>
      </c>
      <c r="J2084" s="128">
        <v>-0.0001</v>
      </c>
    </row>
    <row r="2085" spans="1:8" ht="12.75">
      <c r="A2085" s="127">
        <v>38380.02328703704</v>
      </c>
      <c r="C2085" s="150" t="s">
        <v>1168</v>
      </c>
      <c r="D2085" s="128">
        <v>40839.450396971144</v>
      </c>
      <c r="F2085" s="128">
        <v>624.4997998398399</v>
      </c>
      <c r="G2085" s="128">
        <v>208.16659994661327</v>
      </c>
      <c r="H2085" s="128">
        <v>40839.450396971144</v>
      </c>
    </row>
    <row r="2087" spans="3:8" ht="12.75">
      <c r="C2087" s="150" t="s">
        <v>1169</v>
      </c>
      <c r="D2087" s="128">
        <v>0.8687111791614247</v>
      </c>
      <c r="F2087" s="128">
        <v>0.8427797568688797</v>
      </c>
      <c r="G2087" s="128">
        <v>0.277062910310488</v>
      </c>
      <c r="H2087" s="128">
        <v>0.8827206741803815</v>
      </c>
    </row>
    <row r="2088" spans="1:10" ht="12.75">
      <c r="A2088" s="144" t="s">
        <v>1158</v>
      </c>
      <c r="C2088" s="145" t="s">
        <v>1159</v>
      </c>
      <c r="D2088" s="145" t="s">
        <v>1160</v>
      </c>
      <c r="F2088" s="145" t="s">
        <v>1161</v>
      </c>
      <c r="G2088" s="145" t="s">
        <v>1162</v>
      </c>
      <c r="H2088" s="145" t="s">
        <v>1163</v>
      </c>
      <c r="I2088" s="146" t="s">
        <v>1164</v>
      </c>
      <c r="J2088" s="145" t="s">
        <v>1165</v>
      </c>
    </row>
    <row r="2089" spans="1:8" ht="12.75">
      <c r="A2089" s="147" t="s">
        <v>1110</v>
      </c>
      <c r="C2089" s="148">
        <v>589.5920000001788</v>
      </c>
      <c r="D2089" s="128">
        <v>405878.6592011452</v>
      </c>
      <c r="F2089" s="128">
        <v>3650</v>
      </c>
      <c r="G2089" s="128">
        <v>3130</v>
      </c>
      <c r="H2089" s="149" t="s">
        <v>544</v>
      </c>
    </row>
    <row r="2091" spans="4:8" ht="12.75">
      <c r="D2091" s="128">
        <v>438371.2600312233</v>
      </c>
      <c r="F2091" s="128">
        <v>3540.0000000037253</v>
      </c>
      <c r="G2091" s="128">
        <v>3140</v>
      </c>
      <c r="H2091" s="149" t="s">
        <v>545</v>
      </c>
    </row>
    <row r="2093" spans="4:8" ht="12.75">
      <c r="D2093" s="128">
        <v>429774.08980607986</v>
      </c>
      <c r="F2093" s="128">
        <v>3800</v>
      </c>
      <c r="G2093" s="128">
        <v>3200</v>
      </c>
      <c r="H2093" s="149" t="s">
        <v>546</v>
      </c>
    </row>
    <row r="2095" spans="1:10" ht="12.75">
      <c r="A2095" s="144" t="s">
        <v>1166</v>
      </c>
      <c r="C2095" s="150" t="s">
        <v>1167</v>
      </c>
      <c r="D2095" s="128">
        <v>424674.6696794828</v>
      </c>
      <c r="F2095" s="128">
        <v>3663.3333333345754</v>
      </c>
      <c r="G2095" s="128">
        <v>3156.666666666667</v>
      </c>
      <c r="H2095" s="128">
        <v>421264.66967948223</v>
      </c>
      <c r="I2095" s="128">
        <v>-0.0001</v>
      </c>
      <c r="J2095" s="128">
        <v>-0.0001</v>
      </c>
    </row>
    <row r="2096" spans="1:8" ht="12.75">
      <c r="A2096" s="127">
        <v>38380.024039351854</v>
      </c>
      <c r="C2096" s="150" t="s">
        <v>1168</v>
      </c>
      <c r="D2096" s="128">
        <v>16835.835037097335</v>
      </c>
      <c r="F2096" s="128">
        <v>130.5118130012467</v>
      </c>
      <c r="G2096" s="128">
        <v>37.859388972001824</v>
      </c>
      <c r="H2096" s="128">
        <v>16835.835037097335</v>
      </c>
    </row>
    <row r="2098" spans="3:8" ht="12.75">
      <c r="C2098" s="150" t="s">
        <v>1169</v>
      </c>
      <c r="D2098" s="128">
        <v>3.9644076369810195</v>
      </c>
      <c r="F2098" s="128">
        <v>3.562651856265763</v>
      </c>
      <c r="G2098" s="128">
        <v>1.1993470635269852</v>
      </c>
      <c r="H2098" s="128">
        <v>3.9964982228172192</v>
      </c>
    </row>
    <row r="2099" spans="1:10" ht="12.75">
      <c r="A2099" s="144" t="s">
        <v>1158</v>
      </c>
      <c r="C2099" s="145" t="s">
        <v>1159</v>
      </c>
      <c r="D2099" s="145" t="s">
        <v>1160</v>
      </c>
      <c r="F2099" s="145" t="s">
        <v>1161</v>
      </c>
      <c r="G2099" s="145" t="s">
        <v>1162</v>
      </c>
      <c r="H2099" s="145" t="s">
        <v>1163</v>
      </c>
      <c r="I2099" s="146" t="s">
        <v>1164</v>
      </c>
      <c r="J2099" s="145" t="s">
        <v>1165</v>
      </c>
    </row>
    <row r="2100" spans="1:8" ht="12.75">
      <c r="A2100" s="147" t="s">
        <v>1111</v>
      </c>
      <c r="C2100" s="148">
        <v>766.4900000002235</v>
      </c>
      <c r="D2100" s="128">
        <v>28350.553173452616</v>
      </c>
      <c r="F2100" s="128">
        <v>1828</v>
      </c>
      <c r="G2100" s="128">
        <v>1972</v>
      </c>
      <c r="H2100" s="149" t="s">
        <v>547</v>
      </c>
    </row>
    <row r="2102" spans="4:8" ht="12.75">
      <c r="D2102" s="128">
        <v>29552.072246581316</v>
      </c>
      <c r="F2102" s="128">
        <v>1941</v>
      </c>
      <c r="G2102" s="128">
        <v>2075</v>
      </c>
      <c r="H2102" s="149" t="s">
        <v>548</v>
      </c>
    </row>
    <row r="2104" spans="4:8" ht="12.75">
      <c r="D2104" s="128">
        <v>29033.681255728006</v>
      </c>
      <c r="F2104" s="128">
        <v>1856</v>
      </c>
      <c r="G2104" s="128">
        <v>1934</v>
      </c>
      <c r="H2104" s="149" t="s">
        <v>549</v>
      </c>
    </row>
    <row r="2106" spans="1:10" ht="12.75">
      <c r="A2106" s="144" t="s">
        <v>1166</v>
      </c>
      <c r="C2106" s="150" t="s">
        <v>1167</v>
      </c>
      <c r="D2106" s="128">
        <v>28978.76889192065</v>
      </c>
      <c r="F2106" s="128">
        <v>1875</v>
      </c>
      <c r="G2106" s="128">
        <v>1993.6666666666665</v>
      </c>
      <c r="H2106" s="128">
        <v>27042.12011143284</v>
      </c>
      <c r="I2106" s="128">
        <v>-0.0001</v>
      </c>
      <c r="J2106" s="128">
        <v>-0.0001</v>
      </c>
    </row>
    <row r="2107" spans="1:8" ht="12.75">
      <c r="A2107" s="127">
        <v>38380.02480324074</v>
      </c>
      <c r="C2107" s="150" t="s">
        <v>1168</v>
      </c>
      <c r="D2107" s="128">
        <v>602.6388193163777</v>
      </c>
      <c r="F2107" s="128">
        <v>58.847259919218</v>
      </c>
      <c r="G2107" s="128">
        <v>72.9543236095938</v>
      </c>
      <c r="H2107" s="128">
        <v>602.6388193163777</v>
      </c>
    </row>
    <row r="2109" spans="3:8" ht="12.75">
      <c r="C2109" s="150" t="s">
        <v>1169</v>
      </c>
      <c r="D2109" s="128">
        <v>2.079587375033019</v>
      </c>
      <c r="F2109" s="128">
        <v>3.1385205290249605</v>
      </c>
      <c r="G2109" s="128">
        <v>3.6593039764049733</v>
      </c>
      <c r="H2109" s="128">
        <v>2.2285191280605052</v>
      </c>
    </row>
    <row r="2110" spans="1:16" ht="12.75">
      <c r="A2110" s="138" t="s">
        <v>1258</v>
      </c>
      <c r="B2110" s="133" t="s">
        <v>1313</v>
      </c>
      <c r="D2110" s="138" t="s">
        <v>1259</v>
      </c>
      <c r="E2110" s="133" t="s">
        <v>1260</v>
      </c>
      <c r="F2110" s="134" t="s">
        <v>1194</v>
      </c>
      <c r="G2110" s="139" t="s">
        <v>1262</v>
      </c>
      <c r="H2110" s="140">
        <v>2</v>
      </c>
      <c r="I2110" s="141" t="s">
        <v>1263</v>
      </c>
      <c r="J2110" s="140">
        <v>4</v>
      </c>
      <c r="K2110" s="139" t="s">
        <v>1264</v>
      </c>
      <c r="L2110" s="142">
        <v>1</v>
      </c>
      <c r="M2110" s="139" t="s">
        <v>1265</v>
      </c>
      <c r="N2110" s="143">
        <v>1</v>
      </c>
      <c r="O2110" s="139" t="s">
        <v>1266</v>
      </c>
      <c r="P2110" s="143">
        <v>1</v>
      </c>
    </row>
    <row r="2112" spans="1:10" ht="12.75">
      <c r="A2112" s="144" t="s">
        <v>1158</v>
      </c>
      <c r="C2112" s="145" t="s">
        <v>1159</v>
      </c>
      <c r="D2112" s="145" t="s">
        <v>1160</v>
      </c>
      <c r="F2112" s="145" t="s">
        <v>1161</v>
      </c>
      <c r="G2112" s="145" t="s">
        <v>1162</v>
      </c>
      <c r="H2112" s="145" t="s">
        <v>1163</v>
      </c>
      <c r="I2112" s="146" t="s">
        <v>1164</v>
      </c>
      <c r="J2112" s="145" t="s">
        <v>1165</v>
      </c>
    </row>
    <row r="2113" spans="1:8" ht="12.75">
      <c r="A2113" s="147" t="s">
        <v>1290</v>
      </c>
      <c r="C2113" s="148">
        <v>178.2290000000503</v>
      </c>
      <c r="D2113" s="128">
        <v>438.8782478007488</v>
      </c>
      <c r="F2113" s="128">
        <v>421</v>
      </c>
      <c r="G2113" s="128">
        <v>392</v>
      </c>
      <c r="H2113" s="149" t="s">
        <v>550</v>
      </c>
    </row>
    <row r="2115" spans="4:8" ht="12.75">
      <c r="D2115" s="128">
        <v>457.50189045025036</v>
      </c>
      <c r="F2115" s="128">
        <v>439</v>
      </c>
      <c r="G2115" s="128">
        <v>429</v>
      </c>
      <c r="H2115" s="149" t="s">
        <v>551</v>
      </c>
    </row>
    <row r="2117" spans="4:8" ht="12.75">
      <c r="D2117" s="128">
        <v>477.12560840928927</v>
      </c>
      <c r="F2117" s="128">
        <v>349</v>
      </c>
      <c r="G2117" s="128">
        <v>399</v>
      </c>
      <c r="H2117" s="149" t="s">
        <v>552</v>
      </c>
    </row>
    <row r="2119" spans="1:8" ht="12.75">
      <c r="A2119" s="144" t="s">
        <v>1166</v>
      </c>
      <c r="C2119" s="150" t="s">
        <v>1167</v>
      </c>
      <c r="D2119" s="128">
        <v>457.83524888676277</v>
      </c>
      <c r="F2119" s="128">
        <v>403</v>
      </c>
      <c r="G2119" s="128">
        <v>406.66666666666663</v>
      </c>
      <c r="H2119" s="128">
        <v>52.89449367842947</v>
      </c>
    </row>
    <row r="2120" spans="1:8" ht="12.75">
      <c r="A2120" s="127">
        <v>38380.027280092596</v>
      </c>
      <c r="C2120" s="150" t="s">
        <v>1168</v>
      </c>
      <c r="D2120" s="128">
        <v>19.125859307895873</v>
      </c>
      <c r="F2120" s="128">
        <v>47.62352359916264</v>
      </c>
      <c r="G2120" s="128">
        <v>19.65536398374076</v>
      </c>
      <c r="H2120" s="128">
        <v>19.125859307895873</v>
      </c>
    </row>
    <row r="2122" spans="3:8" ht="12.75">
      <c r="C2122" s="150" t="s">
        <v>1169</v>
      </c>
      <c r="D2122" s="128">
        <v>4.177454521992541</v>
      </c>
      <c r="F2122" s="128">
        <v>11.817251513439862</v>
      </c>
      <c r="G2122" s="128">
        <v>4.833286225510024</v>
      </c>
      <c r="H2122" s="128">
        <v>36.15850720525085</v>
      </c>
    </row>
    <row r="2123" spans="1:10" ht="12.75">
      <c r="A2123" s="144" t="s">
        <v>1158</v>
      </c>
      <c r="C2123" s="145" t="s">
        <v>1159</v>
      </c>
      <c r="D2123" s="145" t="s">
        <v>1160</v>
      </c>
      <c r="F2123" s="145" t="s">
        <v>1161</v>
      </c>
      <c r="G2123" s="145" t="s">
        <v>1162</v>
      </c>
      <c r="H2123" s="145" t="s">
        <v>1163</v>
      </c>
      <c r="I2123" s="146" t="s">
        <v>1164</v>
      </c>
      <c r="J2123" s="145" t="s">
        <v>1165</v>
      </c>
    </row>
    <row r="2124" spans="1:8" ht="12.75">
      <c r="A2124" s="147" t="s">
        <v>1104</v>
      </c>
      <c r="C2124" s="148">
        <v>251.61100000003353</v>
      </c>
      <c r="D2124" s="128">
        <v>4025534.5270614624</v>
      </c>
      <c r="F2124" s="128">
        <v>25800</v>
      </c>
      <c r="G2124" s="128">
        <v>22400</v>
      </c>
      <c r="H2124" s="149" t="s">
        <v>553</v>
      </c>
    </row>
    <row r="2126" spans="4:8" ht="12.75">
      <c r="D2126" s="128">
        <v>4048900.0225753784</v>
      </c>
      <c r="F2126" s="128">
        <v>25900</v>
      </c>
      <c r="G2126" s="128">
        <v>22100</v>
      </c>
      <c r="H2126" s="149" t="s">
        <v>554</v>
      </c>
    </row>
    <row r="2128" spans="4:8" ht="12.75">
      <c r="D2128" s="128">
        <v>3775361.20331192</v>
      </c>
      <c r="F2128" s="128">
        <v>26500</v>
      </c>
      <c r="G2128" s="128">
        <v>23200</v>
      </c>
      <c r="H2128" s="149" t="s">
        <v>555</v>
      </c>
    </row>
    <row r="2130" spans="1:10" ht="12.75">
      <c r="A2130" s="144" t="s">
        <v>1166</v>
      </c>
      <c r="C2130" s="150" t="s">
        <v>1167</v>
      </c>
      <c r="D2130" s="128">
        <v>3949931.9176495867</v>
      </c>
      <c r="F2130" s="128">
        <v>26066.666666666664</v>
      </c>
      <c r="G2130" s="128">
        <v>22566.666666666664</v>
      </c>
      <c r="H2130" s="128">
        <v>3925632.501804388</v>
      </c>
      <c r="I2130" s="128">
        <v>-0.0001</v>
      </c>
      <c r="J2130" s="128">
        <v>-0.0001</v>
      </c>
    </row>
    <row r="2131" spans="1:8" ht="12.75">
      <c r="A2131" s="127">
        <v>38380.02800925926</v>
      </c>
      <c r="C2131" s="150" t="s">
        <v>1168</v>
      </c>
      <c r="D2131" s="128">
        <v>151633.3977836787</v>
      </c>
      <c r="F2131" s="128">
        <v>378.5938897200183</v>
      </c>
      <c r="G2131" s="128">
        <v>568.6240703077326</v>
      </c>
      <c r="H2131" s="128">
        <v>151633.3977836787</v>
      </c>
    </row>
    <row r="2133" spans="3:8" ht="12.75">
      <c r="C2133" s="150" t="s">
        <v>1169</v>
      </c>
      <c r="D2133" s="128">
        <v>3.8388863642467133</v>
      </c>
      <c r="F2133" s="128">
        <v>1.4524062265473847</v>
      </c>
      <c r="G2133" s="128">
        <v>2.5197521579367774</v>
      </c>
      <c r="H2133" s="128">
        <v>3.862648827010209</v>
      </c>
    </row>
    <row r="2134" spans="1:10" ht="12.75">
      <c r="A2134" s="144" t="s">
        <v>1158</v>
      </c>
      <c r="C2134" s="145" t="s">
        <v>1159</v>
      </c>
      <c r="D2134" s="145" t="s">
        <v>1160</v>
      </c>
      <c r="F2134" s="145" t="s">
        <v>1161</v>
      </c>
      <c r="G2134" s="145" t="s">
        <v>1162</v>
      </c>
      <c r="H2134" s="145" t="s">
        <v>1163</v>
      </c>
      <c r="I2134" s="146" t="s">
        <v>1164</v>
      </c>
      <c r="J2134" s="145" t="s">
        <v>1165</v>
      </c>
    </row>
    <row r="2135" spans="1:8" ht="12.75">
      <c r="A2135" s="147" t="s">
        <v>1107</v>
      </c>
      <c r="C2135" s="148">
        <v>257.6099999998696</v>
      </c>
      <c r="D2135" s="128">
        <v>375117.24205732346</v>
      </c>
      <c r="F2135" s="128">
        <v>10415</v>
      </c>
      <c r="G2135" s="128">
        <v>7757.499999992549</v>
      </c>
      <c r="H2135" s="149" t="s">
        <v>556</v>
      </c>
    </row>
    <row r="2137" spans="4:8" ht="12.75">
      <c r="D2137" s="128">
        <v>362208.69577503204</v>
      </c>
      <c r="F2137" s="128">
        <v>11712.5</v>
      </c>
      <c r="G2137" s="128">
        <v>8537.5</v>
      </c>
      <c r="H2137" s="149" t="s">
        <v>557</v>
      </c>
    </row>
    <row r="2139" spans="4:8" ht="12.75">
      <c r="D2139" s="128">
        <v>373900</v>
      </c>
      <c r="F2139" s="128">
        <v>10150</v>
      </c>
      <c r="G2139" s="128">
        <v>8355</v>
      </c>
      <c r="H2139" s="149" t="s">
        <v>558</v>
      </c>
    </row>
    <row r="2141" spans="1:10" ht="12.75">
      <c r="A2141" s="144" t="s">
        <v>1166</v>
      </c>
      <c r="C2141" s="150" t="s">
        <v>1167</v>
      </c>
      <c r="D2141" s="128">
        <v>370408.6459441185</v>
      </c>
      <c r="F2141" s="128">
        <v>10759.166666666668</v>
      </c>
      <c r="G2141" s="128">
        <v>8216.666666664183</v>
      </c>
      <c r="H2141" s="128">
        <v>360920.72927745304</v>
      </c>
      <c r="I2141" s="128">
        <v>-0.0001</v>
      </c>
      <c r="J2141" s="128">
        <v>-0.0001</v>
      </c>
    </row>
    <row r="2142" spans="1:8" ht="12.75">
      <c r="A2142" s="127">
        <v>38380.028912037036</v>
      </c>
      <c r="C2142" s="150" t="s">
        <v>1168</v>
      </c>
      <c r="D2142" s="128">
        <v>7127.39830780847</v>
      </c>
      <c r="F2142" s="128">
        <v>836.1755696821891</v>
      </c>
      <c r="G2142" s="128">
        <v>407.9853959846527</v>
      </c>
      <c r="H2142" s="128">
        <v>7127.39830780847</v>
      </c>
    </row>
    <row r="2144" spans="3:8" ht="12.75">
      <c r="C2144" s="150" t="s">
        <v>1169</v>
      </c>
      <c r="D2144" s="128">
        <v>1.9241986886244933</v>
      </c>
      <c r="F2144" s="128">
        <v>7.771750318477477</v>
      </c>
      <c r="G2144" s="128">
        <v>4.965339504885713</v>
      </c>
      <c r="H2144" s="128">
        <v>1.9747821972091208</v>
      </c>
    </row>
    <row r="2145" spans="1:10" ht="12.75">
      <c r="A2145" s="144" t="s">
        <v>1158</v>
      </c>
      <c r="C2145" s="145" t="s">
        <v>1159</v>
      </c>
      <c r="D2145" s="145" t="s">
        <v>1160</v>
      </c>
      <c r="F2145" s="145" t="s">
        <v>1161</v>
      </c>
      <c r="G2145" s="145" t="s">
        <v>1162</v>
      </c>
      <c r="H2145" s="145" t="s">
        <v>1163</v>
      </c>
      <c r="I2145" s="146" t="s">
        <v>1164</v>
      </c>
      <c r="J2145" s="145" t="s">
        <v>1165</v>
      </c>
    </row>
    <row r="2146" spans="1:8" ht="12.75">
      <c r="A2146" s="147" t="s">
        <v>1106</v>
      </c>
      <c r="C2146" s="148">
        <v>259.9399999999441</v>
      </c>
      <c r="D2146" s="128">
        <v>3983273.035697937</v>
      </c>
      <c r="F2146" s="128">
        <v>22350</v>
      </c>
      <c r="G2146" s="128">
        <v>19625</v>
      </c>
      <c r="H2146" s="149" t="s">
        <v>559</v>
      </c>
    </row>
    <row r="2148" spans="4:8" ht="12.75">
      <c r="D2148" s="128">
        <v>3990221.915588379</v>
      </c>
      <c r="F2148" s="128">
        <v>22500</v>
      </c>
      <c r="G2148" s="128">
        <v>19800</v>
      </c>
      <c r="H2148" s="149" t="s">
        <v>560</v>
      </c>
    </row>
    <row r="2150" spans="4:8" ht="12.75">
      <c r="D2150" s="128">
        <v>3638025</v>
      </c>
      <c r="F2150" s="128">
        <v>22575</v>
      </c>
      <c r="G2150" s="128">
        <v>20200</v>
      </c>
      <c r="H2150" s="149" t="s">
        <v>561</v>
      </c>
    </row>
    <row r="2152" spans="1:10" ht="12.75">
      <c r="A2152" s="144" t="s">
        <v>1166</v>
      </c>
      <c r="C2152" s="150" t="s">
        <v>1167</v>
      </c>
      <c r="D2152" s="128">
        <v>3870506.650428772</v>
      </c>
      <c r="F2152" s="128">
        <v>22475</v>
      </c>
      <c r="G2152" s="128">
        <v>19875</v>
      </c>
      <c r="H2152" s="128">
        <v>3849318.5191156403</v>
      </c>
      <c r="I2152" s="128">
        <v>-0.0001</v>
      </c>
      <c r="J2152" s="128">
        <v>-0.0001</v>
      </c>
    </row>
    <row r="2153" spans="1:8" ht="12.75">
      <c r="A2153" s="127">
        <v>38380.02984953704</v>
      </c>
      <c r="C2153" s="150" t="s">
        <v>1168</v>
      </c>
      <c r="D2153" s="128">
        <v>201364.99217216647</v>
      </c>
      <c r="F2153" s="128">
        <v>114.56439237389601</v>
      </c>
      <c r="G2153" s="128">
        <v>294.7456530637899</v>
      </c>
      <c r="H2153" s="128">
        <v>201364.99217216647</v>
      </c>
    </row>
    <row r="2155" spans="3:8" ht="12.75">
      <c r="C2155" s="150" t="s">
        <v>1169</v>
      </c>
      <c r="D2155" s="128">
        <v>5.202548667623642</v>
      </c>
      <c r="F2155" s="128">
        <v>0.509741456613553</v>
      </c>
      <c r="G2155" s="128">
        <v>1.4829969965473708</v>
      </c>
      <c r="H2155" s="128">
        <v>5.231185498736774</v>
      </c>
    </row>
    <row r="2156" spans="1:10" ht="12.75">
      <c r="A2156" s="144" t="s">
        <v>1158</v>
      </c>
      <c r="C2156" s="145" t="s">
        <v>1159</v>
      </c>
      <c r="D2156" s="145" t="s">
        <v>1160</v>
      </c>
      <c r="F2156" s="145" t="s">
        <v>1161</v>
      </c>
      <c r="G2156" s="145" t="s">
        <v>1162</v>
      </c>
      <c r="H2156" s="145" t="s">
        <v>1163</v>
      </c>
      <c r="I2156" s="146" t="s">
        <v>1164</v>
      </c>
      <c r="J2156" s="145" t="s">
        <v>1165</v>
      </c>
    </row>
    <row r="2157" spans="1:8" ht="12.75">
      <c r="A2157" s="147" t="s">
        <v>1108</v>
      </c>
      <c r="C2157" s="148">
        <v>285.2129999999888</v>
      </c>
      <c r="D2157" s="128">
        <v>986249.839504242</v>
      </c>
      <c r="F2157" s="128">
        <v>13550</v>
      </c>
      <c r="G2157" s="128">
        <v>11350</v>
      </c>
      <c r="H2157" s="149" t="s">
        <v>562</v>
      </c>
    </row>
    <row r="2159" spans="4:8" ht="12.75">
      <c r="D2159" s="128">
        <v>1017987.7492008209</v>
      </c>
      <c r="F2159" s="128">
        <v>12900</v>
      </c>
      <c r="G2159" s="128">
        <v>11250</v>
      </c>
      <c r="H2159" s="149" t="s">
        <v>563</v>
      </c>
    </row>
    <row r="2161" spans="4:8" ht="12.75">
      <c r="D2161" s="128">
        <v>1047922.225985527</v>
      </c>
      <c r="F2161" s="128">
        <v>13050</v>
      </c>
      <c r="G2161" s="128">
        <v>11350</v>
      </c>
      <c r="H2161" s="149" t="s">
        <v>564</v>
      </c>
    </row>
    <row r="2163" spans="1:10" ht="12.75">
      <c r="A2163" s="144" t="s">
        <v>1166</v>
      </c>
      <c r="C2163" s="150" t="s">
        <v>1167</v>
      </c>
      <c r="D2163" s="128">
        <v>1017386.6048968632</v>
      </c>
      <c r="F2163" s="128">
        <v>13166.666666666668</v>
      </c>
      <c r="G2163" s="128">
        <v>11316.666666666668</v>
      </c>
      <c r="H2163" s="128">
        <v>1005242.7207332343</v>
      </c>
      <c r="I2163" s="128">
        <v>-0.0001</v>
      </c>
      <c r="J2163" s="128">
        <v>-0.0001</v>
      </c>
    </row>
    <row r="2164" spans="1:8" ht="12.75">
      <c r="A2164" s="127">
        <v>38380.03077546296</v>
      </c>
      <c r="C2164" s="150" t="s">
        <v>1168</v>
      </c>
      <c r="D2164" s="128">
        <v>30840.58761485896</v>
      </c>
      <c r="F2164" s="128">
        <v>340.34296427770227</v>
      </c>
      <c r="G2164" s="128">
        <v>57.73502691896257</v>
      </c>
      <c r="H2164" s="128">
        <v>30840.58761485896</v>
      </c>
    </row>
    <row r="2166" spans="3:8" ht="12.75">
      <c r="C2166" s="150" t="s">
        <v>1169</v>
      </c>
      <c r="D2166" s="128">
        <v>3.0313538104804723</v>
      </c>
      <c r="F2166" s="128">
        <v>2.584883272995207</v>
      </c>
      <c r="G2166" s="128">
        <v>0.5101769683560756</v>
      </c>
      <c r="H2166" s="128">
        <v>3.067974229384474</v>
      </c>
    </row>
    <row r="2167" spans="1:10" ht="12.75">
      <c r="A2167" s="144" t="s">
        <v>1158</v>
      </c>
      <c r="C2167" s="145" t="s">
        <v>1159</v>
      </c>
      <c r="D2167" s="145" t="s">
        <v>1160</v>
      </c>
      <c r="F2167" s="145" t="s">
        <v>1161</v>
      </c>
      <c r="G2167" s="145" t="s">
        <v>1162</v>
      </c>
      <c r="H2167" s="145" t="s">
        <v>1163</v>
      </c>
      <c r="I2167" s="146" t="s">
        <v>1164</v>
      </c>
      <c r="J2167" s="145" t="s">
        <v>1165</v>
      </c>
    </row>
    <row r="2168" spans="1:8" ht="12.75">
      <c r="A2168" s="147" t="s">
        <v>1104</v>
      </c>
      <c r="C2168" s="148">
        <v>288.1579999998212</v>
      </c>
      <c r="D2168" s="128">
        <v>409822.1505088806</v>
      </c>
      <c r="F2168" s="128">
        <v>3590.0000000037253</v>
      </c>
      <c r="G2168" s="128">
        <v>3220</v>
      </c>
      <c r="H2168" s="149" t="s">
        <v>565</v>
      </c>
    </row>
    <row r="2170" spans="4:8" ht="12.75">
      <c r="D2170" s="128">
        <v>415690.1479949951</v>
      </c>
      <c r="F2170" s="128">
        <v>3590.0000000037253</v>
      </c>
      <c r="G2170" s="128">
        <v>3220</v>
      </c>
      <c r="H2170" s="149" t="s">
        <v>566</v>
      </c>
    </row>
    <row r="2172" spans="4:8" ht="12.75">
      <c r="D2172" s="128">
        <v>406964.58110141754</v>
      </c>
      <c r="F2172" s="128">
        <v>3590.0000000037253</v>
      </c>
      <c r="G2172" s="128">
        <v>3220</v>
      </c>
      <c r="H2172" s="149" t="s">
        <v>567</v>
      </c>
    </row>
    <row r="2174" spans="1:10" ht="12.75">
      <c r="A2174" s="144" t="s">
        <v>1166</v>
      </c>
      <c r="C2174" s="150" t="s">
        <v>1167</v>
      </c>
      <c r="D2174" s="128">
        <v>410825.6265350977</v>
      </c>
      <c r="F2174" s="128">
        <v>3590.0000000037253</v>
      </c>
      <c r="G2174" s="128">
        <v>3220</v>
      </c>
      <c r="H2174" s="128">
        <v>407423.4915793437</v>
      </c>
      <c r="I2174" s="128">
        <v>-0.0001</v>
      </c>
      <c r="J2174" s="128">
        <v>-0.0001</v>
      </c>
    </row>
    <row r="2175" spans="1:8" ht="12.75">
      <c r="A2175" s="127">
        <v>38380.03145833333</v>
      </c>
      <c r="C2175" s="150" t="s">
        <v>1168</v>
      </c>
      <c r="D2175" s="128">
        <v>4448.494408780111</v>
      </c>
      <c r="H2175" s="128">
        <v>4448.494408780111</v>
      </c>
    </row>
    <row r="2177" spans="3:8" ht="12.75">
      <c r="C2177" s="150" t="s">
        <v>1169</v>
      </c>
      <c r="D2177" s="128">
        <v>1.082818140216496</v>
      </c>
      <c r="F2177" s="128">
        <v>0</v>
      </c>
      <c r="G2177" s="128">
        <v>0</v>
      </c>
      <c r="H2177" s="128">
        <v>1.0918600671590852</v>
      </c>
    </row>
    <row r="2178" spans="1:10" ht="12.75">
      <c r="A2178" s="144" t="s">
        <v>1158</v>
      </c>
      <c r="C2178" s="145" t="s">
        <v>1159</v>
      </c>
      <c r="D2178" s="145" t="s">
        <v>1160</v>
      </c>
      <c r="F2178" s="145" t="s">
        <v>1161</v>
      </c>
      <c r="G2178" s="145" t="s">
        <v>1162</v>
      </c>
      <c r="H2178" s="145" t="s">
        <v>1163</v>
      </c>
      <c r="I2178" s="146" t="s">
        <v>1164</v>
      </c>
      <c r="J2178" s="145" t="s">
        <v>1165</v>
      </c>
    </row>
    <row r="2179" spans="1:8" ht="12.75">
      <c r="A2179" s="147" t="s">
        <v>1105</v>
      </c>
      <c r="C2179" s="148">
        <v>334.94100000010803</v>
      </c>
      <c r="D2179" s="128">
        <v>590470.2883405685</v>
      </c>
      <c r="F2179" s="128">
        <v>23300</v>
      </c>
      <c r="H2179" s="149" t="s">
        <v>568</v>
      </c>
    </row>
    <row r="2181" spans="4:8" ht="12.75">
      <c r="D2181" s="128">
        <v>525250</v>
      </c>
      <c r="F2181" s="128">
        <v>23200</v>
      </c>
      <c r="H2181" s="149" t="s">
        <v>569</v>
      </c>
    </row>
    <row r="2183" spans="4:8" ht="12.75">
      <c r="D2183" s="128">
        <v>601530.9572734833</v>
      </c>
      <c r="F2183" s="128">
        <v>23100</v>
      </c>
      <c r="H2183" s="149" t="s">
        <v>570</v>
      </c>
    </row>
    <row r="2185" spans="1:10" ht="12.75">
      <c r="A2185" s="144" t="s">
        <v>1166</v>
      </c>
      <c r="C2185" s="150" t="s">
        <v>1167</v>
      </c>
      <c r="D2185" s="128">
        <v>572417.0818713506</v>
      </c>
      <c r="F2185" s="128">
        <v>23200</v>
      </c>
      <c r="H2185" s="128">
        <v>549217.0818713506</v>
      </c>
      <c r="I2185" s="128">
        <v>-0.0001</v>
      </c>
      <c r="J2185" s="128">
        <v>-0.0001</v>
      </c>
    </row>
    <row r="2186" spans="1:8" ht="12.75">
      <c r="A2186" s="127">
        <v>38380.03215277778</v>
      </c>
      <c r="C2186" s="150" t="s">
        <v>1168</v>
      </c>
      <c r="D2186" s="128">
        <v>41220.56293289668</v>
      </c>
      <c r="F2186" s="128">
        <v>100</v>
      </c>
      <c r="H2186" s="128">
        <v>41220.56293289668</v>
      </c>
    </row>
    <row r="2188" spans="3:8" ht="12.75">
      <c r="C2188" s="150" t="s">
        <v>1169</v>
      </c>
      <c r="D2188" s="128">
        <v>7.201141307338013</v>
      </c>
      <c r="F2188" s="128">
        <v>0.43103448275862066</v>
      </c>
      <c r="H2188" s="128">
        <v>7.505331551678185</v>
      </c>
    </row>
    <row r="2189" spans="1:10" ht="12.75">
      <c r="A2189" s="144" t="s">
        <v>1158</v>
      </c>
      <c r="C2189" s="145" t="s">
        <v>1159</v>
      </c>
      <c r="D2189" s="145" t="s">
        <v>1160</v>
      </c>
      <c r="F2189" s="145" t="s">
        <v>1161</v>
      </c>
      <c r="G2189" s="145" t="s">
        <v>1162</v>
      </c>
      <c r="H2189" s="145" t="s">
        <v>1163</v>
      </c>
      <c r="I2189" s="146" t="s">
        <v>1164</v>
      </c>
      <c r="J2189" s="145" t="s">
        <v>1165</v>
      </c>
    </row>
    <row r="2190" spans="1:8" ht="12.75">
      <c r="A2190" s="147" t="s">
        <v>1109</v>
      </c>
      <c r="C2190" s="148">
        <v>393.36599999992177</v>
      </c>
      <c r="D2190" s="128">
        <v>4954689.681755066</v>
      </c>
      <c r="F2190" s="128">
        <v>18800</v>
      </c>
      <c r="G2190" s="128">
        <v>16800</v>
      </c>
      <c r="H2190" s="149" t="s">
        <v>571</v>
      </c>
    </row>
    <row r="2192" spans="4:8" ht="12.75">
      <c r="D2192" s="128">
        <v>5113700.594955444</v>
      </c>
      <c r="F2192" s="128">
        <v>17400</v>
      </c>
      <c r="G2192" s="128">
        <v>15800</v>
      </c>
      <c r="H2192" s="149" t="s">
        <v>572</v>
      </c>
    </row>
    <row r="2194" spans="4:8" ht="12.75">
      <c r="D2194" s="128">
        <v>4936557.578598022</v>
      </c>
      <c r="F2194" s="128">
        <v>19500</v>
      </c>
      <c r="G2194" s="128">
        <v>14700</v>
      </c>
      <c r="H2194" s="149" t="s">
        <v>573</v>
      </c>
    </row>
    <row r="2196" spans="1:10" ht="12.75">
      <c r="A2196" s="144" t="s">
        <v>1166</v>
      </c>
      <c r="C2196" s="150" t="s">
        <v>1167</v>
      </c>
      <c r="D2196" s="128">
        <v>5001649.285102844</v>
      </c>
      <c r="F2196" s="128">
        <v>18566.666666666668</v>
      </c>
      <c r="G2196" s="128">
        <v>15766.666666666668</v>
      </c>
      <c r="H2196" s="128">
        <v>4984482.618436177</v>
      </c>
      <c r="I2196" s="128">
        <v>-0.0001</v>
      </c>
      <c r="J2196" s="128">
        <v>-0.0001</v>
      </c>
    </row>
    <row r="2197" spans="1:8" ht="12.75">
      <c r="A2197" s="127">
        <v>38380.032858796294</v>
      </c>
      <c r="C2197" s="150" t="s">
        <v>1168</v>
      </c>
      <c r="D2197" s="128">
        <v>97461.86598350487</v>
      </c>
      <c r="F2197" s="128">
        <v>1069.2676621563628</v>
      </c>
      <c r="G2197" s="128">
        <v>1050.3967504392488</v>
      </c>
      <c r="H2197" s="128">
        <v>97461.86598350487</v>
      </c>
    </row>
    <row r="2199" spans="3:8" ht="12.75">
      <c r="C2199" s="150" t="s">
        <v>1169</v>
      </c>
      <c r="D2199" s="128">
        <v>1.9485945620735554</v>
      </c>
      <c r="F2199" s="128">
        <v>5.759071788992977</v>
      </c>
      <c r="G2199" s="128">
        <v>6.66213583788107</v>
      </c>
      <c r="H2199" s="128">
        <v>1.9553055641727246</v>
      </c>
    </row>
    <row r="2200" spans="1:10" ht="12.75">
      <c r="A2200" s="144" t="s">
        <v>1158</v>
      </c>
      <c r="C2200" s="145" t="s">
        <v>1159</v>
      </c>
      <c r="D2200" s="145" t="s">
        <v>1160</v>
      </c>
      <c r="F2200" s="145" t="s">
        <v>1161</v>
      </c>
      <c r="G2200" s="145" t="s">
        <v>1162</v>
      </c>
      <c r="H2200" s="145" t="s">
        <v>1163</v>
      </c>
      <c r="I2200" s="146" t="s">
        <v>1164</v>
      </c>
      <c r="J2200" s="145" t="s">
        <v>1165</v>
      </c>
    </row>
    <row r="2201" spans="1:8" ht="12.75">
      <c r="A2201" s="147" t="s">
        <v>1103</v>
      </c>
      <c r="C2201" s="148">
        <v>396.15199999976903</v>
      </c>
      <c r="D2201" s="128">
        <v>4364300</v>
      </c>
      <c r="F2201" s="128">
        <v>77800</v>
      </c>
      <c r="G2201" s="128">
        <v>78000</v>
      </c>
      <c r="H2201" s="149" t="s">
        <v>574</v>
      </c>
    </row>
    <row r="2203" spans="4:8" ht="12.75">
      <c r="D2203" s="128">
        <v>5504968.486320496</v>
      </c>
      <c r="F2203" s="128">
        <v>80900</v>
      </c>
      <c r="G2203" s="128">
        <v>80500</v>
      </c>
      <c r="H2203" s="149" t="s">
        <v>575</v>
      </c>
    </row>
    <row r="2205" spans="4:8" ht="12.75">
      <c r="D2205" s="128">
        <v>5508170.901016235</v>
      </c>
      <c r="F2205" s="128">
        <v>75900</v>
      </c>
      <c r="G2205" s="128">
        <v>78100</v>
      </c>
      <c r="H2205" s="149" t="s">
        <v>576</v>
      </c>
    </row>
    <row r="2207" spans="1:10" ht="12.75">
      <c r="A2207" s="144" t="s">
        <v>1166</v>
      </c>
      <c r="C2207" s="150" t="s">
        <v>1167</v>
      </c>
      <c r="D2207" s="128">
        <v>5125813.129112244</v>
      </c>
      <c r="F2207" s="128">
        <v>78200</v>
      </c>
      <c r="G2207" s="128">
        <v>78866.66666666667</v>
      </c>
      <c r="H2207" s="128">
        <v>5047283.362960836</v>
      </c>
      <c r="I2207" s="128">
        <v>-0.0001</v>
      </c>
      <c r="J2207" s="128">
        <v>-0.0001</v>
      </c>
    </row>
    <row r="2208" spans="1:8" ht="12.75">
      <c r="A2208" s="127">
        <v>38380.033587962964</v>
      </c>
      <c r="C2208" s="150" t="s">
        <v>1168</v>
      </c>
      <c r="D2208" s="128">
        <v>659491.6589485522</v>
      </c>
      <c r="F2208" s="128">
        <v>2523.8858928247923</v>
      </c>
      <c r="G2208" s="128">
        <v>1415.3915830374765</v>
      </c>
      <c r="H2208" s="128">
        <v>659491.6589485522</v>
      </c>
    </row>
    <row r="2210" spans="3:8" ht="12.75">
      <c r="C2210" s="150" t="s">
        <v>1169</v>
      </c>
      <c r="D2210" s="128">
        <v>12.86608860559011</v>
      </c>
      <c r="F2210" s="128">
        <v>3.2274755662721133</v>
      </c>
      <c r="G2210" s="128">
        <v>1.7946638838175948</v>
      </c>
      <c r="H2210" s="128">
        <v>13.066269744001083</v>
      </c>
    </row>
    <row r="2211" spans="1:10" ht="12.75">
      <c r="A2211" s="144" t="s">
        <v>1158</v>
      </c>
      <c r="C2211" s="145" t="s">
        <v>1159</v>
      </c>
      <c r="D2211" s="145" t="s">
        <v>1160</v>
      </c>
      <c r="F2211" s="145" t="s">
        <v>1161</v>
      </c>
      <c r="G2211" s="145" t="s">
        <v>1162</v>
      </c>
      <c r="H2211" s="145" t="s">
        <v>1163</v>
      </c>
      <c r="I2211" s="146" t="s">
        <v>1164</v>
      </c>
      <c r="J2211" s="145" t="s">
        <v>1165</v>
      </c>
    </row>
    <row r="2212" spans="1:8" ht="12.75">
      <c r="A2212" s="147" t="s">
        <v>1110</v>
      </c>
      <c r="C2212" s="148">
        <v>589.5920000001788</v>
      </c>
      <c r="D2212" s="128">
        <v>336907.20852327347</v>
      </c>
      <c r="F2212" s="128">
        <v>3110</v>
      </c>
      <c r="G2212" s="128">
        <v>2820</v>
      </c>
      <c r="H2212" s="149" t="s">
        <v>577</v>
      </c>
    </row>
    <row r="2214" spans="4:8" ht="12.75">
      <c r="D2214" s="128">
        <v>342448.6954498291</v>
      </c>
      <c r="F2214" s="128">
        <v>3200</v>
      </c>
      <c r="G2214" s="128">
        <v>2790</v>
      </c>
      <c r="H2214" s="149" t="s">
        <v>578</v>
      </c>
    </row>
    <row r="2216" spans="4:8" ht="12.75">
      <c r="D2216" s="128">
        <v>318452.3899412155</v>
      </c>
      <c r="F2216" s="128">
        <v>3320</v>
      </c>
      <c r="G2216" s="128">
        <v>2790</v>
      </c>
      <c r="H2216" s="149" t="s">
        <v>579</v>
      </c>
    </row>
    <row r="2218" spans="1:10" ht="12.75">
      <c r="A2218" s="144" t="s">
        <v>1166</v>
      </c>
      <c r="C2218" s="150" t="s">
        <v>1167</v>
      </c>
      <c r="D2218" s="128">
        <v>332602.76463810605</v>
      </c>
      <c r="F2218" s="128">
        <v>3210</v>
      </c>
      <c r="G2218" s="128">
        <v>2800</v>
      </c>
      <c r="H2218" s="128">
        <v>329597.76463810605</v>
      </c>
      <c r="I2218" s="128">
        <v>-0.0001</v>
      </c>
      <c r="J2218" s="128">
        <v>-0.0001</v>
      </c>
    </row>
    <row r="2219" spans="1:8" ht="12.75">
      <c r="A2219" s="127">
        <v>38380.0343287037</v>
      </c>
      <c r="C2219" s="150" t="s">
        <v>1168</v>
      </c>
      <c r="D2219" s="128">
        <v>12563.9105132964</v>
      </c>
      <c r="F2219" s="128">
        <v>105.35653752852738</v>
      </c>
      <c r="G2219" s="128">
        <v>17.32050807568877</v>
      </c>
      <c r="H2219" s="128">
        <v>12563.9105132964</v>
      </c>
    </row>
    <row r="2221" spans="3:8" ht="12.75">
      <c r="C2221" s="150" t="s">
        <v>1169</v>
      </c>
      <c r="D2221" s="128">
        <v>3.7774522190056867</v>
      </c>
      <c r="F2221" s="128">
        <v>3.282135125499296</v>
      </c>
      <c r="G2221" s="128">
        <v>0.6185895741317418</v>
      </c>
      <c r="H2221" s="128">
        <v>3.81189190621223</v>
      </c>
    </row>
    <row r="2222" spans="1:10" ht="12.75">
      <c r="A2222" s="144" t="s">
        <v>1158</v>
      </c>
      <c r="C2222" s="145" t="s">
        <v>1159</v>
      </c>
      <c r="D2222" s="145" t="s">
        <v>1160</v>
      </c>
      <c r="F2222" s="145" t="s">
        <v>1161</v>
      </c>
      <c r="G2222" s="145" t="s">
        <v>1162</v>
      </c>
      <c r="H2222" s="145" t="s">
        <v>1163</v>
      </c>
      <c r="I2222" s="146" t="s">
        <v>1164</v>
      </c>
      <c r="J2222" s="145" t="s">
        <v>1165</v>
      </c>
    </row>
    <row r="2223" spans="1:8" ht="12.75">
      <c r="A2223" s="147" t="s">
        <v>1111</v>
      </c>
      <c r="C2223" s="148">
        <v>766.4900000002235</v>
      </c>
      <c r="D2223" s="128">
        <v>3037.3524745479226</v>
      </c>
      <c r="F2223" s="128">
        <v>1754.9999999981374</v>
      </c>
      <c r="G2223" s="128">
        <v>1756</v>
      </c>
      <c r="H2223" s="149" t="s">
        <v>580</v>
      </c>
    </row>
    <row r="2225" spans="4:8" ht="12.75">
      <c r="D2225" s="128">
        <v>2908.449245415628</v>
      </c>
      <c r="F2225" s="128">
        <v>1668</v>
      </c>
      <c r="G2225" s="128">
        <v>1847</v>
      </c>
      <c r="H2225" s="149" t="s">
        <v>581</v>
      </c>
    </row>
    <row r="2227" spans="4:8" ht="12.75">
      <c r="D2227" s="128">
        <v>3044.358177345246</v>
      </c>
      <c r="F2227" s="128">
        <v>1618</v>
      </c>
      <c r="G2227" s="128">
        <v>1685.9999999981374</v>
      </c>
      <c r="H2227" s="149" t="s">
        <v>582</v>
      </c>
    </row>
    <row r="2229" spans="1:10" ht="12.75">
      <c r="A2229" s="144" t="s">
        <v>1166</v>
      </c>
      <c r="C2229" s="150" t="s">
        <v>1167</v>
      </c>
      <c r="D2229" s="128">
        <v>2996.719965769599</v>
      </c>
      <c r="F2229" s="128">
        <v>1680.3333333327123</v>
      </c>
      <c r="G2229" s="128">
        <v>1762.9999999993793</v>
      </c>
      <c r="H2229" s="128">
        <v>1273.4402909734717</v>
      </c>
      <c r="I2229" s="128">
        <v>-0.0001</v>
      </c>
      <c r="J2229" s="128">
        <v>-0.0001</v>
      </c>
    </row>
    <row r="2230" spans="1:8" ht="12.75">
      <c r="A2230" s="127">
        <v>38380.035092592596</v>
      </c>
      <c r="C2230" s="150" t="s">
        <v>1168</v>
      </c>
      <c r="D2230" s="128">
        <v>76.5248980514103</v>
      </c>
      <c r="F2230" s="128">
        <v>69.32772413107368</v>
      </c>
      <c r="G2230" s="128">
        <v>80.7279381635865</v>
      </c>
      <c r="H2230" s="128">
        <v>76.5248980514103</v>
      </c>
    </row>
    <row r="2232" spans="3:8" ht="12.75">
      <c r="C2232" s="150" t="s">
        <v>1169</v>
      </c>
      <c r="D2232" s="128">
        <v>2.5536219241545868</v>
      </c>
      <c r="F2232" s="128">
        <v>4.1258316285121595</v>
      </c>
      <c r="G2232" s="128">
        <v>4.5790095384920555</v>
      </c>
      <c r="H2232" s="128">
        <v>6.00930397709589</v>
      </c>
    </row>
    <row r="2233" spans="1:16" ht="12.75">
      <c r="A2233" s="138" t="s">
        <v>1258</v>
      </c>
      <c r="B2233" s="133" t="s">
        <v>583</v>
      </c>
      <c r="D2233" s="138" t="s">
        <v>1259</v>
      </c>
      <c r="E2233" s="133" t="s">
        <v>1260</v>
      </c>
      <c r="F2233" s="134" t="s">
        <v>1195</v>
      </c>
      <c r="G2233" s="139" t="s">
        <v>1262</v>
      </c>
      <c r="H2233" s="140">
        <v>2</v>
      </c>
      <c r="I2233" s="141" t="s">
        <v>1263</v>
      </c>
      <c r="J2233" s="140">
        <v>5</v>
      </c>
      <c r="K2233" s="139" t="s">
        <v>1264</v>
      </c>
      <c r="L2233" s="142">
        <v>1</v>
      </c>
      <c r="M2233" s="139" t="s">
        <v>1265</v>
      </c>
      <c r="N2233" s="143">
        <v>1</v>
      </c>
      <c r="O2233" s="139" t="s">
        <v>1266</v>
      </c>
      <c r="P2233" s="143">
        <v>1</v>
      </c>
    </row>
    <row r="2235" spans="1:10" ht="12.75">
      <c r="A2235" s="144" t="s">
        <v>1158</v>
      </c>
      <c r="C2235" s="145" t="s">
        <v>1159</v>
      </c>
      <c r="D2235" s="145" t="s">
        <v>1160</v>
      </c>
      <c r="F2235" s="145" t="s">
        <v>1161</v>
      </c>
      <c r="G2235" s="145" t="s">
        <v>1162</v>
      </c>
      <c r="H2235" s="145" t="s">
        <v>1163</v>
      </c>
      <c r="I2235" s="146" t="s">
        <v>1164</v>
      </c>
      <c r="J2235" s="145" t="s">
        <v>1165</v>
      </c>
    </row>
    <row r="2236" spans="1:8" ht="12.75">
      <c r="A2236" s="147" t="s">
        <v>1290</v>
      </c>
      <c r="C2236" s="148">
        <v>178.2290000000503</v>
      </c>
      <c r="D2236" s="128">
        <v>444.08157343789935</v>
      </c>
      <c r="F2236" s="128">
        <v>400</v>
      </c>
      <c r="G2236" s="128">
        <v>430.00000000046566</v>
      </c>
      <c r="H2236" s="149" t="s">
        <v>584</v>
      </c>
    </row>
    <row r="2238" spans="4:8" ht="12.75">
      <c r="D2238" s="128">
        <v>406.5</v>
      </c>
      <c r="F2238" s="128">
        <v>426</v>
      </c>
      <c r="G2238" s="128">
        <v>401.99999999953434</v>
      </c>
      <c r="H2238" s="149" t="s">
        <v>585</v>
      </c>
    </row>
    <row r="2240" spans="4:8" ht="12.75">
      <c r="D2240" s="128">
        <v>424</v>
      </c>
      <c r="F2240" s="128">
        <v>365</v>
      </c>
      <c r="G2240" s="128">
        <v>399</v>
      </c>
      <c r="H2240" s="149" t="s">
        <v>586</v>
      </c>
    </row>
    <row r="2242" spans="1:8" ht="12.75">
      <c r="A2242" s="144" t="s">
        <v>1166</v>
      </c>
      <c r="C2242" s="150" t="s">
        <v>1167</v>
      </c>
      <c r="D2242" s="128">
        <v>424.8605244792998</v>
      </c>
      <c r="F2242" s="128">
        <v>397</v>
      </c>
      <c r="G2242" s="128">
        <v>410.33333333333337</v>
      </c>
      <c r="H2242" s="128">
        <v>20.80323281263312</v>
      </c>
    </row>
    <row r="2243" spans="1:8" ht="12.75">
      <c r="A2243" s="127">
        <v>38380.037569444445</v>
      </c>
      <c r="C2243" s="150" t="s">
        <v>1168</v>
      </c>
      <c r="D2243" s="128">
        <v>18.80555881386338</v>
      </c>
      <c r="F2243" s="128">
        <v>30.610455730027933</v>
      </c>
      <c r="G2243" s="128">
        <v>17.0977581380249</v>
      </c>
      <c r="H2243" s="128">
        <v>18.80555881386338</v>
      </c>
    </row>
    <row r="2245" spans="3:8" ht="12.75">
      <c r="C2245" s="150" t="s">
        <v>1169</v>
      </c>
      <c r="D2245" s="128">
        <v>4.4262899776134965</v>
      </c>
      <c r="F2245" s="128">
        <v>7.710442249377313</v>
      </c>
      <c r="G2245" s="128">
        <v>4.166797271655134</v>
      </c>
      <c r="H2245" s="128">
        <v>90.39729057131632</v>
      </c>
    </row>
    <row r="2246" spans="1:10" ht="12.75">
      <c r="A2246" s="144" t="s">
        <v>1158</v>
      </c>
      <c r="C2246" s="145" t="s">
        <v>1159</v>
      </c>
      <c r="D2246" s="145" t="s">
        <v>1160</v>
      </c>
      <c r="F2246" s="145" t="s">
        <v>1161</v>
      </c>
      <c r="G2246" s="145" t="s">
        <v>1162</v>
      </c>
      <c r="H2246" s="145" t="s">
        <v>1163</v>
      </c>
      <c r="I2246" s="146" t="s">
        <v>1164</v>
      </c>
      <c r="J2246" s="145" t="s">
        <v>1165</v>
      </c>
    </row>
    <row r="2247" spans="1:8" ht="12.75">
      <c r="A2247" s="147" t="s">
        <v>1104</v>
      </c>
      <c r="C2247" s="148">
        <v>251.61100000003353</v>
      </c>
      <c r="D2247" s="128">
        <v>4251589.3823776245</v>
      </c>
      <c r="F2247" s="128">
        <v>27300</v>
      </c>
      <c r="G2247" s="128">
        <v>23400</v>
      </c>
      <c r="H2247" s="149" t="s">
        <v>365</v>
      </c>
    </row>
    <row r="2249" spans="4:8" ht="12.75">
      <c r="D2249" s="128">
        <v>4366527.9783325195</v>
      </c>
      <c r="F2249" s="128">
        <v>25000</v>
      </c>
      <c r="G2249" s="128">
        <v>23000</v>
      </c>
      <c r="H2249" s="149" t="s">
        <v>366</v>
      </c>
    </row>
    <row r="2251" spans="4:8" ht="12.75">
      <c r="D2251" s="128">
        <v>4082521.234550476</v>
      </c>
      <c r="F2251" s="128">
        <v>25700</v>
      </c>
      <c r="G2251" s="128">
        <v>23200</v>
      </c>
      <c r="H2251" s="149" t="s">
        <v>367</v>
      </c>
    </row>
    <row r="2253" spans="1:10" ht="12.75">
      <c r="A2253" s="144" t="s">
        <v>1166</v>
      </c>
      <c r="C2253" s="150" t="s">
        <v>1167</v>
      </c>
      <c r="D2253" s="128">
        <v>4233546.198420207</v>
      </c>
      <c r="F2253" s="128">
        <v>26000</v>
      </c>
      <c r="G2253" s="128">
        <v>23200</v>
      </c>
      <c r="H2253" s="128">
        <v>4208959.999077381</v>
      </c>
      <c r="I2253" s="128">
        <v>-0.0001</v>
      </c>
      <c r="J2253" s="128">
        <v>-0.0001</v>
      </c>
    </row>
    <row r="2254" spans="1:8" ht="12.75">
      <c r="A2254" s="127">
        <v>38380.038310185184</v>
      </c>
      <c r="C2254" s="150" t="s">
        <v>1168</v>
      </c>
      <c r="D2254" s="128">
        <v>142860.5088676013</v>
      </c>
      <c r="F2254" s="128">
        <v>1178.9826122551597</v>
      </c>
      <c r="G2254" s="128">
        <v>200</v>
      </c>
      <c r="H2254" s="128">
        <v>142860.5088676013</v>
      </c>
    </row>
    <row r="2256" spans="3:8" ht="12.75">
      <c r="C2256" s="150" t="s">
        <v>1169</v>
      </c>
      <c r="D2256" s="128">
        <v>3.37448801009686</v>
      </c>
      <c r="F2256" s="128">
        <v>4.534548508673691</v>
      </c>
      <c r="G2256" s="128">
        <v>0.8620689655172413</v>
      </c>
      <c r="H2256" s="128">
        <v>3.3941997286483327</v>
      </c>
    </row>
    <row r="2257" spans="1:10" ht="12.75">
      <c r="A2257" s="144" t="s">
        <v>1158</v>
      </c>
      <c r="C2257" s="145" t="s">
        <v>1159</v>
      </c>
      <c r="D2257" s="145" t="s">
        <v>1160</v>
      </c>
      <c r="F2257" s="145" t="s">
        <v>1161</v>
      </c>
      <c r="G2257" s="145" t="s">
        <v>1162</v>
      </c>
      <c r="H2257" s="145" t="s">
        <v>1163</v>
      </c>
      <c r="I2257" s="146" t="s">
        <v>1164</v>
      </c>
      <c r="J2257" s="145" t="s">
        <v>1165</v>
      </c>
    </row>
    <row r="2258" spans="1:8" ht="12.75">
      <c r="A2258" s="147" t="s">
        <v>1107</v>
      </c>
      <c r="C2258" s="148">
        <v>257.6099999998696</v>
      </c>
      <c r="D2258" s="128">
        <v>269422.3414053917</v>
      </c>
      <c r="F2258" s="128">
        <v>9007.5</v>
      </c>
      <c r="G2258" s="128">
        <v>7342.500000007451</v>
      </c>
      <c r="H2258" s="149" t="s">
        <v>368</v>
      </c>
    </row>
    <row r="2260" spans="4:8" ht="12.75">
      <c r="D2260" s="128">
        <v>258989.43930840492</v>
      </c>
      <c r="F2260" s="128">
        <v>9115</v>
      </c>
      <c r="G2260" s="128">
        <v>7452.5</v>
      </c>
      <c r="H2260" s="149" t="s">
        <v>369</v>
      </c>
    </row>
    <row r="2262" spans="4:8" ht="12.75">
      <c r="D2262" s="128">
        <v>276803.964196682</v>
      </c>
      <c r="F2262" s="128">
        <v>8935</v>
      </c>
      <c r="G2262" s="128">
        <v>7365</v>
      </c>
      <c r="H2262" s="149" t="s">
        <v>370</v>
      </c>
    </row>
    <row r="2264" spans="1:10" ht="12.75">
      <c r="A2264" s="144" t="s">
        <v>1166</v>
      </c>
      <c r="C2264" s="150" t="s">
        <v>1167</v>
      </c>
      <c r="D2264" s="128">
        <v>268405.24830349284</v>
      </c>
      <c r="F2264" s="128">
        <v>9019.166666666666</v>
      </c>
      <c r="G2264" s="128">
        <v>7386.666666669151</v>
      </c>
      <c r="H2264" s="128">
        <v>260202.33163682494</v>
      </c>
      <c r="I2264" s="128">
        <v>-0.0001</v>
      </c>
      <c r="J2264" s="128">
        <v>-0.0001</v>
      </c>
    </row>
    <row r="2265" spans="1:8" ht="12.75">
      <c r="A2265" s="127">
        <v>38380.03921296296</v>
      </c>
      <c r="C2265" s="150" t="s">
        <v>1168</v>
      </c>
      <c r="D2265" s="128">
        <v>8950.70852124085</v>
      </c>
      <c r="F2265" s="128">
        <v>90.56535393478752</v>
      </c>
      <c r="G2265" s="128">
        <v>58.11267790263535</v>
      </c>
      <c r="H2265" s="128">
        <v>8950.70852124085</v>
      </c>
    </row>
    <row r="2267" spans="3:8" ht="12.75">
      <c r="C2267" s="150" t="s">
        <v>1169</v>
      </c>
      <c r="D2267" s="128">
        <v>3.3347740321083625</v>
      </c>
      <c r="F2267" s="128">
        <v>1.004143257153701</v>
      </c>
      <c r="G2267" s="128">
        <v>0.7867239788260264</v>
      </c>
      <c r="H2267" s="128">
        <v>3.4399032725554988</v>
      </c>
    </row>
    <row r="2268" spans="1:10" ht="12.75">
      <c r="A2268" s="144" t="s">
        <v>1158</v>
      </c>
      <c r="C2268" s="145" t="s">
        <v>1159</v>
      </c>
      <c r="D2268" s="145" t="s">
        <v>1160</v>
      </c>
      <c r="F2268" s="145" t="s">
        <v>1161</v>
      </c>
      <c r="G2268" s="145" t="s">
        <v>1162</v>
      </c>
      <c r="H2268" s="145" t="s">
        <v>1163</v>
      </c>
      <c r="I2268" s="146" t="s">
        <v>1164</v>
      </c>
      <c r="J2268" s="145" t="s">
        <v>1165</v>
      </c>
    </row>
    <row r="2269" spans="1:8" ht="12.75">
      <c r="A2269" s="147" t="s">
        <v>1106</v>
      </c>
      <c r="C2269" s="148">
        <v>259.9399999999441</v>
      </c>
      <c r="D2269" s="128">
        <v>2033250</v>
      </c>
      <c r="F2269" s="128">
        <v>18400</v>
      </c>
      <c r="G2269" s="128">
        <v>16850</v>
      </c>
      <c r="H2269" s="149" t="s">
        <v>371</v>
      </c>
    </row>
    <row r="2271" spans="4:8" ht="12.75">
      <c r="D2271" s="128">
        <v>2188867.251804352</v>
      </c>
      <c r="F2271" s="128">
        <v>18575</v>
      </c>
      <c r="G2271" s="128">
        <v>16825</v>
      </c>
      <c r="H2271" s="149" t="s">
        <v>372</v>
      </c>
    </row>
    <row r="2273" spans="4:8" ht="12.75">
      <c r="D2273" s="128">
        <v>2081710.418855667</v>
      </c>
      <c r="F2273" s="128">
        <v>18500</v>
      </c>
      <c r="G2273" s="128">
        <v>16875</v>
      </c>
      <c r="H2273" s="149" t="s">
        <v>373</v>
      </c>
    </row>
    <row r="2275" spans="1:10" ht="12.75">
      <c r="A2275" s="144" t="s">
        <v>1166</v>
      </c>
      <c r="C2275" s="150" t="s">
        <v>1167</v>
      </c>
      <c r="D2275" s="128">
        <v>2101275.8902200065</v>
      </c>
      <c r="F2275" s="128">
        <v>18491.666666666668</v>
      </c>
      <c r="G2275" s="128">
        <v>16850</v>
      </c>
      <c r="H2275" s="128">
        <v>2083596.7656408818</v>
      </c>
      <c r="I2275" s="128">
        <v>-0.0001</v>
      </c>
      <c r="J2275" s="128">
        <v>-0.0001</v>
      </c>
    </row>
    <row r="2276" spans="1:8" ht="12.75">
      <c r="A2276" s="127">
        <v>38380.04015046296</v>
      </c>
      <c r="C2276" s="150" t="s">
        <v>1168</v>
      </c>
      <c r="D2276" s="128">
        <v>79632.20464778472</v>
      </c>
      <c r="F2276" s="128">
        <v>87.79711460710615</v>
      </c>
      <c r="G2276" s="128">
        <v>25</v>
      </c>
      <c r="H2276" s="128">
        <v>79632.20464778472</v>
      </c>
    </row>
    <row r="2278" spans="3:8" ht="12.75">
      <c r="C2278" s="150" t="s">
        <v>1169</v>
      </c>
      <c r="D2278" s="128">
        <v>3.7897072449371283</v>
      </c>
      <c r="F2278" s="128">
        <v>0.474792868537753</v>
      </c>
      <c r="G2278" s="128">
        <v>0.14836795252225518</v>
      </c>
      <c r="H2278" s="128">
        <v>3.8218625580987156</v>
      </c>
    </row>
    <row r="2279" spans="1:10" ht="12.75">
      <c r="A2279" s="144" t="s">
        <v>1158</v>
      </c>
      <c r="C2279" s="145" t="s">
        <v>1159</v>
      </c>
      <c r="D2279" s="145" t="s">
        <v>1160</v>
      </c>
      <c r="F2279" s="145" t="s">
        <v>1161</v>
      </c>
      <c r="G2279" s="145" t="s">
        <v>1162</v>
      </c>
      <c r="H2279" s="145" t="s">
        <v>1163</v>
      </c>
      <c r="I2279" s="146" t="s">
        <v>1164</v>
      </c>
      <c r="J2279" s="145" t="s">
        <v>1165</v>
      </c>
    </row>
    <row r="2280" spans="1:8" ht="12.75">
      <c r="A2280" s="147" t="s">
        <v>1108</v>
      </c>
      <c r="C2280" s="148">
        <v>285.2129999999888</v>
      </c>
      <c r="D2280" s="128">
        <v>1183335.7351226807</v>
      </c>
      <c r="F2280" s="128">
        <v>13325</v>
      </c>
      <c r="G2280" s="128">
        <v>12000</v>
      </c>
      <c r="H2280" s="149" t="s">
        <v>374</v>
      </c>
    </row>
    <row r="2282" spans="4:8" ht="12.75">
      <c r="D2282" s="128">
        <v>1173288.4016113281</v>
      </c>
      <c r="F2282" s="128">
        <v>13625</v>
      </c>
      <c r="G2282" s="128">
        <v>11675</v>
      </c>
      <c r="H2282" s="149" t="s">
        <v>375</v>
      </c>
    </row>
    <row r="2284" spans="4:8" ht="12.75">
      <c r="D2284" s="128">
        <v>1116550</v>
      </c>
      <c r="F2284" s="128">
        <v>12925</v>
      </c>
      <c r="G2284" s="128">
        <v>11950</v>
      </c>
      <c r="H2284" s="149" t="s">
        <v>376</v>
      </c>
    </row>
    <row r="2286" spans="1:10" ht="12.75">
      <c r="A2286" s="144" t="s">
        <v>1166</v>
      </c>
      <c r="C2286" s="150" t="s">
        <v>1167</v>
      </c>
      <c r="D2286" s="128">
        <v>1157724.7122446697</v>
      </c>
      <c r="F2286" s="128">
        <v>13291.666666666668</v>
      </c>
      <c r="G2286" s="128">
        <v>11875</v>
      </c>
      <c r="H2286" s="128">
        <v>1145216.2574046534</v>
      </c>
      <c r="I2286" s="128">
        <v>-0.0001</v>
      </c>
      <c r="J2286" s="128">
        <v>-0.0001</v>
      </c>
    </row>
    <row r="2287" spans="1:8" ht="12.75">
      <c r="A2287" s="127">
        <v>38380.04107638889</v>
      </c>
      <c r="C2287" s="150" t="s">
        <v>1168</v>
      </c>
      <c r="D2287" s="128">
        <v>36010.48352904216</v>
      </c>
      <c r="F2287" s="128">
        <v>351.1884584284246</v>
      </c>
      <c r="G2287" s="128">
        <v>175</v>
      </c>
      <c r="H2287" s="128">
        <v>36010.48352904216</v>
      </c>
    </row>
    <row r="2289" spans="3:8" ht="12.75">
      <c r="C2289" s="150" t="s">
        <v>1169</v>
      </c>
      <c r="D2289" s="128">
        <v>3.1104530419172596</v>
      </c>
      <c r="F2289" s="128">
        <v>2.6421702201511574</v>
      </c>
      <c r="G2289" s="128">
        <v>1.4736842105263157</v>
      </c>
      <c r="H2289" s="128">
        <v>3.1444265042701143</v>
      </c>
    </row>
    <row r="2290" spans="1:10" ht="12.75">
      <c r="A2290" s="144" t="s">
        <v>1158</v>
      </c>
      <c r="C2290" s="145" t="s">
        <v>1159</v>
      </c>
      <c r="D2290" s="145" t="s">
        <v>1160</v>
      </c>
      <c r="F2290" s="145" t="s">
        <v>1161</v>
      </c>
      <c r="G2290" s="145" t="s">
        <v>1162</v>
      </c>
      <c r="H2290" s="145" t="s">
        <v>1163</v>
      </c>
      <c r="I2290" s="146" t="s">
        <v>1164</v>
      </c>
      <c r="J2290" s="145" t="s">
        <v>1165</v>
      </c>
    </row>
    <row r="2291" spans="1:8" ht="12.75">
      <c r="A2291" s="147" t="s">
        <v>1104</v>
      </c>
      <c r="C2291" s="148">
        <v>288.1579999998212</v>
      </c>
      <c r="D2291" s="128">
        <v>436248.1120800972</v>
      </c>
      <c r="F2291" s="128">
        <v>3509.9999999962747</v>
      </c>
      <c r="G2291" s="128">
        <v>3540.0000000037253</v>
      </c>
      <c r="H2291" s="149" t="s">
        <v>377</v>
      </c>
    </row>
    <row r="2293" spans="4:8" ht="12.75">
      <c r="D2293" s="128">
        <v>428562.87090444565</v>
      </c>
      <c r="F2293" s="128">
        <v>3509.9999999962747</v>
      </c>
      <c r="G2293" s="128">
        <v>3540.0000000037253</v>
      </c>
      <c r="H2293" s="149" t="s">
        <v>378</v>
      </c>
    </row>
    <row r="2295" spans="4:8" ht="12.75">
      <c r="D2295" s="128">
        <v>405886.6335682869</v>
      </c>
      <c r="F2295" s="128">
        <v>3509.9999999962747</v>
      </c>
      <c r="G2295" s="128">
        <v>3540.0000000037253</v>
      </c>
      <c r="H2295" s="149" t="s">
        <v>379</v>
      </c>
    </row>
    <row r="2297" spans="1:10" ht="12.75">
      <c r="A2297" s="144" t="s">
        <v>1166</v>
      </c>
      <c r="C2297" s="150" t="s">
        <v>1167</v>
      </c>
      <c r="D2297" s="128">
        <v>423565.8721842766</v>
      </c>
      <c r="F2297" s="128">
        <v>3509.9999999962747</v>
      </c>
      <c r="G2297" s="128">
        <v>3540.0000000037253</v>
      </c>
      <c r="H2297" s="128">
        <v>420040.63988339156</v>
      </c>
      <c r="I2297" s="128">
        <v>-0.0001</v>
      </c>
      <c r="J2297" s="128">
        <v>-0.0001</v>
      </c>
    </row>
    <row r="2298" spans="1:8" ht="12.75">
      <c r="A2298" s="127">
        <v>38380.04177083333</v>
      </c>
      <c r="C2298" s="150" t="s">
        <v>1168</v>
      </c>
      <c r="D2298" s="128">
        <v>15785.51049262622</v>
      </c>
      <c r="G2298" s="128">
        <v>5.638186222554939E-05</v>
      </c>
      <c r="H2298" s="128">
        <v>15785.51049262622</v>
      </c>
    </row>
    <row r="2300" spans="3:8" ht="12.75">
      <c r="C2300" s="150" t="s">
        <v>1169</v>
      </c>
      <c r="D2300" s="128">
        <v>3.7268135912891904</v>
      </c>
      <c r="F2300" s="128">
        <v>0</v>
      </c>
      <c r="G2300" s="128">
        <v>1.5927079724714703E-06</v>
      </c>
      <c r="H2300" s="128">
        <v>3.7580912401734445</v>
      </c>
    </row>
    <row r="2301" spans="1:10" ht="12.75">
      <c r="A2301" s="144" t="s">
        <v>1158</v>
      </c>
      <c r="C2301" s="145" t="s">
        <v>1159</v>
      </c>
      <c r="D2301" s="145" t="s">
        <v>1160</v>
      </c>
      <c r="F2301" s="145" t="s">
        <v>1161</v>
      </c>
      <c r="G2301" s="145" t="s">
        <v>1162</v>
      </c>
      <c r="H2301" s="145" t="s">
        <v>1163</v>
      </c>
      <c r="I2301" s="146" t="s">
        <v>1164</v>
      </c>
      <c r="J2301" s="145" t="s">
        <v>1165</v>
      </c>
    </row>
    <row r="2302" spans="1:8" ht="12.75">
      <c r="A2302" s="147" t="s">
        <v>1105</v>
      </c>
      <c r="C2302" s="148">
        <v>334.94100000010803</v>
      </c>
      <c r="D2302" s="128">
        <v>199562.94772958755</v>
      </c>
      <c r="F2302" s="128">
        <v>22000</v>
      </c>
      <c r="H2302" s="149" t="s">
        <v>380</v>
      </c>
    </row>
    <row r="2304" spans="4:8" ht="12.75">
      <c r="D2304" s="128">
        <v>209740.17539548874</v>
      </c>
      <c r="F2304" s="128">
        <v>21900</v>
      </c>
      <c r="H2304" s="149" t="s">
        <v>381</v>
      </c>
    </row>
    <row r="2306" spans="4:8" ht="12.75">
      <c r="D2306" s="128">
        <v>207230.27175188065</v>
      </c>
      <c r="F2306" s="128">
        <v>21900</v>
      </c>
      <c r="H2306" s="149" t="s">
        <v>382</v>
      </c>
    </row>
    <row r="2308" spans="1:10" ht="12.75">
      <c r="A2308" s="144" t="s">
        <v>1166</v>
      </c>
      <c r="C2308" s="150" t="s">
        <v>1167</v>
      </c>
      <c r="D2308" s="128">
        <v>205511.1316256523</v>
      </c>
      <c r="F2308" s="128">
        <v>21933.333333333336</v>
      </c>
      <c r="H2308" s="128">
        <v>183577.798292319</v>
      </c>
      <c r="I2308" s="128">
        <v>-0.0001</v>
      </c>
      <c r="J2308" s="128">
        <v>-0.0001</v>
      </c>
    </row>
    <row r="2309" spans="1:8" ht="12.75">
      <c r="A2309" s="127">
        <v>38380.0424537037</v>
      </c>
      <c r="C2309" s="150" t="s">
        <v>1168</v>
      </c>
      <c r="D2309" s="128">
        <v>5301.940476948677</v>
      </c>
      <c r="F2309" s="128">
        <v>57.73502691896257</v>
      </c>
      <c r="H2309" s="128">
        <v>5301.940476948677</v>
      </c>
    </row>
    <row r="2311" spans="3:8" ht="12.75">
      <c r="C2311" s="150" t="s">
        <v>1169</v>
      </c>
      <c r="D2311" s="128">
        <v>2.5798799485987933</v>
      </c>
      <c r="F2311" s="128">
        <v>0.2632296060135071</v>
      </c>
      <c r="H2311" s="128">
        <v>2.888116387857624</v>
      </c>
    </row>
    <row r="2312" spans="1:10" ht="12.75">
      <c r="A2312" s="144" t="s">
        <v>1158</v>
      </c>
      <c r="C2312" s="145" t="s">
        <v>1159</v>
      </c>
      <c r="D2312" s="145" t="s">
        <v>1160</v>
      </c>
      <c r="F2312" s="145" t="s">
        <v>1161</v>
      </c>
      <c r="G2312" s="145" t="s">
        <v>1162</v>
      </c>
      <c r="H2312" s="145" t="s">
        <v>1163</v>
      </c>
      <c r="I2312" s="146" t="s">
        <v>1164</v>
      </c>
      <c r="J2312" s="145" t="s">
        <v>1165</v>
      </c>
    </row>
    <row r="2313" spans="1:8" ht="12.75">
      <c r="A2313" s="147" t="s">
        <v>1109</v>
      </c>
      <c r="C2313" s="148">
        <v>393.36599999992177</v>
      </c>
      <c r="D2313" s="128">
        <v>5601516.506080627</v>
      </c>
      <c r="F2313" s="128">
        <v>19300</v>
      </c>
      <c r="G2313" s="128">
        <v>17800</v>
      </c>
      <c r="H2313" s="149" t="s">
        <v>383</v>
      </c>
    </row>
    <row r="2315" spans="4:8" ht="12.75">
      <c r="D2315" s="128">
        <v>5604333.96396637</v>
      </c>
      <c r="F2315" s="128">
        <v>17700</v>
      </c>
      <c r="G2315" s="128">
        <v>17100</v>
      </c>
      <c r="H2315" s="149" t="s">
        <v>384</v>
      </c>
    </row>
    <row r="2317" spans="4:8" ht="12.75">
      <c r="D2317" s="128">
        <v>5104475.789093018</v>
      </c>
      <c r="F2317" s="128">
        <v>20900</v>
      </c>
      <c r="G2317" s="128">
        <v>17800</v>
      </c>
      <c r="H2317" s="149" t="s">
        <v>385</v>
      </c>
    </row>
    <row r="2319" spans="1:10" ht="12.75">
      <c r="A2319" s="144" t="s">
        <v>1166</v>
      </c>
      <c r="C2319" s="150" t="s">
        <v>1167</v>
      </c>
      <c r="D2319" s="128">
        <v>5436775.419713339</v>
      </c>
      <c r="F2319" s="128">
        <v>19300</v>
      </c>
      <c r="G2319" s="128">
        <v>17566.666666666668</v>
      </c>
      <c r="H2319" s="128">
        <v>5418342.086380005</v>
      </c>
      <c r="I2319" s="128">
        <v>-0.0001</v>
      </c>
      <c r="J2319" s="128">
        <v>-0.0001</v>
      </c>
    </row>
    <row r="2320" spans="1:8" ht="12.75">
      <c r="A2320" s="127">
        <v>38380.043171296296</v>
      </c>
      <c r="C2320" s="150" t="s">
        <v>1168</v>
      </c>
      <c r="D2320" s="128">
        <v>287783.3697419757</v>
      </c>
      <c r="F2320" s="128">
        <v>1600</v>
      </c>
      <c r="G2320" s="128">
        <v>404.14518843273805</v>
      </c>
      <c r="H2320" s="128">
        <v>287783.3697419757</v>
      </c>
    </row>
    <row r="2322" spans="3:8" ht="12.75">
      <c r="C2322" s="150" t="s">
        <v>1169</v>
      </c>
      <c r="D2322" s="128">
        <v>5.293273080556076</v>
      </c>
      <c r="F2322" s="128">
        <v>8.290155440414507</v>
      </c>
      <c r="G2322" s="128">
        <v>2.3006367462964215</v>
      </c>
      <c r="H2322" s="128">
        <v>5.3112809260487985</v>
      </c>
    </row>
    <row r="2323" spans="1:10" ht="12.75">
      <c r="A2323" s="144" t="s">
        <v>1158</v>
      </c>
      <c r="C2323" s="145" t="s">
        <v>1159</v>
      </c>
      <c r="D2323" s="145" t="s">
        <v>1160</v>
      </c>
      <c r="F2323" s="145" t="s">
        <v>1161</v>
      </c>
      <c r="G2323" s="145" t="s">
        <v>1162</v>
      </c>
      <c r="H2323" s="145" t="s">
        <v>1163</v>
      </c>
      <c r="I2323" s="146" t="s">
        <v>1164</v>
      </c>
      <c r="J2323" s="145" t="s">
        <v>1165</v>
      </c>
    </row>
    <row r="2324" spans="1:8" ht="12.75">
      <c r="A2324" s="147" t="s">
        <v>1103</v>
      </c>
      <c r="C2324" s="148">
        <v>396.15199999976903</v>
      </c>
      <c r="D2324" s="128">
        <v>4961208.838371277</v>
      </c>
      <c r="F2324" s="128">
        <v>78200</v>
      </c>
      <c r="G2324" s="128">
        <v>78900</v>
      </c>
      <c r="H2324" s="149" t="s">
        <v>386</v>
      </c>
    </row>
    <row r="2326" spans="4:8" ht="12.75">
      <c r="D2326" s="128">
        <v>5146509.050971985</v>
      </c>
      <c r="F2326" s="128">
        <v>75900</v>
      </c>
      <c r="G2326" s="128">
        <v>77900</v>
      </c>
      <c r="H2326" s="149" t="s">
        <v>387</v>
      </c>
    </row>
    <row r="2328" spans="4:8" ht="12.75">
      <c r="D2328" s="128">
        <v>4757228.740333557</v>
      </c>
      <c r="F2328" s="128">
        <v>77800</v>
      </c>
      <c r="G2328" s="128">
        <v>79100</v>
      </c>
      <c r="H2328" s="149" t="s">
        <v>388</v>
      </c>
    </row>
    <row r="2330" spans="1:10" ht="12.75">
      <c r="A2330" s="144" t="s">
        <v>1166</v>
      </c>
      <c r="C2330" s="150" t="s">
        <v>1167</v>
      </c>
      <c r="D2330" s="128">
        <v>4954982.209892273</v>
      </c>
      <c r="F2330" s="128">
        <v>77300</v>
      </c>
      <c r="G2330" s="128">
        <v>78633.33333333333</v>
      </c>
      <c r="H2330" s="128">
        <v>4877022.677589459</v>
      </c>
      <c r="I2330" s="128">
        <v>-0.0001</v>
      </c>
      <c r="J2330" s="128">
        <v>-0.0001</v>
      </c>
    </row>
    <row r="2331" spans="1:8" ht="12.75">
      <c r="A2331" s="127">
        <v>38380.04388888889</v>
      </c>
      <c r="C2331" s="150" t="s">
        <v>1168</v>
      </c>
      <c r="D2331" s="128">
        <v>194714.8382618712</v>
      </c>
      <c r="F2331" s="128">
        <v>1228.8205727444508</v>
      </c>
      <c r="G2331" s="128">
        <v>642.9100507328636</v>
      </c>
      <c r="H2331" s="128">
        <v>194714.8382618712</v>
      </c>
    </row>
    <row r="2333" spans="3:8" ht="12.75">
      <c r="C2333" s="150" t="s">
        <v>1169</v>
      </c>
      <c r="D2333" s="128">
        <v>3.929677847745583</v>
      </c>
      <c r="F2333" s="128">
        <v>1.5896773256719932</v>
      </c>
      <c r="G2333" s="128">
        <v>0.8176049818561217</v>
      </c>
      <c r="H2333" s="128">
        <v>3.9924940098517623</v>
      </c>
    </row>
    <row r="2334" spans="1:10" ht="12.75">
      <c r="A2334" s="144" t="s">
        <v>1158</v>
      </c>
      <c r="C2334" s="145" t="s">
        <v>1159</v>
      </c>
      <c r="D2334" s="145" t="s">
        <v>1160</v>
      </c>
      <c r="F2334" s="145" t="s">
        <v>1161</v>
      </c>
      <c r="G2334" s="145" t="s">
        <v>1162</v>
      </c>
      <c r="H2334" s="145" t="s">
        <v>1163</v>
      </c>
      <c r="I2334" s="146" t="s">
        <v>1164</v>
      </c>
      <c r="J2334" s="145" t="s">
        <v>1165</v>
      </c>
    </row>
    <row r="2335" spans="1:8" ht="12.75">
      <c r="A2335" s="147" t="s">
        <v>1110</v>
      </c>
      <c r="C2335" s="148">
        <v>589.5920000001788</v>
      </c>
      <c r="D2335" s="128">
        <v>302878.5357670784</v>
      </c>
      <c r="F2335" s="128">
        <v>2980</v>
      </c>
      <c r="G2335" s="128">
        <v>2850</v>
      </c>
      <c r="H2335" s="149" t="s">
        <v>389</v>
      </c>
    </row>
    <row r="2337" spans="4:8" ht="12.75">
      <c r="D2337" s="128">
        <v>302153.5429816246</v>
      </c>
      <c r="F2337" s="128">
        <v>3020</v>
      </c>
      <c r="G2337" s="128">
        <v>2810</v>
      </c>
      <c r="H2337" s="149" t="s">
        <v>390</v>
      </c>
    </row>
    <row r="2339" spans="4:8" ht="12.75">
      <c r="D2339" s="128">
        <v>307659.7282962799</v>
      </c>
      <c r="F2339" s="128">
        <v>3000</v>
      </c>
      <c r="G2339" s="128">
        <v>2750</v>
      </c>
      <c r="H2339" s="149" t="s">
        <v>391</v>
      </c>
    </row>
    <row r="2341" spans="1:10" ht="12.75">
      <c r="A2341" s="144" t="s">
        <v>1166</v>
      </c>
      <c r="C2341" s="150" t="s">
        <v>1167</v>
      </c>
      <c r="D2341" s="128">
        <v>304230.60234832764</v>
      </c>
      <c r="F2341" s="128">
        <v>3000</v>
      </c>
      <c r="G2341" s="128">
        <v>2803.333333333333</v>
      </c>
      <c r="H2341" s="128">
        <v>301328.93568166095</v>
      </c>
      <c r="I2341" s="128">
        <v>-0.0001</v>
      </c>
      <c r="J2341" s="128">
        <v>-0.0001</v>
      </c>
    </row>
    <row r="2342" spans="1:8" ht="12.75">
      <c r="A2342" s="127">
        <v>38380.044641203705</v>
      </c>
      <c r="C2342" s="150" t="s">
        <v>1168</v>
      </c>
      <c r="D2342" s="128">
        <v>2991.7523644048274</v>
      </c>
      <c r="F2342" s="128">
        <v>20</v>
      </c>
      <c r="G2342" s="128">
        <v>50.33222956847167</v>
      </c>
      <c r="H2342" s="128">
        <v>2991.7523644048274</v>
      </c>
    </row>
    <row r="2344" spans="3:8" ht="12.75">
      <c r="C2344" s="150" t="s">
        <v>1169</v>
      </c>
      <c r="D2344" s="128">
        <v>0.9833831117947273</v>
      </c>
      <c r="F2344" s="128">
        <v>0.6666666666666665</v>
      </c>
      <c r="G2344" s="128">
        <v>1.795442196259394</v>
      </c>
      <c r="H2344" s="128">
        <v>0.9928526636968796</v>
      </c>
    </row>
    <row r="2345" spans="1:10" ht="12.75">
      <c r="A2345" s="144" t="s">
        <v>1158</v>
      </c>
      <c r="C2345" s="145" t="s">
        <v>1159</v>
      </c>
      <c r="D2345" s="145" t="s">
        <v>1160</v>
      </c>
      <c r="F2345" s="145" t="s">
        <v>1161</v>
      </c>
      <c r="G2345" s="145" t="s">
        <v>1162</v>
      </c>
      <c r="H2345" s="145" t="s">
        <v>1163</v>
      </c>
      <c r="I2345" s="146" t="s">
        <v>1164</v>
      </c>
      <c r="J2345" s="145" t="s">
        <v>1165</v>
      </c>
    </row>
    <row r="2346" spans="1:8" ht="12.75">
      <c r="A2346" s="147" t="s">
        <v>1111</v>
      </c>
      <c r="C2346" s="148">
        <v>766.4900000002235</v>
      </c>
      <c r="D2346" s="128">
        <v>2875.8658041991293</v>
      </c>
      <c r="F2346" s="128">
        <v>1685.9999999981374</v>
      </c>
      <c r="G2346" s="128">
        <v>1565</v>
      </c>
      <c r="H2346" s="149" t="s">
        <v>392</v>
      </c>
    </row>
    <row r="2348" spans="4:8" ht="12.75">
      <c r="D2348" s="128">
        <v>2925.22547288239</v>
      </c>
      <c r="F2348" s="128">
        <v>1785</v>
      </c>
      <c r="G2348" s="128">
        <v>1697</v>
      </c>
      <c r="H2348" s="149" t="s">
        <v>393</v>
      </c>
    </row>
    <row r="2350" spans="4:8" ht="12.75">
      <c r="D2350" s="128">
        <v>2686.5452373214066</v>
      </c>
      <c r="F2350" s="128">
        <v>1710.9999999981374</v>
      </c>
      <c r="G2350" s="128">
        <v>1721</v>
      </c>
      <c r="H2350" s="149" t="s">
        <v>394</v>
      </c>
    </row>
    <row r="2352" spans="1:10" ht="12.75">
      <c r="A2352" s="144" t="s">
        <v>1166</v>
      </c>
      <c r="C2352" s="150" t="s">
        <v>1167</v>
      </c>
      <c r="D2352" s="128">
        <v>2829.2121714676423</v>
      </c>
      <c r="F2352" s="128">
        <v>1727.3333333320916</v>
      </c>
      <c r="G2352" s="128">
        <v>1661</v>
      </c>
      <c r="H2352" s="128">
        <v>1136.3398137446616</v>
      </c>
      <c r="I2352" s="128">
        <v>-0.0001</v>
      </c>
      <c r="J2352" s="128">
        <v>-0.0001</v>
      </c>
    </row>
    <row r="2353" spans="1:8" ht="12.75">
      <c r="A2353" s="127">
        <v>38380.04540509259</v>
      </c>
      <c r="C2353" s="150" t="s">
        <v>1168</v>
      </c>
      <c r="D2353" s="128">
        <v>125.99398714679018</v>
      </c>
      <c r="F2353" s="128">
        <v>51.48138822372039</v>
      </c>
      <c r="G2353" s="128">
        <v>84</v>
      </c>
      <c r="H2353" s="128">
        <v>125.99398714679018</v>
      </c>
    </row>
    <row r="2355" spans="3:8" ht="12.75">
      <c r="C2355" s="150" t="s">
        <v>1169</v>
      </c>
      <c r="D2355" s="128">
        <v>4.453324088501687</v>
      </c>
      <c r="F2355" s="128">
        <v>2.980396848152686</v>
      </c>
      <c r="G2355" s="128">
        <v>5.057194461167971</v>
      </c>
      <c r="H2355" s="128">
        <v>11.087703310473053</v>
      </c>
    </row>
    <row r="2356" spans="1:16" ht="12.75">
      <c r="A2356" s="138" t="s">
        <v>1258</v>
      </c>
      <c r="B2356" s="133" t="s">
        <v>395</v>
      </c>
      <c r="D2356" s="138" t="s">
        <v>1259</v>
      </c>
      <c r="E2356" s="133" t="s">
        <v>1260</v>
      </c>
      <c r="F2356" s="134" t="s">
        <v>1196</v>
      </c>
      <c r="G2356" s="139" t="s">
        <v>1262</v>
      </c>
      <c r="H2356" s="140">
        <v>2</v>
      </c>
      <c r="I2356" s="141" t="s">
        <v>1263</v>
      </c>
      <c r="J2356" s="140">
        <v>6</v>
      </c>
      <c r="K2356" s="139" t="s">
        <v>1264</v>
      </c>
      <c r="L2356" s="142">
        <v>1</v>
      </c>
      <c r="M2356" s="139" t="s">
        <v>1265</v>
      </c>
      <c r="N2356" s="143">
        <v>1</v>
      </c>
      <c r="O2356" s="139" t="s">
        <v>1266</v>
      </c>
      <c r="P2356" s="143">
        <v>1</v>
      </c>
    </row>
    <row r="2358" spans="1:10" ht="12.75">
      <c r="A2358" s="144" t="s">
        <v>1158</v>
      </c>
      <c r="C2358" s="145" t="s">
        <v>1159</v>
      </c>
      <c r="D2358" s="145" t="s">
        <v>1160</v>
      </c>
      <c r="F2358" s="145" t="s">
        <v>1161</v>
      </c>
      <c r="G2358" s="145" t="s">
        <v>1162</v>
      </c>
      <c r="H2358" s="145" t="s">
        <v>1163</v>
      </c>
      <c r="I2358" s="146" t="s">
        <v>1164</v>
      </c>
      <c r="J2358" s="145" t="s">
        <v>1165</v>
      </c>
    </row>
    <row r="2359" spans="1:8" ht="12.75">
      <c r="A2359" s="147" t="s">
        <v>1290</v>
      </c>
      <c r="C2359" s="148">
        <v>178.2290000000503</v>
      </c>
      <c r="D2359" s="128">
        <v>477</v>
      </c>
      <c r="F2359" s="128">
        <v>469.00000000046566</v>
      </c>
      <c r="G2359" s="128">
        <v>424</v>
      </c>
      <c r="H2359" s="149" t="s">
        <v>396</v>
      </c>
    </row>
    <row r="2361" spans="4:8" ht="12.75">
      <c r="D2361" s="128">
        <v>491.55133225908503</v>
      </c>
      <c r="F2361" s="128">
        <v>436</v>
      </c>
      <c r="G2361" s="128">
        <v>475</v>
      </c>
      <c r="H2361" s="149" t="s">
        <v>397</v>
      </c>
    </row>
    <row r="2363" spans="4:8" ht="12.75">
      <c r="D2363" s="128">
        <v>457.24999999953434</v>
      </c>
      <c r="F2363" s="128">
        <v>419.00000000046566</v>
      </c>
      <c r="G2363" s="128">
        <v>458</v>
      </c>
      <c r="H2363" s="149" t="s">
        <v>398</v>
      </c>
    </row>
    <row r="2365" spans="1:8" ht="12.75">
      <c r="A2365" s="144" t="s">
        <v>1166</v>
      </c>
      <c r="C2365" s="150" t="s">
        <v>1167</v>
      </c>
      <c r="D2365" s="128">
        <v>475.2671107528731</v>
      </c>
      <c r="F2365" s="128">
        <v>441.33333333364374</v>
      </c>
      <c r="G2365" s="128">
        <v>452.33333333333337</v>
      </c>
      <c r="H2365" s="128">
        <v>28.111511794393664</v>
      </c>
    </row>
    <row r="2366" spans="1:8" ht="12.75">
      <c r="A2366" s="127">
        <v>38380.04789351852</v>
      </c>
      <c r="C2366" s="150" t="s">
        <v>1168</v>
      </c>
      <c r="D2366" s="128">
        <v>17.21619956761939</v>
      </c>
      <c r="F2366" s="128">
        <v>25.42308662093997</v>
      </c>
      <c r="G2366" s="128">
        <v>25.967928938083094</v>
      </c>
      <c r="H2366" s="128">
        <v>17.21619956761939</v>
      </c>
    </row>
    <row r="2368" spans="3:8" ht="12.75">
      <c r="C2368" s="150" t="s">
        <v>1169</v>
      </c>
      <c r="D2368" s="128">
        <v>3.622426037507017</v>
      </c>
      <c r="F2368" s="128">
        <v>5.760518116523133</v>
      </c>
      <c r="G2368" s="128">
        <v>5.740883331926992</v>
      </c>
      <c r="H2368" s="128">
        <v>61.242524747647515</v>
      </c>
    </row>
    <row r="2369" spans="1:10" ht="12.75">
      <c r="A2369" s="144" t="s">
        <v>1158</v>
      </c>
      <c r="C2369" s="145" t="s">
        <v>1159</v>
      </c>
      <c r="D2369" s="145" t="s">
        <v>1160</v>
      </c>
      <c r="F2369" s="145" t="s">
        <v>1161</v>
      </c>
      <c r="G2369" s="145" t="s">
        <v>1162</v>
      </c>
      <c r="H2369" s="145" t="s">
        <v>1163</v>
      </c>
      <c r="I2369" s="146" t="s">
        <v>1164</v>
      </c>
      <c r="J2369" s="145" t="s">
        <v>1165</v>
      </c>
    </row>
    <row r="2370" spans="1:8" ht="12.75">
      <c r="A2370" s="147" t="s">
        <v>1104</v>
      </c>
      <c r="C2370" s="148">
        <v>251.61100000003353</v>
      </c>
      <c r="D2370" s="128">
        <v>3628992.3015708923</v>
      </c>
      <c r="F2370" s="128">
        <v>24400</v>
      </c>
      <c r="G2370" s="128">
        <v>21200</v>
      </c>
      <c r="H2370" s="149" t="s">
        <v>399</v>
      </c>
    </row>
    <row r="2372" spans="4:8" ht="12.75">
      <c r="D2372" s="128">
        <v>3264436.762172699</v>
      </c>
      <c r="F2372" s="128">
        <v>27300</v>
      </c>
      <c r="G2372" s="128">
        <v>21900</v>
      </c>
      <c r="H2372" s="149" t="s">
        <v>400</v>
      </c>
    </row>
    <row r="2374" spans="4:8" ht="12.75">
      <c r="D2374" s="128">
        <v>3452843.601474762</v>
      </c>
      <c r="F2374" s="128">
        <v>27400</v>
      </c>
      <c r="G2374" s="128">
        <v>22500</v>
      </c>
      <c r="H2374" s="149" t="s">
        <v>401</v>
      </c>
    </row>
    <row r="2376" spans="1:10" ht="12.75">
      <c r="A2376" s="144" t="s">
        <v>1166</v>
      </c>
      <c r="C2376" s="150" t="s">
        <v>1167</v>
      </c>
      <c r="D2376" s="128">
        <v>3448757.5550727844</v>
      </c>
      <c r="F2376" s="128">
        <v>26366.666666666664</v>
      </c>
      <c r="G2376" s="128">
        <v>21866.666666666664</v>
      </c>
      <c r="H2376" s="128">
        <v>3424663.068033719</v>
      </c>
      <c r="I2376" s="128">
        <v>-0.0001</v>
      </c>
      <c r="J2376" s="128">
        <v>-0.0001</v>
      </c>
    </row>
    <row r="2377" spans="1:8" ht="12.75">
      <c r="A2377" s="127">
        <v>38380.048622685186</v>
      </c>
      <c r="C2377" s="150" t="s">
        <v>1168</v>
      </c>
      <c r="D2377" s="128">
        <v>182312.1146766537</v>
      </c>
      <c r="F2377" s="128">
        <v>1703.9170558842743</v>
      </c>
      <c r="G2377" s="128">
        <v>650.6407098647712</v>
      </c>
      <c r="H2377" s="128">
        <v>182312.1146766537</v>
      </c>
    </row>
    <row r="2379" spans="3:8" ht="12.75">
      <c r="C2379" s="150" t="s">
        <v>1169</v>
      </c>
      <c r="D2379" s="128">
        <v>5.28631287544381</v>
      </c>
      <c r="F2379" s="128">
        <v>6.4623908567039505</v>
      </c>
      <c r="G2379" s="128">
        <v>2.9754910512108457</v>
      </c>
      <c r="H2379" s="128">
        <v>5.323505146488141</v>
      </c>
    </row>
    <row r="2380" spans="1:10" ht="12.75">
      <c r="A2380" s="144" t="s">
        <v>1158</v>
      </c>
      <c r="C2380" s="145" t="s">
        <v>1159</v>
      </c>
      <c r="D2380" s="145" t="s">
        <v>1160</v>
      </c>
      <c r="F2380" s="145" t="s">
        <v>1161</v>
      </c>
      <c r="G2380" s="145" t="s">
        <v>1162</v>
      </c>
      <c r="H2380" s="145" t="s">
        <v>1163</v>
      </c>
      <c r="I2380" s="146" t="s">
        <v>1164</v>
      </c>
      <c r="J2380" s="145" t="s">
        <v>1165</v>
      </c>
    </row>
    <row r="2381" spans="1:8" ht="12.75">
      <c r="A2381" s="147" t="s">
        <v>1107</v>
      </c>
      <c r="C2381" s="148">
        <v>257.6099999998696</v>
      </c>
      <c r="D2381" s="128">
        <v>272415</v>
      </c>
      <c r="F2381" s="128">
        <v>10157.5</v>
      </c>
      <c r="G2381" s="128">
        <v>7769.999999992549</v>
      </c>
      <c r="H2381" s="149" t="s">
        <v>402</v>
      </c>
    </row>
    <row r="2383" spans="4:8" ht="12.75">
      <c r="D2383" s="128">
        <v>306318.57388973236</v>
      </c>
      <c r="F2383" s="128">
        <v>9937.5</v>
      </c>
      <c r="G2383" s="128">
        <v>7762.5</v>
      </c>
      <c r="H2383" s="149" t="s">
        <v>403</v>
      </c>
    </row>
    <row r="2385" spans="4:8" ht="12.75">
      <c r="D2385" s="128">
        <v>313935.1911845207</v>
      </c>
      <c r="F2385" s="128">
        <v>9867.5</v>
      </c>
      <c r="G2385" s="128">
        <v>8002.5</v>
      </c>
      <c r="H2385" s="149" t="s">
        <v>404</v>
      </c>
    </row>
    <row r="2387" spans="1:10" ht="12.75">
      <c r="A2387" s="144" t="s">
        <v>1166</v>
      </c>
      <c r="C2387" s="150" t="s">
        <v>1167</v>
      </c>
      <c r="D2387" s="128">
        <v>297556.255024751</v>
      </c>
      <c r="F2387" s="128">
        <v>9987.5</v>
      </c>
      <c r="G2387" s="128">
        <v>7844.999999997517</v>
      </c>
      <c r="H2387" s="128">
        <v>288640.0050247523</v>
      </c>
      <c r="I2387" s="128">
        <v>-0.0001</v>
      </c>
      <c r="J2387" s="128">
        <v>-0.0001</v>
      </c>
    </row>
    <row r="2388" spans="1:8" ht="12.75">
      <c r="A2388" s="127">
        <v>38380.04951388889</v>
      </c>
      <c r="C2388" s="150" t="s">
        <v>1168</v>
      </c>
      <c r="D2388" s="128">
        <v>22103.51200417064</v>
      </c>
      <c r="F2388" s="128">
        <v>151.32745950421557</v>
      </c>
      <c r="G2388" s="128">
        <v>136.45054049200206</v>
      </c>
      <c r="H2388" s="128">
        <v>22103.51200417064</v>
      </c>
    </row>
    <row r="2390" spans="3:8" ht="12.75">
      <c r="C2390" s="150" t="s">
        <v>1169</v>
      </c>
      <c r="D2390" s="128">
        <v>7.428347289265371</v>
      </c>
      <c r="F2390" s="128">
        <v>1.5151685557368264</v>
      </c>
      <c r="G2390" s="128">
        <v>1.7393313000898056</v>
      </c>
      <c r="H2390" s="128">
        <v>7.657813061039531</v>
      </c>
    </row>
    <row r="2391" spans="1:10" ht="12.75">
      <c r="A2391" s="144" t="s">
        <v>1158</v>
      </c>
      <c r="C2391" s="145" t="s">
        <v>1159</v>
      </c>
      <c r="D2391" s="145" t="s">
        <v>1160</v>
      </c>
      <c r="F2391" s="145" t="s">
        <v>1161</v>
      </c>
      <c r="G2391" s="145" t="s">
        <v>1162</v>
      </c>
      <c r="H2391" s="145" t="s">
        <v>1163</v>
      </c>
      <c r="I2391" s="146" t="s">
        <v>1164</v>
      </c>
      <c r="J2391" s="145" t="s">
        <v>1165</v>
      </c>
    </row>
    <row r="2392" spans="1:8" ht="12.75">
      <c r="A2392" s="147" t="s">
        <v>1106</v>
      </c>
      <c r="C2392" s="148">
        <v>259.9399999999441</v>
      </c>
      <c r="D2392" s="128">
        <v>3158110.7644691467</v>
      </c>
      <c r="F2392" s="128">
        <v>21225</v>
      </c>
      <c r="G2392" s="128">
        <v>18175</v>
      </c>
      <c r="H2392" s="149" t="s">
        <v>405</v>
      </c>
    </row>
    <row r="2394" spans="4:8" ht="12.75">
      <c r="D2394" s="128">
        <v>3181672.3039627075</v>
      </c>
      <c r="F2394" s="128">
        <v>22025</v>
      </c>
      <c r="G2394" s="128">
        <v>18025</v>
      </c>
      <c r="H2394" s="149" t="s">
        <v>406</v>
      </c>
    </row>
    <row r="2396" spans="4:8" ht="12.75">
      <c r="D2396" s="128">
        <v>3147424.0729789734</v>
      </c>
      <c r="F2396" s="128">
        <v>21425</v>
      </c>
      <c r="G2396" s="128">
        <v>18525</v>
      </c>
      <c r="H2396" s="149" t="s">
        <v>407</v>
      </c>
    </row>
    <row r="2398" spans="1:10" ht="12.75">
      <c r="A2398" s="144" t="s">
        <v>1166</v>
      </c>
      <c r="C2398" s="150" t="s">
        <v>1167</v>
      </c>
      <c r="D2398" s="128">
        <v>3162402.380470276</v>
      </c>
      <c r="F2398" s="128">
        <v>21558.333333333336</v>
      </c>
      <c r="G2398" s="128">
        <v>18241.666666666668</v>
      </c>
      <c r="H2398" s="128">
        <v>3142485.6296285256</v>
      </c>
      <c r="I2398" s="128">
        <v>-0.0001</v>
      </c>
      <c r="J2398" s="128">
        <v>-0.0001</v>
      </c>
    </row>
    <row r="2399" spans="1:8" ht="12.75">
      <c r="A2399" s="127">
        <v>38380.05043981481</v>
      </c>
      <c r="C2399" s="150" t="s">
        <v>1168</v>
      </c>
      <c r="D2399" s="128">
        <v>17522.808202549422</v>
      </c>
      <c r="F2399" s="128">
        <v>416.33319989322655</v>
      </c>
      <c r="G2399" s="128">
        <v>256.5800719723442</v>
      </c>
      <c r="H2399" s="128">
        <v>17522.808202549422</v>
      </c>
    </row>
    <row r="2401" spans="3:8" ht="12.75">
      <c r="C2401" s="150" t="s">
        <v>1169</v>
      </c>
      <c r="D2401" s="128">
        <v>0.5540979955859897</v>
      </c>
      <c r="F2401" s="128">
        <v>1.9311938147347192</v>
      </c>
      <c r="G2401" s="128">
        <v>1.406560467641905</v>
      </c>
      <c r="H2401" s="128">
        <v>0.5576098117152187</v>
      </c>
    </row>
    <row r="2402" spans="1:10" ht="12.75">
      <c r="A2402" s="144" t="s">
        <v>1158</v>
      </c>
      <c r="C2402" s="145" t="s">
        <v>1159</v>
      </c>
      <c r="D2402" s="145" t="s">
        <v>1160</v>
      </c>
      <c r="F2402" s="145" t="s">
        <v>1161</v>
      </c>
      <c r="G2402" s="145" t="s">
        <v>1162</v>
      </c>
      <c r="H2402" s="145" t="s">
        <v>1163</v>
      </c>
      <c r="I2402" s="146" t="s">
        <v>1164</v>
      </c>
      <c r="J2402" s="145" t="s">
        <v>1165</v>
      </c>
    </row>
    <row r="2403" spans="1:8" ht="12.75">
      <c r="A2403" s="147" t="s">
        <v>1108</v>
      </c>
      <c r="C2403" s="148">
        <v>285.2129999999888</v>
      </c>
      <c r="D2403" s="128">
        <v>2762398.1098747253</v>
      </c>
      <c r="F2403" s="128">
        <v>24300</v>
      </c>
      <c r="G2403" s="128">
        <v>16950</v>
      </c>
      <c r="H2403" s="149" t="s">
        <v>408</v>
      </c>
    </row>
    <row r="2405" spans="4:8" ht="12.75">
      <c r="D2405" s="128">
        <v>2622950</v>
      </c>
      <c r="F2405" s="128">
        <v>24775</v>
      </c>
      <c r="G2405" s="128">
        <v>15950</v>
      </c>
      <c r="H2405" s="149" t="s">
        <v>409</v>
      </c>
    </row>
    <row r="2407" spans="4:8" ht="12.75">
      <c r="D2407" s="128">
        <v>3024647.3008995056</v>
      </c>
      <c r="F2407" s="128">
        <v>24450</v>
      </c>
      <c r="G2407" s="128">
        <v>15400</v>
      </c>
      <c r="H2407" s="149" t="s">
        <v>410</v>
      </c>
    </row>
    <row r="2409" spans="1:10" ht="12.75">
      <c r="A2409" s="144" t="s">
        <v>1166</v>
      </c>
      <c r="C2409" s="150" t="s">
        <v>1167</v>
      </c>
      <c r="D2409" s="128">
        <v>2803331.8035914106</v>
      </c>
      <c r="F2409" s="128">
        <v>24508.333333333336</v>
      </c>
      <c r="G2409" s="128">
        <v>16100</v>
      </c>
      <c r="H2409" s="128">
        <v>2783472.062805667</v>
      </c>
      <c r="I2409" s="128">
        <v>-0.0001</v>
      </c>
      <c r="J2409" s="128">
        <v>-0.0001</v>
      </c>
    </row>
    <row r="2410" spans="1:8" ht="12.75">
      <c r="A2410" s="127">
        <v>38380.05137731481</v>
      </c>
      <c r="C2410" s="150" t="s">
        <v>1168</v>
      </c>
      <c r="D2410" s="128">
        <v>203953.07266245503</v>
      </c>
      <c r="F2410" s="128">
        <v>242.81337140555775</v>
      </c>
      <c r="G2410" s="128">
        <v>785.8116822750854</v>
      </c>
      <c r="H2410" s="128">
        <v>203953.07266245503</v>
      </c>
    </row>
    <row r="2412" spans="3:8" ht="12.75">
      <c r="C2412" s="150" t="s">
        <v>1169</v>
      </c>
      <c r="D2412" s="128">
        <v>7.275381116183472</v>
      </c>
      <c r="F2412" s="128">
        <v>0.9907379996146521</v>
      </c>
      <c r="G2412" s="128">
        <v>4.880817902329723</v>
      </c>
      <c r="H2412" s="128">
        <v>7.327290091673333</v>
      </c>
    </row>
    <row r="2413" spans="1:10" ht="12.75">
      <c r="A2413" s="144" t="s">
        <v>1158</v>
      </c>
      <c r="C2413" s="145" t="s">
        <v>1159</v>
      </c>
      <c r="D2413" s="145" t="s">
        <v>1160</v>
      </c>
      <c r="F2413" s="145" t="s">
        <v>1161</v>
      </c>
      <c r="G2413" s="145" t="s">
        <v>1162</v>
      </c>
      <c r="H2413" s="145" t="s">
        <v>1163</v>
      </c>
      <c r="I2413" s="146" t="s">
        <v>1164</v>
      </c>
      <c r="J2413" s="145" t="s">
        <v>1165</v>
      </c>
    </row>
    <row r="2414" spans="1:8" ht="12.75">
      <c r="A2414" s="147" t="s">
        <v>1104</v>
      </c>
      <c r="C2414" s="148">
        <v>288.1579999998212</v>
      </c>
      <c r="D2414" s="128">
        <v>366988.50380659103</v>
      </c>
      <c r="F2414" s="128">
        <v>3580</v>
      </c>
      <c r="G2414" s="128">
        <v>3140</v>
      </c>
      <c r="H2414" s="149" t="s">
        <v>411</v>
      </c>
    </row>
    <row r="2416" spans="4:8" ht="12.75">
      <c r="D2416" s="128">
        <v>373396.0885219574</v>
      </c>
      <c r="F2416" s="128">
        <v>3580</v>
      </c>
      <c r="G2416" s="128">
        <v>3140</v>
      </c>
      <c r="H2416" s="149" t="s">
        <v>412</v>
      </c>
    </row>
    <row r="2418" spans="4:8" ht="12.75">
      <c r="D2418" s="128">
        <v>359585.8097977638</v>
      </c>
      <c r="F2418" s="128">
        <v>3580</v>
      </c>
      <c r="G2418" s="128">
        <v>3140</v>
      </c>
      <c r="H2418" s="149" t="s">
        <v>413</v>
      </c>
    </row>
    <row r="2420" spans="1:10" ht="12.75">
      <c r="A2420" s="144" t="s">
        <v>1166</v>
      </c>
      <c r="C2420" s="150" t="s">
        <v>1167</v>
      </c>
      <c r="D2420" s="128">
        <v>366656.80070877075</v>
      </c>
      <c r="F2420" s="128">
        <v>3580</v>
      </c>
      <c r="G2420" s="128">
        <v>3140</v>
      </c>
      <c r="H2420" s="128">
        <v>363300.20778841677</v>
      </c>
      <c r="I2420" s="128">
        <v>-0.0001</v>
      </c>
      <c r="J2420" s="128">
        <v>-0.0001</v>
      </c>
    </row>
    <row r="2421" spans="1:8" ht="12.75">
      <c r="A2421" s="127">
        <v>38380.05206018518</v>
      </c>
      <c r="C2421" s="150" t="s">
        <v>1168</v>
      </c>
      <c r="D2421" s="128">
        <v>6911.112053704104</v>
      </c>
      <c r="H2421" s="128">
        <v>6911.112053704104</v>
      </c>
    </row>
    <row r="2423" spans="3:8" ht="12.75">
      <c r="C2423" s="150" t="s">
        <v>1169</v>
      </c>
      <c r="D2423" s="128">
        <v>1.8848994592066717</v>
      </c>
      <c r="F2423" s="128">
        <v>0</v>
      </c>
      <c r="G2423" s="128">
        <v>0</v>
      </c>
      <c r="H2423" s="128">
        <v>1.9023143685425805</v>
      </c>
    </row>
    <row r="2424" spans="1:10" ht="12.75">
      <c r="A2424" s="144" t="s">
        <v>1158</v>
      </c>
      <c r="C2424" s="145" t="s">
        <v>1159</v>
      </c>
      <c r="D2424" s="145" t="s">
        <v>1160</v>
      </c>
      <c r="F2424" s="145" t="s">
        <v>1161</v>
      </c>
      <c r="G2424" s="145" t="s">
        <v>1162</v>
      </c>
      <c r="H2424" s="145" t="s">
        <v>1163</v>
      </c>
      <c r="I2424" s="146" t="s">
        <v>1164</v>
      </c>
      <c r="J2424" s="145" t="s">
        <v>1165</v>
      </c>
    </row>
    <row r="2425" spans="1:8" ht="12.75">
      <c r="A2425" s="147" t="s">
        <v>1105</v>
      </c>
      <c r="C2425" s="148">
        <v>334.94100000010803</v>
      </c>
      <c r="D2425" s="128">
        <v>62014.15071648359</v>
      </c>
      <c r="F2425" s="128">
        <v>21500</v>
      </c>
      <c r="H2425" s="149" t="s">
        <v>414</v>
      </c>
    </row>
    <row r="2427" spans="4:8" ht="12.75">
      <c r="D2427" s="128">
        <v>64731.3420689702</v>
      </c>
      <c r="F2427" s="128">
        <v>21500</v>
      </c>
      <c r="H2427" s="149" t="s">
        <v>415</v>
      </c>
    </row>
    <row r="2429" spans="4:8" ht="12.75">
      <c r="D2429" s="128">
        <v>64351.408442020416</v>
      </c>
      <c r="F2429" s="128">
        <v>21600</v>
      </c>
      <c r="H2429" s="149" t="s">
        <v>416</v>
      </c>
    </row>
    <row r="2431" spans="1:10" ht="12.75">
      <c r="A2431" s="144" t="s">
        <v>1166</v>
      </c>
      <c r="C2431" s="150" t="s">
        <v>1167</v>
      </c>
      <c r="D2431" s="128">
        <v>63698.96707582474</v>
      </c>
      <c r="F2431" s="128">
        <v>21533.333333333336</v>
      </c>
      <c r="H2431" s="128">
        <v>42165.63374249141</v>
      </c>
      <c r="I2431" s="128">
        <v>-0.0001</v>
      </c>
      <c r="J2431" s="128">
        <v>-0.0001</v>
      </c>
    </row>
    <row r="2432" spans="1:8" ht="12.75">
      <c r="A2432" s="127">
        <v>38380.05275462963</v>
      </c>
      <c r="C2432" s="150" t="s">
        <v>1168</v>
      </c>
      <c r="D2432" s="128">
        <v>1471.4081737403799</v>
      </c>
      <c r="F2432" s="128">
        <v>57.73502691896257</v>
      </c>
      <c r="H2432" s="128">
        <v>1471.4081737403799</v>
      </c>
    </row>
    <row r="2434" spans="3:8" ht="12.75">
      <c r="C2434" s="150" t="s">
        <v>1169</v>
      </c>
      <c r="D2434" s="128">
        <v>2.309940398231064</v>
      </c>
      <c r="F2434" s="128">
        <v>0.26811932005710165</v>
      </c>
      <c r="H2434" s="128">
        <v>3.4895910321812704</v>
      </c>
    </row>
    <row r="2435" spans="1:10" ht="12.75">
      <c r="A2435" s="144" t="s">
        <v>1158</v>
      </c>
      <c r="C2435" s="145" t="s">
        <v>1159</v>
      </c>
      <c r="D2435" s="145" t="s">
        <v>1160</v>
      </c>
      <c r="F2435" s="145" t="s">
        <v>1161</v>
      </c>
      <c r="G2435" s="145" t="s">
        <v>1162</v>
      </c>
      <c r="H2435" s="145" t="s">
        <v>1163</v>
      </c>
      <c r="I2435" s="146" t="s">
        <v>1164</v>
      </c>
      <c r="J2435" s="145" t="s">
        <v>1165</v>
      </c>
    </row>
    <row r="2436" spans="1:8" ht="12.75">
      <c r="A2436" s="147" t="s">
        <v>1109</v>
      </c>
      <c r="C2436" s="148">
        <v>393.36599999992177</v>
      </c>
      <c r="D2436" s="128">
        <v>2724773.850292206</v>
      </c>
      <c r="F2436" s="128">
        <v>13500</v>
      </c>
      <c r="G2436" s="128">
        <v>11600</v>
      </c>
      <c r="H2436" s="149" t="s">
        <v>417</v>
      </c>
    </row>
    <row r="2438" spans="4:8" ht="12.75">
      <c r="D2438" s="128">
        <v>2605313.0739593506</v>
      </c>
      <c r="F2438" s="128">
        <v>13300</v>
      </c>
      <c r="G2438" s="128">
        <v>11200</v>
      </c>
      <c r="H2438" s="149" t="s">
        <v>418</v>
      </c>
    </row>
    <row r="2440" spans="4:8" ht="12.75">
      <c r="D2440" s="128">
        <v>2619540.769630432</v>
      </c>
      <c r="F2440" s="128">
        <v>14200</v>
      </c>
      <c r="G2440" s="128">
        <v>11600</v>
      </c>
      <c r="H2440" s="149" t="s">
        <v>419</v>
      </c>
    </row>
    <row r="2442" spans="1:10" ht="12.75">
      <c r="A2442" s="144" t="s">
        <v>1166</v>
      </c>
      <c r="C2442" s="150" t="s">
        <v>1167</v>
      </c>
      <c r="D2442" s="128">
        <v>2649875.897960663</v>
      </c>
      <c r="F2442" s="128">
        <v>13666.666666666668</v>
      </c>
      <c r="G2442" s="128">
        <v>11466.666666666668</v>
      </c>
      <c r="H2442" s="128">
        <v>2637309.2312939963</v>
      </c>
      <c r="I2442" s="128">
        <v>-0.0001</v>
      </c>
      <c r="J2442" s="128">
        <v>-0.0001</v>
      </c>
    </row>
    <row r="2443" spans="1:8" ht="12.75">
      <c r="A2443" s="127">
        <v>38380.053460648145</v>
      </c>
      <c r="C2443" s="150" t="s">
        <v>1168</v>
      </c>
      <c r="D2443" s="128">
        <v>65252.46568997731</v>
      </c>
      <c r="F2443" s="128">
        <v>472.58156262526086</v>
      </c>
      <c r="G2443" s="128">
        <v>230.94010767585027</v>
      </c>
      <c r="H2443" s="128">
        <v>65252.46568997731</v>
      </c>
    </row>
    <row r="2445" spans="3:8" ht="12.75">
      <c r="C2445" s="150" t="s">
        <v>1169</v>
      </c>
      <c r="D2445" s="128">
        <v>2.4624725157957563</v>
      </c>
      <c r="F2445" s="128">
        <v>3.457913872867762</v>
      </c>
      <c r="G2445" s="128">
        <v>2.014012566940554</v>
      </c>
      <c r="H2445" s="128">
        <v>2.4742060929260536</v>
      </c>
    </row>
    <row r="2446" spans="1:10" ht="12.75">
      <c r="A2446" s="144" t="s">
        <v>1158</v>
      </c>
      <c r="C2446" s="145" t="s">
        <v>1159</v>
      </c>
      <c r="D2446" s="145" t="s">
        <v>1160</v>
      </c>
      <c r="F2446" s="145" t="s">
        <v>1161</v>
      </c>
      <c r="G2446" s="145" t="s">
        <v>1162</v>
      </c>
      <c r="H2446" s="145" t="s">
        <v>1163</v>
      </c>
      <c r="I2446" s="146" t="s">
        <v>1164</v>
      </c>
      <c r="J2446" s="145" t="s">
        <v>1165</v>
      </c>
    </row>
    <row r="2447" spans="1:8" ht="12.75">
      <c r="A2447" s="147" t="s">
        <v>1103</v>
      </c>
      <c r="C2447" s="148">
        <v>396.15199999976903</v>
      </c>
      <c r="D2447" s="128">
        <v>3954931.8087234497</v>
      </c>
      <c r="F2447" s="128">
        <v>69200</v>
      </c>
      <c r="G2447" s="128">
        <v>67100</v>
      </c>
      <c r="H2447" s="149" t="s">
        <v>420</v>
      </c>
    </row>
    <row r="2449" spans="4:8" ht="12.75">
      <c r="D2449" s="128">
        <v>3942532.98443985</v>
      </c>
      <c r="F2449" s="128">
        <v>68600</v>
      </c>
      <c r="G2449" s="128">
        <v>68000</v>
      </c>
      <c r="H2449" s="149" t="s">
        <v>421</v>
      </c>
    </row>
    <row r="2451" spans="4:8" ht="12.75">
      <c r="D2451" s="128">
        <v>3767172.051841736</v>
      </c>
      <c r="F2451" s="128">
        <v>67100</v>
      </c>
      <c r="G2451" s="128">
        <v>68000</v>
      </c>
      <c r="H2451" s="149" t="s">
        <v>422</v>
      </c>
    </row>
    <row r="2453" spans="1:10" ht="12.75">
      <c r="A2453" s="144" t="s">
        <v>1166</v>
      </c>
      <c r="C2453" s="150" t="s">
        <v>1167</v>
      </c>
      <c r="D2453" s="128">
        <v>3888212.2816683454</v>
      </c>
      <c r="F2453" s="128">
        <v>68300</v>
      </c>
      <c r="G2453" s="128">
        <v>67700</v>
      </c>
      <c r="H2453" s="128">
        <v>3820209.0712046116</v>
      </c>
      <c r="I2453" s="128">
        <v>-0.0001</v>
      </c>
      <c r="J2453" s="128">
        <v>-0.0001</v>
      </c>
    </row>
    <row r="2454" spans="1:8" ht="12.75">
      <c r="A2454" s="127">
        <v>38380.05417824074</v>
      </c>
      <c r="C2454" s="150" t="s">
        <v>1168</v>
      </c>
      <c r="D2454" s="128">
        <v>105007.07422959656</v>
      </c>
      <c r="F2454" s="128">
        <v>1081.6653826391967</v>
      </c>
      <c r="G2454" s="128">
        <v>519.6152422706632</v>
      </c>
      <c r="H2454" s="128">
        <v>105007.07422959656</v>
      </c>
    </row>
    <row r="2456" spans="3:8" ht="12.75">
      <c r="C2456" s="150" t="s">
        <v>1169</v>
      </c>
      <c r="D2456" s="128">
        <v>2.700651780888371</v>
      </c>
      <c r="F2456" s="128">
        <v>1.5836974855625134</v>
      </c>
      <c r="G2456" s="128">
        <v>0.7675262071944805</v>
      </c>
      <c r="H2456" s="128">
        <v>2.7487258490929944</v>
      </c>
    </row>
    <row r="2457" spans="1:10" ht="12.75">
      <c r="A2457" s="144" t="s">
        <v>1158</v>
      </c>
      <c r="C2457" s="145" t="s">
        <v>1159</v>
      </c>
      <c r="D2457" s="145" t="s">
        <v>1160</v>
      </c>
      <c r="F2457" s="145" t="s">
        <v>1161</v>
      </c>
      <c r="G2457" s="145" t="s">
        <v>1162</v>
      </c>
      <c r="H2457" s="145" t="s">
        <v>1163</v>
      </c>
      <c r="I2457" s="146" t="s">
        <v>1164</v>
      </c>
      <c r="J2457" s="145" t="s">
        <v>1165</v>
      </c>
    </row>
    <row r="2458" spans="1:8" ht="12.75">
      <c r="A2458" s="147" t="s">
        <v>1110</v>
      </c>
      <c r="C2458" s="148">
        <v>589.5920000001788</v>
      </c>
      <c r="D2458" s="128">
        <v>132333.89940595627</v>
      </c>
      <c r="F2458" s="128">
        <v>2310</v>
      </c>
      <c r="G2458" s="128">
        <v>2120</v>
      </c>
      <c r="H2458" s="149" t="s">
        <v>423</v>
      </c>
    </row>
    <row r="2460" spans="4:8" ht="12.75">
      <c r="D2460" s="128">
        <v>125155.75712132454</v>
      </c>
      <c r="F2460" s="128">
        <v>2330</v>
      </c>
      <c r="G2460" s="128">
        <v>2090</v>
      </c>
      <c r="H2460" s="149" t="s">
        <v>424</v>
      </c>
    </row>
    <row r="2462" spans="4:8" ht="12.75">
      <c r="D2462" s="128">
        <v>127104.10618591309</v>
      </c>
      <c r="F2462" s="128">
        <v>2370</v>
      </c>
      <c r="G2462" s="128">
        <v>2090</v>
      </c>
      <c r="H2462" s="149" t="s">
        <v>425</v>
      </c>
    </row>
    <row r="2464" spans="1:10" ht="12.75">
      <c r="A2464" s="144" t="s">
        <v>1166</v>
      </c>
      <c r="C2464" s="150" t="s">
        <v>1167</v>
      </c>
      <c r="D2464" s="128">
        <v>128197.92090439796</v>
      </c>
      <c r="F2464" s="128">
        <v>2336.6666666666665</v>
      </c>
      <c r="G2464" s="128">
        <v>2100</v>
      </c>
      <c r="H2464" s="128">
        <v>125979.58757106462</v>
      </c>
      <c r="I2464" s="128">
        <v>-0.0001</v>
      </c>
      <c r="J2464" s="128">
        <v>-0.0001</v>
      </c>
    </row>
    <row r="2465" spans="1:8" ht="12.75">
      <c r="A2465" s="127">
        <v>38380.054930555554</v>
      </c>
      <c r="C2465" s="150" t="s">
        <v>1168</v>
      </c>
      <c r="D2465" s="128">
        <v>3711.9744939024245</v>
      </c>
      <c r="F2465" s="128">
        <v>30.550504633038937</v>
      </c>
      <c r="G2465" s="128">
        <v>17.32050807568877</v>
      </c>
      <c r="H2465" s="128">
        <v>3711.9744939024245</v>
      </c>
    </row>
    <row r="2467" spans="3:8" ht="12.75">
      <c r="C2467" s="150" t="s">
        <v>1169</v>
      </c>
      <c r="D2467" s="128">
        <v>2.8955028815721477</v>
      </c>
      <c r="F2467" s="128">
        <v>1.3074395706008106</v>
      </c>
      <c r="G2467" s="128">
        <v>0.8247860988423227</v>
      </c>
      <c r="H2467" s="128">
        <v>2.946488844320525</v>
      </c>
    </row>
    <row r="2468" spans="1:10" ht="12.75">
      <c r="A2468" s="144" t="s">
        <v>1158</v>
      </c>
      <c r="C2468" s="145" t="s">
        <v>1159</v>
      </c>
      <c r="D2468" s="145" t="s">
        <v>1160</v>
      </c>
      <c r="F2468" s="145" t="s">
        <v>1161</v>
      </c>
      <c r="G2468" s="145" t="s">
        <v>1162</v>
      </c>
      <c r="H2468" s="145" t="s">
        <v>1163</v>
      </c>
      <c r="I2468" s="146" t="s">
        <v>1164</v>
      </c>
      <c r="J2468" s="145" t="s">
        <v>1165</v>
      </c>
    </row>
    <row r="2469" spans="1:8" ht="12.75">
      <c r="A2469" s="147" t="s">
        <v>1111</v>
      </c>
      <c r="C2469" s="148">
        <v>766.4900000002235</v>
      </c>
      <c r="D2469" s="128">
        <v>2242.597576547414</v>
      </c>
      <c r="F2469" s="128">
        <v>1710</v>
      </c>
      <c r="G2469" s="128">
        <v>1723.0000000018626</v>
      </c>
      <c r="H2469" s="149" t="s">
        <v>426</v>
      </c>
    </row>
    <row r="2471" spans="4:8" ht="12.75">
      <c r="D2471" s="128">
        <v>2310.6654013209045</v>
      </c>
      <c r="F2471" s="128">
        <v>1604.9999999981374</v>
      </c>
      <c r="G2471" s="128">
        <v>1629.9999999981374</v>
      </c>
      <c r="H2471" s="149" t="s">
        <v>427</v>
      </c>
    </row>
    <row r="2473" spans="4:8" ht="12.75">
      <c r="D2473" s="128">
        <v>2289.489044044167</v>
      </c>
      <c r="F2473" s="128">
        <v>1640</v>
      </c>
      <c r="G2473" s="128">
        <v>1717.0000000018626</v>
      </c>
      <c r="H2473" s="149" t="s">
        <v>428</v>
      </c>
    </row>
    <row r="2475" spans="1:10" ht="12.75">
      <c r="A2475" s="144" t="s">
        <v>1166</v>
      </c>
      <c r="C2475" s="150" t="s">
        <v>1167</v>
      </c>
      <c r="D2475" s="128">
        <v>2280.9173406374953</v>
      </c>
      <c r="F2475" s="128">
        <v>1651.6666666660458</v>
      </c>
      <c r="G2475" s="128">
        <v>1690.0000000006207</v>
      </c>
      <c r="H2475" s="128">
        <v>609.3360398244628</v>
      </c>
      <c r="I2475" s="128">
        <v>-0.0001</v>
      </c>
      <c r="J2475" s="128">
        <v>-0.0001</v>
      </c>
    </row>
    <row r="2476" spans="1:8" ht="12.75">
      <c r="A2476" s="127">
        <v>38380.05568287037</v>
      </c>
      <c r="C2476" s="150" t="s">
        <v>1168</v>
      </c>
      <c r="D2476" s="128">
        <v>34.834074794910386</v>
      </c>
      <c r="F2476" s="128">
        <v>53.46338310863571</v>
      </c>
      <c r="G2476" s="128">
        <v>52.048054720837726</v>
      </c>
      <c r="H2476" s="128">
        <v>34.834074794910386</v>
      </c>
    </row>
    <row r="2478" spans="3:8" ht="12.75">
      <c r="C2478" s="150" t="s">
        <v>1169</v>
      </c>
      <c r="D2478" s="128">
        <v>1.527195842404994</v>
      </c>
      <c r="F2478" s="128">
        <v>3.236935405165841</v>
      </c>
      <c r="G2478" s="128">
        <v>3.079766551527728</v>
      </c>
      <c r="H2478" s="128">
        <v>5.71672648887556</v>
      </c>
    </row>
    <row r="2479" spans="1:16" ht="12.75">
      <c r="A2479" s="138" t="s">
        <v>1258</v>
      </c>
      <c r="B2479" s="133" t="s">
        <v>1308</v>
      </c>
      <c r="D2479" s="138" t="s">
        <v>1259</v>
      </c>
      <c r="E2479" s="133" t="s">
        <v>1260</v>
      </c>
      <c r="F2479" s="134" t="s">
        <v>1197</v>
      </c>
      <c r="G2479" s="139" t="s">
        <v>1262</v>
      </c>
      <c r="H2479" s="140">
        <v>2</v>
      </c>
      <c r="I2479" s="141" t="s">
        <v>1263</v>
      </c>
      <c r="J2479" s="140">
        <v>7</v>
      </c>
      <c r="K2479" s="139" t="s">
        <v>1264</v>
      </c>
      <c r="L2479" s="142">
        <v>1</v>
      </c>
      <c r="M2479" s="139" t="s">
        <v>1265</v>
      </c>
      <c r="N2479" s="143">
        <v>1</v>
      </c>
      <c r="O2479" s="139" t="s">
        <v>1266</v>
      </c>
      <c r="P2479" s="143">
        <v>1</v>
      </c>
    </row>
    <row r="2481" spans="1:10" ht="12.75">
      <c r="A2481" s="144" t="s">
        <v>1158</v>
      </c>
      <c r="C2481" s="145" t="s">
        <v>1159</v>
      </c>
      <c r="D2481" s="145" t="s">
        <v>1160</v>
      </c>
      <c r="F2481" s="145" t="s">
        <v>1161</v>
      </c>
      <c r="G2481" s="145" t="s">
        <v>1162</v>
      </c>
      <c r="H2481" s="145" t="s">
        <v>1163</v>
      </c>
      <c r="I2481" s="146" t="s">
        <v>1164</v>
      </c>
      <c r="J2481" s="145" t="s">
        <v>1165</v>
      </c>
    </row>
    <row r="2482" spans="1:8" ht="12.75">
      <c r="A2482" s="147" t="s">
        <v>1290</v>
      </c>
      <c r="C2482" s="148">
        <v>178.2290000000503</v>
      </c>
      <c r="D2482" s="128">
        <v>476.93524438142776</v>
      </c>
      <c r="F2482" s="128">
        <v>433.99999999953434</v>
      </c>
      <c r="G2482" s="128">
        <v>383</v>
      </c>
      <c r="H2482" s="149" t="s">
        <v>429</v>
      </c>
    </row>
    <row r="2484" spans="4:8" ht="12.75">
      <c r="D2484" s="128">
        <v>464.23476510634646</v>
      </c>
      <c r="F2484" s="128">
        <v>391</v>
      </c>
      <c r="G2484" s="128">
        <v>435</v>
      </c>
      <c r="H2484" s="149" t="s">
        <v>430</v>
      </c>
    </row>
    <row r="2486" spans="4:8" ht="12.75">
      <c r="D2486" s="128">
        <v>510</v>
      </c>
      <c r="F2486" s="128">
        <v>399</v>
      </c>
      <c r="G2486" s="128">
        <v>378</v>
      </c>
      <c r="H2486" s="149" t="s">
        <v>431</v>
      </c>
    </row>
    <row r="2488" spans="1:8" ht="12.75">
      <c r="A2488" s="144" t="s">
        <v>1166</v>
      </c>
      <c r="C2488" s="150" t="s">
        <v>1167</v>
      </c>
      <c r="D2488" s="128">
        <v>483.72333649592474</v>
      </c>
      <c r="F2488" s="128">
        <v>407.9999999998448</v>
      </c>
      <c r="G2488" s="128">
        <v>398.66666666666663</v>
      </c>
      <c r="H2488" s="128">
        <v>80.66344066266447</v>
      </c>
    </row>
    <row r="2489" spans="1:8" ht="12.75">
      <c r="A2489" s="127">
        <v>38380.058171296296</v>
      </c>
      <c r="C2489" s="150" t="s">
        <v>1168</v>
      </c>
      <c r="D2489" s="128">
        <v>23.625681516814147</v>
      </c>
      <c r="F2489" s="128">
        <v>22.86919325179357</v>
      </c>
      <c r="G2489" s="128">
        <v>31.56474826976026</v>
      </c>
      <c r="H2489" s="128">
        <v>23.625681516814147</v>
      </c>
    </row>
    <row r="2491" spans="3:8" ht="12.75">
      <c r="C2491" s="150" t="s">
        <v>1169</v>
      </c>
      <c r="D2491" s="128">
        <v>4.8841310175270385</v>
      </c>
      <c r="F2491" s="128">
        <v>5.60519442446134</v>
      </c>
      <c r="G2491" s="128">
        <v>7.917578997431504</v>
      </c>
      <c r="H2491" s="128">
        <v>29.28920626584359</v>
      </c>
    </row>
    <row r="2492" spans="1:10" ht="12.75">
      <c r="A2492" s="144" t="s">
        <v>1158</v>
      </c>
      <c r="C2492" s="145" t="s">
        <v>1159</v>
      </c>
      <c r="D2492" s="145" t="s">
        <v>1160</v>
      </c>
      <c r="F2492" s="145" t="s">
        <v>1161</v>
      </c>
      <c r="G2492" s="145" t="s">
        <v>1162</v>
      </c>
      <c r="H2492" s="145" t="s">
        <v>1163</v>
      </c>
      <c r="I2492" s="146" t="s">
        <v>1164</v>
      </c>
      <c r="J2492" s="145" t="s">
        <v>1165</v>
      </c>
    </row>
    <row r="2493" spans="1:8" ht="12.75">
      <c r="A2493" s="147" t="s">
        <v>1104</v>
      </c>
      <c r="C2493" s="148">
        <v>251.61100000003353</v>
      </c>
      <c r="D2493" s="128">
        <v>3746743.2662963867</v>
      </c>
      <c r="F2493" s="128">
        <v>23800</v>
      </c>
      <c r="G2493" s="128">
        <v>23000</v>
      </c>
      <c r="H2493" s="149" t="s">
        <v>432</v>
      </c>
    </row>
    <row r="2495" spans="4:8" ht="12.75">
      <c r="D2495" s="128">
        <v>3801111.939704895</v>
      </c>
      <c r="F2495" s="128">
        <v>25000</v>
      </c>
      <c r="G2495" s="128">
        <v>22800</v>
      </c>
      <c r="H2495" s="149" t="s">
        <v>433</v>
      </c>
    </row>
    <row r="2497" spans="4:8" ht="12.75">
      <c r="D2497" s="128">
        <v>3686884.295864105</v>
      </c>
      <c r="F2497" s="128">
        <v>23800</v>
      </c>
      <c r="G2497" s="128">
        <v>22700</v>
      </c>
      <c r="H2497" s="149" t="s">
        <v>434</v>
      </c>
    </row>
    <row r="2499" spans="1:10" ht="12.75">
      <c r="A2499" s="144" t="s">
        <v>1166</v>
      </c>
      <c r="C2499" s="150" t="s">
        <v>1167</v>
      </c>
      <c r="D2499" s="128">
        <v>3744913.1672884626</v>
      </c>
      <c r="F2499" s="128">
        <v>24200</v>
      </c>
      <c r="G2499" s="128">
        <v>22833.333333333336</v>
      </c>
      <c r="H2499" s="128">
        <v>3721403.2366568446</v>
      </c>
      <c r="I2499" s="128">
        <v>-0.0001</v>
      </c>
      <c r="J2499" s="128">
        <v>-0.0001</v>
      </c>
    </row>
    <row r="2500" spans="1:8" ht="12.75">
      <c r="A2500" s="127">
        <v>38380.058900462966</v>
      </c>
      <c r="C2500" s="150" t="s">
        <v>1168</v>
      </c>
      <c r="D2500" s="128">
        <v>57135.80839666138</v>
      </c>
      <c r="F2500" s="128">
        <v>692.8203230275509</v>
      </c>
      <c r="G2500" s="128">
        <v>152.7525231651947</v>
      </c>
      <c r="H2500" s="128">
        <v>57135.80839666138</v>
      </c>
    </row>
    <row r="2502" spans="3:8" ht="12.75">
      <c r="C2502" s="150" t="s">
        <v>1169</v>
      </c>
      <c r="D2502" s="128">
        <v>1.5256911400707076</v>
      </c>
      <c r="F2502" s="128">
        <v>2.8628938968080617</v>
      </c>
      <c r="G2502" s="128">
        <v>0.6689891525482978</v>
      </c>
      <c r="H2502" s="128">
        <v>1.5353296797793365</v>
      </c>
    </row>
    <row r="2503" spans="1:10" ht="12.75">
      <c r="A2503" s="144" t="s">
        <v>1158</v>
      </c>
      <c r="C2503" s="145" t="s">
        <v>1159</v>
      </c>
      <c r="D2503" s="145" t="s">
        <v>1160</v>
      </c>
      <c r="F2503" s="145" t="s">
        <v>1161</v>
      </c>
      <c r="G2503" s="145" t="s">
        <v>1162</v>
      </c>
      <c r="H2503" s="145" t="s">
        <v>1163</v>
      </c>
      <c r="I2503" s="146" t="s">
        <v>1164</v>
      </c>
      <c r="J2503" s="145" t="s">
        <v>1165</v>
      </c>
    </row>
    <row r="2504" spans="1:8" ht="12.75">
      <c r="A2504" s="147" t="s">
        <v>1107</v>
      </c>
      <c r="C2504" s="148">
        <v>257.6099999998696</v>
      </c>
      <c r="D2504" s="128">
        <v>444632.9724264145</v>
      </c>
      <c r="F2504" s="128">
        <v>10552.5</v>
      </c>
      <c r="G2504" s="128">
        <v>8285</v>
      </c>
      <c r="H2504" s="149" t="s">
        <v>435</v>
      </c>
    </row>
    <row r="2506" spans="4:8" ht="12.75">
      <c r="D2506" s="128">
        <v>453593.9441037178</v>
      </c>
      <c r="F2506" s="128">
        <v>9842.5</v>
      </c>
      <c r="G2506" s="128">
        <v>8457.5</v>
      </c>
      <c r="H2506" s="149" t="s">
        <v>436</v>
      </c>
    </row>
    <row r="2508" spans="4:8" ht="12.75">
      <c r="D2508" s="128">
        <v>443318.0853648186</v>
      </c>
      <c r="F2508" s="128">
        <v>9580</v>
      </c>
      <c r="G2508" s="128">
        <v>8242.5</v>
      </c>
      <c r="H2508" s="149" t="s">
        <v>437</v>
      </c>
    </row>
    <row r="2510" spans="1:10" ht="12.75">
      <c r="A2510" s="144" t="s">
        <v>1166</v>
      </c>
      <c r="C2510" s="150" t="s">
        <v>1167</v>
      </c>
      <c r="D2510" s="128">
        <v>447181.66729831696</v>
      </c>
      <c r="F2510" s="128">
        <v>9991.666666666666</v>
      </c>
      <c r="G2510" s="128">
        <v>8328.333333333334</v>
      </c>
      <c r="H2510" s="128">
        <v>438021.66729831696</v>
      </c>
      <c r="I2510" s="128">
        <v>-0.0001</v>
      </c>
      <c r="J2510" s="128">
        <v>-0.0001</v>
      </c>
    </row>
    <row r="2511" spans="1:8" ht="12.75">
      <c r="A2511" s="127">
        <v>38380.05980324074</v>
      </c>
      <c r="C2511" s="150" t="s">
        <v>1168</v>
      </c>
      <c r="D2511" s="128">
        <v>5591.97660653376</v>
      </c>
      <c r="F2511" s="128">
        <v>503.11736536650506</v>
      </c>
      <c r="G2511" s="128">
        <v>113.86212422633497</v>
      </c>
      <c r="H2511" s="128">
        <v>5591.97660653376</v>
      </c>
    </row>
    <row r="2513" spans="3:8" ht="12.75">
      <c r="C2513" s="150" t="s">
        <v>1169</v>
      </c>
      <c r="D2513" s="128">
        <v>1.2504932593319678</v>
      </c>
      <c r="F2513" s="128">
        <v>5.035369795161018</v>
      </c>
      <c r="G2513" s="128">
        <v>1.3671657901901337</v>
      </c>
      <c r="H2513" s="128">
        <v>1.2766438338597792</v>
      </c>
    </row>
    <row r="2514" spans="1:10" ht="12.75">
      <c r="A2514" s="144" t="s">
        <v>1158</v>
      </c>
      <c r="C2514" s="145" t="s">
        <v>1159</v>
      </c>
      <c r="D2514" s="145" t="s">
        <v>1160</v>
      </c>
      <c r="F2514" s="145" t="s">
        <v>1161</v>
      </c>
      <c r="G2514" s="145" t="s">
        <v>1162</v>
      </c>
      <c r="H2514" s="145" t="s">
        <v>1163</v>
      </c>
      <c r="I2514" s="146" t="s">
        <v>1164</v>
      </c>
      <c r="J2514" s="145" t="s">
        <v>1165</v>
      </c>
    </row>
    <row r="2515" spans="1:8" ht="12.75">
      <c r="A2515" s="147" t="s">
        <v>1106</v>
      </c>
      <c r="C2515" s="148">
        <v>259.9399999999441</v>
      </c>
      <c r="D2515" s="128">
        <v>5230294.053741455</v>
      </c>
      <c r="F2515" s="128">
        <v>25750</v>
      </c>
      <c r="G2515" s="128">
        <v>23600</v>
      </c>
      <c r="H2515" s="149" t="s">
        <v>438</v>
      </c>
    </row>
    <row r="2517" spans="4:8" ht="12.75">
      <c r="D2517" s="128">
        <v>5370357.463150024</v>
      </c>
      <c r="F2517" s="128">
        <v>26300</v>
      </c>
      <c r="G2517" s="128">
        <v>22600</v>
      </c>
      <c r="H2517" s="149" t="s">
        <v>439</v>
      </c>
    </row>
    <row r="2519" spans="4:8" ht="12.75">
      <c r="D2519" s="128">
        <v>4945169.844177246</v>
      </c>
      <c r="F2519" s="128">
        <v>25250</v>
      </c>
      <c r="G2519" s="128">
        <v>22950</v>
      </c>
      <c r="H2519" s="149" t="s">
        <v>440</v>
      </c>
    </row>
    <row r="2521" spans="1:10" ht="12.75">
      <c r="A2521" s="144" t="s">
        <v>1166</v>
      </c>
      <c r="C2521" s="150" t="s">
        <v>1167</v>
      </c>
      <c r="D2521" s="128">
        <v>5181940.453689575</v>
      </c>
      <c r="F2521" s="128">
        <v>25766.666666666664</v>
      </c>
      <c r="G2521" s="128">
        <v>23050</v>
      </c>
      <c r="H2521" s="128">
        <v>5157518.399817521</v>
      </c>
      <c r="I2521" s="128">
        <v>-0.0001</v>
      </c>
      <c r="J2521" s="128">
        <v>-0.0001</v>
      </c>
    </row>
    <row r="2522" spans="1:8" ht="12.75">
      <c r="A2522" s="127">
        <v>38380.060740740744</v>
      </c>
      <c r="C2522" s="150" t="s">
        <v>1168</v>
      </c>
      <c r="D2522" s="128">
        <v>216678.75025119563</v>
      </c>
      <c r="F2522" s="128">
        <v>525.1983752196244</v>
      </c>
      <c r="G2522" s="128">
        <v>507.444578254611</v>
      </c>
      <c r="H2522" s="128">
        <v>216678.75025119563</v>
      </c>
    </row>
    <row r="2524" spans="3:8" ht="12.75">
      <c r="C2524" s="150" t="s">
        <v>1169</v>
      </c>
      <c r="D2524" s="128">
        <v>4.181421075514654</v>
      </c>
      <c r="F2524" s="128">
        <v>2.0382860616544294</v>
      </c>
      <c r="G2524" s="128">
        <v>2.2014949165059043</v>
      </c>
      <c r="H2524" s="128">
        <v>4.201221080643395</v>
      </c>
    </row>
    <row r="2525" spans="1:10" ht="12.75">
      <c r="A2525" s="144" t="s">
        <v>1158</v>
      </c>
      <c r="C2525" s="145" t="s">
        <v>1159</v>
      </c>
      <c r="D2525" s="145" t="s">
        <v>1160</v>
      </c>
      <c r="F2525" s="145" t="s">
        <v>1161</v>
      </c>
      <c r="G2525" s="145" t="s">
        <v>1162</v>
      </c>
      <c r="H2525" s="145" t="s">
        <v>1163</v>
      </c>
      <c r="I2525" s="146" t="s">
        <v>1164</v>
      </c>
      <c r="J2525" s="145" t="s">
        <v>1165</v>
      </c>
    </row>
    <row r="2526" spans="1:8" ht="12.75">
      <c r="A2526" s="147" t="s">
        <v>1108</v>
      </c>
      <c r="C2526" s="148">
        <v>285.2129999999888</v>
      </c>
      <c r="D2526" s="128">
        <v>840509.219953537</v>
      </c>
      <c r="F2526" s="128">
        <v>12400</v>
      </c>
      <c r="G2526" s="128">
        <v>11200</v>
      </c>
      <c r="H2526" s="149" t="s">
        <v>441</v>
      </c>
    </row>
    <row r="2528" spans="4:8" ht="12.75">
      <c r="D2528" s="128">
        <v>760750</v>
      </c>
      <c r="F2528" s="128">
        <v>12475</v>
      </c>
      <c r="G2528" s="128">
        <v>11150</v>
      </c>
      <c r="H2528" s="149" t="s">
        <v>442</v>
      </c>
    </row>
    <row r="2530" spans="4:8" ht="12.75">
      <c r="D2530" s="128">
        <v>875580.6651163101</v>
      </c>
      <c r="F2530" s="128">
        <v>12500</v>
      </c>
      <c r="G2530" s="128">
        <v>11175</v>
      </c>
      <c r="H2530" s="149" t="s">
        <v>443</v>
      </c>
    </row>
    <row r="2532" spans="1:10" ht="12.75">
      <c r="A2532" s="144" t="s">
        <v>1166</v>
      </c>
      <c r="C2532" s="150" t="s">
        <v>1167</v>
      </c>
      <c r="D2532" s="128">
        <v>825613.2950232823</v>
      </c>
      <c r="F2532" s="128">
        <v>12458.333333333332</v>
      </c>
      <c r="G2532" s="128">
        <v>11175</v>
      </c>
      <c r="H2532" s="128">
        <v>813864.4594623266</v>
      </c>
      <c r="I2532" s="128">
        <v>-0.0001</v>
      </c>
      <c r="J2532" s="128">
        <v>-0.0001</v>
      </c>
    </row>
    <row r="2533" spans="1:8" ht="12.75">
      <c r="A2533" s="127">
        <v>38380.06167824074</v>
      </c>
      <c r="C2533" s="150" t="s">
        <v>1168</v>
      </c>
      <c r="D2533" s="128">
        <v>58846.723336217925</v>
      </c>
      <c r="F2533" s="128">
        <v>52.04164998665332</v>
      </c>
      <c r="G2533" s="128">
        <v>25</v>
      </c>
      <c r="H2533" s="128">
        <v>58846.723336217925</v>
      </c>
    </row>
    <row r="2535" spans="3:8" ht="12.75">
      <c r="C2535" s="150" t="s">
        <v>1169</v>
      </c>
      <c r="D2535" s="128">
        <v>7.127637562396383</v>
      </c>
      <c r="F2535" s="128">
        <v>0.41772561862196655</v>
      </c>
      <c r="G2535" s="128">
        <v>0.22371364653243844</v>
      </c>
      <c r="H2535" s="128">
        <v>7.230531159340042</v>
      </c>
    </row>
    <row r="2536" spans="1:10" ht="12.75">
      <c r="A2536" s="144" t="s">
        <v>1158</v>
      </c>
      <c r="C2536" s="145" t="s">
        <v>1159</v>
      </c>
      <c r="D2536" s="145" t="s">
        <v>1160</v>
      </c>
      <c r="F2536" s="145" t="s">
        <v>1161</v>
      </c>
      <c r="G2536" s="145" t="s">
        <v>1162</v>
      </c>
      <c r="H2536" s="145" t="s">
        <v>1163</v>
      </c>
      <c r="I2536" s="146" t="s">
        <v>1164</v>
      </c>
      <c r="J2536" s="145" t="s">
        <v>1165</v>
      </c>
    </row>
    <row r="2537" spans="1:8" ht="12.75">
      <c r="A2537" s="147" t="s">
        <v>1104</v>
      </c>
      <c r="C2537" s="148">
        <v>288.1579999998212</v>
      </c>
      <c r="D2537" s="128">
        <v>351362.9541993141</v>
      </c>
      <c r="F2537" s="128">
        <v>3370</v>
      </c>
      <c r="G2537" s="128">
        <v>3190</v>
      </c>
      <c r="H2537" s="149" t="s">
        <v>444</v>
      </c>
    </row>
    <row r="2539" spans="4:8" ht="12.75">
      <c r="D2539" s="128">
        <v>374393.11423254013</v>
      </c>
      <c r="F2539" s="128">
        <v>3370</v>
      </c>
      <c r="G2539" s="128">
        <v>3190</v>
      </c>
      <c r="H2539" s="149" t="s">
        <v>445</v>
      </c>
    </row>
    <row r="2541" spans="4:8" ht="12.75">
      <c r="D2541" s="128">
        <v>382722.0921278</v>
      </c>
      <c r="F2541" s="128">
        <v>3370</v>
      </c>
      <c r="G2541" s="128">
        <v>3190</v>
      </c>
      <c r="H2541" s="149" t="s">
        <v>446</v>
      </c>
    </row>
    <row r="2543" spans="1:10" ht="12.75">
      <c r="A2543" s="144" t="s">
        <v>1166</v>
      </c>
      <c r="C2543" s="150" t="s">
        <v>1167</v>
      </c>
      <c r="D2543" s="128">
        <v>369492.72018655145</v>
      </c>
      <c r="F2543" s="128">
        <v>3370</v>
      </c>
      <c r="G2543" s="128">
        <v>3190</v>
      </c>
      <c r="H2543" s="128">
        <v>366214.1139918611</v>
      </c>
      <c r="I2543" s="128">
        <v>-0.0001</v>
      </c>
      <c r="J2543" s="128">
        <v>-0.0001</v>
      </c>
    </row>
    <row r="2544" spans="1:8" ht="12.75">
      <c r="A2544" s="127">
        <v>38380.06236111111</v>
      </c>
      <c r="C2544" s="150" t="s">
        <v>1168</v>
      </c>
      <c r="D2544" s="128">
        <v>16243.745850601465</v>
      </c>
      <c r="H2544" s="128">
        <v>16243.745850601465</v>
      </c>
    </row>
    <row r="2546" spans="3:8" ht="12.75">
      <c r="C2546" s="150" t="s">
        <v>1169</v>
      </c>
      <c r="D2546" s="128">
        <v>4.396228927703971</v>
      </c>
      <c r="F2546" s="128">
        <v>0</v>
      </c>
      <c r="G2546" s="128">
        <v>0</v>
      </c>
      <c r="H2546" s="128">
        <v>4.43558705958626</v>
      </c>
    </row>
    <row r="2547" spans="1:10" ht="12.75">
      <c r="A2547" s="144" t="s">
        <v>1158</v>
      </c>
      <c r="C2547" s="145" t="s">
        <v>1159</v>
      </c>
      <c r="D2547" s="145" t="s">
        <v>1160</v>
      </c>
      <c r="F2547" s="145" t="s">
        <v>1161</v>
      </c>
      <c r="G2547" s="145" t="s">
        <v>1162</v>
      </c>
      <c r="H2547" s="145" t="s">
        <v>1163</v>
      </c>
      <c r="I2547" s="146" t="s">
        <v>1164</v>
      </c>
      <c r="J2547" s="145" t="s">
        <v>1165</v>
      </c>
    </row>
    <row r="2548" spans="1:8" ht="12.75">
      <c r="A2548" s="147" t="s">
        <v>1105</v>
      </c>
      <c r="C2548" s="148">
        <v>334.94100000010803</v>
      </c>
      <c r="D2548" s="128">
        <v>950614.747220993</v>
      </c>
      <c r="F2548" s="128">
        <v>24900</v>
      </c>
      <c r="H2548" s="149" t="s">
        <v>447</v>
      </c>
    </row>
    <row r="2550" spans="4:8" ht="12.75">
      <c r="D2550" s="128">
        <v>907955.9335927963</v>
      </c>
      <c r="F2550" s="128">
        <v>24400</v>
      </c>
      <c r="H2550" s="149" t="s">
        <v>448</v>
      </c>
    </row>
    <row r="2552" spans="4:8" ht="12.75">
      <c r="D2552" s="128">
        <v>964204.7196044922</v>
      </c>
      <c r="F2552" s="128">
        <v>24400</v>
      </c>
      <c r="H2552" s="149" t="s">
        <v>449</v>
      </c>
    </row>
    <row r="2554" spans="1:10" ht="12.75">
      <c r="A2554" s="144" t="s">
        <v>1166</v>
      </c>
      <c r="C2554" s="150" t="s">
        <v>1167</v>
      </c>
      <c r="D2554" s="128">
        <v>940925.1334727604</v>
      </c>
      <c r="F2554" s="128">
        <v>24566.666666666664</v>
      </c>
      <c r="H2554" s="128">
        <v>916358.4668060939</v>
      </c>
      <c r="I2554" s="128">
        <v>-0.0001</v>
      </c>
      <c r="J2554" s="128">
        <v>-0.0001</v>
      </c>
    </row>
    <row r="2555" spans="1:8" ht="12.75">
      <c r="A2555" s="127">
        <v>38380.063055555554</v>
      </c>
      <c r="C2555" s="150" t="s">
        <v>1168</v>
      </c>
      <c r="D2555" s="128">
        <v>29349.58164760757</v>
      </c>
      <c r="F2555" s="128">
        <v>288.6751345948129</v>
      </c>
      <c r="H2555" s="128">
        <v>29349.58164760757</v>
      </c>
    </row>
    <row r="2557" spans="3:8" ht="12.75">
      <c r="C2557" s="150" t="s">
        <v>1169</v>
      </c>
      <c r="D2557" s="128">
        <v>3.1192260259096627</v>
      </c>
      <c r="F2557" s="128">
        <v>1.175068390480921</v>
      </c>
      <c r="H2557" s="128">
        <v>3.2028493990898097</v>
      </c>
    </row>
    <row r="2558" spans="1:10" ht="12.75">
      <c r="A2558" s="144" t="s">
        <v>1158</v>
      </c>
      <c r="C2558" s="145" t="s">
        <v>1159</v>
      </c>
      <c r="D2558" s="145" t="s">
        <v>1160</v>
      </c>
      <c r="F2558" s="145" t="s">
        <v>1161</v>
      </c>
      <c r="G2558" s="145" t="s">
        <v>1162</v>
      </c>
      <c r="H2558" s="145" t="s">
        <v>1163</v>
      </c>
      <c r="I2558" s="146" t="s">
        <v>1164</v>
      </c>
      <c r="J2558" s="145" t="s">
        <v>1165</v>
      </c>
    </row>
    <row r="2559" spans="1:8" ht="12.75">
      <c r="A2559" s="147" t="s">
        <v>1109</v>
      </c>
      <c r="C2559" s="148">
        <v>393.36599999992177</v>
      </c>
      <c r="D2559" s="128">
        <v>3976107.792438507</v>
      </c>
      <c r="F2559" s="128">
        <v>17700</v>
      </c>
      <c r="G2559" s="128">
        <v>17900</v>
      </c>
      <c r="H2559" s="149" t="s">
        <v>450</v>
      </c>
    </row>
    <row r="2561" spans="4:8" ht="12.75">
      <c r="D2561" s="128">
        <v>4597187.753837585</v>
      </c>
      <c r="F2561" s="128">
        <v>14900</v>
      </c>
      <c r="G2561" s="128">
        <v>15100</v>
      </c>
      <c r="H2561" s="149" t="s">
        <v>451</v>
      </c>
    </row>
    <row r="2563" spans="4:8" ht="12.75">
      <c r="D2563" s="128">
        <v>4425216.941192627</v>
      </c>
      <c r="F2563" s="128">
        <v>17500</v>
      </c>
      <c r="G2563" s="128">
        <v>15300</v>
      </c>
      <c r="H2563" s="149" t="s">
        <v>452</v>
      </c>
    </row>
    <row r="2565" spans="1:10" ht="12.75">
      <c r="A2565" s="144" t="s">
        <v>1166</v>
      </c>
      <c r="C2565" s="150" t="s">
        <v>1167</v>
      </c>
      <c r="D2565" s="128">
        <v>4332837.4958229065</v>
      </c>
      <c r="F2565" s="128">
        <v>16700</v>
      </c>
      <c r="G2565" s="128">
        <v>16100</v>
      </c>
      <c r="H2565" s="128">
        <v>4316437.4958229065</v>
      </c>
      <c r="I2565" s="128">
        <v>-0.0001</v>
      </c>
      <c r="J2565" s="128">
        <v>-0.0001</v>
      </c>
    </row>
    <row r="2566" spans="1:8" ht="12.75">
      <c r="A2566" s="127">
        <v>38380.06376157407</v>
      </c>
      <c r="C2566" s="150" t="s">
        <v>1168</v>
      </c>
      <c r="D2566" s="128">
        <v>320679.82639695314</v>
      </c>
      <c r="F2566" s="128">
        <v>1562.049935181331</v>
      </c>
      <c r="G2566" s="128">
        <v>1562.049935181331</v>
      </c>
      <c r="H2566" s="128">
        <v>320679.82639695314</v>
      </c>
    </row>
    <row r="2568" spans="3:8" ht="12.75">
      <c r="C2568" s="150" t="s">
        <v>1169</v>
      </c>
      <c r="D2568" s="128">
        <v>7.401150555637178</v>
      </c>
      <c r="F2568" s="128">
        <v>9.353592426235513</v>
      </c>
      <c r="G2568" s="128">
        <v>9.702173510443048</v>
      </c>
      <c r="H2568" s="128">
        <v>7.429270705466735</v>
      </c>
    </row>
    <row r="2569" spans="1:10" ht="12.75">
      <c r="A2569" s="144" t="s">
        <v>1158</v>
      </c>
      <c r="C2569" s="145" t="s">
        <v>1159</v>
      </c>
      <c r="D2569" s="145" t="s">
        <v>1160</v>
      </c>
      <c r="F2569" s="145" t="s">
        <v>1161</v>
      </c>
      <c r="G2569" s="145" t="s">
        <v>1162</v>
      </c>
      <c r="H2569" s="145" t="s">
        <v>1163</v>
      </c>
      <c r="I2569" s="146" t="s">
        <v>1164</v>
      </c>
      <c r="J2569" s="145" t="s">
        <v>1165</v>
      </c>
    </row>
    <row r="2570" spans="1:8" ht="12.75">
      <c r="A2570" s="147" t="s">
        <v>1103</v>
      </c>
      <c r="C2570" s="148">
        <v>396.15199999976903</v>
      </c>
      <c r="D2570" s="128">
        <v>6540702.584014893</v>
      </c>
      <c r="F2570" s="128">
        <v>79300</v>
      </c>
      <c r="G2570" s="128">
        <v>81600</v>
      </c>
      <c r="H2570" s="149" t="s">
        <v>453</v>
      </c>
    </row>
    <row r="2572" spans="4:8" ht="12.75">
      <c r="D2572" s="128">
        <v>6204718.57585907</v>
      </c>
      <c r="F2572" s="128">
        <v>79400</v>
      </c>
      <c r="G2572" s="128">
        <v>83400</v>
      </c>
      <c r="H2572" s="149" t="s">
        <v>454</v>
      </c>
    </row>
    <row r="2574" spans="4:8" ht="12.75">
      <c r="D2574" s="128">
        <v>6049450.9856033325</v>
      </c>
      <c r="F2574" s="128">
        <v>79000</v>
      </c>
      <c r="G2574" s="128">
        <v>82800</v>
      </c>
      <c r="H2574" s="149" t="s">
        <v>455</v>
      </c>
    </row>
    <row r="2576" spans="1:10" ht="12.75">
      <c r="A2576" s="144" t="s">
        <v>1166</v>
      </c>
      <c r="C2576" s="150" t="s">
        <v>1167</v>
      </c>
      <c r="D2576" s="128">
        <v>6264957.381825766</v>
      </c>
      <c r="F2576" s="128">
        <v>79233.33333333333</v>
      </c>
      <c r="G2576" s="128">
        <v>82600</v>
      </c>
      <c r="H2576" s="128">
        <v>6184058.729427826</v>
      </c>
      <c r="I2576" s="128">
        <v>-0.0001</v>
      </c>
      <c r="J2576" s="128">
        <v>-0.0001</v>
      </c>
    </row>
    <row r="2577" spans="1:8" ht="12.75">
      <c r="A2577" s="127">
        <v>38380.06449074074</v>
      </c>
      <c r="C2577" s="150" t="s">
        <v>1168</v>
      </c>
      <c r="D2577" s="128">
        <v>251104.69637923277</v>
      </c>
      <c r="F2577" s="128">
        <v>208.16659994661327</v>
      </c>
      <c r="G2577" s="128">
        <v>916.5151389911681</v>
      </c>
      <c r="H2577" s="128">
        <v>251104.69637923277</v>
      </c>
    </row>
    <row r="2579" spans="3:8" ht="12.75">
      <c r="C2579" s="150" t="s">
        <v>1169</v>
      </c>
      <c r="D2579" s="128">
        <v>4.008083073440711</v>
      </c>
      <c r="F2579" s="128">
        <v>0.26272604116106013</v>
      </c>
      <c r="G2579" s="128">
        <v>1.1095824927253852</v>
      </c>
      <c r="H2579" s="128">
        <v>4.060516035921705</v>
      </c>
    </row>
    <row r="2580" spans="1:10" ht="12.75">
      <c r="A2580" s="144" t="s">
        <v>1158</v>
      </c>
      <c r="C2580" s="145" t="s">
        <v>1159</v>
      </c>
      <c r="D2580" s="145" t="s">
        <v>1160</v>
      </c>
      <c r="F2580" s="145" t="s">
        <v>1161</v>
      </c>
      <c r="G2580" s="145" t="s">
        <v>1162</v>
      </c>
      <c r="H2580" s="145" t="s">
        <v>1163</v>
      </c>
      <c r="I2580" s="146" t="s">
        <v>1164</v>
      </c>
      <c r="J2580" s="145" t="s">
        <v>1165</v>
      </c>
    </row>
    <row r="2581" spans="1:8" ht="12.75">
      <c r="A2581" s="147" t="s">
        <v>1110</v>
      </c>
      <c r="C2581" s="148">
        <v>589.5920000001788</v>
      </c>
      <c r="D2581" s="128">
        <v>239456.1979715824</v>
      </c>
      <c r="F2581" s="128">
        <v>2710</v>
      </c>
      <c r="G2581" s="128">
        <v>2520</v>
      </c>
      <c r="H2581" s="149" t="s">
        <v>456</v>
      </c>
    </row>
    <row r="2583" spans="4:8" ht="12.75">
      <c r="D2583" s="128">
        <v>214195.33908987045</v>
      </c>
      <c r="F2583" s="128">
        <v>2730</v>
      </c>
      <c r="G2583" s="128">
        <v>2570</v>
      </c>
      <c r="H2583" s="149" t="s">
        <v>457</v>
      </c>
    </row>
    <row r="2585" spans="4:8" ht="12.75">
      <c r="D2585" s="128">
        <v>232120.02057790756</v>
      </c>
      <c r="F2585" s="128">
        <v>2720</v>
      </c>
      <c r="G2585" s="128">
        <v>2540</v>
      </c>
      <c r="H2585" s="149" t="s">
        <v>458</v>
      </c>
    </row>
    <row r="2587" spans="1:10" ht="12.75">
      <c r="A2587" s="144" t="s">
        <v>1166</v>
      </c>
      <c r="C2587" s="150" t="s">
        <v>1167</v>
      </c>
      <c r="D2587" s="128">
        <v>228590.51921312016</v>
      </c>
      <c r="F2587" s="128">
        <v>2720</v>
      </c>
      <c r="G2587" s="128">
        <v>2543.3333333333335</v>
      </c>
      <c r="H2587" s="128">
        <v>225958.85254645348</v>
      </c>
      <c r="I2587" s="128">
        <v>-0.0001</v>
      </c>
      <c r="J2587" s="128">
        <v>-0.0001</v>
      </c>
    </row>
    <row r="2588" spans="1:8" ht="12.75">
      <c r="A2588" s="127">
        <v>38380.06524305556</v>
      </c>
      <c r="C2588" s="150" t="s">
        <v>1168</v>
      </c>
      <c r="D2588" s="128">
        <v>12995.029156314984</v>
      </c>
      <c r="F2588" s="128">
        <v>10</v>
      </c>
      <c r="G2588" s="128">
        <v>25.166114784235834</v>
      </c>
      <c r="H2588" s="128">
        <v>12995.029156314984</v>
      </c>
    </row>
    <row r="2590" spans="3:8" ht="12.75">
      <c r="C2590" s="150" t="s">
        <v>1169</v>
      </c>
      <c r="D2590" s="128">
        <v>5.684850448324771</v>
      </c>
      <c r="F2590" s="128">
        <v>0.3676470588235295</v>
      </c>
      <c r="G2590" s="128">
        <v>0.9894933729057338</v>
      </c>
      <c r="H2590" s="128">
        <v>5.7510599871909935</v>
      </c>
    </row>
    <row r="2591" spans="1:10" ht="12.75">
      <c r="A2591" s="144" t="s">
        <v>1158</v>
      </c>
      <c r="C2591" s="145" t="s">
        <v>1159</v>
      </c>
      <c r="D2591" s="145" t="s">
        <v>1160</v>
      </c>
      <c r="F2591" s="145" t="s">
        <v>1161</v>
      </c>
      <c r="G2591" s="145" t="s">
        <v>1162</v>
      </c>
      <c r="H2591" s="145" t="s">
        <v>1163</v>
      </c>
      <c r="I2591" s="146" t="s">
        <v>1164</v>
      </c>
      <c r="J2591" s="145" t="s">
        <v>1165</v>
      </c>
    </row>
    <row r="2592" spans="1:8" ht="12.75">
      <c r="A2592" s="147" t="s">
        <v>1111</v>
      </c>
      <c r="C2592" s="148">
        <v>766.4900000002235</v>
      </c>
      <c r="D2592" s="128">
        <v>13908.510803326964</v>
      </c>
      <c r="F2592" s="128">
        <v>1812</v>
      </c>
      <c r="G2592" s="128">
        <v>1817.0000000018626</v>
      </c>
      <c r="H2592" s="149" t="s">
        <v>459</v>
      </c>
    </row>
    <row r="2594" spans="4:8" ht="12.75">
      <c r="D2594" s="128">
        <v>13611.298266381025</v>
      </c>
      <c r="F2594" s="128">
        <v>1674</v>
      </c>
      <c r="G2594" s="128">
        <v>1829</v>
      </c>
      <c r="H2594" s="149" t="s">
        <v>460</v>
      </c>
    </row>
    <row r="2596" spans="4:8" ht="12.75">
      <c r="D2596" s="128">
        <v>13935.910786941648</v>
      </c>
      <c r="F2596" s="128">
        <v>1707</v>
      </c>
      <c r="G2596" s="128">
        <v>1807</v>
      </c>
      <c r="H2596" s="149" t="s">
        <v>461</v>
      </c>
    </row>
    <row r="2598" spans="1:10" ht="12.75">
      <c r="A2598" s="144" t="s">
        <v>1166</v>
      </c>
      <c r="C2598" s="150" t="s">
        <v>1167</v>
      </c>
      <c r="D2598" s="128">
        <v>13818.573285549879</v>
      </c>
      <c r="F2598" s="128">
        <v>1731</v>
      </c>
      <c r="G2598" s="128">
        <v>1817.6666666672877</v>
      </c>
      <c r="H2598" s="128">
        <v>12042.548895305654</v>
      </c>
      <c r="I2598" s="128">
        <v>-0.0001</v>
      </c>
      <c r="J2598" s="128">
        <v>-0.0001</v>
      </c>
    </row>
    <row r="2599" spans="1:8" ht="12.75">
      <c r="A2599" s="127">
        <v>38380.06599537037</v>
      </c>
      <c r="C2599" s="150" t="s">
        <v>1168</v>
      </c>
      <c r="D2599" s="128">
        <v>180.0274699986697</v>
      </c>
      <c r="F2599" s="128">
        <v>72.06247289678588</v>
      </c>
      <c r="G2599" s="128">
        <v>11.015141094500054</v>
      </c>
      <c r="H2599" s="128">
        <v>180.0274699986697</v>
      </c>
    </row>
    <row r="2601" spans="3:8" ht="12.75">
      <c r="C2601" s="150" t="s">
        <v>1169</v>
      </c>
      <c r="D2601" s="128">
        <v>1.3027934670138845</v>
      </c>
      <c r="F2601" s="128">
        <v>4.163054471218133</v>
      </c>
      <c r="G2601" s="128">
        <v>0.6060044614613769</v>
      </c>
      <c r="H2601" s="128">
        <v>1.4949282877219359</v>
      </c>
    </row>
    <row r="2602" spans="1:16" ht="12.75">
      <c r="A2602" s="138" t="s">
        <v>1258</v>
      </c>
      <c r="B2602" s="133" t="s">
        <v>1312</v>
      </c>
      <c r="D2602" s="138" t="s">
        <v>1259</v>
      </c>
      <c r="E2602" s="133" t="s">
        <v>1260</v>
      </c>
      <c r="F2602" s="134" t="s">
        <v>1198</v>
      </c>
      <c r="G2602" s="139" t="s">
        <v>1262</v>
      </c>
      <c r="H2602" s="140">
        <v>2</v>
      </c>
      <c r="I2602" s="141" t="s">
        <v>1263</v>
      </c>
      <c r="J2602" s="140">
        <v>8</v>
      </c>
      <c r="K2602" s="139" t="s">
        <v>1264</v>
      </c>
      <c r="L2602" s="142">
        <v>1</v>
      </c>
      <c r="M2602" s="139" t="s">
        <v>1265</v>
      </c>
      <c r="N2602" s="143">
        <v>1</v>
      </c>
      <c r="O2602" s="139" t="s">
        <v>1266</v>
      </c>
      <c r="P2602" s="143">
        <v>1</v>
      </c>
    </row>
    <row r="2604" spans="1:10" ht="12.75">
      <c r="A2604" s="144" t="s">
        <v>1158</v>
      </c>
      <c r="C2604" s="145" t="s">
        <v>1159</v>
      </c>
      <c r="D2604" s="145" t="s">
        <v>1160</v>
      </c>
      <c r="F2604" s="145" t="s">
        <v>1161</v>
      </c>
      <c r="G2604" s="145" t="s">
        <v>1162</v>
      </c>
      <c r="H2604" s="145" t="s">
        <v>1163</v>
      </c>
      <c r="I2604" s="146" t="s">
        <v>1164</v>
      </c>
      <c r="J2604" s="145" t="s">
        <v>1165</v>
      </c>
    </row>
    <row r="2605" spans="1:8" ht="12.75">
      <c r="A2605" s="147" t="s">
        <v>1290</v>
      </c>
      <c r="C2605" s="148">
        <v>178.2290000000503</v>
      </c>
      <c r="D2605" s="128">
        <v>693.2367112822831</v>
      </c>
      <c r="F2605" s="128">
        <v>400</v>
      </c>
      <c r="G2605" s="128">
        <v>381</v>
      </c>
      <c r="H2605" s="149" t="s">
        <v>462</v>
      </c>
    </row>
    <row r="2607" spans="4:8" ht="12.75">
      <c r="D2607" s="128">
        <v>719.8073999751359</v>
      </c>
      <c r="F2607" s="128">
        <v>377</v>
      </c>
      <c r="G2607" s="128">
        <v>446</v>
      </c>
      <c r="H2607" s="149" t="s">
        <v>463</v>
      </c>
    </row>
    <row r="2609" spans="4:8" ht="12.75">
      <c r="D2609" s="128">
        <v>682.6722684912384</v>
      </c>
      <c r="F2609" s="128">
        <v>415</v>
      </c>
      <c r="G2609" s="128">
        <v>415</v>
      </c>
      <c r="H2609" s="149" t="s">
        <v>464</v>
      </c>
    </row>
    <row r="2611" spans="1:8" ht="12.75">
      <c r="A2611" s="144" t="s">
        <v>1166</v>
      </c>
      <c r="C2611" s="150" t="s">
        <v>1167</v>
      </c>
      <c r="D2611" s="128">
        <v>698.5721265828859</v>
      </c>
      <c r="F2611" s="128">
        <v>397.33333333333337</v>
      </c>
      <c r="G2611" s="128">
        <v>414</v>
      </c>
      <c r="H2611" s="128">
        <v>292.4171786662191</v>
      </c>
    </row>
    <row r="2612" spans="1:8" ht="12.75">
      <c r="A2612" s="127">
        <v>38380.0684837963</v>
      </c>
      <c r="C2612" s="150" t="s">
        <v>1168</v>
      </c>
      <c r="D2612" s="128">
        <v>19.133857162217588</v>
      </c>
      <c r="F2612" s="128">
        <v>19.139836293274126</v>
      </c>
      <c r="G2612" s="128">
        <v>32.51153641401772</v>
      </c>
      <c r="H2612" s="128">
        <v>19.133857162217588</v>
      </c>
    </row>
    <row r="2614" spans="3:8" ht="12.75">
      <c r="C2614" s="150" t="s">
        <v>1169</v>
      </c>
      <c r="D2614" s="128">
        <v>2.7389952209820025</v>
      </c>
      <c r="F2614" s="128">
        <v>4.817072892602548</v>
      </c>
      <c r="G2614" s="128">
        <v>7.853028119327952</v>
      </c>
      <c r="H2614" s="128">
        <v>6.543342374579852</v>
      </c>
    </row>
    <row r="2615" spans="1:10" ht="12.75">
      <c r="A2615" s="144" t="s">
        <v>1158</v>
      </c>
      <c r="C2615" s="145" t="s">
        <v>1159</v>
      </c>
      <c r="D2615" s="145" t="s">
        <v>1160</v>
      </c>
      <c r="F2615" s="145" t="s">
        <v>1161</v>
      </c>
      <c r="G2615" s="145" t="s">
        <v>1162</v>
      </c>
      <c r="H2615" s="145" t="s">
        <v>1163</v>
      </c>
      <c r="I2615" s="146" t="s">
        <v>1164</v>
      </c>
      <c r="J2615" s="145" t="s">
        <v>1165</v>
      </c>
    </row>
    <row r="2616" spans="1:8" ht="12.75">
      <c r="A2616" s="147" t="s">
        <v>1104</v>
      </c>
      <c r="C2616" s="148">
        <v>251.61100000003353</v>
      </c>
      <c r="D2616" s="128">
        <v>3676705.192680359</v>
      </c>
      <c r="F2616" s="128">
        <v>24900</v>
      </c>
      <c r="G2616" s="128">
        <v>22100</v>
      </c>
      <c r="H2616" s="149" t="s">
        <v>465</v>
      </c>
    </row>
    <row r="2618" spans="4:8" ht="12.75">
      <c r="D2618" s="128">
        <v>3544825.1434555054</v>
      </c>
      <c r="F2618" s="128">
        <v>24600</v>
      </c>
      <c r="G2618" s="128">
        <v>22200</v>
      </c>
      <c r="H2618" s="149" t="s">
        <v>466</v>
      </c>
    </row>
    <row r="2620" spans="4:8" ht="12.75">
      <c r="D2620" s="128">
        <v>3708535.043209076</v>
      </c>
      <c r="F2620" s="128">
        <v>24800</v>
      </c>
      <c r="G2620" s="128">
        <v>21900</v>
      </c>
      <c r="H2620" s="149" t="s">
        <v>467</v>
      </c>
    </row>
    <row r="2622" spans="1:10" ht="12.75">
      <c r="A2622" s="144" t="s">
        <v>1166</v>
      </c>
      <c r="C2622" s="150" t="s">
        <v>1167</v>
      </c>
      <c r="D2622" s="128">
        <v>3643355.1264483137</v>
      </c>
      <c r="F2622" s="128">
        <v>24766.666666666664</v>
      </c>
      <c r="G2622" s="128">
        <v>22066.666666666664</v>
      </c>
      <c r="H2622" s="128">
        <v>3619951.7675582077</v>
      </c>
      <c r="I2622" s="128">
        <v>-0.0001</v>
      </c>
      <c r="J2622" s="128">
        <v>-0.0001</v>
      </c>
    </row>
    <row r="2623" spans="1:8" ht="12.75">
      <c r="A2623" s="127">
        <v>38380.06921296296</v>
      </c>
      <c r="C2623" s="150" t="s">
        <v>1168</v>
      </c>
      <c r="D2623" s="128">
        <v>86800.93897877296</v>
      </c>
      <c r="F2623" s="128">
        <v>152.7525231651947</v>
      </c>
      <c r="G2623" s="128">
        <v>152.7525231651947</v>
      </c>
      <c r="H2623" s="128">
        <v>86800.93897877296</v>
      </c>
    </row>
    <row r="2625" spans="3:8" ht="12.75">
      <c r="C2625" s="150" t="s">
        <v>1169</v>
      </c>
      <c r="D2625" s="128">
        <v>2.382445190386641</v>
      </c>
      <c r="F2625" s="128">
        <v>0.616766580747758</v>
      </c>
      <c r="G2625" s="128">
        <v>0.6922319780900065</v>
      </c>
      <c r="H2625" s="128">
        <v>2.397847942524478</v>
      </c>
    </row>
    <row r="2626" spans="1:10" ht="12.75">
      <c r="A2626" s="144" t="s">
        <v>1158</v>
      </c>
      <c r="C2626" s="145" t="s">
        <v>1159</v>
      </c>
      <c r="D2626" s="145" t="s">
        <v>1160</v>
      </c>
      <c r="F2626" s="145" t="s">
        <v>1161</v>
      </c>
      <c r="G2626" s="145" t="s">
        <v>1162</v>
      </c>
      <c r="H2626" s="145" t="s">
        <v>1163</v>
      </c>
      <c r="I2626" s="146" t="s">
        <v>1164</v>
      </c>
      <c r="J2626" s="145" t="s">
        <v>1165</v>
      </c>
    </row>
    <row r="2627" spans="1:8" ht="12.75">
      <c r="A2627" s="147" t="s">
        <v>1107</v>
      </c>
      <c r="C2627" s="148">
        <v>257.6099999998696</v>
      </c>
      <c r="D2627" s="128">
        <v>402629.2930660248</v>
      </c>
      <c r="F2627" s="128">
        <v>10910</v>
      </c>
      <c r="G2627" s="128">
        <v>8242.5</v>
      </c>
      <c r="H2627" s="149" t="s">
        <v>468</v>
      </c>
    </row>
    <row r="2629" spans="4:8" ht="12.75">
      <c r="D2629" s="128">
        <v>397187.37457323074</v>
      </c>
      <c r="F2629" s="128">
        <v>10110</v>
      </c>
      <c r="G2629" s="128">
        <v>8157.499999992549</v>
      </c>
      <c r="H2629" s="149" t="s">
        <v>469</v>
      </c>
    </row>
    <row r="2631" spans="4:8" ht="12.75">
      <c r="D2631" s="128">
        <v>375840.38991451263</v>
      </c>
      <c r="F2631" s="128">
        <v>11090</v>
      </c>
      <c r="G2631" s="128">
        <v>8080.000000007451</v>
      </c>
      <c r="H2631" s="149" t="s">
        <v>470</v>
      </c>
    </row>
    <row r="2633" spans="1:10" ht="12.75">
      <c r="A2633" s="144" t="s">
        <v>1166</v>
      </c>
      <c r="C2633" s="150" t="s">
        <v>1167</v>
      </c>
      <c r="D2633" s="128">
        <v>391885.685851256</v>
      </c>
      <c r="F2633" s="128">
        <v>10703.333333333332</v>
      </c>
      <c r="G2633" s="128">
        <v>8160</v>
      </c>
      <c r="H2633" s="128">
        <v>382454.0191845894</v>
      </c>
      <c r="I2633" s="128">
        <v>-0.0001</v>
      </c>
      <c r="J2633" s="128">
        <v>-0.0001</v>
      </c>
    </row>
    <row r="2634" spans="1:8" ht="12.75">
      <c r="A2634" s="127">
        <v>38380.07011574074</v>
      </c>
      <c r="C2634" s="150" t="s">
        <v>1168</v>
      </c>
      <c r="D2634" s="128">
        <v>14159.528964405139</v>
      </c>
      <c r="F2634" s="128">
        <v>521.6640042530569</v>
      </c>
      <c r="G2634" s="128">
        <v>81.27884103144606</v>
      </c>
      <c r="H2634" s="128">
        <v>14159.528964405139</v>
      </c>
    </row>
    <row r="2636" spans="3:8" ht="12.75">
      <c r="C2636" s="150" t="s">
        <v>1169</v>
      </c>
      <c r="D2636" s="128">
        <v>3.6131784026884635</v>
      </c>
      <c r="F2636" s="128">
        <v>4.87384619358197</v>
      </c>
      <c r="G2636" s="128">
        <v>0.9960642283265447</v>
      </c>
      <c r="H2636" s="128">
        <v>3.70228269390238</v>
      </c>
    </row>
    <row r="2637" spans="1:10" ht="12.75">
      <c r="A2637" s="144" t="s">
        <v>1158</v>
      </c>
      <c r="C2637" s="145" t="s">
        <v>1159</v>
      </c>
      <c r="D2637" s="145" t="s">
        <v>1160</v>
      </c>
      <c r="F2637" s="145" t="s">
        <v>1161</v>
      </c>
      <c r="G2637" s="145" t="s">
        <v>1162</v>
      </c>
      <c r="H2637" s="145" t="s">
        <v>1163</v>
      </c>
      <c r="I2637" s="146" t="s">
        <v>1164</v>
      </c>
      <c r="J2637" s="145" t="s">
        <v>1165</v>
      </c>
    </row>
    <row r="2638" spans="1:8" ht="12.75">
      <c r="A2638" s="147" t="s">
        <v>1106</v>
      </c>
      <c r="C2638" s="148">
        <v>259.9399999999441</v>
      </c>
      <c r="D2638" s="128">
        <v>4323071.916465759</v>
      </c>
      <c r="F2638" s="128">
        <v>24250</v>
      </c>
      <c r="G2638" s="128">
        <v>21350</v>
      </c>
      <c r="H2638" s="149" t="s">
        <v>471</v>
      </c>
    </row>
    <row r="2640" spans="4:8" ht="12.75">
      <c r="D2640" s="128">
        <v>4329302.285110474</v>
      </c>
      <c r="F2640" s="128">
        <v>24825</v>
      </c>
      <c r="G2640" s="128">
        <v>21300</v>
      </c>
      <c r="H2640" s="149" t="s">
        <v>472</v>
      </c>
    </row>
    <row r="2642" spans="4:8" ht="12.75">
      <c r="D2642" s="128">
        <v>4099696.393032074</v>
      </c>
      <c r="F2642" s="128">
        <v>24025</v>
      </c>
      <c r="G2642" s="128">
        <v>21425</v>
      </c>
      <c r="H2642" s="149" t="s">
        <v>473</v>
      </c>
    </row>
    <row r="2644" spans="1:10" ht="12.75">
      <c r="A2644" s="144" t="s">
        <v>1166</v>
      </c>
      <c r="C2644" s="150" t="s">
        <v>1167</v>
      </c>
      <c r="D2644" s="128">
        <v>4250690.198202769</v>
      </c>
      <c r="F2644" s="128">
        <v>24366.666666666664</v>
      </c>
      <c r="G2644" s="128">
        <v>21358.333333333336</v>
      </c>
      <c r="H2644" s="128">
        <v>4227812.504600075</v>
      </c>
      <c r="I2644" s="128">
        <v>-0.0001</v>
      </c>
      <c r="J2644" s="128">
        <v>-0.0001</v>
      </c>
    </row>
    <row r="2645" spans="1:8" ht="12.75">
      <c r="A2645" s="127">
        <v>38380.07104166667</v>
      </c>
      <c r="C2645" s="150" t="s">
        <v>1168</v>
      </c>
      <c r="D2645" s="128">
        <v>130801.57213620689</v>
      </c>
      <c r="F2645" s="128">
        <v>412.5631264828854</v>
      </c>
      <c r="G2645" s="128">
        <v>62.91528696058958</v>
      </c>
      <c r="H2645" s="128">
        <v>130801.57213620689</v>
      </c>
    </row>
    <row r="2647" spans="3:8" ht="12.75">
      <c r="C2647" s="150" t="s">
        <v>1169</v>
      </c>
      <c r="D2647" s="128">
        <v>3.0771843168319117</v>
      </c>
      <c r="F2647" s="128">
        <v>1.6931455259215553</v>
      </c>
      <c r="G2647" s="128">
        <v>0.2945702081650702</v>
      </c>
      <c r="H2647" s="128">
        <v>3.0938356891155454</v>
      </c>
    </row>
    <row r="2648" spans="1:10" ht="12.75">
      <c r="A2648" s="144" t="s">
        <v>1158</v>
      </c>
      <c r="C2648" s="145" t="s">
        <v>1159</v>
      </c>
      <c r="D2648" s="145" t="s">
        <v>1160</v>
      </c>
      <c r="F2648" s="145" t="s">
        <v>1161</v>
      </c>
      <c r="G2648" s="145" t="s">
        <v>1162</v>
      </c>
      <c r="H2648" s="145" t="s">
        <v>1163</v>
      </c>
      <c r="I2648" s="146" t="s">
        <v>1164</v>
      </c>
      <c r="J2648" s="145" t="s">
        <v>1165</v>
      </c>
    </row>
    <row r="2649" spans="1:8" ht="12.75">
      <c r="A2649" s="147" t="s">
        <v>1108</v>
      </c>
      <c r="C2649" s="148">
        <v>285.2129999999888</v>
      </c>
      <c r="D2649" s="128">
        <v>768347.5629024506</v>
      </c>
      <c r="F2649" s="128">
        <v>13050</v>
      </c>
      <c r="G2649" s="128">
        <v>10900</v>
      </c>
      <c r="H2649" s="149" t="s">
        <v>474</v>
      </c>
    </row>
    <row r="2651" spans="4:8" ht="12.75">
      <c r="D2651" s="128">
        <v>777662.5027122498</v>
      </c>
      <c r="F2651" s="128">
        <v>12550</v>
      </c>
      <c r="G2651" s="128">
        <v>11025</v>
      </c>
      <c r="H2651" s="149" t="s">
        <v>475</v>
      </c>
    </row>
    <row r="2653" spans="4:8" ht="12.75">
      <c r="D2653" s="128">
        <v>780822.2139177322</v>
      </c>
      <c r="F2653" s="128">
        <v>12700</v>
      </c>
      <c r="G2653" s="128">
        <v>10900</v>
      </c>
      <c r="H2653" s="149" t="s">
        <v>254</v>
      </c>
    </row>
    <row r="2655" spans="1:10" ht="12.75">
      <c r="A2655" s="144" t="s">
        <v>1166</v>
      </c>
      <c r="C2655" s="150" t="s">
        <v>1167</v>
      </c>
      <c r="D2655" s="128">
        <v>775610.7598441441</v>
      </c>
      <c r="F2655" s="128">
        <v>12766.666666666668</v>
      </c>
      <c r="G2655" s="128">
        <v>10941.666666666668</v>
      </c>
      <c r="H2655" s="128">
        <v>763853.054295339</v>
      </c>
      <c r="I2655" s="128">
        <v>-0.0001</v>
      </c>
      <c r="J2655" s="128">
        <v>-0.0001</v>
      </c>
    </row>
    <row r="2656" spans="1:8" ht="12.75">
      <c r="A2656" s="127">
        <v>38380.07197916666</v>
      </c>
      <c r="C2656" s="150" t="s">
        <v>1168</v>
      </c>
      <c r="D2656" s="128">
        <v>6485.4811761381025</v>
      </c>
      <c r="F2656" s="128">
        <v>256.5800719723442</v>
      </c>
      <c r="G2656" s="128">
        <v>72.16878364870323</v>
      </c>
      <c r="H2656" s="128">
        <v>6485.4811761381025</v>
      </c>
    </row>
    <row r="2658" spans="3:8" ht="12.75">
      <c r="C2658" s="150" t="s">
        <v>1169</v>
      </c>
      <c r="D2658" s="128">
        <v>0.8361773085047628</v>
      </c>
      <c r="F2658" s="128">
        <v>2.009765576806873</v>
      </c>
      <c r="G2658" s="128">
        <v>0.6595776114123675</v>
      </c>
      <c r="H2658" s="128">
        <v>0.849048274359656</v>
      </c>
    </row>
    <row r="2659" spans="1:10" ht="12.75">
      <c r="A2659" s="144" t="s">
        <v>1158</v>
      </c>
      <c r="C2659" s="145" t="s">
        <v>1159</v>
      </c>
      <c r="D2659" s="145" t="s">
        <v>1160</v>
      </c>
      <c r="F2659" s="145" t="s">
        <v>1161</v>
      </c>
      <c r="G2659" s="145" t="s">
        <v>1162</v>
      </c>
      <c r="H2659" s="145" t="s">
        <v>1163</v>
      </c>
      <c r="I2659" s="146" t="s">
        <v>1164</v>
      </c>
      <c r="J2659" s="145" t="s">
        <v>1165</v>
      </c>
    </row>
    <row r="2660" spans="1:8" ht="12.75">
      <c r="A2660" s="147" t="s">
        <v>1104</v>
      </c>
      <c r="C2660" s="148">
        <v>288.1579999998212</v>
      </c>
      <c r="D2660" s="128">
        <v>364585.56976032257</v>
      </c>
      <c r="F2660" s="128">
        <v>3590.0000000037253</v>
      </c>
      <c r="G2660" s="128">
        <v>3240.0000000037253</v>
      </c>
      <c r="H2660" s="149" t="s">
        <v>255</v>
      </c>
    </row>
    <row r="2662" spans="4:8" ht="12.75">
      <c r="D2662" s="128">
        <v>376463.6252775192</v>
      </c>
      <c r="F2662" s="128">
        <v>3590.0000000037253</v>
      </c>
      <c r="G2662" s="128">
        <v>3240.0000000037253</v>
      </c>
      <c r="H2662" s="149" t="s">
        <v>256</v>
      </c>
    </row>
    <row r="2664" spans="4:8" ht="12.75">
      <c r="D2664" s="128">
        <v>387654.2637104988</v>
      </c>
      <c r="F2664" s="128">
        <v>3590.0000000037253</v>
      </c>
      <c r="G2664" s="128">
        <v>3240.0000000037253</v>
      </c>
      <c r="H2664" s="149" t="s">
        <v>257</v>
      </c>
    </row>
    <row r="2666" spans="1:10" ht="12.75">
      <c r="A2666" s="144" t="s">
        <v>1166</v>
      </c>
      <c r="C2666" s="150" t="s">
        <v>1167</v>
      </c>
      <c r="D2666" s="128">
        <v>376234.48624944687</v>
      </c>
      <c r="F2666" s="128">
        <v>3590.0000000037253</v>
      </c>
      <c r="G2666" s="128">
        <v>3240.0000000037253</v>
      </c>
      <c r="H2666" s="128">
        <v>372822.19642643427</v>
      </c>
      <c r="I2666" s="128">
        <v>-0.0001</v>
      </c>
      <c r="J2666" s="128">
        <v>-0.0001</v>
      </c>
    </row>
    <row r="2667" spans="1:8" ht="12.75">
      <c r="A2667" s="127">
        <v>38380.07267361111</v>
      </c>
      <c r="C2667" s="150" t="s">
        <v>1168</v>
      </c>
      <c r="D2667" s="128">
        <v>11536.053860067132</v>
      </c>
      <c r="G2667" s="128">
        <v>5.638186222554939E-05</v>
      </c>
      <c r="H2667" s="128">
        <v>11536.053860067132</v>
      </c>
    </row>
    <row r="2669" spans="3:8" ht="12.75">
      <c r="C2669" s="150" t="s">
        <v>1169</v>
      </c>
      <c r="D2669" s="128">
        <v>3.0661872533446126</v>
      </c>
      <c r="F2669" s="128">
        <v>0</v>
      </c>
      <c r="G2669" s="128">
        <v>1.7401809328853256E-06</v>
      </c>
      <c r="H2669" s="128">
        <v>3.094250817317804</v>
      </c>
    </row>
    <row r="2670" spans="1:10" ht="12.75">
      <c r="A2670" s="144" t="s">
        <v>1158</v>
      </c>
      <c r="C2670" s="145" t="s">
        <v>1159</v>
      </c>
      <c r="D2670" s="145" t="s">
        <v>1160</v>
      </c>
      <c r="F2670" s="145" t="s">
        <v>1161</v>
      </c>
      <c r="G2670" s="145" t="s">
        <v>1162</v>
      </c>
      <c r="H2670" s="145" t="s">
        <v>1163</v>
      </c>
      <c r="I2670" s="146" t="s">
        <v>1164</v>
      </c>
      <c r="J2670" s="145" t="s">
        <v>1165</v>
      </c>
    </row>
    <row r="2671" spans="1:8" ht="12.75">
      <c r="A2671" s="147" t="s">
        <v>1105</v>
      </c>
      <c r="C2671" s="148">
        <v>334.94100000010803</v>
      </c>
      <c r="D2671" s="128">
        <v>1597732.686761856</v>
      </c>
      <c r="F2671" s="128">
        <v>27200</v>
      </c>
      <c r="H2671" s="149" t="s">
        <v>258</v>
      </c>
    </row>
    <row r="2673" spans="4:8" ht="12.75">
      <c r="D2673" s="128">
        <v>1638188.0254573822</v>
      </c>
      <c r="F2673" s="128">
        <v>26600</v>
      </c>
      <c r="H2673" s="149" t="s">
        <v>259</v>
      </c>
    </row>
    <row r="2675" spans="4:8" ht="12.75">
      <c r="D2675" s="128">
        <v>1619711.9451084137</v>
      </c>
      <c r="F2675" s="128">
        <v>27300</v>
      </c>
      <c r="H2675" s="149" t="s">
        <v>260</v>
      </c>
    </row>
    <row r="2677" spans="1:10" ht="12.75">
      <c r="A2677" s="144" t="s">
        <v>1166</v>
      </c>
      <c r="C2677" s="150" t="s">
        <v>1167</v>
      </c>
      <c r="D2677" s="128">
        <v>1618544.2191092172</v>
      </c>
      <c r="F2677" s="128">
        <v>27033.333333333336</v>
      </c>
      <c r="H2677" s="128">
        <v>1591510.8857758841</v>
      </c>
      <c r="I2677" s="128">
        <v>-0.0001</v>
      </c>
      <c r="J2677" s="128">
        <v>-0.0001</v>
      </c>
    </row>
    <row r="2678" spans="1:8" ht="12.75">
      <c r="A2678" s="127">
        <v>38380.07336805556</v>
      </c>
      <c r="C2678" s="150" t="s">
        <v>1168</v>
      </c>
      <c r="D2678" s="128">
        <v>20252.933003621147</v>
      </c>
      <c r="F2678" s="128">
        <v>378.5938897200183</v>
      </c>
      <c r="H2678" s="128">
        <v>20252.933003621147</v>
      </c>
    </row>
    <row r="2680" spans="3:8" ht="12.75">
      <c r="C2680" s="150" t="s">
        <v>1169</v>
      </c>
      <c r="D2680" s="128">
        <v>1.2513055105017499</v>
      </c>
      <c r="F2680" s="128">
        <v>1.4004706154871203</v>
      </c>
      <c r="H2680" s="128">
        <v>1.2725601304164222</v>
      </c>
    </row>
    <row r="2681" spans="1:10" ht="12.75">
      <c r="A2681" s="144" t="s">
        <v>1158</v>
      </c>
      <c r="C2681" s="145" t="s">
        <v>1159</v>
      </c>
      <c r="D2681" s="145" t="s">
        <v>1160</v>
      </c>
      <c r="F2681" s="145" t="s">
        <v>1161</v>
      </c>
      <c r="G2681" s="145" t="s">
        <v>1162</v>
      </c>
      <c r="H2681" s="145" t="s">
        <v>1163</v>
      </c>
      <c r="I2681" s="146" t="s">
        <v>1164</v>
      </c>
      <c r="J2681" s="145" t="s">
        <v>1165</v>
      </c>
    </row>
    <row r="2682" spans="1:8" ht="12.75">
      <c r="A2682" s="147" t="s">
        <v>1109</v>
      </c>
      <c r="C2682" s="148">
        <v>393.36599999992177</v>
      </c>
      <c r="D2682" s="128">
        <v>4488522.514602661</v>
      </c>
      <c r="F2682" s="128">
        <v>17000</v>
      </c>
      <c r="G2682" s="128">
        <v>15500</v>
      </c>
      <c r="H2682" s="149" t="s">
        <v>261</v>
      </c>
    </row>
    <row r="2684" spans="4:8" ht="12.75">
      <c r="D2684" s="128">
        <v>4269482.186828613</v>
      </c>
      <c r="F2684" s="128">
        <v>16400</v>
      </c>
      <c r="G2684" s="128">
        <v>14100</v>
      </c>
      <c r="H2684" s="149" t="s">
        <v>262</v>
      </c>
    </row>
    <row r="2686" spans="4:8" ht="12.75">
      <c r="D2686" s="128">
        <v>4163624.525123596</v>
      </c>
      <c r="F2686" s="128">
        <v>18400</v>
      </c>
      <c r="G2686" s="128">
        <v>14900</v>
      </c>
      <c r="H2686" s="149" t="s">
        <v>263</v>
      </c>
    </row>
    <row r="2688" spans="1:10" ht="12.75">
      <c r="A2688" s="144" t="s">
        <v>1166</v>
      </c>
      <c r="C2688" s="150" t="s">
        <v>1167</v>
      </c>
      <c r="D2688" s="128">
        <v>4307209.742184957</v>
      </c>
      <c r="F2688" s="128">
        <v>17266.666666666668</v>
      </c>
      <c r="G2688" s="128">
        <v>14833.333333333332</v>
      </c>
      <c r="H2688" s="128">
        <v>4291159.742184957</v>
      </c>
      <c r="I2688" s="128">
        <v>-0.0001</v>
      </c>
      <c r="J2688" s="128">
        <v>-0.0001</v>
      </c>
    </row>
    <row r="2689" spans="1:8" ht="12.75">
      <c r="A2689" s="127">
        <v>38380.07407407407</v>
      </c>
      <c r="C2689" s="150" t="s">
        <v>1168</v>
      </c>
      <c r="D2689" s="128">
        <v>165702.14910119103</v>
      </c>
      <c r="F2689" s="128">
        <v>1026.3202878893767</v>
      </c>
      <c r="G2689" s="128">
        <v>702.3769168568492</v>
      </c>
      <c r="H2689" s="128">
        <v>165702.14910119103</v>
      </c>
    </row>
    <row r="2691" spans="3:8" ht="12.75">
      <c r="C2691" s="150" t="s">
        <v>1169</v>
      </c>
      <c r="D2691" s="128">
        <v>3.847087999414067</v>
      </c>
      <c r="F2691" s="128">
        <v>5.943939891251216</v>
      </c>
      <c r="G2691" s="128">
        <v>4.735125282181008</v>
      </c>
      <c r="H2691" s="128">
        <v>3.861477061136378</v>
      </c>
    </row>
    <row r="2692" spans="1:10" ht="12.75">
      <c r="A2692" s="144" t="s">
        <v>1158</v>
      </c>
      <c r="C2692" s="145" t="s">
        <v>1159</v>
      </c>
      <c r="D2692" s="145" t="s">
        <v>1160</v>
      </c>
      <c r="F2692" s="145" t="s">
        <v>1161</v>
      </c>
      <c r="G2692" s="145" t="s">
        <v>1162</v>
      </c>
      <c r="H2692" s="145" t="s">
        <v>1163</v>
      </c>
      <c r="I2692" s="146" t="s">
        <v>1164</v>
      </c>
      <c r="J2692" s="145" t="s">
        <v>1165</v>
      </c>
    </row>
    <row r="2693" spans="1:8" ht="12.75">
      <c r="A2693" s="147" t="s">
        <v>1103</v>
      </c>
      <c r="C2693" s="148">
        <v>396.15199999976903</v>
      </c>
      <c r="D2693" s="128">
        <v>4799391.181091309</v>
      </c>
      <c r="F2693" s="128">
        <v>77200</v>
      </c>
      <c r="G2693" s="128">
        <v>77000</v>
      </c>
      <c r="H2693" s="149" t="s">
        <v>264</v>
      </c>
    </row>
    <row r="2695" spans="4:8" ht="12.75">
      <c r="D2695" s="128">
        <v>4147000</v>
      </c>
      <c r="F2695" s="128">
        <v>74800</v>
      </c>
      <c r="G2695" s="128">
        <v>76300</v>
      </c>
      <c r="H2695" s="149" t="s">
        <v>265</v>
      </c>
    </row>
    <row r="2697" spans="4:8" ht="12.75">
      <c r="D2697" s="128">
        <v>4988014.134124756</v>
      </c>
      <c r="F2697" s="128">
        <v>78000</v>
      </c>
      <c r="G2697" s="128">
        <v>75900</v>
      </c>
      <c r="H2697" s="149" t="s">
        <v>266</v>
      </c>
    </row>
    <row r="2699" spans="1:10" ht="12.75">
      <c r="A2699" s="144" t="s">
        <v>1166</v>
      </c>
      <c r="C2699" s="150" t="s">
        <v>1167</v>
      </c>
      <c r="D2699" s="128">
        <v>4644801.771738688</v>
      </c>
      <c r="F2699" s="128">
        <v>76666.66666666667</v>
      </c>
      <c r="G2699" s="128">
        <v>76400</v>
      </c>
      <c r="H2699" s="128">
        <v>4568267.011532585</v>
      </c>
      <c r="I2699" s="128">
        <v>-0.0001</v>
      </c>
      <c r="J2699" s="128">
        <v>-0.0001</v>
      </c>
    </row>
    <row r="2700" spans="1:8" ht="12.75">
      <c r="A2700" s="127">
        <v>38380.074791666666</v>
      </c>
      <c r="C2700" s="150" t="s">
        <v>1168</v>
      </c>
      <c r="D2700" s="128">
        <v>441304.4386388984</v>
      </c>
      <c r="F2700" s="128">
        <v>1665.3327995729062</v>
      </c>
      <c r="G2700" s="128">
        <v>556.7764362830022</v>
      </c>
      <c r="H2700" s="128">
        <v>441304.4386388984</v>
      </c>
    </row>
    <row r="2702" spans="3:8" ht="12.75">
      <c r="C2702" s="150" t="s">
        <v>1169</v>
      </c>
      <c r="D2702" s="128">
        <v>9.501039233235243</v>
      </c>
      <c r="F2702" s="128">
        <v>2.1721732168342256</v>
      </c>
      <c r="G2702" s="128">
        <v>0.7287649689568092</v>
      </c>
      <c r="H2702" s="128">
        <v>9.66021551552976</v>
      </c>
    </row>
    <row r="2703" spans="1:10" ht="12.75">
      <c r="A2703" s="144" t="s">
        <v>1158</v>
      </c>
      <c r="C2703" s="145" t="s">
        <v>1159</v>
      </c>
      <c r="D2703" s="145" t="s">
        <v>1160</v>
      </c>
      <c r="F2703" s="145" t="s">
        <v>1161</v>
      </c>
      <c r="G2703" s="145" t="s">
        <v>1162</v>
      </c>
      <c r="H2703" s="145" t="s">
        <v>1163</v>
      </c>
      <c r="I2703" s="146" t="s">
        <v>1164</v>
      </c>
      <c r="J2703" s="145" t="s">
        <v>1165</v>
      </c>
    </row>
    <row r="2704" spans="1:8" ht="12.75">
      <c r="A2704" s="147" t="s">
        <v>1110</v>
      </c>
      <c r="C2704" s="148">
        <v>589.5920000001788</v>
      </c>
      <c r="D2704" s="128">
        <v>427690.32384204865</v>
      </c>
      <c r="F2704" s="128">
        <v>3500</v>
      </c>
      <c r="G2704" s="128">
        <v>3060</v>
      </c>
      <c r="H2704" s="149" t="s">
        <v>267</v>
      </c>
    </row>
    <row r="2706" spans="4:8" ht="12.75">
      <c r="D2706" s="128">
        <v>425211.71879434586</v>
      </c>
      <c r="F2706" s="128">
        <v>3740.0000000037253</v>
      </c>
      <c r="G2706" s="128">
        <v>3130</v>
      </c>
      <c r="H2706" s="149" t="s">
        <v>268</v>
      </c>
    </row>
    <row r="2708" spans="4:8" ht="12.75">
      <c r="D2708" s="128">
        <v>417108.00857686996</v>
      </c>
      <c r="F2708" s="128">
        <v>3650</v>
      </c>
      <c r="G2708" s="128">
        <v>3080</v>
      </c>
      <c r="H2708" s="149" t="s">
        <v>269</v>
      </c>
    </row>
    <row r="2710" spans="1:10" ht="12.75">
      <c r="A2710" s="144" t="s">
        <v>1166</v>
      </c>
      <c r="C2710" s="150" t="s">
        <v>1167</v>
      </c>
      <c r="D2710" s="128">
        <v>423336.6837377548</v>
      </c>
      <c r="F2710" s="128">
        <v>3630.0000000012415</v>
      </c>
      <c r="G2710" s="128">
        <v>3090</v>
      </c>
      <c r="H2710" s="128">
        <v>419976.68373775424</v>
      </c>
      <c r="I2710" s="128">
        <v>-0.0001</v>
      </c>
      <c r="J2710" s="128">
        <v>-0.0001</v>
      </c>
    </row>
    <row r="2711" spans="1:8" ht="12.75">
      <c r="A2711" s="127">
        <v>38380.07554398148</v>
      </c>
      <c r="C2711" s="150" t="s">
        <v>1168</v>
      </c>
      <c r="D2711" s="128">
        <v>5534.723700458467</v>
      </c>
      <c r="F2711" s="128">
        <v>121.24355653152564</v>
      </c>
      <c r="G2711" s="128">
        <v>36.05551275463989</v>
      </c>
      <c r="H2711" s="128">
        <v>5534.723700458467</v>
      </c>
    </row>
    <row r="2713" spans="3:8" ht="12.75">
      <c r="C2713" s="150" t="s">
        <v>1169</v>
      </c>
      <c r="D2713" s="128">
        <v>1.307404700105572</v>
      </c>
      <c r="F2713" s="128">
        <v>3.340042879655212</v>
      </c>
      <c r="G2713" s="128">
        <v>1.1668450729656925</v>
      </c>
      <c r="H2713" s="128">
        <v>1.3178645183822897</v>
      </c>
    </row>
    <row r="2714" spans="1:10" ht="12.75">
      <c r="A2714" s="144" t="s">
        <v>1158</v>
      </c>
      <c r="C2714" s="145" t="s">
        <v>1159</v>
      </c>
      <c r="D2714" s="145" t="s">
        <v>1160</v>
      </c>
      <c r="F2714" s="145" t="s">
        <v>1161</v>
      </c>
      <c r="G2714" s="145" t="s">
        <v>1162</v>
      </c>
      <c r="H2714" s="145" t="s">
        <v>1163</v>
      </c>
      <c r="I2714" s="146" t="s">
        <v>1164</v>
      </c>
      <c r="J2714" s="145" t="s">
        <v>1165</v>
      </c>
    </row>
    <row r="2715" spans="1:8" ht="12.75">
      <c r="A2715" s="147" t="s">
        <v>1111</v>
      </c>
      <c r="C2715" s="148">
        <v>766.4900000002235</v>
      </c>
      <c r="D2715" s="128">
        <v>29188.38911151886</v>
      </c>
      <c r="F2715" s="128">
        <v>1826.9999999981374</v>
      </c>
      <c r="G2715" s="128">
        <v>1769</v>
      </c>
      <c r="H2715" s="149" t="s">
        <v>270</v>
      </c>
    </row>
    <row r="2717" spans="4:8" ht="12.75">
      <c r="D2717" s="128">
        <v>28522.9793920815</v>
      </c>
      <c r="F2717" s="128">
        <v>1948.0000000018626</v>
      </c>
      <c r="G2717" s="128">
        <v>1942.0000000018626</v>
      </c>
      <c r="H2717" s="149" t="s">
        <v>271</v>
      </c>
    </row>
    <row r="2719" spans="4:8" ht="12.75">
      <c r="D2719" s="128">
        <v>28245.18093636632</v>
      </c>
      <c r="F2719" s="128">
        <v>1951.0000000018626</v>
      </c>
      <c r="G2719" s="128">
        <v>1900</v>
      </c>
      <c r="H2719" s="149" t="s">
        <v>272</v>
      </c>
    </row>
    <row r="2721" spans="1:10" ht="12.75">
      <c r="A2721" s="144" t="s">
        <v>1166</v>
      </c>
      <c r="C2721" s="150" t="s">
        <v>1167</v>
      </c>
      <c r="D2721" s="128">
        <v>28652.18314665556</v>
      </c>
      <c r="F2721" s="128">
        <v>1908.6666666672877</v>
      </c>
      <c r="G2721" s="128">
        <v>1870.3333333339542</v>
      </c>
      <c r="H2721" s="128">
        <v>26763.431114134615</v>
      </c>
      <c r="I2721" s="128">
        <v>-0.0001</v>
      </c>
      <c r="J2721" s="128">
        <v>-0.0001</v>
      </c>
    </row>
    <row r="2722" spans="1:8" ht="12.75">
      <c r="A2722" s="127">
        <v>38380.07630787037</v>
      </c>
      <c r="C2722" s="150" t="s">
        <v>1168</v>
      </c>
      <c r="D2722" s="128">
        <v>484.6964236156441</v>
      </c>
      <c r="F2722" s="128">
        <v>70.74131277858586</v>
      </c>
      <c r="G2722" s="128">
        <v>90.23487869702078</v>
      </c>
      <c r="H2722" s="128">
        <v>484.6964236156441</v>
      </c>
    </row>
    <row r="2724" spans="3:8" ht="12.75">
      <c r="C2724" s="150" t="s">
        <v>1169</v>
      </c>
      <c r="D2724" s="128">
        <v>1.6916561685185951</v>
      </c>
      <c r="F2724" s="128">
        <v>3.7063209629006018</v>
      </c>
      <c r="G2724" s="128">
        <v>4.824534594385535</v>
      </c>
      <c r="H2724" s="128">
        <v>1.8110399281341043</v>
      </c>
    </row>
    <row r="2725" spans="1:16" ht="12.75">
      <c r="A2725" s="138" t="s">
        <v>1258</v>
      </c>
      <c r="B2725" s="133" t="s">
        <v>273</v>
      </c>
      <c r="D2725" s="138" t="s">
        <v>1259</v>
      </c>
      <c r="E2725" s="133" t="s">
        <v>1260</v>
      </c>
      <c r="F2725" s="134" t="s">
        <v>1199</v>
      </c>
      <c r="G2725" s="139" t="s">
        <v>1262</v>
      </c>
      <c r="H2725" s="140">
        <v>2</v>
      </c>
      <c r="I2725" s="141" t="s">
        <v>1263</v>
      </c>
      <c r="J2725" s="140">
        <v>9</v>
      </c>
      <c r="K2725" s="139" t="s">
        <v>1264</v>
      </c>
      <c r="L2725" s="142">
        <v>1</v>
      </c>
      <c r="M2725" s="139" t="s">
        <v>1265</v>
      </c>
      <c r="N2725" s="143">
        <v>1</v>
      </c>
      <c r="O2725" s="139" t="s">
        <v>1266</v>
      </c>
      <c r="P2725" s="143">
        <v>1</v>
      </c>
    </row>
    <row r="2727" spans="1:10" ht="12.75">
      <c r="A2727" s="144" t="s">
        <v>1158</v>
      </c>
      <c r="C2727" s="145" t="s">
        <v>1159</v>
      </c>
      <c r="D2727" s="145" t="s">
        <v>1160</v>
      </c>
      <c r="F2727" s="145" t="s">
        <v>1161</v>
      </c>
      <c r="G2727" s="145" t="s">
        <v>1162</v>
      </c>
      <c r="H2727" s="145" t="s">
        <v>1163</v>
      </c>
      <c r="I2727" s="146" t="s">
        <v>1164</v>
      </c>
      <c r="J2727" s="145" t="s">
        <v>1165</v>
      </c>
    </row>
    <row r="2728" spans="1:8" ht="12.75">
      <c r="A2728" s="147" t="s">
        <v>1290</v>
      </c>
      <c r="C2728" s="148">
        <v>178.2290000000503</v>
      </c>
      <c r="D2728" s="128">
        <v>501.75</v>
      </c>
      <c r="F2728" s="128">
        <v>448.00000000046566</v>
      </c>
      <c r="G2728" s="128">
        <v>494.99999999953434</v>
      </c>
      <c r="H2728" s="149" t="s">
        <v>274</v>
      </c>
    </row>
    <row r="2730" spans="4:8" ht="12.75">
      <c r="D2730" s="128">
        <v>519.25</v>
      </c>
      <c r="F2730" s="128">
        <v>479</v>
      </c>
      <c r="G2730" s="128">
        <v>496</v>
      </c>
      <c r="H2730" s="149" t="s">
        <v>275</v>
      </c>
    </row>
    <row r="2732" spans="4:8" ht="12.75">
      <c r="D2732" s="128">
        <v>523.7843135809526</v>
      </c>
      <c r="F2732" s="128">
        <v>510</v>
      </c>
      <c r="G2732" s="128">
        <v>500</v>
      </c>
      <c r="H2732" s="149" t="s">
        <v>276</v>
      </c>
    </row>
    <row r="2734" spans="1:8" ht="12.75">
      <c r="A2734" s="144" t="s">
        <v>1166</v>
      </c>
      <c r="C2734" s="150" t="s">
        <v>1167</v>
      </c>
      <c r="D2734" s="128">
        <v>514.9281045269842</v>
      </c>
      <c r="F2734" s="128">
        <v>479.0000000001552</v>
      </c>
      <c r="G2734" s="128">
        <v>496.9999999998448</v>
      </c>
      <c r="H2734" s="128">
        <v>26.400760776993287</v>
      </c>
    </row>
    <row r="2735" spans="1:8" ht="12.75">
      <c r="A2735" s="127">
        <v>38380.078784722224</v>
      </c>
      <c r="C2735" s="150" t="s">
        <v>1168</v>
      </c>
      <c r="D2735" s="128">
        <v>11.635584605238591</v>
      </c>
      <c r="F2735" s="128">
        <v>30.99999999976767</v>
      </c>
      <c r="G2735" s="128">
        <v>2.645751311233554</v>
      </c>
      <c r="H2735" s="128">
        <v>11.635584605238591</v>
      </c>
    </row>
    <row r="2737" spans="3:8" ht="12.75">
      <c r="C2737" s="150" t="s">
        <v>1169</v>
      </c>
      <c r="D2737" s="128">
        <v>2.259652270471255</v>
      </c>
      <c r="F2737" s="128">
        <v>6.4718162838742455</v>
      </c>
      <c r="G2737" s="128">
        <v>0.5323443282161732</v>
      </c>
      <c r="H2737" s="128">
        <v>44.07291404791002</v>
      </c>
    </row>
    <row r="2738" spans="1:10" ht="12.75">
      <c r="A2738" s="144" t="s">
        <v>1158</v>
      </c>
      <c r="C2738" s="145" t="s">
        <v>1159</v>
      </c>
      <c r="D2738" s="145" t="s">
        <v>1160</v>
      </c>
      <c r="F2738" s="145" t="s">
        <v>1161</v>
      </c>
      <c r="G2738" s="145" t="s">
        <v>1162</v>
      </c>
      <c r="H2738" s="145" t="s">
        <v>1163</v>
      </c>
      <c r="I2738" s="146" t="s">
        <v>1164</v>
      </c>
      <c r="J2738" s="145" t="s">
        <v>1165</v>
      </c>
    </row>
    <row r="2739" spans="1:8" ht="12.75">
      <c r="A2739" s="147" t="s">
        <v>1104</v>
      </c>
      <c r="C2739" s="148">
        <v>251.61100000003353</v>
      </c>
      <c r="D2739" s="128">
        <v>3497813.713508606</v>
      </c>
      <c r="F2739" s="128">
        <v>23300</v>
      </c>
      <c r="G2739" s="128">
        <v>21800</v>
      </c>
      <c r="H2739" s="149" t="s">
        <v>277</v>
      </c>
    </row>
    <row r="2741" spans="4:8" ht="12.75">
      <c r="D2741" s="128">
        <v>3399502.617424011</v>
      </c>
      <c r="F2741" s="128">
        <v>24700</v>
      </c>
      <c r="G2741" s="128">
        <v>22200</v>
      </c>
      <c r="H2741" s="149" t="s">
        <v>278</v>
      </c>
    </row>
    <row r="2743" spans="4:8" ht="12.75">
      <c r="D2743" s="128">
        <v>3543378.3566322327</v>
      </c>
      <c r="F2743" s="128">
        <v>25300</v>
      </c>
      <c r="G2743" s="128">
        <v>22300</v>
      </c>
      <c r="H2743" s="149" t="s">
        <v>279</v>
      </c>
    </row>
    <row r="2745" spans="1:10" ht="12.75">
      <c r="A2745" s="144" t="s">
        <v>1166</v>
      </c>
      <c r="C2745" s="150" t="s">
        <v>1167</v>
      </c>
      <c r="D2745" s="128">
        <v>3480231.562521617</v>
      </c>
      <c r="F2745" s="128">
        <v>24433.333333333336</v>
      </c>
      <c r="G2745" s="128">
        <v>22100</v>
      </c>
      <c r="H2745" s="128">
        <v>3456976.396402595</v>
      </c>
      <c r="I2745" s="128">
        <v>-0.0001</v>
      </c>
      <c r="J2745" s="128">
        <v>-0.0001</v>
      </c>
    </row>
    <row r="2746" spans="1:8" ht="12.75">
      <c r="A2746" s="127">
        <v>38380.079513888886</v>
      </c>
      <c r="C2746" s="150" t="s">
        <v>1168</v>
      </c>
      <c r="D2746" s="128">
        <v>73531.66738333445</v>
      </c>
      <c r="F2746" s="128">
        <v>1026.3202878893767</v>
      </c>
      <c r="G2746" s="128">
        <v>264.575131106459</v>
      </c>
      <c r="H2746" s="128">
        <v>73531.66738333445</v>
      </c>
    </row>
    <row r="2748" spans="3:8" ht="12.75">
      <c r="C2748" s="150" t="s">
        <v>1169</v>
      </c>
      <c r="D2748" s="128">
        <v>2.11283835751598</v>
      </c>
      <c r="F2748" s="128">
        <v>4.200492310597721</v>
      </c>
      <c r="G2748" s="128">
        <v>1.1971725389432535</v>
      </c>
      <c r="H2748" s="128">
        <v>2.127051473647697</v>
      </c>
    </row>
    <row r="2749" spans="1:10" ht="12.75">
      <c r="A2749" s="144" t="s">
        <v>1158</v>
      </c>
      <c r="C2749" s="145" t="s">
        <v>1159</v>
      </c>
      <c r="D2749" s="145" t="s">
        <v>1160</v>
      </c>
      <c r="F2749" s="145" t="s">
        <v>1161</v>
      </c>
      <c r="G2749" s="145" t="s">
        <v>1162</v>
      </c>
      <c r="H2749" s="145" t="s">
        <v>1163</v>
      </c>
      <c r="I2749" s="146" t="s">
        <v>1164</v>
      </c>
      <c r="J2749" s="145" t="s">
        <v>1165</v>
      </c>
    </row>
    <row r="2750" spans="1:8" ht="12.75">
      <c r="A2750" s="147" t="s">
        <v>1107</v>
      </c>
      <c r="C2750" s="148">
        <v>257.6099999998696</v>
      </c>
      <c r="D2750" s="128">
        <v>339985.48246765137</v>
      </c>
      <c r="F2750" s="128">
        <v>10377.5</v>
      </c>
      <c r="G2750" s="128">
        <v>7994.999999992549</v>
      </c>
      <c r="H2750" s="149" t="s">
        <v>280</v>
      </c>
    </row>
    <row r="2752" spans="4:8" ht="12.75">
      <c r="D2752" s="128">
        <v>343653.6813082695</v>
      </c>
      <c r="F2752" s="128">
        <v>9452.5</v>
      </c>
      <c r="G2752" s="128">
        <v>8115</v>
      </c>
      <c r="H2752" s="149" t="s">
        <v>281</v>
      </c>
    </row>
    <row r="2754" spans="4:8" ht="12.75">
      <c r="D2754" s="128">
        <v>340154.6170024872</v>
      </c>
      <c r="F2754" s="128">
        <v>9290</v>
      </c>
      <c r="G2754" s="128">
        <v>8105.000000007451</v>
      </c>
      <c r="H2754" s="149" t="s">
        <v>282</v>
      </c>
    </row>
    <row r="2756" spans="1:10" ht="12.75">
      <c r="A2756" s="144" t="s">
        <v>1166</v>
      </c>
      <c r="C2756" s="150" t="s">
        <v>1167</v>
      </c>
      <c r="D2756" s="128">
        <v>341264.59359280264</v>
      </c>
      <c r="F2756" s="128">
        <v>9706.666666666666</v>
      </c>
      <c r="G2756" s="128">
        <v>8071.666666666666</v>
      </c>
      <c r="H2756" s="128">
        <v>332375.426926136</v>
      </c>
      <c r="I2756" s="128">
        <v>-0.0001</v>
      </c>
      <c r="J2756" s="128">
        <v>-0.0001</v>
      </c>
    </row>
    <row r="2757" spans="1:8" ht="12.75">
      <c r="A2757" s="127">
        <v>38380.080416666664</v>
      </c>
      <c r="C2757" s="150" t="s">
        <v>1168</v>
      </c>
      <c r="D2757" s="128">
        <v>2070.7382033586373</v>
      </c>
      <c r="F2757" s="128">
        <v>586.6128052926678</v>
      </c>
      <c r="G2757" s="128">
        <v>66.5832811909051</v>
      </c>
      <c r="H2757" s="128">
        <v>2070.7382033586373</v>
      </c>
    </row>
    <row r="2759" spans="3:8" ht="12.75">
      <c r="C2759" s="150" t="s">
        <v>1169</v>
      </c>
      <c r="D2759" s="128">
        <v>0.6067837807485664</v>
      </c>
      <c r="F2759" s="128">
        <v>6.04340115342721</v>
      </c>
      <c r="G2759" s="128">
        <v>0.8249012743040072</v>
      </c>
      <c r="H2759" s="128">
        <v>0.6230118220559123</v>
      </c>
    </row>
    <row r="2760" spans="1:10" ht="12.75">
      <c r="A2760" s="144" t="s">
        <v>1158</v>
      </c>
      <c r="C2760" s="145" t="s">
        <v>1159</v>
      </c>
      <c r="D2760" s="145" t="s">
        <v>1160</v>
      </c>
      <c r="F2760" s="145" t="s">
        <v>1161</v>
      </c>
      <c r="G2760" s="145" t="s">
        <v>1162</v>
      </c>
      <c r="H2760" s="145" t="s">
        <v>1163</v>
      </c>
      <c r="I2760" s="146" t="s">
        <v>1164</v>
      </c>
      <c r="J2760" s="145" t="s">
        <v>1165</v>
      </c>
    </row>
    <row r="2761" spans="1:8" ht="12.75">
      <c r="A2761" s="147" t="s">
        <v>1106</v>
      </c>
      <c r="C2761" s="148">
        <v>259.9399999999441</v>
      </c>
      <c r="D2761" s="128">
        <v>3634941.2283058167</v>
      </c>
      <c r="F2761" s="128">
        <v>21975</v>
      </c>
      <c r="G2761" s="128">
        <v>19175</v>
      </c>
      <c r="H2761" s="149" t="s">
        <v>283</v>
      </c>
    </row>
    <row r="2763" spans="4:8" ht="12.75">
      <c r="D2763" s="128">
        <v>3544646.2366714478</v>
      </c>
      <c r="F2763" s="128">
        <v>22425</v>
      </c>
      <c r="G2763" s="128">
        <v>18975</v>
      </c>
      <c r="H2763" s="149" t="s">
        <v>284</v>
      </c>
    </row>
    <row r="2765" spans="4:8" ht="12.75">
      <c r="D2765" s="128">
        <v>3285386.532974243</v>
      </c>
      <c r="F2765" s="128">
        <v>21825</v>
      </c>
      <c r="G2765" s="128">
        <v>19550</v>
      </c>
      <c r="H2765" s="149" t="s">
        <v>285</v>
      </c>
    </row>
    <row r="2767" spans="1:10" ht="12.75">
      <c r="A2767" s="144" t="s">
        <v>1166</v>
      </c>
      <c r="C2767" s="150" t="s">
        <v>1167</v>
      </c>
      <c r="D2767" s="128">
        <v>3488324.665983836</v>
      </c>
      <c r="F2767" s="128">
        <v>22075</v>
      </c>
      <c r="G2767" s="128">
        <v>19233.333333333332</v>
      </c>
      <c r="H2767" s="128">
        <v>3467656.147465317</v>
      </c>
      <c r="I2767" s="128">
        <v>-0.0001</v>
      </c>
      <c r="J2767" s="128">
        <v>-0.0001</v>
      </c>
    </row>
    <row r="2768" spans="1:8" ht="12.75">
      <c r="A2768" s="127">
        <v>38380.081354166665</v>
      </c>
      <c r="C2768" s="150" t="s">
        <v>1168</v>
      </c>
      <c r="D2768" s="128">
        <v>181455.80936036925</v>
      </c>
      <c r="F2768" s="128">
        <v>312.2498999199199</v>
      </c>
      <c r="G2768" s="128">
        <v>291.9046648022832</v>
      </c>
      <c r="H2768" s="128">
        <v>181455.80936036925</v>
      </c>
    </row>
    <row r="2770" spans="3:8" ht="12.75">
      <c r="C2770" s="150" t="s">
        <v>1169</v>
      </c>
      <c r="D2770" s="128">
        <v>5.201803924096383</v>
      </c>
      <c r="F2770" s="128">
        <v>1.4144955828761945</v>
      </c>
      <c r="G2770" s="128">
        <v>1.5177018967189773</v>
      </c>
      <c r="H2770" s="128">
        <v>5.232808607422173</v>
      </c>
    </row>
    <row r="2771" spans="1:10" ht="12.75">
      <c r="A2771" s="144" t="s">
        <v>1158</v>
      </c>
      <c r="C2771" s="145" t="s">
        <v>1159</v>
      </c>
      <c r="D2771" s="145" t="s">
        <v>1160</v>
      </c>
      <c r="F2771" s="145" t="s">
        <v>1161</v>
      </c>
      <c r="G2771" s="145" t="s">
        <v>1162</v>
      </c>
      <c r="H2771" s="145" t="s">
        <v>1163</v>
      </c>
      <c r="I2771" s="146" t="s">
        <v>1164</v>
      </c>
      <c r="J2771" s="145" t="s">
        <v>1165</v>
      </c>
    </row>
    <row r="2772" spans="1:8" ht="12.75">
      <c r="A2772" s="147" t="s">
        <v>1108</v>
      </c>
      <c r="C2772" s="148">
        <v>285.2129999999888</v>
      </c>
      <c r="D2772" s="128">
        <v>3812655.144504547</v>
      </c>
      <c r="F2772" s="128">
        <v>24400</v>
      </c>
      <c r="G2772" s="128">
        <v>18500</v>
      </c>
      <c r="H2772" s="149" t="s">
        <v>286</v>
      </c>
    </row>
    <row r="2774" spans="4:8" ht="12.75">
      <c r="D2774" s="128">
        <v>3524904.819301605</v>
      </c>
      <c r="F2774" s="128">
        <v>23850</v>
      </c>
      <c r="G2774" s="128">
        <v>19250</v>
      </c>
      <c r="H2774" s="149" t="s">
        <v>287</v>
      </c>
    </row>
    <row r="2776" spans="4:8" ht="12.75">
      <c r="D2776" s="128">
        <v>3489814.9810295105</v>
      </c>
      <c r="F2776" s="128">
        <v>25725</v>
      </c>
      <c r="G2776" s="128">
        <v>17875</v>
      </c>
      <c r="H2776" s="149" t="s">
        <v>288</v>
      </c>
    </row>
    <row r="2778" spans="1:10" ht="12.75">
      <c r="A2778" s="144" t="s">
        <v>1166</v>
      </c>
      <c r="C2778" s="150" t="s">
        <v>1167</v>
      </c>
      <c r="D2778" s="128">
        <v>3609124.981611888</v>
      </c>
      <c r="F2778" s="128">
        <v>24658.333333333336</v>
      </c>
      <c r="G2778" s="128">
        <v>18541.666666666668</v>
      </c>
      <c r="H2778" s="128">
        <v>3587848.2805183274</v>
      </c>
      <c r="I2778" s="128">
        <v>-0.0001</v>
      </c>
      <c r="J2778" s="128">
        <v>-0.0001</v>
      </c>
    </row>
    <row r="2779" spans="1:8" ht="12.75">
      <c r="A2779" s="127">
        <v>38380.082291666666</v>
      </c>
      <c r="C2779" s="150" t="s">
        <v>1168</v>
      </c>
      <c r="D2779" s="128">
        <v>177133.3384567306</v>
      </c>
      <c r="F2779" s="128">
        <v>963.8248457750678</v>
      </c>
      <c r="G2779" s="128">
        <v>688.4463184107627</v>
      </c>
      <c r="H2779" s="128">
        <v>177133.3384567306</v>
      </c>
    </row>
    <row r="2781" spans="3:8" ht="12.75">
      <c r="C2781" s="150" t="s">
        <v>1169</v>
      </c>
      <c r="D2781" s="128">
        <v>4.907930297764867</v>
      </c>
      <c r="F2781" s="128">
        <v>3.908718536431502</v>
      </c>
      <c r="G2781" s="128">
        <v>3.7129689082827664</v>
      </c>
      <c r="H2781" s="128">
        <v>4.937035365139257</v>
      </c>
    </row>
    <row r="2782" spans="1:10" ht="12.75">
      <c r="A2782" s="144" t="s">
        <v>1158</v>
      </c>
      <c r="C2782" s="145" t="s">
        <v>1159</v>
      </c>
      <c r="D2782" s="145" t="s">
        <v>1160</v>
      </c>
      <c r="F2782" s="145" t="s">
        <v>1161</v>
      </c>
      <c r="G2782" s="145" t="s">
        <v>1162</v>
      </c>
      <c r="H2782" s="145" t="s">
        <v>1163</v>
      </c>
      <c r="I2782" s="146" t="s">
        <v>1164</v>
      </c>
      <c r="J2782" s="145" t="s">
        <v>1165</v>
      </c>
    </row>
    <row r="2783" spans="1:8" ht="12.75">
      <c r="A2783" s="147" t="s">
        <v>1104</v>
      </c>
      <c r="C2783" s="148">
        <v>288.1579999998212</v>
      </c>
      <c r="D2783" s="128">
        <v>336023.8257346153</v>
      </c>
      <c r="F2783" s="128">
        <v>3659.9999999962747</v>
      </c>
      <c r="G2783" s="128">
        <v>3259.9999999962747</v>
      </c>
      <c r="H2783" s="149" t="s">
        <v>289</v>
      </c>
    </row>
    <row r="2785" spans="4:8" ht="12.75">
      <c r="D2785" s="128">
        <v>351213.92041921616</v>
      </c>
      <c r="F2785" s="128">
        <v>3659.9999999962747</v>
      </c>
      <c r="G2785" s="128">
        <v>3259.9999999962747</v>
      </c>
      <c r="H2785" s="149" t="s">
        <v>290</v>
      </c>
    </row>
    <row r="2787" spans="4:8" ht="12.75">
      <c r="D2787" s="128">
        <v>355777.8890748024</v>
      </c>
      <c r="F2787" s="128">
        <v>3659.9999999962747</v>
      </c>
      <c r="G2787" s="128">
        <v>3259.9999999962747</v>
      </c>
      <c r="H2787" s="149" t="s">
        <v>291</v>
      </c>
    </row>
    <row r="2789" spans="1:10" ht="12.75">
      <c r="A2789" s="144" t="s">
        <v>1166</v>
      </c>
      <c r="C2789" s="150" t="s">
        <v>1167</v>
      </c>
      <c r="D2789" s="128">
        <v>347671.8784095446</v>
      </c>
      <c r="F2789" s="128">
        <v>3659.9999999962747</v>
      </c>
      <c r="G2789" s="128">
        <v>3259.9999999962747</v>
      </c>
      <c r="H2789" s="128">
        <v>344214.97575468116</v>
      </c>
      <c r="I2789" s="128">
        <v>-0.0001</v>
      </c>
      <c r="J2789" s="128">
        <v>-0.0001</v>
      </c>
    </row>
    <row r="2790" spans="1:8" ht="12.75">
      <c r="A2790" s="127">
        <v>38380.082974537036</v>
      </c>
      <c r="C2790" s="150" t="s">
        <v>1168</v>
      </c>
      <c r="D2790" s="128">
        <v>10342.403048166763</v>
      </c>
      <c r="H2790" s="128">
        <v>10342.403048166763</v>
      </c>
    </row>
    <row r="2792" spans="3:8" ht="12.75">
      <c r="C2792" s="150" t="s">
        <v>1169</v>
      </c>
      <c r="D2792" s="128">
        <v>2.974759734804838</v>
      </c>
      <c r="F2792" s="128">
        <v>0</v>
      </c>
      <c r="G2792" s="128">
        <v>0</v>
      </c>
      <c r="H2792" s="128">
        <v>3.00463482900224</v>
      </c>
    </row>
    <row r="2793" spans="1:10" ht="12.75">
      <c r="A2793" s="144" t="s">
        <v>1158</v>
      </c>
      <c r="C2793" s="145" t="s">
        <v>1159</v>
      </c>
      <c r="D2793" s="145" t="s">
        <v>1160</v>
      </c>
      <c r="F2793" s="145" t="s">
        <v>1161</v>
      </c>
      <c r="G2793" s="145" t="s">
        <v>1162</v>
      </c>
      <c r="H2793" s="145" t="s">
        <v>1163</v>
      </c>
      <c r="I2793" s="146" t="s">
        <v>1164</v>
      </c>
      <c r="J2793" s="145" t="s">
        <v>1165</v>
      </c>
    </row>
    <row r="2794" spans="1:8" ht="12.75">
      <c r="A2794" s="147" t="s">
        <v>1105</v>
      </c>
      <c r="C2794" s="148">
        <v>334.94100000010803</v>
      </c>
      <c r="D2794" s="128">
        <v>57844.95332354307</v>
      </c>
      <c r="F2794" s="128">
        <v>22000</v>
      </c>
      <c r="H2794" s="149" t="s">
        <v>292</v>
      </c>
    </row>
    <row r="2796" spans="4:8" ht="12.75">
      <c r="D2796" s="128">
        <v>57510.99807327986</v>
      </c>
      <c r="F2796" s="128">
        <v>21900</v>
      </c>
      <c r="H2796" s="149" t="s">
        <v>293</v>
      </c>
    </row>
    <row r="2798" spans="4:8" ht="12.75">
      <c r="D2798" s="128">
        <v>58156.95685470104</v>
      </c>
      <c r="F2798" s="128">
        <v>22000</v>
      </c>
      <c r="H2798" s="149" t="s">
        <v>294</v>
      </c>
    </row>
    <row r="2800" spans="1:10" ht="12.75">
      <c r="A2800" s="144" t="s">
        <v>1166</v>
      </c>
      <c r="C2800" s="150" t="s">
        <v>1167</v>
      </c>
      <c r="D2800" s="128">
        <v>57837.636083841324</v>
      </c>
      <c r="F2800" s="128">
        <v>21966.666666666664</v>
      </c>
      <c r="H2800" s="128">
        <v>35870.96941717466</v>
      </c>
      <c r="I2800" s="128">
        <v>-0.0001</v>
      </c>
      <c r="J2800" s="128">
        <v>-0.0001</v>
      </c>
    </row>
    <row r="2801" spans="1:8" ht="12.75">
      <c r="A2801" s="127">
        <v>38380.083657407406</v>
      </c>
      <c r="C2801" s="150" t="s">
        <v>1168</v>
      </c>
      <c r="D2801" s="128">
        <v>323.0415504549105</v>
      </c>
      <c r="F2801" s="128">
        <v>57.73502691896257</v>
      </c>
      <c r="H2801" s="128">
        <v>323.0415504549105</v>
      </c>
    </row>
    <row r="2803" spans="3:8" ht="12.75">
      <c r="C2803" s="150" t="s">
        <v>1169</v>
      </c>
      <c r="D2803" s="128">
        <v>0.5585317318063107</v>
      </c>
      <c r="F2803" s="128">
        <v>0.26283016806811493</v>
      </c>
      <c r="H2803" s="128">
        <v>0.900565431332451</v>
      </c>
    </row>
    <row r="2804" spans="1:10" ht="12.75">
      <c r="A2804" s="144" t="s">
        <v>1158</v>
      </c>
      <c r="C2804" s="145" t="s">
        <v>1159</v>
      </c>
      <c r="D2804" s="145" t="s">
        <v>1160</v>
      </c>
      <c r="F2804" s="145" t="s">
        <v>1161</v>
      </c>
      <c r="G2804" s="145" t="s">
        <v>1162</v>
      </c>
      <c r="H2804" s="145" t="s">
        <v>1163</v>
      </c>
      <c r="I2804" s="146" t="s">
        <v>1164</v>
      </c>
      <c r="J2804" s="145" t="s">
        <v>1165</v>
      </c>
    </row>
    <row r="2805" spans="1:8" ht="12.75">
      <c r="A2805" s="147" t="s">
        <v>1109</v>
      </c>
      <c r="C2805" s="148">
        <v>393.36599999992177</v>
      </c>
      <c r="D2805" s="128">
        <v>1474592.7819519043</v>
      </c>
      <c r="F2805" s="128">
        <v>10800</v>
      </c>
      <c r="G2805" s="128">
        <v>10400</v>
      </c>
      <c r="H2805" s="149" t="s">
        <v>295</v>
      </c>
    </row>
    <row r="2807" spans="4:8" ht="12.75">
      <c r="D2807" s="128">
        <v>1528948.1196022034</v>
      </c>
      <c r="F2807" s="128">
        <v>10400</v>
      </c>
      <c r="G2807" s="128">
        <v>10200</v>
      </c>
      <c r="H2807" s="149" t="s">
        <v>296</v>
      </c>
    </row>
    <row r="2809" spans="4:8" ht="12.75">
      <c r="D2809" s="128">
        <v>1583441.7407417297</v>
      </c>
      <c r="F2809" s="128">
        <v>10600</v>
      </c>
      <c r="G2809" s="128">
        <v>10200</v>
      </c>
      <c r="H2809" s="149" t="s">
        <v>297</v>
      </c>
    </row>
    <row r="2811" spans="1:10" ht="12.75">
      <c r="A2811" s="144" t="s">
        <v>1166</v>
      </c>
      <c r="C2811" s="150" t="s">
        <v>1167</v>
      </c>
      <c r="D2811" s="128">
        <v>1528994.2140986123</v>
      </c>
      <c r="F2811" s="128">
        <v>10600</v>
      </c>
      <c r="G2811" s="128">
        <v>10266.666666666666</v>
      </c>
      <c r="H2811" s="128">
        <v>1518560.8807652793</v>
      </c>
      <c r="I2811" s="128">
        <v>-0.0001</v>
      </c>
      <c r="J2811" s="128">
        <v>-0.0001</v>
      </c>
    </row>
    <row r="2812" spans="1:8" ht="12.75">
      <c r="A2812" s="127">
        <v>38380.084375</v>
      </c>
      <c r="C2812" s="150" t="s">
        <v>1168</v>
      </c>
      <c r="D2812" s="128">
        <v>54424.49403470601</v>
      </c>
      <c r="F2812" s="128">
        <v>200</v>
      </c>
      <c r="G2812" s="128">
        <v>115.47005383792514</v>
      </c>
      <c r="H2812" s="128">
        <v>54424.49403470601</v>
      </c>
    </row>
    <row r="2814" spans="3:8" ht="12.75">
      <c r="C2814" s="150" t="s">
        <v>1169</v>
      </c>
      <c r="D2814" s="128">
        <v>3.559496401808876</v>
      </c>
      <c r="F2814" s="128">
        <v>1.8867924528301887</v>
      </c>
      <c r="G2814" s="128">
        <v>1.124708316603167</v>
      </c>
      <c r="H2814" s="128">
        <v>3.583952064357062</v>
      </c>
    </row>
    <row r="2815" spans="1:10" ht="12.75">
      <c r="A2815" s="144" t="s">
        <v>1158</v>
      </c>
      <c r="C2815" s="145" t="s">
        <v>1159</v>
      </c>
      <c r="D2815" s="145" t="s">
        <v>1160</v>
      </c>
      <c r="F2815" s="145" t="s">
        <v>1161</v>
      </c>
      <c r="G2815" s="145" t="s">
        <v>1162</v>
      </c>
      <c r="H2815" s="145" t="s">
        <v>1163</v>
      </c>
      <c r="I2815" s="146" t="s">
        <v>1164</v>
      </c>
      <c r="J2815" s="145" t="s">
        <v>1165</v>
      </c>
    </row>
    <row r="2816" spans="1:8" ht="12.75">
      <c r="A2816" s="147" t="s">
        <v>1103</v>
      </c>
      <c r="C2816" s="148">
        <v>396.15199999976903</v>
      </c>
      <c r="D2816" s="128">
        <v>2570668.2436332703</v>
      </c>
      <c r="F2816" s="128">
        <v>62100</v>
      </c>
      <c r="G2816" s="128">
        <v>62800</v>
      </c>
      <c r="H2816" s="149" t="s">
        <v>298</v>
      </c>
    </row>
    <row r="2818" spans="4:8" ht="12.75">
      <c r="D2818" s="128">
        <v>2463727.142982483</v>
      </c>
      <c r="F2818" s="128">
        <v>63900</v>
      </c>
      <c r="G2818" s="128">
        <v>64100</v>
      </c>
      <c r="H2818" s="149" t="s">
        <v>299</v>
      </c>
    </row>
    <row r="2820" spans="4:8" ht="12.75">
      <c r="D2820" s="128">
        <v>2536871.155529022</v>
      </c>
      <c r="F2820" s="128">
        <v>62600</v>
      </c>
      <c r="G2820" s="128">
        <v>63300</v>
      </c>
      <c r="H2820" s="149" t="s">
        <v>300</v>
      </c>
    </row>
    <row r="2822" spans="1:10" ht="12.75">
      <c r="A2822" s="144" t="s">
        <v>1166</v>
      </c>
      <c r="C2822" s="150" t="s">
        <v>1167</v>
      </c>
      <c r="D2822" s="128">
        <v>2523755.5140482583</v>
      </c>
      <c r="F2822" s="128">
        <v>62866.66666666667</v>
      </c>
      <c r="G2822" s="128">
        <v>63400</v>
      </c>
      <c r="H2822" s="128">
        <v>2460625.0344604664</v>
      </c>
      <c r="I2822" s="128">
        <v>-0.0001</v>
      </c>
      <c r="J2822" s="128">
        <v>-0.0001</v>
      </c>
    </row>
    <row r="2823" spans="1:8" ht="12.75">
      <c r="A2823" s="127">
        <v>38380.08509259259</v>
      </c>
      <c r="C2823" s="150" t="s">
        <v>1168</v>
      </c>
      <c r="D2823" s="128">
        <v>54663.651457709995</v>
      </c>
      <c r="F2823" s="128">
        <v>929.1573243177569</v>
      </c>
      <c r="G2823" s="128">
        <v>655.7438524302</v>
      </c>
      <c r="H2823" s="128">
        <v>54663.651457709995</v>
      </c>
    </row>
    <row r="2825" spans="3:8" ht="12.75">
      <c r="C2825" s="150" t="s">
        <v>1169</v>
      </c>
      <c r="D2825" s="128">
        <v>2.165964617152085</v>
      </c>
      <c r="F2825" s="128">
        <v>1.4779808976422433</v>
      </c>
      <c r="G2825" s="128">
        <v>1.0342962972085175</v>
      </c>
      <c r="H2825" s="128">
        <v>2.2215352071997403</v>
      </c>
    </row>
    <row r="2826" spans="1:10" ht="12.75">
      <c r="A2826" s="144" t="s">
        <v>1158</v>
      </c>
      <c r="C2826" s="145" t="s">
        <v>1159</v>
      </c>
      <c r="D2826" s="145" t="s">
        <v>1160</v>
      </c>
      <c r="F2826" s="145" t="s">
        <v>1161</v>
      </c>
      <c r="G2826" s="145" t="s">
        <v>1162</v>
      </c>
      <c r="H2826" s="145" t="s">
        <v>1163</v>
      </c>
      <c r="I2826" s="146" t="s">
        <v>1164</v>
      </c>
      <c r="J2826" s="145" t="s">
        <v>1165</v>
      </c>
    </row>
    <row r="2827" spans="1:8" ht="12.75">
      <c r="A2827" s="147" t="s">
        <v>1110</v>
      </c>
      <c r="C2827" s="148">
        <v>589.5920000001788</v>
      </c>
      <c r="D2827" s="128">
        <v>68986.20401799679</v>
      </c>
      <c r="F2827" s="128">
        <v>2040</v>
      </c>
      <c r="G2827" s="128">
        <v>1940</v>
      </c>
      <c r="H2827" s="149" t="s">
        <v>301</v>
      </c>
    </row>
    <row r="2829" spans="4:8" ht="12.75">
      <c r="D2829" s="128">
        <v>70475.30278980732</v>
      </c>
      <c r="F2829" s="128">
        <v>2060</v>
      </c>
      <c r="G2829" s="128">
        <v>1979.9999999981374</v>
      </c>
      <c r="H2829" s="149" t="s">
        <v>302</v>
      </c>
    </row>
    <row r="2831" spans="4:8" ht="12.75">
      <c r="D2831" s="128">
        <v>72337.31612884998</v>
      </c>
      <c r="F2831" s="128">
        <v>2029.9999999981374</v>
      </c>
      <c r="G2831" s="128">
        <v>1950</v>
      </c>
      <c r="H2831" s="149" t="s">
        <v>303</v>
      </c>
    </row>
    <row r="2833" spans="1:10" ht="12.75">
      <c r="A2833" s="144" t="s">
        <v>1166</v>
      </c>
      <c r="C2833" s="150" t="s">
        <v>1167</v>
      </c>
      <c r="D2833" s="128">
        <v>70599.60764555137</v>
      </c>
      <c r="F2833" s="128">
        <v>2043.3333333327123</v>
      </c>
      <c r="G2833" s="128">
        <v>1956.6666666660458</v>
      </c>
      <c r="H2833" s="128">
        <v>68599.60764555198</v>
      </c>
      <c r="I2833" s="128">
        <v>-0.0001</v>
      </c>
      <c r="J2833" s="128">
        <v>-0.0001</v>
      </c>
    </row>
    <row r="2834" spans="1:8" ht="12.75">
      <c r="A2834" s="127">
        <v>38380.08584490741</v>
      </c>
      <c r="C2834" s="150" t="s">
        <v>1168</v>
      </c>
      <c r="D2834" s="128">
        <v>1679.0106812492359</v>
      </c>
      <c r="F2834" s="128">
        <v>15.275252317299874</v>
      </c>
      <c r="G2834" s="128">
        <v>20.81665999361145</v>
      </c>
      <c r="H2834" s="128">
        <v>1679.0106812492359</v>
      </c>
    </row>
    <row r="2836" spans="3:8" ht="12.75">
      <c r="C2836" s="150" t="s">
        <v>1169</v>
      </c>
      <c r="D2836" s="128">
        <v>2.3782153148481897</v>
      </c>
      <c r="F2836" s="128">
        <v>0.7475653662628639</v>
      </c>
      <c r="G2836" s="128">
        <v>1.0638838156874644</v>
      </c>
      <c r="H2836" s="128">
        <v>2.447551434877782</v>
      </c>
    </row>
    <row r="2837" spans="1:10" ht="12.75">
      <c r="A2837" s="144" t="s">
        <v>1158</v>
      </c>
      <c r="C2837" s="145" t="s">
        <v>1159</v>
      </c>
      <c r="D2837" s="145" t="s">
        <v>1160</v>
      </c>
      <c r="F2837" s="145" t="s">
        <v>1161</v>
      </c>
      <c r="G2837" s="145" t="s">
        <v>1162</v>
      </c>
      <c r="H2837" s="145" t="s">
        <v>1163</v>
      </c>
      <c r="I2837" s="146" t="s">
        <v>1164</v>
      </c>
      <c r="J2837" s="145" t="s">
        <v>1165</v>
      </c>
    </row>
    <row r="2838" spans="1:8" ht="12.75">
      <c r="A2838" s="147" t="s">
        <v>1111</v>
      </c>
      <c r="C2838" s="148">
        <v>766.4900000002235</v>
      </c>
      <c r="D2838" s="128">
        <v>1975.5866607502103</v>
      </c>
      <c r="F2838" s="128">
        <v>1626.0000000018626</v>
      </c>
      <c r="G2838" s="128">
        <v>1792.0000000018626</v>
      </c>
      <c r="H2838" s="149" t="s">
        <v>304</v>
      </c>
    </row>
    <row r="2840" spans="4:8" ht="12.75">
      <c r="D2840" s="128">
        <v>1996.3446307592094</v>
      </c>
      <c r="F2840" s="128">
        <v>1617.0000000018626</v>
      </c>
      <c r="G2840" s="128">
        <v>1650</v>
      </c>
      <c r="H2840" s="149" t="s">
        <v>305</v>
      </c>
    </row>
    <row r="2842" spans="4:8" ht="12.75">
      <c r="D2842" s="128">
        <v>1883.6437664926052</v>
      </c>
      <c r="F2842" s="128">
        <v>1578</v>
      </c>
      <c r="G2842" s="128">
        <v>1712</v>
      </c>
      <c r="H2842" s="149" t="s">
        <v>306</v>
      </c>
    </row>
    <row r="2844" spans="1:10" ht="12.75">
      <c r="A2844" s="144" t="s">
        <v>1166</v>
      </c>
      <c r="C2844" s="150" t="s">
        <v>1167</v>
      </c>
      <c r="D2844" s="128">
        <v>1951.8583526673415</v>
      </c>
      <c r="F2844" s="128">
        <v>1607.000000001242</v>
      </c>
      <c r="G2844" s="128">
        <v>1718.0000000006207</v>
      </c>
      <c r="H2844" s="128">
        <v>287.19249900788583</v>
      </c>
      <c r="I2844" s="128">
        <v>-0.0001</v>
      </c>
      <c r="J2844" s="128">
        <v>-0.0001</v>
      </c>
    </row>
    <row r="2845" spans="1:8" ht="12.75">
      <c r="A2845" s="127">
        <v>38380.086597222224</v>
      </c>
      <c r="C2845" s="150" t="s">
        <v>1168</v>
      </c>
      <c r="D2845" s="128">
        <v>59.98037724928738</v>
      </c>
      <c r="F2845" s="128">
        <v>25.514701645405175</v>
      </c>
      <c r="G2845" s="128">
        <v>71.1898869231964</v>
      </c>
      <c r="H2845" s="128">
        <v>59.98037724928738</v>
      </c>
    </row>
    <row r="2847" spans="3:8" ht="12.75">
      <c r="C2847" s="150" t="s">
        <v>1169</v>
      </c>
      <c r="D2847" s="128">
        <v>3.072988220037601</v>
      </c>
      <c r="F2847" s="128">
        <v>1.5877225666076829</v>
      </c>
      <c r="G2847" s="128">
        <v>4.143765245819015</v>
      </c>
      <c r="H2847" s="128">
        <v>20.88507793779127</v>
      </c>
    </row>
    <row r="2848" spans="1:16" ht="12.75">
      <c r="A2848" s="138" t="s">
        <v>1258</v>
      </c>
      <c r="B2848" s="133" t="s">
        <v>1306</v>
      </c>
      <c r="D2848" s="138" t="s">
        <v>1259</v>
      </c>
      <c r="E2848" s="133" t="s">
        <v>1260</v>
      </c>
      <c r="F2848" s="134" t="s">
        <v>1200</v>
      </c>
      <c r="G2848" s="139" t="s">
        <v>1262</v>
      </c>
      <c r="H2848" s="140">
        <v>2</v>
      </c>
      <c r="I2848" s="141" t="s">
        <v>1263</v>
      </c>
      <c r="J2848" s="140">
        <v>10</v>
      </c>
      <c r="K2848" s="139" t="s">
        <v>1264</v>
      </c>
      <c r="L2848" s="142">
        <v>1</v>
      </c>
      <c r="M2848" s="139" t="s">
        <v>1265</v>
      </c>
      <c r="N2848" s="143">
        <v>1</v>
      </c>
      <c r="O2848" s="139" t="s">
        <v>1266</v>
      </c>
      <c r="P2848" s="143">
        <v>1</v>
      </c>
    </row>
    <row r="2850" spans="1:10" ht="12.75">
      <c r="A2850" s="144" t="s">
        <v>1158</v>
      </c>
      <c r="C2850" s="145" t="s">
        <v>1159</v>
      </c>
      <c r="D2850" s="145" t="s">
        <v>1160</v>
      </c>
      <c r="F2850" s="145" t="s">
        <v>1161</v>
      </c>
      <c r="G2850" s="145" t="s">
        <v>1162</v>
      </c>
      <c r="H2850" s="145" t="s">
        <v>1163</v>
      </c>
      <c r="I2850" s="146" t="s">
        <v>1164</v>
      </c>
      <c r="J2850" s="145" t="s">
        <v>1165</v>
      </c>
    </row>
    <row r="2851" spans="1:8" ht="12.75">
      <c r="A2851" s="147" t="s">
        <v>1290</v>
      </c>
      <c r="C2851" s="148">
        <v>178.2290000000503</v>
      </c>
      <c r="D2851" s="128">
        <v>523.4638377213851</v>
      </c>
      <c r="F2851" s="128">
        <v>565</v>
      </c>
      <c r="G2851" s="128">
        <v>450</v>
      </c>
      <c r="H2851" s="149" t="s">
        <v>307</v>
      </c>
    </row>
    <row r="2853" spans="4:8" ht="12.75">
      <c r="D2853" s="128">
        <v>517.2701973868534</v>
      </c>
      <c r="F2853" s="128">
        <v>511</v>
      </c>
      <c r="G2853" s="128">
        <v>501</v>
      </c>
      <c r="H2853" s="149" t="s">
        <v>308</v>
      </c>
    </row>
    <row r="2855" spans="4:8" ht="12.75">
      <c r="D2855" s="128">
        <v>519.75</v>
      </c>
      <c r="F2855" s="128">
        <v>519</v>
      </c>
      <c r="G2855" s="128">
        <v>520</v>
      </c>
      <c r="H2855" s="149" t="s">
        <v>309</v>
      </c>
    </row>
    <row r="2857" spans="1:8" ht="12.75">
      <c r="A2857" s="144" t="s">
        <v>1166</v>
      </c>
      <c r="C2857" s="150" t="s">
        <v>1167</v>
      </c>
      <c r="D2857" s="128">
        <v>520.1613450360795</v>
      </c>
      <c r="F2857" s="128">
        <v>531.6666666666666</v>
      </c>
      <c r="G2857" s="128">
        <v>490.33333333333337</v>
      </c>
      <c r="H2857" s="128">
        <v>10.372282536079485</v>
      </c>
    </row>
    <row r="2858" spans="1:8" ht="12.75">
      <c r="A2858" s="127">
        <v>38380.08907407407</v>
      </c>
      <c r="C2858" s="150" t="s">
        <v>1168</v>
      </c>
      <c r="D2858" s="128">
        <v>3.1172421629454186</v>
      </c>
      <c r="F2858" s="128">
        <v>29.143323992525858</v>
      </c>
      <c r="G2858" s="128">
        <v>36.19852667351716</v>
      </c>
      <c r="H2858" s="128">
        <v>3.1172421629454186</v>
      </c>
    </row>
    <row r="2860" spans="3:8" ht="12.75">
      <c r="C2860" s="150" t="s">
        <v>1169</v>
      </c>
      <c r="D2860" s="128">
        <v>0.599283701623234</v>
      </c>
      <c r="F2860" s="128">
        <v>5.481502945302669</v>
      </c>
      <c r="G2860" s="128">
        <v>7.3824323603366055</v>
      </c>
      <c r="H2860" s="128">
        <v>30.053579355385306</v>
      </c>
    </row>
    <row r="2861" spans="1:10" ht="12.75">
      <c r="A2861" s="144" t="s">
        <v>1158</v>
      </c>
      <c r="C2861" s="145" t="s">
        <v>1159</v>
      </c>
      <c r="D2861" s="145" t="s">
        <v>1160</v>
      </c>
      <c r="F2861" s="145" t="s">
        <v>1161</v>
      </c>
      <c r="G2861" s="145" t="s">
        <v>1162</v>
      </c>
      <c r="H2861" s="145" t="s">
        <v>1163</v>
      </c>
      <c r="I2861" s="146" t="s">
        <v>1164</v>
      </c>
      <c r="J2861" s="145" t="s">
        <v>1165</v>
      </c>
    </row>
    <row r="2862" spans="1:8" ht="12.75">
      <c r="A2862" s="147" t="s">
        <v>1104</v>
      </c>
      <c r="C2862" s="148">
        <v>251.61100000003353</v>
      </c>
      <c r="D2862" s="128">
        <v>3599117.240524292</v>
      </c>
      <c r="F2862" s="128">
        <v>24800</v>
      </c>
      <c r="G2862" s="128">
        <v>22100</v>
      </c>
      <c r="H2862" s="149" t="s">
        <v>310</v>
      </c>
    </row>
    <row r="2864" spans="4:8" ht="12.75">
      <c r="D2864" s="128">
        <v>3731402.6147384644</v>
      </c>
      <c r="F2864" s="128">
        <v>25000</v>
      </c>
      <c r="G2864" s="128">
        <v>22000</v>
      </c>
      <c r="H2864" s="149" t="s">
        <v>311</v>
      </c>
    </row>
    <row r="2866" spans="4:8" ht="12.75">
      <c r="D2866" s="128">
        <v>3185700</v>
      </c>
      <c r="F2866" s="128">
        <v>25400</v>
      </c>
      <c r="G2866" s="128">
        <v>21700</v>
      </c>
      <c r="H2866" s="149" t="s">
        <v>312</v>
      </c>
    </row>
    <row r="2868" spans="1:10" ht="12.75">
      <c r="A2868" s="144" t="s">
        <v>1166</v>
      </c>
      <c r="C2868" s="150" t="s">
        <v>1167</v>
      </c>
      <c r="D2868" s="128">
        <v>3505406.6184209185</v>
      </c>
      <c r="F2868" s="128">
        <v>25066.666666666664</v>
      </c>
      <c r="G2868" s="128">
        <v>21933.333333333336</v>
      </c>
      <c r="H2868" s="128">
        <v>3481922.062013471</v>
      </c>
      <c r="I2868" s="128">
        <v>-0.0001</v>
      </c>
      <c r="J2868" s="128">
        <v>-0.0001</v>
      </c>
    </row>
    <row r="2869" spans="1:8" ht="12.75">
      <c r="A2869" s="127">
        <v>38380.08981481481</v>
      </c>
      <c r="C2869" s="150" t="s">
        <v>1168</v>
      </c>
      <c r="D2869" s="128">
        <v>284664.88447708124</v>
      </c>
      <c r="F2869" s="128">
        <v>305.5050463303894</v>
      </c>
      <c r="G2869" s="128">
        <v>208.16659994661327</v>
      </c>
      <c r="H2869" s="128">
        <v>284664.88447708124</v>
      </c>
    </row>
    <row r="2871" spans="3:8" ht="12.75">
      <c r="C2871" s="150" t="s">
        <v>1169</v>
      </c>
      <c r="D2871" s="128">
        <v>8.120737918995383</v>
      </c>
      <c r="F2871" s="128">
        <v>1.2187701316371922</v>
      </c>
      <c r="G2871" s="128">
        <v>0.9490878417018842</v>
      </c>
      <c r="H2871" s="128">
        <v>8.175509945574994</v>
      </c>
    </row>
    <row r="2872" spans="1:10" ht="12.75">
      <c r="A2872" s="144" t="s">
        <v>1158</v>
      </c>
      <c r="C2872" s="145" t="s">
        <v>1159</v>
      </c>
      <c r="D2872" s="145" t="s">
        <v>1160</v>
      </c>
      <c r="F2872" s="145" t="s">
        <v>1161</v>
      </c>
      <c r="G2872" s="145" t="s">
        <v>1162</v>
      </c>
      <c r="H2872" s="145" t="s">
        <v>1163</v>
      </c>
      <c r="I2872" s="146" t="s">
        <v>1164</v>
      </c>
      <c r="J2872" s="145" t="s">
        <v>1165</v>
      </c>
    </row>
    <row r="2873" spans="1:8" ht="12.75">
      <c r="A2873" s="147" t="s">
        <v>1107</v>
      </c>
      <c r="C2873" s="148">
        <v>257.6099999998696</v>
      </c>
      <c r="D2873" s="128">
        <v>283325.7235555649</v>
      </c>
      <c r="F2873" s="128">
        <v>9542.5</v>
      </c>
      <c r="G2873" s="128">
        <v>7785</v>
      </c>
      <c r="H2873" s="149" t="s">
        <v>313</v>
      </c>
    </row>
    <row r="2875" spans="4:8" ht="12.75">
      <c r="D2875" s="128">
        <v>281564.9034318924</v>
      </c>
      <c r="F2875" s="128">
        <v>9335</v>
      </c>
      <c r="G2875" s="128">
        <v>7867.500000007451</v>
      </c>
      <c r="H2875" s="149" t="s">
        <v>314</v>
      </c>
    </row>
    <row r="2877" spans="4:8" ht="12.75">
      <c r="D2877" s="128">
        <v>275111.7188067436</v>
      </c>
      <c r="F2877" s="128">
        <v>8927.5</v>
      </c>
      <c r="G2877" s="128">
        <v>7685</v>
      </c>
      <c r="H2877" s="149" t="s">
        <v>315</v>
      </c>
    </row>
    <row r="2879" spans="1:10" ht="12.75">
      <c r="A2879" s="144" t="s">
        <v>1166</v>
      </c>
      <c r="C2879" s="150" t="s">
        <v>1167</v>
      </c>
      <c r="D2879" s="128">
        <v>280000.7819314003</v>
      </c>
      <c r="F2879" s="128">
        <v>9268.333333333334</v>
      </c>
      <c r="G2879" s="128">
        <v>7779.166666669151</v>
      </c>
      <c r="H2879" s="128">
        <v>271477.0319313991</v>
      </c>
      <c r="I2879" s="128">
        <v>-0.0001</v>
      </c>
      <c r="J2879" s="128">
        <v>-0.0001</v>
      </c>
    </row>
    <row r="2880" spans="1:8" ht="12.75">
      <c r="A2880" s="127">
        <v>38380.09071759259</v>
      </c>
      <c r="C2880" s="150" t="s">
        <v>1168</v>
      </c>
      <c r="D2880" s="128">
        <v>4324.618544407751</v>
      </c>
      <c r="F2880" s="128">
        <v>312.8731105949077</v>
      </c>
      <c r="G2880" s="128">
        <v>91.38973319796129</v>
      </c>
      <c r="H2880" s="128">
        <v>4324.618544407751</v>
      </c>
    </row>
    <row r="2882" spans="3:8" ht="12.75">
      <c r="C2882" s="150" t="s">
        <v>1169</v>
      </c>
      <c r="D2882" s="128">
        <v>1.5445023098068618</v>
      </c>
      <c r="F2882" s="128">
        <v>3.375721387465287</v>
      </c>
      <c r="G2882" s="128">
        <v>1.1748010694967173</v>
      </c>
      <c r="H2882" s="128">
        <v>1.592996104915631</v>
      </c>
    </row>
    <row r="2883" spans="1:10" ht="12.75">
      <c r="A2883" s="144" t="s">
        <v>1158</v>
      </c>
      <c r="C2883" s="145" t="s">
        <v>1159</v>
      </c>
      <c r="D2883" s="145" t="s">
        <v>1160</v>
      </c>
      <c r="F2883" s="145" t="s">
        <v>1161</v>
      </c>
      <c r="G2883" s="145" t="s">
        <v>1162</v>
      </c>
      <c r="H2883" s="145" t="s">
        <v>1163</v>
      </c>
      <c r="I2883" s="146" t="s">
        <v>1164</v>
      </c>
      <c r="J2883" s="145" t="s">
        <v>1165</v>
      </c>
    </row>
    <row r="2884" spans="1:8" ht="12.75">
      <c r="A2884" s="147" t="s">
        <v>1106</v>
      </c>
      <c r="C2884" s="148">
        <v>259.9399999999441</v>
      </c>
      <c r="D2884" s="128">
        <v>2912592.9869422913</v>
      </c>
      <c r="F2884" s="128">
        <v>21050</v>
      </c>
      <c r="G2884" s="128">
        <v>18175</v>
      </c>
      <c r="H2884" s="149" t="s">
        <v>316</v>
      </c>
    </row>
    <row r="2886" spans="4:8" ht="12.75">
      <c r="D2886" s="128">
        <v>2979770.7588920593</v>
      </c>
      <c r="F2886" s="128">
        <v>20575</v>
      </c>
      <c r="G2886" s="128">
        <v>18075</v>
      </c>
      <c r="H2886" s="149" t="s">
        <v>317</v>
      </c>
    </row>
    <row r="2888" spans="4:8" ht="12.75">
      <c r="D2888" s="128">
        <v>3013289.876373291</v>
      </c>
      <c r="F2888" s="128">
        <v>20675</v>
      </c>
      <c r="G2888" s="128">
        <v>18025</v>
      </c>
      <c r="H2888" s="149" t="s">
        <v>318</v>
      </c>
    </row>
    <row r="2890" spans="1:10" ht="12.75">
      <c r="A2890" s="144" t="s">
        <v>1166</v>
      </c>
      <c r="C2890" s="150" t="s">
        <v>1167</v>
      </c>
      <c r="D2890" s="128">
        <v>2968551.207402547</v>
      </c>
      <c r="F2890" s="128">
        <v>20766.666666666668</v>
      </c>
      <c r="G2890" s="128">
        <v>18091.666666666668</v>
      </c>
      <c r="H2890" s="128">
        <v>2949108.5306348708</v>
      </c>
      <c r="I2890" s="128">
        <v>-0.0001</v>
      </c>
      <c r="J2890" s="128">
        <v>-0.0001</v>
      </c>
    </row>
    <row r="2891" spans="1:8" ht="12.75">
      <c r="A2891" s="127">
        <v>38380.09164351852</v>
      </c>
      <c r="C2891" s="150" t="s">
        <v>1168</v>
      </c>
      <c r="D2891" s="128">
        <v>51277.428143287376</v>
      </c>
      <c r="F2891" s="128">
        <v>250.41632002194532</v>
      </c>
      <c r="G2891" s="128">
        <v>76.37626158259735</v>
      </c>
      <c r="H2891" s="128">
        <v>51277.428143287376</v>
      </c>
    </row>
    <row r="2893" spans="3:8" ht="12.75">
      <c r="C2893" s="150" t="s">
        <v>1169</v>
      </c>
      <c r="D2893" s="128">
        <v>1.7273553515067916</v>
      </c>
      <c r="F2893" s="128">
        <v>1.2058570787573608</v>
      </c>
      <c r="G2893" s="128">
        <v>0.42216266190288726</v>
      </c>
      <c r="H2893" s="128">
        <v>1.7387433392371152</v>
      </c>
    </row>
    <row r="2894" spans="1:10" ht="12.75">
      <c r="A2894" s="144" t="s">
        <v>1158</v>
      </c>
      <c r="C2894" s="145" t="s">
        <v>1159</v>
      </c>
      <c r="D2894" s="145" t="s">
        <v>1160</v>
      </c>
      <c r="F2894" s="145" t="s">
        <v>1161</v>
      </c>
      <c r="G2894" s="145" t="s">
        <v>1162</v>
      </c>
      <c r="H2894" s="145" t="s">
        <v>1163</v>
      </c>
      <c r="I2894" s="146" t="s">
        <v>1164</v>
      </c>
      <c r="J2894" s="145" t="s">
        <v>1165</v>
      </c>
    </row>
    <row r="2895" spans="1:8" ht="12.75">
      <c r="A2895" s="147" t="s">
        <v>1108</v>
      </c>
      <c r="C2895" s="148">
        <v>285.2129999999888</v>
      </c>
      <c r="D2895" s="128">
        <v>4777811.023414612</v>
      </c>
      <c r="F2895" s="128">
        <v>27850</v>
      </c>
      <c r="G2895" s="128">
        <v>20425</v>
      </c>
      <c r="H2895" s="149" t="s">
        <v>319</v>
      </c>
    </row>
    <row r="2897" spans="4:8" ht="12.75">
      <c r="D2897" s="128">
        <v>4779061.088973999</v>
      </c>
      <c r="F2897" s="128">
        <v>29675</v>
      </c>
      <c r="G2897" s="128">
        <v>19850</v>
      </c>
      <c r="H2897" s="149" t="s">
        <v>320</v>
      </c>
    </row>
    <row r="2899" spans="4:8" ht="12.75">
      <c r="D2899" s="128">
        <v>4514444.937530518</v>
      </c>
      <c r="F2899" s="128">
        <v>29025</v>
      </c>
      <c r="G2899" s="128">
        <v>19925</v>
      </c>
      <c r="H2899" s="149" t="s">
        <v>321</v>
      </c>
    </row>
    <row r="2901" spans="1:10" ht="12.75">
      <c r="A2901" s="144" t="s">
        <v>1166</v>
      </c>
      <c r="C2901" s="150" t="s">
        <v>1167</v>
      </c>
      <c r="D2901" s="128">
        <v>4690439.0166397095</v>
      </c>
      <c r="F2901" s="128">
        <v>28850</v>
      </c>
      <c r="G2901" s="128">
        <v>20066.666666666668</v>
      </c>
      <c r="H2901" s="128">
        <v>4666444.929964943</v>
      </c>
      <c r="I2901" s="128">
        <v>-0.0001</v>
      </c>
      <c r="J2901" s="128">
        <v>-0.0001</v>
      </c>
    </row>
    <row r="2902" spans="1:8" ht="12.75">
      <c r="A2902" s="127">
        <v>38380.09258101852</v>
      </c>
      <c r="C2902" s="150" t="s">
        <v>1168</v>
      </c>
      <c r="D2902" s="128">
        <v>152416.62500230523</v>
      </c>
      <c r="F2902" s="128">
        <v>925</v>
      </c>
      <c r="G2902" s="128">
        <v>312.5833222251842</v>
      </c>
      <c r="H2902" s="128">
        <v>152416.62500230523</v>
      </c>
    </row>
    <row r="2904" spans="3:8" ht="12.75">
      <c r="C2904" s="150" t="s">
        <v>1169</v>
      </c>
      <c r="D2904" s="128">
        <v>3.2495172511910932</v>
      </c>
      <c r="F2904" s="128">
        <v>3.206239168110918</v>
      </c>
      <c r="G2904" s="128">
        <v>1.5577241971354692</v>
      </c>
      <c r="H2904" s="128">
        <v>3.266225730503805</v>
      </c>
    </row>
    <row r="2905" spans="1:10" ht="12.75">
      <c r="A2905" s="144" t="s">
        <v>1158</v>
      </c>
      <c r="C2905" s="145" t="s">
        <v>1159</v>
      </c>
      <c r="D2905" s="145" t="s">
        <v>1160</v>
      </c>
      <c r="F2905" s="145" t="s">
        <v>1161</v>
      </c>
      <c r="G2905" s="145" t="s">
        <v>1162</v>
      </c>
      <c r="H2905" s="145" t="s">
        <v>1163</v>
      </c>
      <c r="I2905" s="146" t="s">
        <v>1164</v>
      </c>
      <c r="J2905" s="145" t="s">
        <v>1165</v>
      </c>
    </row>
    <row r="2906" spans="1:8" ht="12.75">
      <c r="A2906" s="147" t="s">
        <v>1104</v>
      </c>
      <c r="C2906" s="148">
        <v>288.1579999998212</v>
      </c>
      <c r="D2906" s="128">
        <v>367071.5030231476</v>
      </c>
      <c r="F2906" s="128">
        <v>3770</v>
      </c>
      <c r="G2906" s="128">
        <v>3270</v>
      </c>
      <c r="H2906" s="149" t="s">
        <v>322</v>
      </c>
    </row>
    <row r="2908" spans="4:8" ht="12.75">
      <c r="D2908" s="128">
        <v>373800.93406772614</v>
      </c>
      <c r="F2908" s="128">
        <v>3770</v>
      </c>
      <c r="G2908" s="128">
        <v>3270</v>
      </c>
      <c r="H2908" s="149" t="s">
        <v>323</v>
      </c>
    </row>
    <row r="2910" spans="4:8" ht="12.75">
      <c r="D2910" s="128">
        <v>356087.37314128876</v>
      </c>
      <c r="F2910" s="128">
        <v>3770</v>
      </c>
      <c r="G2910" s="128">
        <v>3270</v>
      </c>
      <c r="H2910" s="149" t="s">
        <v>324</v>
      </c>
    </row>
    <row r="2912" spans="1:10" ht="12.75">
      <c r="A2912" s="144" t="s">
        <v>1166</v>
      </c>
      <c r="C2912" s="150" t="s">
        <v>1167</v>
      </c>
      <c r="D2912" s="128">
        <v>365653.27007738745</v>
      </c>
      <c r="F2912" s="128">
        <v>3770</v>
      </c>
      <c r="G2912" s="128">
        <v>3270</v>
      </c>
      <c r="H2912" s="128">
        <v>362137.14175880345</v>
      </c>
      <c r="I2912" s="128">
        <v>-0.0001</v>
      </c>
      <c r="J2912" s="128">
        <v>-0.0001</v>
      </c>
    </row>
    <row r="2913" spans="1:8" ht="12.75">
      <c r="A2913" s="127">
        <v>38380.09326388889</v>
      </c>
      <c r="C2913" s="150" t="s">
        <v>1168</v>
      </c>
      <c r="D2913" s="128">
        <v>8941.537825786678</v>
      </c>
      <c r="H2913" s="128">
        <v>8941.537825786678</v>
      </c>
    </row>
    <row r="2915" spans="3:8" ht="12.75">
      <c r="C2915" s="150" t="s">
        <v>1169</v>
      </c>
      <c r="D2915" s="128">
        <v>2.445359732156717</v>
      </c>
      <c r="F2915" s="128">
        <v>0</v>
      </c>
      <c r="G2915" s="128">
        <v>0</v>
      </c>
      <c r="H2915" s="128">
        <v>2.469102667116666</v>
      </c>
    </row>
    <row r="2916" spans="1:10" ht="12.75">
      <c r="A2916" s="144" t="s">
        <v>1158</v>
      </c>
      <c r="C2916" s="145" t="s">
        <v>1159</v>
      </c>
      <c r="D2916" s="145" t="s">
        <v>1160</v>
      </c>
      <c r="F2916" s="145" t="s">
        <v>1161</v>
      </c>
      <c r="G2916" s="145" t="s">
        <v>1162</v>
      </c>
      <c r="H2916" s="145" t="s">
        <v>1163</v>
      </c>
      <c r="I2916" s="146" t="s">
        <v>1164</v>
      </c>
      <c r="J2916" s="145" t="s">
        <v>1165</v>
      </c>
    </row>
    <row r="2917" spans="1:8" ht="12.75">
      <c r="A2917" s="147" t="s">
        <v>1105</v>
      </c>
      <c r="C2917" s="148">
        <v>334.94100000010803</v>
      </c>
      <c r="D2917" s="128">
        <v>24244.158259779215</v>
      </c>
      <c r="F2917" s="128">
        <v>21700</v>
      </c>
      <c r="H2917" s="149" t="s">
        <v>325</v>
      </c>
    </row>
    <row r="2919" spans="4:8" ht="12.75">
      <c r="D2919" s="128">
        <v>24523.21765562892</v>
      </c>
      <c r="F2919" s="128">
        <v>21900</v>
      </c>
      <c r="H2919" s="149" t="s">
        <v>326</v>
      </c>
    </row>
    <row r="2921" spans="4:8" ht="12.75">
      <c r="D2921" s="128">
        <v>24331.495842903852</v>
      </c>
      <c r="F2921" s="128">
        <v>21600</v>
      </c>
      <c r="H2921" s="149" t="s">
        <v>327</v>
      </c>
    </row>
    <row r="2923" spans="1:10" ht="12.75">
      <c r="A2923" s="144" t="s">
        <v>1166</v>
      </c>
      <c r="C2923" s="150" t="s">
        <v>1167</v>
      </c>
      <c r="D2923" s="128">
        <v>24366.290586103998</v>
      </c>
      <c r="F2923" s="128">
        <v>21733.333333333336</v>
      </c>
      <c r="H2923" s="128">
        <v>2632.9572527706623</v>
      </c>
      <c r="I2923" s="128">
        <v>-0.0001</v>
      </c>
      <c r="J2923" s="128">
        <v>-0.0001</v>
      </c>
    </row>
    <row r="2924" spans="1:8" ht="12.75">
      <c r="A2924" s="127">
        <v>38380.09395833333</v>
      </c>
      <c r="C2924" s="150" t="s">
        <v>1168</v>
      </c>
      <c r="D2924" s="128">
        <v>142.7464262905718</v>
      </c>
      <c r="F2924" s="128">
        <v>152.7525231651947</v>
      </c>
      <c r="H2924" s="128">
        <v>142.7464262905718</v>
      </c>
    </row>
    <row r="2926" spans="3:8" ht="12.75">
      <c r="C2926" s="150" t="s">
        <v>1169</v>
      </c>
      <c r="D2926" s="128">
        <v>0.5858356888018874</v>
      </c>
      <c r="F2926" s="128">
        <v>0.7028490329686872</v>
      </c>
      <c r="H2926" s="128">
        <v>5.421524642694433</v>
      </c>
    </row>
    <row r="2927" spans="1:10" ht="12.75">
      <c r="A2927" s="144" t="s">
        <v>1158</v>
      </c>
      <c r="C2927" s="145" t="s">
        <v>1159</v>
      </c>
      <c r="D2927" s="145" t="s">
        <v>1160</v>
      </c>
      <c r="F2927" s="145" t="s">
        <v>1161</v>
      </c>
      <c r="G2927" s="145" t="s">
        <v>1162</v>
      </c>
      <c r="H2927" s="145" t="s">
        <v>1163</v>
      </c>
      <c r="I2927" s="146" t="s">
        <v>1164</v>
      </c>
      <c r="J2927" s="145" t="s">
        <v>1165</v>
      </c>
    </row>
    <row r="2928" spans="1:8" ht="12.75">
      <c r="A2928" s="147" t="s">
        <v>1109</v>
      </c>
      <c r="C2928" s="148">
        <v>393.36599999992177</v>
      </c>
      <c r="D2928" s="128">
        <v>236589.8549029827</v>
      </c>
      <c r="F2928" s="128">
        <v>8100</v>
      </c>
      <c r="G2928" s="128">
        <v>8100</v>
      </c>
      <c r="H2928" s="149" t="s">
        <v>328</v>
      </c>
    </row>
    <row r="2930" spans="4:8" ht="12.75">
      <c r="D2930" s="128">
        <v>237920.7657251358</v>
      </c>
      <c r="F2930" s="128">
        <v>8200</v>
      </c>
      <c r="G2930" s="128">
        <v>8100</v>
      </c>
      <c r="H2930" s="149" t="s">
        <v>329</v>
      </c>
    </row>
    <row r="2932" spans="4:8" ht="12.75">
      <c r="D2932" s="128">
        <v>228860.53590869904</v>
      </c>
      <c r="F2932" s="128">
        <v>8200</v>
      </c>
      <c r="G2932" s="128">
        <v>8100</v>
      </c>
      <c r="H2932" s="149" t="s">
        <v>330</v>
      </c>
    </row>
    <row r="2934" spans="1:10" ht="12.75">
      <c r="A2934" s="144" t="s">
        <v>1166</v>
      </c>
      <c r="C2934" s="150" t="s">
        <v>1167</v>
      </c>
      <c r="D2934" s="128">
        <v>234457.05217893916</v>
      </c>
      <c r="F2934" s="128">
        <v>8166.666666666666</v>
      </c>
      <c r="G2934" s="128">
        <v>8100</v>
      </c>
      <c r="H2934" s="128">
        <v>226323.71884560585</v>
      </c>
      <c r="I2934" s="128">
        <v>-0.0001</v>
      </c>
      <c r="J2934" s="128">
        <v>-0.0001</v>
      </c>
    </row>
    <row r="2935" spans="1:8" ht="12.75">
      <c r="A2935" s="127">
        <v>38380.094664351855</v>
      </c>
      <c r="C2935" s="150" t="s">
        <v>1168</v>
      </c>
      <c r="D2935" s="128">
        <v>4892.1954863250585</v>
      </c>
      <c r="F2935" s="128">
        <v>57.73502691896257</v>
      </c>
      <c r="H2935" s="128">
        <v>4892.1954863250585</v>
      </c>
    </row>
    <row r="2937" spans="3:8" ht="12.75">
      <c r="C2937" s="150" t="s">
        <v>1169</v>
      </c>
      <c r="D2937" s="128">
        <v>2.0866062423199385</v>
      </c>
      <c r="F2937" s="128">
        <v>0.7069595132934192</v>
      </c>
      <c r="G2937" s="128">
        <v>0</v>
      </c>
      <c r="H2937" s="128">
        <v>2.1615920378466518</v>
      </c>
    </row>
    <row r="2938" spans="1:10" ht="12.75">
      <c r="A2938" s="144" t="s">
        <v>1158</v>
      </c>
      <c r="C2938" s="145" t="s">
        <v>1159</v>
      </c>
      <c r="D2938" s="145" t="s">
        <v>1160</v>
      </c>
      <c r="F2938" s="145" t="s">
        <v>1161</v>
      </c>
      <c r="G2938" s="145" t="s">
        <v>1162</v>
      </c>
      <c r="H2938" s="145" t="s">
        <v>1163</v>
      </c>
      <c r="I2938" s="146" t="s">
        <v>1164</v>
      </c>
      <c r="J2938" s="145" t="s">
        <v>1165</v>
      </c>
    </row>
    <row r="2939" spans="1:8" ht="12.75">
      <c r="A2939" s="147" t="s">
        <v>1103</v>
      </c>
      <c r="C2939" s="148">
        <v>396.15199999976903</v>
      </c>
      <c r="D2939" s="128">
        <v>274309.70067310333</v>
      </c>
      <c r="F2939" s="128">
        <v>54300</v>
      </c>
      <c r="G2939" s="128">
        <v>54500</v>
      </c>
      <c r="H2939" s="149" t="s">
        <v>331</v>
      </c>
    </row>
    <row r="2941" spans="4:8" ht="12.75">
      <c r="D2941" s="128">
        <v>294056.9380760193</v>
      </c>
      <c r="F2941" s="128">
        <v>54600</v>
      </c>
      <c r="G2941" s="128">
        <v>54100</v>
      </c>
      <c r="H2941" s="149" t="s">
        <v>332</v>
      </c>
    </row>
    <row r="2943" spans="4:8" ht="12.75">
      <c r="D2943" s="128">
        <v>283108.88309431076</v>
      </c>
      <c r="F2943" s="128">
        <v>53900</v>
      </c>
      <c r="G2943" s="128">
        <v>54300</v>
      </c>
      <c r="H2943" s="149" t="s">
        <v>333</v>
      </c>
    </row>
    <row r="2945" spans="1:10" ht="12.75">
      <c r="A2945" s="144" t="s">
        <v>1166</v>
      </c>
      <c r="C2945" s="150" t="s">
        <v>1167</v>
      </c>
      <c r="D2945" s="128">
        <v>283825.1739478111</v>
      </c>
      <c r="F2945" s="128">
        <v>54266.66666666667</v>
      </c>
      <c r="G2945" s="128">
        <v>54300</v>
      </c>
      <c r="H2945" s="128">
        <v>229542.01897357407</v>
      </c>
      <c r="I2945" s="128">
        <v>-0.0001</v>
      </c>
      <c r="J2945" s="128">
        <v>-0.0001</v>
      </c>
    </row>
    <row r="2946" spans="1:8" ht="12.75">
      <c r="A2946" s="127">
        <v>38380.09539351852</v>
      </c>
      <c r="C2946" s="150" t="s">
        <v>1168</v>
      </c>
      <c r="D2946" s="128">
        <v>9893.086004977162</v>
      </c>
      <c r="F2946" s="128">
        <v>351.1884584284246</v>
      </c>
      <c r="G2946" s="128">
        <v>200</v>
      </c>
      <c r="H2946" s="128">
        <v>9893.086004977162</v>
      </c>
    </row>
    <row r="2948" spans="3:8" ht="12.75">
      <c r="C2948" s="150" t="s">
        <v>1169</v>
      </c>
      <c r="D2948" s="128">
        <v>3.485626686093838</v>
      </c>
      <c r="F2948" s="128">
        <v>0.6471531789221585</v>
      </c>
      <c r="G2948" s="128">
        <v>0.3683241252302026</v>
      </c>
      <c r="H2948" s="128">
        <v>4.309923755665885</v>
      </c>
    </row>
    <row r="2949" spans="1:10" ht="12.75">
      <c r="A2949" s="144" t="s">
        <v>1158</v>
      </c>
      <c r="C2949" s="145" t="s">
        <v>1159</v>
      </c>
      <c r="D2949" s="145" t="s">
        <v>1160</v>
      </c>
      <c r="F2949" s="145" t="s">
        <v>1161</v>
      </c>
      <c r="G2949" s="145" t="s">
        <v>1162</v>
      </c>
      <c r="H2949" s="145" t="s">
        <v>1163</v>
      </c>
      <c r="I2949" s="146" t="s">
        <v>1164</v>
      </c>
      <c r="J2949" s="145" t="s">
        <v>1165</v>
      </c>
    </row>
    <row r="2950" spans="1:8" ht="12.75">
      <c r="A2950" s="147" t="s">
        <v>1110</v>
      </c>
      <c r="C2950" s="148">
        <v>589.5920000001788</v>
      </c>
      <c r="D2950" s="128">
        <v>8000.887459434569</v>
      </c>
      <c r="F2950" s="128">
        <v>1760</v>
      </c>
      <c r="G2950" s="128">
        <v>1740</v>
      </c>
      <c r="H2950" s="149" t="s">
        <v>334</v>
      </c>
    </row>
    <row r="2952" spans="4:8" ht="12.75">
      <c r="D2952" s="128">
        <v>9001.377835080028</v>
      </c>
      <c r="F2952" s="128">
        <v>1720.0000000018626</v>
      </c>
      <c r="G2952" s="128">
        <v>1760</v>
      </c>
      <c r="H2952" s="149" t="s">
        <v>335</v>
      </c>
    </row>
    <row r="2954" spans="4:8" ht="12.75">
      <c r="D2954" s="128">
        <v>8788.577818080783</v>
      </c>
      <c r="F2954" s="128">
        <v>1750</v>
      </c>
      <c r="G2954" s="128">
        <v>1690</v>
      </c>
      <c r="H2954" s="149" t="s">
        <v>336</v>
      </c>
    </row>
    <row r="2956" spans="1:10" ht="12.75">
      <c r="A2956" s="144" t="s">
        <v>1166</v>
      </c>
      <c r="C2956" s="150" t="s">
        <v>1167</v>
      </c>
      <c r="D2956" s="128">
        <v>8596.94770419846</v>
      </c>
      <c r="F2956" s="128">
        <v>1743.3333333339542</v>
      </c>
      <c r="G2956" s="128">
        <v>1730</v>
      </c>
      <c r="H2956" s="128">
        <v>6860.281037531482</v>
      </c>
      <c r="I2956" s="128">
        <v>-0.0001</v>
      </c>
      <c r="J2956" s="128">
        <v>-0.0001</v>
      </c>
    </row>
    <row r="2957" spans="1:8" ht="12.75">
      <c r="A2957" s="127">
        <v>38380.09614583333</v>
      </c>
      <c r="C2957" s="150" t="s">
        <v>1168</v>
      </c>
      <c r="D2957" s="128">
        <v>527.0548580078964</v>
      </c>
      <c r="F2957" s="128">
        <v>20.81665999361145</v>
      </c>
      <c r="G2957" s="128">
        <v>36.05551275463989</v>
      </c>
      <c r="H2957" s="128">
        <v>527.0548580078964</v>
      </c>
    </row>
    <row r="2959" spans="3:8" ht="12.75">
      <c r="C2959" s="150" t="s">
        <v>1169</v>
      </c>
      <c r="D2959" s="128">
        <v>6.1307207644231765</v>
      </c>
      <c r="F2959" s="128">
        <v>1.1940722749677266</v>
      </c>
      <c r="G2959" s="128">
        <v>2.0841336852393004</v>
      </c>
      <c r="H2959" s="128">
        <v>7.682700681276248</v>
      </c>
    </row>
    <row r="2960" spans="1:10" ht="12.75">
      <c r="A2960" s="144" t="s">
        <v>1158</v>
      </c>
      <c r="C2960" s="145" t="s">
        <v>1159</v>
      </c>
      <c r="D2960" s="145" t="s">
        <v>1160</v>
      </c>
      <c r="F2960" s="145" t="s">
        <v>1161</v>
      </c>
      <c r="G2960" s="145" t="s">
        <v>1162</v>
      </c>
      <c r="H2960" s="145" t="s">
        <v>1163</v>
      </c>
      <c r="I2960" s="146" t="s">
        <v>1164</v>
      </c>
      <c r="J2960" s="145" t="s">
        <v>1165</v>
      </c>
    </row>
    <row r="2961" spans="1:8" ht="12.75">
      <c r="A2961" s="147" t="s">
        <v>1111</v>
      </c>
      <c r="C2961" s="148">
        <v>766.4900000002235</v>
      </c>
      <c r="D2961" s="128">
        <v>1929.5688778106123</v>
      </c>
      <c r="F2961" s="128">
        <v>1709</v>
      </c>
      <c r="G2961" s="128">
        <v>1646</v>
      </c>
      <c r="H2961" s="149" t="s">
        <v>337</v>
      </c>
    </row>
    <row r="2963" spans="4:8" ht="12.75">
      <c r="D2963" s="128">
        <v>1928.5843244045973</v>
      </c>
      <c r="F2963" s="128">
        <v>1572</v>
      </c>
      <c r="G2963" s="128">
        <v>1699</v>
      </c>
      <c r="H2963" s="149" t="s">
        <v>338</v>
      </c>
    </row>
    <row r="2965" spans="4:8" ht="12.75">
      <c r="D2965" s="128">
        <v>1783</v>
      </c>
      <c r="F2965" s="128">
        <v>1536</v>
      </c>
      <c r="G2965" s="128">
        <v>1541</v>
      </c>
      <c r="H2965" s="149" t="s">
        <v>339</v>
      </c>
    </row>
    <row r="2967" spans="1:10" ht="12.75">
      <c r="A2967" s="144" t="s">
        <v>1166</v>
      </c>
      <c r="C2967" s="150" t="s">
        <v>1167</v>
      </c>
      <c r="D2967" s="128">
        <v>1880.3844007384032</v>
      </c>
      <c r="F2967" s="128">
        <v>1605.6666666666665</v>
      </c>
      <c r="G2967" s="128">
        <v>1628.6666666666665</v>
      </c>
      <c r="H2967" s="128">
        <v>262.7689535839316</v>
      </c>
      <c r="I2967" s="128">
        <v>-0.0001</v>
      </c>
      <c r="J2967" s="128">
        <v>-0.0001</v>
      </c>
    </row>
    <row r="2968" spans="1:8" ht="12.75">
      <c r="A2968" s="127">
        <v>38380.09690972222</v>
      </c>
      <c r="C2968" s="150" t="s">
        <v>1168</v>
      </c>
      <c r="D2968" s="128">
        <v>84.33880166765755</v>
      </c>
      <c r="F2968" s="128">
        <v>91.28161552762602</v>
      </c>
      <c r="G2968" s="128">
        <v>80.41351461870904</v>
      </c>
      <c r="H2968" s="128">
        <v>84.33880166765755</v>
      </c>
    </row>
    <row r="2970" spans="3:8" ht="12.75">
      <c r="C2970" s="150" t="s">
        <v>1169</v>
      </c>
      <c r="D2970" s="128">
        <v>4.485189391835986</v>
      </c>
      <c r="F2970" s="128">
        <v>5.684966713366788</v>
      </c>
      <c r="G2970" s="128">
        <v>4.937383214411118</v>
      </c>
      <c r="H2970" s="128">
        <v>32.09618203267636</v>
      </c>
    </row>
    <row r="2971" spans="1:16" ht="12.75">
      <c r="A2971" s="138" t="s">
        <v>1258</v>
      </c>
      <c r="B2971" s="133" t="s">
        <v>340</v>
      </c>
      <c r="D2971" s="138" t="s">
        <v>1259</v>
      </c>
      <c r="E2971" s="133" t="s">
        <v>1260</v>
      </c>
      <c r="F2971" s="134" t="s">
        <v>1201</v>
      </c>
      <c r="G2971" s="139" t="s">
        <v>1262</v>
      </c>
      <c r="H2971" s="140">
        <v>2</v>
      </c>
      <c r="I2971" s="141" t="s">
        <v>1263</v>
      </c>
      <c r="J2971" s="140">
        <v>11</v>
      </c>
      <c r="K2971" s="139" t="s">
        <v>1264</v>
      </c>
      <c r="L2971" s="142">
        <v>1</v>
      </c>
      <c r="M2971" s="139" t="s">
        <v>1265</v>
      </c>
      <c r="N2971" s="143">
        <v>1</v>
      </c>
      <c r="O2971" s="139" t="s">
        <v>1266</v>
      </c>
      <c r="P2971" s="143">
        <v>1</v>
      </c>
    </row>
    <row r="2973" spans="1:10" ht="12.75">
      <c r="A2973" s="144" t="s">
        <v>1158</v>
      </c>
      <c r="C2973" s="145" t="s">
        <v>1159</v>
      </c>
      <c r="D2973" s="145" t="s">
        <v>1160</v>
      </c>
      <c r="F2973" s="145" t="s">
        <v>1161</v>
      </c>
      <c r="G2973" s="145" t="s">
        <v>1162</v>
      </c>
      <c r="H2973" s="145" t="s">
        <v>1163</v>
      </c>
      <c r="I2973" s="146" t="s">
        <v>1164</v>
      </c>
      <c r="J2973" s="145" t="s">
        <v>1165</v>
      </c>
    </row>
    <row r="2974" spans="1:8" ht="12.75">
      <c r="A2974" s="147" t="s">
        <v>1290</v>
      </c>
      <c r="C2974" s="148">
        <v>178.2290000000503</v>
      </c>
      <c r="D2974" s="128">
        <v>753.5454130629078</v>
      </c>
      <c r="F2974" s="128">
        <v>435</v>
      </c>
      <c r="G2974" s="128">
        <v>442</v>
      </c>
      <c r="H2974" s="149" t="s">
        <v>341</v>
      </c>
    </row>
    <row r="2976" spans="4:8" ht="12.75">
      <c r="D2976" s="128">
        <v>748.8519512200728</v>
      </c>
      <c r="F2976" s="128">
        <v>393</v>
      </c>
      <c r="G2976" s="128">
        <v>442</v>
      </c>
      <c r="H2976" s="149" t="s">
        <v>342</v>
      </c>
    </row>
    <row r="2978" spans="4:8" ht="12.75">
      <c r="D2978" s="128">
        <v>734.3146152468398</v>
      </c>
      <c r="F2978" s="128">
        <v>461</v>
      </c>
      <c r="G2978" s="128">
        <v>372</v>
      </c>
      <c r="H2978" s="149" t="s">
        <v>343</v>
      </c>
    </row>
    <row r="2980" spans="1:8" ht="12.75">
      <c r="A2980" s="144" t="s">
        <v>1166</v>
      </c>
      <c r="C2980" s="150" t="s">
        <v>1167</v>
      </c>
      <c r="D2980" s="128">
        <v>745.5706598432735</v>
      </c>
      <c r="F2980" s="128">
        <v>429.66666666666663</v>
      </c>
      <c r="G2980" s="128">
        <v>418.66666666666663</v>
      </c>
      <c r="H2980" s="128">
        <v>321.7262588016068</v>
      </c>
    </row>
    <row r="2981" spans="1:8" ht="12.75">
      <c r="A2981" s="127">
        <v>38380.099386574075</v>
      </c>
      <c r="C2981" s="150" t="s">
        <v>1168</v>
      </c>
      <c r="D2981" s="128">
        <v>10.026517390662464</v>
      </c>
      <c r="F2981" s="128">
        <v>34.31229128655406</v>
      </c>
      <c r="G2981" s="128">
        <v>40.414518843273804</v>
      </c>
      <c r="H2981" s="128">
        <v>10.026517390662464</v>
      </c>
    </row>
    <row r="2983" spans="3:8" ht="12.75">
      <c r="C2983" s="150" t="s">
        <v>1169</v>
      </c>
      <c r="D2983" s="128">
        <v>1.3448111534821046</v>
      </c>
      <c r="F2983" s="128">
        <v>7.985793162114988</v>
      </c>
      <c r="G2983" s="128">
        <v>9.65314940524056</v>
      </c>
      <c r="H2983" s="128">
        <v>3.1164746788185984</v>
      </c>
    </row>
    <row r="2984" spans="1:10" ht="12.75">
      <c r="A2984" s="144" t="s">
        <v>1158</v>
      </c>
      <c r="C2984" s="145" t="s">
        <v>1159</v>
      </c>
      <c r="D2984" s="145" t="s">
        <v>1160</v>
      </c>
      <c r="F2984" s="145" t="s">
        <v>1161</v>
      </c>
      <c r="G2984" s="145" t="s">
        <v>1162</v>
      </c>
      <c r="H2984" s="145" t="s">
        <v>1163</v>
      </c>
      <c r="I2984" s="146" t="s">
        <v>1164</v>
      </c>
      <c r="J2984" s="145" t="s">
        <v>1165</v>
      </c>
    </row>
    <row r="2985" spans="1:8" ht="12.75">
      <c r="A2985" s="147" t="s">
        <v>1104</v>
      </c>
      <c r="C2985" s="148">
        <v>251.61100000003353</v>
      </c>
      <c r="D2985" s="128">
        <v>3603791.5534934998</v>
      </c>
      <c r="F2985" s="128">
        <v>23500</v>
      </c>
      <c r="G2985" s="128">
        <v>22500</v>
      </c>
      <c r="H2985" s="149" t="s">
        <v>344</v>
      </c>
    </row>
    <row r="2987" spans="4:8" ht="12.75">
      <c r="D2987" s="128">
        <v>3524429.551345825</v>
      </c>
      <c r="F2987" s="128">
        <v>25000</v>
      </c>
      <c r="G2987" s="128">
        <v>22400</v>
      </c>
      <c r="H2987" s="149" t="s">
        <v>345</v>
      </c>
    </row>
    <row r="2989" spans="4:8" ht="12.75">
      <c r="D2989" s="128">
        <v>3551133.042827606</v>
      </c>
      <c r="F2989" s="128">
        <v>24600</v>
      </c>
      <c r="G2989" s="128">
        <v>22300</v>
      </c>
      <c r="H2989" s="149" t="s">
        <v>346</v>
      </c>
    </row>
    <row r="2991" spans="1:10" ht="12.75">
      <c r="A2991" s="144" t="s">
        <v>1166</v>
      </c>
      <c r="C2991" s="150" t="s">
        <v>1167</v>
      </c>
      <c r="D2991" s="128">
        <v>3559784.715888977</v>
      </c>
      <c r="F2991" s="128">
        <v>24366.666666666664</v>
      </c>
      <c r="G2991" s="128">
        <v>22400</v>
      </c>
      <c r="H2991" s="128">
        <v>3536411.0758743733</v>
      </c>
      <c r="I2991" s="128">
        <v>-0.0001</v>
      </c>
      <c r="J2991" s="128">
        <v>-0.0001</v>
      </c>
    </row>
    <row r="2992" spans="1:8" ht="12.75">
      <c r="A2992" s="127">
        <v>38380.100127314814</v>
      </c>
      <c r="C2992" s="150" t="s">
        <v>1168</v>
      </c>
      <c r="D2992" s="128">
        <v>40382.17962538261</v>
      </c>
      <c r="F2992" s="128">
        <v>776.745346515403</v>
      </c>
      <c r="G2992" s="128">
        <v>100</v>
      </c>
      <c r="H2992" s="128">
        <v>40382.17962538261</v>
      </c>
    </row>
    <row r="2994" spans="3:8" ht="12.75">
      <c r="C2994" s="150" t="s">
        <v>1169</v>
      </c>
      <c r="D2994" s="128">
        <v>1.134399488967356</v>
      </c>
      <c r="F2994" s="128">
        <v>3.187737400200012</v>
      </c>
      <c r="G2994" s="128">
        <v>0.44642857142857145</v>
      </c>
      <c r="H2994" s="128">
        <v>1.141897216103424</v>
      </c>
    </row>
    <row r="2995" spans="1:10" ht="12.75">
      <c r="A2995" s="144" t="s">
        <v>1158</v>
      </c>
      <c r="C2995" s="145" t="s">
        <v>1159</v>
      </c>
      <c r="D2995" s="145" t="s">
        <v>1160</v>
      </c>
      <c r="F2995" s="145" t="s">
        <v>1161</v>
      </c>
      <c r="G2995" s="145" t="s">
        <v>1162</v>
      </c>
      <c r="H2995" s="145" t="s">
        <v>1163</v>
      </c>
      <c r="I2995" s="146" t="s">
        <v>1164</v>
      </c>
      <c r="J2995" s="145" t="s">
        <v>1165</v>
      </c>
    </row>
    <row r="2996" spans="1:8" ht="12.75">
      <c r="A2996" s="147" t="s">
        <v>1107</v>
      </c>
      <c r="C2996" s="148">
        <v>257.6099999998696</v>
      </c>
      <c r="D2996" s="128">
        <v>546377.4619646072</v>
      </c>
      <c r="F2996" s="128">
        <v>13550</v>
      </c>
      <c r="G2996" s="128">
        <v>9182.5</v>
      </c>
      <c r="H2996" s="149" t="s">
        <v>347</v>
      </c>
    </row>
    <row r="2998" spans="4:8" ht="12.75">
      <c r="D2998" s="128">
        <v>569560.371843338</v>
      </c>
      <c r="F2998" s="128">
        <v>12352.5</v>
      </c>
      <c r="G2998" s="128">
        <v>8935</v>
      </c>
      <c r="H2998" s="149" t="s">
        <v>348</v>
      </c>
    </row>
    <row r="3000" spans="4:8" ht="12.75">
      <c r="D3000" s="128">
        <v>577121.9593782425</v>
      </c>
      <c r="F3000" s="128">
        <v>12720</v>
      </c>
      <c r="G3000" s="128">
        <v>9007.5</v>
      </c>
      <c r="H3000" s="149" t="s">
        <v>349</v>
      </c>
    </row>
    <row r="3002" spans="1:10" ht="12.75">
      <c r="A3002" s="144" t="s">
        <v>1166</v>
      </c>
      <c r="C3002" s="150" t="s">
        <v>1167</v>
      </c>
      <c r="D3002" s="128">
        <v>564353.2643953959</v>
      </c>
      <c r="F3002" s="128">
        <v>12874.166666666668</v>
      </c>
      <c r="G3002" s="128">
        <v>9041.666666666666</v>
      </c>
      <c r="H3002" s="128">
        <v>553395.3477287292</v>
      </c>
      <c r="I3002" s="128">
        <v>-0.0001</v>
      </c>
      <c r="J3002" s="128">
        <v>-0.0001</v>
      </c>
    </row>
    <row r="3003" spans="1:8" ht="12.75">
      <c r="A3003" s="127">
        <v>38380.10103009259</v>
      </c>
      <c r="C3003" s="150" t="s">
        <v>1168</v>
      </c>
      <c r="D3003" s="128">
        <v>16020.034528211983</v>
      </c>
      <c r="F3003" s="128">
        <v>613.4550377438703</v>
      </c>
      <c r="G3003" s="128">
        <v>127.2382935021267</v>
      </c>
      <c r="H3003" s="128">
        <v>16020.034528211983</v>
      </c>
    </row>
    <row r="3005" spans="3:8" ht="12.75">
      <c r="C3005" s="150" t="s">
        <v>1169</v>
      </c>
      <c r="D3005" s="128">
        <v>2.838653648149729</v>
      </c>
      <c r="F3005" s="128">
        <v>4.765007737022748</v>
      </c>
      <c r="G3005" s="128">
        <v>1.4072437991018623</v>
      </c>
      <c r="H3005" s="128">
        <v>2.8948625235037038</v>
      </c>
    </row>
    <row r="3006" spans="1:10" ht="12.75">
      <c r="A3006" s="144" t="s">
        <v>1158</v>
      </c>
      <c r="C3006" s="145" t="s">
        <v>1159</v>
      </c>
      <c r="D3006" s="145" t="s">
        <v>1160</v>
      </c>
      <c r="F3006" s="145" t="s">
        <v>1161</v>
      </c>
      <c r="G3006" s="145" t="s">
        <v>1162</v>
      </c>
      <c r="H3006" s="145" t="s">
        <v>1163</v>
      </c>
      <c r="I3006" s="146" t="s">
        <v>1164</v>
      </c>
      <c r="J3006" s="145" t="s">
        <v>1165</v>
      </c>
    </row>
    <row r="3007" spans="1:8" ht="12.75">
      <c r="A3007" s="147" t="s">
        <v>1106</v>
      </c>
      <c r="C3007" s="148">
        <v>259.9399999999441</v>
      </c>
      <c r="D3007" s="128">
        <v>8078897.177330017</v>
      </c>
      <c r="F3007" s="128">
        <v>31700</v>
      </c>
      <c r="G3007" s="128">
        <v>28225</v>
      </c>
      <c r="H3007" s="149" t="s">
        <v>350</v>
      </c>
    </row>
    <row r="3009" spans="4:8" ht="12.75">
      <c r="D3009" s="128">
        <v>7542813.481468201</v>
      </c>
      <c r="F3009" s="128">
        <v>33050</v>
      </c>
      <c r="G3009" s="128">
        <v>28575</v>
      </c>
      <c r="H3009" s="149" t="s">
        <v>351</v>
      </c>
    </row>
    <row r="3011" spans="4:8" ht="12.75">
      <c r="D3011" s="128">
        <v>7674995.9415512085</v>
      </c>
      <c r="F3011" s="128">
        <v>33575</v>
      </c>
      <c r="G3011" s="128">
        <v>28300</v>
      </c>
      <c r="H3011" s="149" t="s">
        <v>352</v>
      </c>
    </row>
    <row r="3013" spans="1:10" ht="12.75">
      <c r="A3013" s="144" t="s">
        <v>1166</v>
      </c>
      <c r="C3013" s="150" t="s">
        <v>1167</v>
      </c>
      <c r="D3013" s="128">
        <v>7765568.866783142</v>
      </c>
      <c r="F3013" s="128">
        <v>32775</v>
      </c>
      <c r="G3013" s="128">
        <v>28366.666666666664</v>
      </c>
      <c r="H3013" s="128">
        <v>7734975.769140044</v>
      </c>
      <c r="I3013" s="128">
        <v>-0.0001</v>
      </c>
      <c r="J3013" s="128">
        <v>-0.0001</v>
      </c>
    </row>
    <row r="3014" spans="1:8" ht="12.75">
      <c r="A3014" s="127">
        <v>38380.10196759259</v>
      </c>
      <c r="C3014" s="150" t="s">
        <v>1168</v>
      </c>
      <c r="D3014" s="128">
        <v>279283.0523519344</v>
      </c>
      <c r="F3014" s="128">
        <v>967.2771061076551</v>
      </c>
      <c r="G3014" s="128">
        <v>184.27786989579985</v>
      </c>
      <c r="H3014" s="128">
        <v>279283.0523519344</v>
      </c>
    </row>
    <row r="3016" spans="3:8" ht="12.75">
      <c r="C3016" s="150" t="s">
        <v>1169</v>
      </c>
      <c r="D3016" s="128">
        <v>3.5964274754751666</v>
      </c>
      <c r="F3016" s="128">
        <v>2.9512650071934554</v>
      </c>
      <c r="G3016" s="128">
        <v>0.6496282134987069</v>
      </c>
      <c r="H3016" s="128">
        <v>3.6106519359269367</v>
      </c>
    </row>
    <row r="3017" spans="1:10" ht="12.75">
      <c r="A3017" s="144" t="s">
        <v>1158</v>
      </c>
      <c r="C3017" s="145" t="s">
        <v>1159</v>
      </c>
      <c r="D3017" s="145" t="s">
        <v>1160</v>
      </c>
      <c r="F3017" s="145" t="s">
        <v>1161</v>
      </c>
      <c r="G3017" s="145" t="s">
        <v>1162</v>
      </c>
      <c r="H3017" s="145" t="s">
        <v>1163</v>
      </c>
      <c r="I3017" s="146" t="s">
        <v>1164</v>
      </c>
      <c r="J3017" s="145" t="s">
        <v>1165</v>
      </c>
    </row>
    <row r="3018" spans="1:8" ht="12.75">
      <c r="A3018" s="147" t="s">
        <v>1108</v>
      </c>
      <c r="C3018" s="148">
        <v>285.2129999999888</v>
      </c>
      <c r="D3018" s="128">
        <v>475452.5992617607</v>
      </c>
      <c r="F3018" s="128">
        <v>11400</v>
      </c>
      <c r="G3018" s="128">
        <v>10275</v>
      </c>
      <c r="H3018" s="149" t="s">
        <v>353</v>
      </c>
    </row>
    <row r="3020" spans="4:8" ht="12.75">
      <c r="D3020" s="128">
        <v>461036.1862692833</v>
      </c>
      <c r="F3020" s="128">
        <v>11500</v>
      </c>
      <c r="G3020" s="128">
        <v>10250</v>
      </c>
      <c r="H3020" s="149" t="s">
        <v>354</v>
      </c>
    </row>
    <row r="3022" spans="4:8" ht="12.75">
      <c r="D3022" s="128">
        <v>478466.9368867874</v>
      </c>
      <c r="F3022" s="128">
        <v>11350</v>
      </c>
      <c r="G3022" s="128">
        <v>10250</v>
      </c>
      <c r="H3022" s="149" t="s">
        <v>355</v>
      </c>
    </row>
    <row r="3024" spans="1:10" ht="12.75">
      <c r="A3024" s="144" t="s">
        <v>1166</v>
      </c>
      <c r="C3024" s="150" t="s">
        <v>1167</v>
      </c>
      <c r="D3024" s="128">
        <v>471651.9074726105</v>
      </c>
      <c r="F3024" s="128">
        <v>11416.666666666668</v>
      </c>
      <c r="G3024" s="128">
        <v>10258.333333333334</v>
      </c>
      <c r="H3024" s="128">
        <v>460875.63165244035</v>
      </c>
      <c r="I3024" s="128">
        <v>-0.0001</v>
      </c>
      <c r="J3024" s="128">
        <v>-0.0001</v>
      </c>
    </row>
    <row r="3025" spans="1:8" ht="12.75">
      <c r="A3025" s="127">
        <v>38380.10290509259</v>
      </c>
      <c r="C3025" s="150" t="s">
        <v>1168</v>
      </c>
      <c r="D3025" s="128">
        <v>9316.206863819585</v>
      </c>
      <c r="F3025" s="128">
        <v>76.37626158259735</v>
      </c>
      <c r="G3025" s="128">
        <v>14.433756729740642</v>
      </c>
      <c r="H3025" s="128">
        <v>9316.206863819585</v>
      </c>
    </row>
    <row r="3027" spans="3:8" ht="12.75">
      <c r="C3027" s="150" t="s">
        <v>1169</v>
      </c>
      <c r="D3027" s="128">
        <v>1.9752293410072956</v>
      </c>
      <c r="F3027" s="128">
        <v>0.6689891525482978</v>
      </c>
      <c r="G3027" s="128">
        <v>0.1407027463500306</v>
      </c>
      <c r="H3027" s="128">
        <v>2.021414504042428</v>
      </c>
    </row>
    <row r="3028" spans="1:10" ht="12.75">
      <c r="A3028" s="144" t="s">
        <v>1158</v>
      </c>
      <c r="C3028" s="145" t="s">
        <v>1159</v>
      </c>
      <c r="D3028" s="145" t="s">
        <v>1160</v>
      </c>
      <c r="F3028" s="145" t="s">
        <v>1161</v>
      </c>
      <c r="G3028" s="145" t="s">
        <v>1162</v>
      </c>
      <c r="H3028" s="145" t="s">
        <v>1163</v>
      </c>
      <c r="I3028" s="146" t="s">
        <v>1164</v>
      </c>
      <c r="J3028" s="145" t="s">
        <v>1165</v>
      </c>
    </row>
    <row r="3029" spans="1:8" ht="12.75">
      <c r="A3029" s="147" t="s">
        <v>1104</v>
      </c>
      <c r="C3029" s="148">
        <v>288.1579999998212</v>
      </c>
      <c r="D3029" s="128">
        <v>356646.7872271538</v>
      </c>
      <c r="F3029" s="128">
        <v>3440.0000000037253</v>
      </c>
      <c r="G3029" s="128">
        <v>3190</v>
      </c>
      <c r="H3029" s="149" t="s">
        <v>356</v>
      </c>
    </row>
    <row r="3031" spans="4:8" ht="12.75">
      <c r="D3031" s="128">
        <v>353182.6465730667</v>
      </c>
      <c r="F3031" s="128">
        <v>3440.0000000037253</v>
      </c>
      <c r="G3031" s="128">
        <v>3190</v>
      </c>
      <c r="H3031" s="149" t="s">
        <v>357</v>
      </c>
    </row>
    <row r="3033" spans="4:8" ht="12.75">
      <c r="D3033" s="128">
        <v>357606.64418554306</v>
      </c>
      <c r="F3033" s="128">
        <v>3440.0000000037253</v>
      </c>
      <c r="G3033" s="128">
        <v>3190</v>
      </c>
      <c r="H3033" s="149" t="s">
        <v>358</v>
      </c>
    </row>
    <row r="3035" spans="1:10" ht="12.75">
      <c r="A3035" s="144" t="s">
        <v>1166</v>
      </c>
      <c r="C3035" s="150" t="s">
        <v>1167</v>
      </c>
      <c r="D3035" s="128">
        <v>355812.0259952545</v>
      </c>
      <c r="F3035" s="128">
        <v>3440.0000000037253</v>
      </c>
      <c r="G3035" s="128">
        <v>3190</v>
      </c>
      <c r="H3035" s="128">
        <v>352498.9618359606</v>
      </c>
      <c r="I3035" s="128">
        <v>-0.0001</v>
      </c>
      <c r="J3035" s="128">
        <v>-0.0001</v>
      </c>
    </row>
    <row r="3036" spans="1:8" ht="12.75">
      <c r="A3036" s="127">
        <v>38380.10359953704</v>
      </c>
      <c r="C3036" s="150" t="s">
        <v>1168</v>
      </c>
      <c r="D3036" s="128">
        <v>2327.1352462857008</v>
      </c>
      <c r="F3036" s="128">
        <v>5.638186222554939E-05</v>
      </c>
      <c r="H3036" s="128">
        <v>2327.1352462857008</v>
      </c>
    </row>
    <row r="3038" spans="3:8" ht="12.75">
      <c r="C3038" s="150" t="s">
        <v>1169</v>
      </c>
      <c r="D3038" s="128">
        <v>0.6540350174439404</v>
      </c>
      <c r="F3038" s="128">
        <v>1.6390076228339632E-06</v>
      </c>
      <c r="G3038" s="128">
        <v>0</v>
      </c>
      <c r="H3038" s="128">
        <v>0.6601821560452309</v>
      </c>
    </row>
    <row r="3039" spans="1:10" ht="12.75">
      <c r="A3039" s="144" t="s">
        <v>1158</v>
      </c>
      <c r="C3039" s="145" t="s">
        <v>1159</v>
      </c>
      <c r="D3039" s="145" t="s">
        <v>1160</v>
      </c>
      <c r="F3039" s="145" t="s">
        <v>1161</v>
      </c>
      <c r="G3039" s="145" t="s">
        <v>1162</v>
      </c>
      <c r="H3039" s="145" t="s">
        <v>1163</v>
      </c>
      <c r="I3039" s="146" t="s">
        <v>1164</v>
      </c>
      <c r="J3039" s="145" t="s">
        <v>1165</v>
      </c>
    </row>
    <row r="3040" spans="1:8" ht="12.75">
      <c r="A3040" s="147" t="s">
        <v>1105</v>
      </c>
      <c r="C3040" s="148">
        <v>334.94100000010803</v>
      </c>
      <c r="D3040" s="128">
        <v>2551447.62134552</v>
      </c>
      <c r="F3040" s="128">
        <v>29100</v>
      </c>
      <c r="H3040" s="149" t="s">
        <v>359</v>
      </c>
    </row>
    <row r="3042" spans="4:8" ht="12.75">
      <c r="D3042" s="128">
        <v>2617343.9912109375</v>
      </c>
      <c r="F3042" s="128">
        <v>28900</v>
      </c>
      <c r="H3042" s="149" t="s">
        <v>360</v>
      </c>
    </row>
    <row r="3044" spans="4:8" ht="12.75">
      <c r="D3044" s="128">
        <v>2543908.2371177673</v>
      </c>
      <c r="F3044" s="128">
        <v>31400</v>
      </c>
      <c r="H3044" s="149" t="s">
        <v>361</v>
      </c>
    </row>
    <row r="3046" spans="1:10" ht="12.75">
      <c r="A3046" s="144" t="s">
        <v>1166</v>
      </c>
      <c r="C3046" s="150" t="s">
        <v>1167</v>
      </c>
      <c r="D3046" s="128">
        <v>2570899.9498914084</v>
      </c>
      <c r="F3046" s="128">
        <v>29800</v>
      </c>
      <c r="H3046" s="128">
        <v>2541099.9498914084</v>
      </c>
      <c r="I3046" s="128">
        <v>-0.0001</v>
      </c>
      <c r="J3046" s="128">
        <v>-0.0001</v>
      </c>
    </row>
    <row r="3047" spans="1:8" ht="12.75">
      <c r="A3047" s="127">
        <v>38380.10429398148</v>
      </c>
      <c r="C3047" s="150" t="s">
        <v>1168</v>
      </c>
      <c r="D3047" s="128">
        <v>40397.986449821976</v>
      </c>
      <c r="F3047" s="128">
        <v>1389.2443989449803</v>
      </c>
      <c r="H3047" s="128">
        <v>40397.986449821976</v>
      </c>
    </row>
    <row r="3049" spans="3:8" ht="12.75">
      <c r="C3049" s="150" t="s">
        <v>1169</v>
      </c>
      <c r="D3049" s="128">
        <v>1.571355837924706</v>
      </c>
      <c r="F3049" s="128">
        <v>4.66189395619121</v>
      </c>
      <c r="H3049" s="128">
        <v>1.5897834499405799</v>
      </c>
    </row>
    <row r="3050" spans="1:10" ht="12.75">
      <c r="A3050" s="144" t="s">
        <v>1158</v>
      </c>
      <c r="C3050" s="145" t="s">
        <v>1159</v>
      </c>
      <c r="D3050" s="145" t="s">
        <v>1160</v>
      </c>
      <c r="F3050" s="145" t="s">
        <v>1161</v>
      </c>
      <c r="G3050" s="145" t="s">
        <v>1162</v>
      </c>
      <c r="H3050" s="145" t="s">
        <v>1163</v>
      </c>
      <c r="I3050" s="146" t="s">
        <v>1164</v>
      </c>
      <c r="J3050" s="145" t="s">
        <v>1165</v>
      </c>
    </row>
    <row r="3051" spans="1:8" ht="12.75">
      <c r="A3051" s="147" t="s">
        <v>1109</v>
      </c>
      <c r="C3051" s="148">
        <v>393.36599999992177</v>
      </c>
      <c r="D3051" s="128">
        <v>3434459.7781181335</v>
      </c>
      <c r="F3051" s="128">
        <v>13300</v>
      </c>
      <c r="G3051" s="128">
        <v>12900</v>
      </c>
      <c r="H3051" s="149" t="s">
        <v>362</v>
      </c>
    </row>
    <row r="3053" spans="4:8" ht="12.75">
      <c r="D3053" s="128">
        <v>3261279.5674743652</v>
      </c>
      <c r="F3053" s="128">
        <v>14800</v>
      </c>
      <c r="G3053" s="128">
        <v>13500</v>
      </c>
      <c r="H3053" s="149" t="s">
        <v>363</v>
      </c>
    </row>
    <row r="3055" spans="4:8" ht="12.75">
      <c r="D3055" s="128">
        <v>3485730.402946472</v>
      </c>
      <c r="F3055" s="128">
        <v>15000</v>
      </c>
      <c r="G3055" s="128">
        <v>13200</v>
      </c>
      <c r="H3055" s="149" t="s">
        <v>364</v>
      </c>
    </row>
    <row r="3057" spans="1:10" ht="12.75">
      <c r="A3057" s="144" t="s">
        <v>1166</v>
      </c>
      <c r="C3057" s="150" t="s">
        <v>1167</v>
      </c>
      <c r="D3057" s="128">
        <v>3393823.24951299</v>
      </c>
      <c r="F3057" s="128">
        <v>14366.666666666668</v>
      </c>
      <c r="G3057" s="128">
        <v>13200</v>
      </c>
      <c r="H3057" s="128">
        <v>3380039.916179657</v>
      </c>
      <c r="I3057" s="128">
        <v>-0.0001</v>
      </c>
      <c r="J3057" s="128">
        <v>-0.0001</v>
      </c>
    </row>
    <row r="3058" spans="1:8" ht="12.75">
      <c r="A3058" s="127">
        <v>38380.105</v>
      </c>
      <c r="C3058" s="150" t="s">
        <v>1168</v>
      </c>
      <c r="D3058" s="128">
        <v>117613.94466150686</v>
      </c>
      <c r="F3058" s="128">
        <v>929.1573243177569</v>
      </c>
      <c r="G3058" s="128">
        <v>300</v>
      </c>
      <c r="H3058" s="128">
        <v>117613.94466150686</v>
      </c>
    </row>
    <row r="3060" spans="3:8" ht="12.75">
      <c r="C3060" s="150" t="s">
        <v>1169</v>
      </c>
      <c r="D3060" s="128">
        <v>3.465529463810007</v>
      </c>
      <c r="F3060" s="128">
        <v>6.467452373441464</v>
      </c>
      <c r="G3060" s="128">
        <v>2.272727272727273</v>
      </c>
      <c r="H3060" s="128">
        <v>3.479661411645158</v>
      </c>
    </row>
    <row r="3061" spans="1:10" ht="12.75">
      <c r="A3061" s="144" t="s">
        <v>1158</v>
      </c>
      <c r="C3061" s="145" t="s">
        <v>1159</v>
      </c>
      <c r="D3061" s="145" t="s">
        <v>1160</v>
      </c>
      <c r="F3061" s="145" t="s">
        <v>1161</v>
      </c>
      <c r="G3061" s="145" t="s">
        <v>1162</v>
      </c>
      <c r="H3061" s="145" t="s">
        <v>1163</v>
      </c>
      <c r="I3061" s="146" t="s">
        <v>1164</v>
      </c>
      <c r="J3061" s="145" t="s">
        <v>1165</v>
      </c>
    </row>
    <row r="3062" spans="1:8" ht="12.75">
      <c r="A3062" s="147" t="s">
        <v>1103</v>
      </c>
      <c r="C3062" s="148">
        <v>396.15199999976903</v>
      </c>
      <c r="D3062" s="128">
        <v>4354734.186447144</v>
      </c>
      <c r="F3062" s="128">
        <v>74500</v>
      </c>
      <c r="G3062" s="128">
        <v>75500</v>
      </c>
      <c r="H3062" s="149" t="s">
        <v>143</v>
      </c>
    </row>
    <row r="3064" spans="4:8" ht="12.75">
      <c r="D3064" s="128">
        <v>4212267.875350952</v>
      </c>
      <c r="F3064" s="128">
        <v>75000</v>
      </c>
      <c r="G3064" s="128">
        <v>74700</v>
      </c>
      <c r="H3064" s="149" t="s">
        <v>144</v>
      </c>
    </row>
    <row r="3066" spans="4:8" ht="12.75">
      <c r="D3066" s="128">
        <v>4645882.211486816</v>
      </c>
      <c r="F3066" s="128">
        <v>72400</v>
      </c>
      <c r="G3066" s="128">
        <v>74700</v>
      </c>
      <c r="H3066" s="149" t="s">
        <v>145</v>
      </c>
    </row>
    <row r="3068" spans="1:10" ht="12.75">
      <c r="A3068" s="144" t="s">
        <v>1166</v>
      </c>
      <c r="C3068" s="150" t="s">
        <v>1167</v>
      </c>
      <c r="D3068" s="128">
        <v>4404294.757761638</v>
      </c>
      <c r="F3068" s="128">
        <v>73966.66666666667</v>
      </c>
      <c r="G3068" s="128">
        <v>74966.66666666667</v>
      </c>
      <c r="H3068" s="128">
        <v>4329833.44186786</v>
      </c>
      <c r="I3068" s="128">
        <v>-0.0001</v>
      </c>
      <c r="J3068" s="128">
        <v>-0.0001</v>
      </c>
    </row>
    <row r="3069" spans="1:8" ht="12.75">
      <c r="A3069" s="127">
        <v>38380.105729166666</v>
      </c>
      <c r="C3069" s="150" t="s">
        <v>1168</v>
      </c>
      <c r="D3069" s="128">
        <v>221014.78637730703</v>
      </c>
      <c r="F3069" s="128">
        <v>1379.613472438325</v>
      </c>
      <c r="G3069" s="128">
        <v>461.88021535170054</v>
      </c>
      <c r="H3069" s="128">
        <v>221014.78637730703</v>
      </c>
    </row>
    <row r="3071" spans="3:8" ht="12.75">
      <c r="C3071" s="150" t="s">
        <v>1169</v>
      </c>
      <c r="D3071" s="128">
        <v>5.018165189507701</v>
      </c>
      <c r="F3071" s="128">
        <v>1.8651827027106693</v>
      </c>
      <c r="G3071" s="128">
        <v>0.6161141156314368</v>
      </c>
      <c r="H3071" s="128">
        <v>5.104463932496277</v>
      </c>
    </row>
    <row r="3072" spans="1:10" ht="12.75">
      <c r="A3072" s="144" t="s">
        <v>1158</v>
      </c>
      <c r="C3072" s="145" t="s">
        <v>1159</v>
      </c>
      <c r="D3072" s="145" t="s">
        <v>1160</v>
      </c>
      <c r="F3072" s="145" t="s">
        <v>1161</v>
      </c>
      <c r="G3072" s="145" t="s">
        <v>1162</v>
      </c>
      <c r="H3072" s="145" t="s">
        <v>1163</v>
      </c>
      <c r="I3072" s="146" t="s">
        <v>1164</v>
      </c>
      <c r="J3072" s="145" t="s">
        <v>1165</v>
      </c>
    </row>
    <row r="3073" spans="1:8" ht="12.75">
      <c r="A3073" s="147" t="s">
        <v>1110</v>
      </c>
      <c r="C3073" s="148">
        <v>589.5920000001788</v>
      </c>
      <c r="D3073" s="128">
        <v>583929.5295066833</v>
      </c>
      <c r="F3073" s="128">
        <v>3920</v>
      </c>
      <c r="G3073" s="128">
        <v>3720</v>
      </c>
      <c r="H3073" s="149" t="s">
        <v>146</v>
      </c>
    </row>
    <row r="3075" spans="4:8" ht="12.75">
      <c r="D3075" s="128">
        <v>551417.0382938385</v>
      </c>
      <c r="F3075" s="128">
        <v>4350</v>
      </c>
      <c r="G3075" s="128">
        <v>3790.0000000037253</v>
      </c>
      <c r="H3075" s="149" t="s">
        <v>147</v>
      </c>
    </row>
    <row r="3077" spans="4:8" ht="12.75">
      <c r="D3077" s="128">
        <v>562249.7711315155</v>
      </c>
      <c r="F3077" s="128">
        <v>4300</v>
      </c>
      <c r="G3077" s="128">
        <v>3740.0000000037253</v>
      </c>
      <c r="H3077" s="149" t="s">
        <v>148</v>
      </c>
    </row>
    <row r="3079" spans="1:10" ht="12.75">
      <c r="A3079" s="144" t="s">
        <v>1166</v>
      </c>
      <c r="C3079" s="150" t="s">
        <v>1167</v>
      </c>
      <c r="D3079" s="128">
        <v>565865.4463106791</v>
      </c>
      <c r="F3079" s="128">
        <v>4190</v>
      </c>
      <c r="G3079" s="128">
        <v>3750.000000002484</v>
      </c>
      <c r="H3079" s="128">
        <v>561895.4463106779</v>
      </c>
      <c r="I3079" s="128">
        <v>-0.0001</v>
      </c>
      <c r="J3079" s="128">
        <v>-0.0001</v>
      </c>
    </row>
    <row r="3080" spans="1:8" ht="12.75">
      <c r="A3080" s="127">
        <v>38380.10648148148</v>
      </c>
      <c r="C3080" s="150" t="s">
        <v>1168</v>
      </c>
      <c r="D3080" s="128">
        <v>16555.070264643753</v>
      </c>
      <c r="F3080" s="128">
        <v>235.15952032609692</v>
      </c>
      <c r="G3080" s="128">
        <v>36.0555127562269</v>
      </c>
      <c r="H3080" s="128">
        <v>16555.070264643753</v>
      </c>
    </row>
    <row r="3082" spans="3:8" ht="12.75">
      <c r="C3082" s="150" t="s">
        <v>1169</v>
      </c>
      <c r="D3082" s="128">
        <v>2.925619574861701</v>
      </c>
      <c r="F3082" s="128">
        <v>5.612399053128805</v>
      </c>
      <c r="G3082" s="128">
        <v>0.9614803401654138</v>
      </c>
      <c r="H3082" s="128">
        <v>2.946290163649108</v>
      </c>
    </row>
    <row r="3083" spans="1:10" ht="12.75">
      <c r="A3083" s="144" t="s">
        <v>1158</v>
      </c>
      <c r="C3083" s="145" t="s">
        <v>1159</v>
      </c>
      <c r="D3083" s="145" t="s">
        <v>1160</v>
      </c>
      <c r="F3083" s="145" t="s">
        <v>1161</v>
      </c>
      <c r="G3083" s="145" t="s">
        <v>1162</v>
      </c>
      <c r="H3083" s="145" t="s">
        <v>1163</v>
      </c>
      <c r="I3083" s="146" t="s">
        <v>1164</v>
      </c>
      <c r="J3083" s="145" t="s">
        <v>1165</v>
      </c>
    </row>
    <row r="3084" spans="1:8" ht="12.75">
      <c r="A3084" s="147" t="s">
        <v>1111</v>
      </c>
      <c r="C3084" s="148">
        <v>766.4900000002235</v>
      </c>
      <c r="D3084" s="128">
        <v>3602.6735553629696</v>
      </c>
      <c r="F3084" s="128">
        <v>1565</v>
      </c>
      <c r="G3084" s="128">
        <v>1716</v>
      </c>
      <c r="H3084" s="149" t="s">
        <v>149</v>
      </c>
    </row>
    <row r="3086" spans="4:8" ht="12.75">
      <c r="D3086" s="128">
        <v>3853.40205905959</v>
      </c>
      <c r="F3086" s="128">
        <v>1729</v>
      </c>
      <c r="G3086" s="128">
        <v>1679</v>
      </c>
      <c r="H3086" s="149" t="s">
        <v>150</v>
      </c>
    </row>
    <row r="3088" spans="4:8" ht="12.75">
      <c r="D3088" s="128">
        <v>3780.779881887138</v>
      </c>
      <c r="F3088" s="128">
        <v>1662</v>
      </c>
      <c r="G3088" s="128">
        <v>1765</v>
      </c>
      <c r="H3088" s="149" t="s">
        <v>151</v>
      </c>
    </row>
    <row r="3090" spans="1:10" ht="12.75">
      <c r="A3090" s="144" t="s">
        <v>1166</v>
      </c>
      <c r="C3090" s="150" t="s">
        <v>1167</v>
      </c>
      <c r="D3090" s="128">
        <v>3745.618498769899</v>
      </c>
      <c r="F3090" s="128">
        <v>1652</v>
      </c>
      <c r="G3090" s="128">
        <v>1720</v>
      </c>
      <c r="H3090" s="128">
        <v>2058.2916695016065</v>
      </c>
      <c r="I3090" s="128">
        <v>-0.0001</v>
      </c>
      <c r="J3090" s="128">
        <v>-0.0001</v>
      </c>
    </row>
    <row r="3091" spans="1:8" ht="12.75">
      <c r="A3091" s="127">
        <v>38380.1072337963</v>
      </c>
      <c r="C3091" s="150" t="s">
        <v>1168</v>
      </c>
      <c r="D3091" s="128">
        <v>129.0094484467112</v>
      </c>
      <c r="F3091" s="128">
        <v>82.45604889879215</v>
      </c>
      <c r="G3091" s="128">
        <v>43.13930922024598</v>
      </c>
      <c r="H3091" s="128">
        <v>129.0094484467112</v>
      </c>
    </row>
    <row r="3093" spans="3:8" ht="12.75">
      <c r="C3093" s="150" t="s">
        <v>1169</v>
      </c>
      <c r="D3093" s="128">
        <v>3.444276252081713</v>
      </c>
      <c r="F3093" s="128">
        <v>4.991286252953518</v>
      </c>
      <c r="G3093" s="128">
        <v>2.5080993732701153</v>
      </c>
      <c r="H3093" s="128">
        <v>6.267792381336774</v>
      </c>
    </row>
    <row r="3094" spans="1:16" ht="12.75">
      <c r="A3094" s="138" t="s">
        <v>1258</v>
      </c>
      <c r="B3094" s="133" t="s">
        <v>152</v>
      </c>
      <c r="D3094" s="138" t="s">
        <v>1259</v>
      </c>
      <c r="E3094" s="133" t="s">
        <v>1260</v>
      </c>
      <c r="F3094" s="134" t="s">
        <v>1202</v>
      </c>
      <c r="G3094" s="139" t="s">
        <v>1262</v>
      </c>
      <c r="H3094" s="140">
        <v>2</v>
      </c>
      <c r="I3094" s="141" t="s">
        <v>1263</v>
      </c>
      <c r="J3094" s="140">
        <v>12</v>
      </c>
      <c r="K3094" s="139" t="s">
        <v>1264</v>
      </c>
      <c r="L3094" s="142">
        <v>1</v>
      </c>
      <c r="M3094" s="139" t="s">
        <v>1265</v>
      </c>
      <c r="N3094" s="143">
        <v>1</v>
      </c>
      <c r="O3094" s="139" t="s">
        <v>1266</v>
      </c>
      <c r="P3094" s="143">
        <v>1</v>
      </c>
    </row>
    <row r="3096" spans="1:10" ht="12.75">
      <c r="A3096" s="144" t="s">
        <v>1158</v>
      </c>
      <c r="C3096" s="145" t="s">
        <v>1159</v>
      </c>
      <c r="D3096" s="145" t="s">
        <v>1160</v>
      </c>
      <c r="F3096" s="145" t="s">
        <v>1161</v>
      </c>
      <c r="G3096" s="145" t="s">
        <v>1162</v>
      </c>
      <c r="H3096" s="145" t="s">
        <v>1163</v>
      </c>
      <c r="I3096" s="146" t="s">
        <v>1164</v>
      </c>
      <c r="J3096" s="145" t="s">
        <v>1165</v>
      </c>
    </row>
    <row r="3097" spans="1:8" ht="12.75">
      <c r="A3097" s="147" t="s">
        <v>1290</v>
      </c>
      <c r="C3097" s="148">
        <v>178.2290000000503</v>
      </c>
      <c r="D3097" s="128">
        <v>442.35266074491665</v>
      </c>
      <c r="F3097" s="128">
        <v>422</v>
      </c>
      <c r="G3097" s="128">
        <v>374</v>
      </c>
      <c r="H3097" s="149" t="s">
        <v>153</v>
      </c>
    </row>
    <row r="3099" spans="4:8" ht="12.75">
      <c r="D3099" s="128">
        <v>455.62957823835313</v>
      </c>
      <c r="F3099" s="128">
        <v>391</v>
      </c>
      <c r="G3099" s="128">
        <v>379</v>
      </c>
      <c r="H3099" s="149" t="s">
        <v>154</v>
      </c>
    </row>
    <row r="3101" spans="4:8" ht="12.75">
      <c r="D3101" s="128">
        <v>431.5</v>
      </c>
      <c r="F3101" s="128">
        <v>369</v>
      </c>
      <c r="G3101" s="128">
        <v>416.00000000046566</v>
      </c>
      <c r="H3101" s="149" t="s">
        <v>155</v>
      </c>
    </row>
    <row r="3103" spans="1:8" ht="12.75">
      <c r="A3103" s="144" t="s">
        <v>1166</v>
      </c>
      <c r="C3103" s="150" t="s">
        <v>1167</v>
      </c>
      <c r="D3103" s="128">
        <v>443.16074632775656</v>
      </c>
      <c r="F3103" s="128">
        <v>394</v>
      </c>
      <c r="G3103" s="128">
        <v>389.6666666668219</v>
      </c>
      <c r="H3103" s="128">
        <v>51.4543661193411</v>
      </c>
    </row>
    <row r="3104" spans="1:8" ht="12.75">
      <c r="A3104" s="127">
        <v>38380.10971064815</v>
      </c>
      <c r="C3104" s="150" t="s">
        <v>1168</v>
      </c>
      <c r="D3104" s="128">
        <v>12.085068813295127</v>
      </c>
      <c r="F3104" s="128">
        <v>26.6270539113887</v>
      </c>
      <c r="G3104" s="128">
        <v>22.941955743692652</v>
      </c>
      <c r="H3104" s="128">
        <v>12.085068813295127</v>
      </c>
    </row>
    <row r="3106" spans="3:8" ht="12.75">
      <c r="C3106" s="150" t="s">
        <v>1169</v>
      </c>
      <c r="D3106" s="128">
        <v>2.7270169827625375</v>
      </c>
      <c r="F3106" s="128">
        <v>6.758135510504746</v>
      </c>
      <c r="G3106" s="128">
        <v>5.887584878618523</v>
      </c>
      <c r="H3106" s="128">
        <v>23.48696471212088</v>
      </c>
    </row>
    <row r="3107" spans="1:10" ht="12.75">
      <c r="A3107" s="144" t="s">
        <v>1158</v>
      </c>
      <c r="C3107" s="145" t="s">
        <v>1159</v>
      </c>
      <c r="D3107" s="145" t="s">
        <v>1160</v>
      </c>
      <c r="F3107" s="145" t="s">
        <v>1161</v>
      </c>
      <c r="G3107" s="145" t="s">
        <v>1162</v>
      </c>
      <c r="H3107" s="145" t="s">
        <v>1163</v>
      </c>
      <c r="I3107" s="146" t="s">
        <v>1164</v>
      </c>
      <c r="J3107" s="145" t="s">
        <v>1165</v>
      </c>
    </row>
    <row r="3108" spans="1:8" ht="12.75">
      <c r="A3108" s="147" t="s">
        <v>1104</v>
      </c>
      <c r="C3108" s="148">
        <v>251.61100000003353</v>
      </c>
      <c r="D3108" s="128">
        <v>4195958.844345093</v>
      </c>
      <c r="F3108" s="128">
        <v>25500</v>
      </c>
      <c r="G3108" s="128">
        <v>22700</v>
      </c>
      <c r="H3108" s="149" t="s">
        <v>156</v>
      </c>
    </row>
    <row r="3110" spans="4:8" ht="12.75">
      <c r="D3110" s="128">
        <v>4224533.0079422</v>
      </c>
      <c r="F3110" s="128">
        <v>25200</v>
      </c>
      <c r="G3110" s="128">
        <v>22500</v>
      </c>
      <c r="H3110" s="149" t="s">
        <v>157</v>
      </c>
    </row>
    <row r="3112" spans="4:8" ht="12.75">
      <c r="D3112" s="128">
        <v>4026792.776691437</v>
      </c>
      <c r="F3112" s="128">
        <v>26200</v>
      </c>
      <c r="G3112" s="128">
        <v>22600</v>
      </c>
      <c r="H3112" s="149" t="s">
        <v>158</v>
      </c>
    </row>
    <row r="3114" spans="1:10" ht="12.75">
      <c r="A3114" s="144" t="s">
        <v>1166</v>
      </c>
      <c r="C3114" s="150" t="s">
        <v>1167</v>
      </c>
      <c r="D3114" s="128">
        <v>4149094.8763262434</v>
      </c>
      <c r="F3114" s="128">
        <v>25633.333333333336</v>
      </c>
      <c r="G3114" s="128">
        <v>22600</v>
      </c>
      <c r="H3114" s="128">
        <v>4124993.160371515</v>
      </c>
      <c r="I3114" s="128">
        <v>-0.0001</v>
      </c>
      <c r="J3114" s="128">
        <v>-0.0001</v>
      </c>
    </row>
    <row r="3115" spans="1:8" ht="12.75">
      <c r="A3115" s="127">
        <v>38380.110439814816</v>
      </c>
      <c r="C3115" s="150" t="s">
        <v>1168</v>
      </c>
      <c r="D3115" s="128">
        <v>106875.9719844924</v>
      </c>
      <c r="F3115" s="128">
        <v>513.1601439446883</v>
      </c>
      <c r="G3115" s="128">
        <v>100</v>
      </c>
      <c r="H3115" s="128">
        <v>106875.9719844924</v>
      </c>
    </row>
    <row r="3117" spans="3:8" ht="12.75">
      <c r="C3117" s="150" t="s">
        <v>1169</v>
      </c>
      <c r="D3117" s="128">
        <v>2.5758864323470037</v>
      </c>
      <c r="F3117" s="128">
        <v>2.0019251389259622</v>
      </c>
      <c r="G3117" s="128">
        <v>0.4424778761061947</v>
      </c>
      <c r="H3117" s="128">
        <v>2.5909369501807045</v>
      </c>
    </row>
    <row r="3118" spans="1:10" ht="12.75">
      <c r="A3118" s="144" t="s">
        <v>1158</v>
      </c>
      <c r="C3118" s="145" t="s">
        <v>1159</v>
      </c>
      <c r="D3118" s="145" t="s">
        <v>1160</v>
      </c>
      <c r="F3118" s="145" t="s">
        <v>1161</v>
      </c>
      <c r="G3118" s="145" t="s">
        <v>1162</v>
      </c>
      <c r="H3118" s="145" t="s">
        <v>1163</v>
      </c>
      <c r="I3118" s="146" t="s">
        <v>1164</v>
      </c>
      <c r="J3118" s="145" t="s">
        <v>1165</v>
      </c>
    </row>
    <row r="3119" spans="1:8" ht="12.75">
      <c r="A3119" s="147" t="s">
        <v>1107</v>
      </c>
      <c r="C3119" s="148">
        <v>257.6099999998696</v>
      </c>
      <c r="D3119" s="128">
        <v>293630.0173740387</v>
      </c>
      <c r="F3119" s="128">
        <v>9655</v>
      </c>
      <c r="G3119" s="128">
        <v>7822.5</v>
      </c>
      <c r="H3119" s="149" t="s">
        <v>159</v>
      </c>
    </row>
    <row r="3121" spans="4:8" ht="12.75">
      <c r="D3121" s="128">
        <v>290111.8960080147</v>
      </c>
      <c r="F3121" s="128">
        <v>9577.5</v>
      </c>
      <c r="G3121" s="128">
        <v>7780.000000007451</v>
      </c>
      <c r="H3121" s="149" t="s">
        <v>160</v>
      </c>
    </row>
    <row r="3123" spans="4:8" ht="12.75">
      <c r="D3123" s="128">
        <v>273328.34288692474</v>
      </c>
      <c r="F3123" s="128">
        <v>9740</v>
      </c>
      <c r="G3123" s="128">
        <v>8017.500000007451</v>
      </c>
      <c r="H3123" s="149" t="s">
        <v>161</v>
      </c>
    </row>
    <row r="3125" spans="1:10" ht="12.75">
      <c r="A3125" s="144" t="s">
        <v>1166</v>
      </c>
      <c r="C3125" s="150" t="s">
        <v>1167</v>
      </c>
      <c r="D3125" s="128">
        <v>285690.0854229927</v>
      </c>
      <c r="F3125" s="128">
        <v>9657.5</v>
      </c>
      <c r="G3125" s="128">
        <v>7873.3333333383</v>
      </c>
      <c r="H3125" s="128">
        <v>276924.6687563236</v>
      </c>
      <c r="I3125" s="128">
        <v>-0.0001</v>
      </c>
      <c r="J3125" s="128">
        <v>-0.0001</v>
      </c>
    </row>
    <row r="3126" spans="1:8" ht="12.75">
      <c r="A3126" s="127">
        <v>38380.111342592594</v>
      </c>
      <c r="C3126" s="150" t="s">
        <v>1168</v>
      </c>
      <c r="D3126" s="128">
        <v>10849.138370513674</v>
      </c>
      <c r="F3126" s="128">
        <v>81.2788410350443</v>
      </c>
      <c r="G3126" s="128">
        <v>126.64747661803138</v>
      </c>
      <c r="H3126" s="128">
        <v>10849.138370513674</v>
      </c>
    </row>
    <row r="3128" spans="3:8" ht="12.75">
      <c r="C3128" s="150" t="s">
        <v>1169</v>
      </c>
      <c r="D3128" s="128">
        <v>3.797520083502527</v>
      </c>
      <c r="F3128" s="128">
        <v>0.841613678851093</v>
      </c>
      <c r="G3128" s="128">
        <v>1.6085623617860054</v>
      </c>
      <c r="H3128" s="128">
        <v>3.9177218913856455</v>
      </c>
    </row>
    <row r="3129" spans="1:10" ht="12.75">
      <c r="A3129" s="144" t="s">
        <v>1158</v>
      </c>
      <c r="C3129" s="145" t="s">
        <v>1159</v>
      </c>
      <c r="D3129" s="145" t="s">
        <v>1160</v>
      </c>
      <c r="F3129" s="145" t="s">
        <v>1161</v>
      </c>
      <c r="G3129" s="145" t="s">
        <v>1162</v>
      </c>
      <c r="H3129" s="145" t="s">
        <v>1163</v>
      </c>
      <c r="I3129" s="146" t="s">
        <v>1164</v>
      </c>
      <c r="J3129" s="145" t="s">
        <v>1165</v>
      </c>
    </row>
    <row r="3130" spans="1:8" ht="12.75">
      <c r="A3130" s="147" t="s">
        <v>1106</v>
      </c>
      <c r="C3130" s="148">
        <v>259.9399999999441</v>
      </c>
      <c r="D3130" s="128">
        <v>2866817.7696914673</v>
      </c>
      <c r="F3130" s="128">
        <v>19825</v>
      </c>
      <c r="G3130" s="128">
        <v>18400</v>
      </c>
      <c r="H3130" s="149" t="s">
        <v>162</v>
      </c>
    </row>
    <row r="3132" spans="4:8" ht="12.75">
      <c r="D3132" s="128">
        <v>2730188.3514671326</v>
      </c>
      <c r="F3132" s="128">
        <v>20175</v>
      </c>
      <c r="G3132" s="128">
        <v>18625</v>
      </c>
      <c r="H3132" s="149" t="s">
        <v>163</v>
      </c>
    </row>
    <row r="3134" spans="4:8" ht="12.75">
      <c r="D3134" s="128">
        <v>2959788.1994628906</v>
      </c>
      <c r="F3134" s="128">
        <v>20700</v>
      </c>
      <c r="G3134" s="128">
        <v>18300</v>
      </c>
      <c r="H3134" s="149" t="s">
        <v>164</v>
      </c>
    </row>
    <row r="3136" spans="1:10" ht="12.75">
      <c r="A3136" s="144" t="s">
        <v>1166</v>
      </c>
      <c r="C3136" s="150" t="s">
        <v>1167</v>
      </c>
      <c r="D3136" s="128">
        <v>2852264.773540497</v>
      </c>
      <c r="F3136" s="128">
        <v>20233.333333333332</v>
      </c>
      <c r="G3136" s="128">
        <v>18441.666666666668</v>
      </c>
      <c r="H3136" s="128">
        <v>2832918.224718948</v>
      </c>
      <c r="I3136" s="128">
        <v>-0.0001</v>
      </c>
      <c r="J3136" s="128">
        <v>-0.0001</v>
      </c>
    </row>
    <row r="3137" spans="1:8" ht="12.75">
      <c r="A3137" s="127">
        <v>38380.112280092595</v>
      </c>
      <c r="C3137" s="150" t="s">
        <v>1168</v>
      </c>
      <c r="D3137" s="128">
        <v>115489.67409532044</v>
      </c>
      <c r="F3137" s="128">
        <v>440.4070087241271</v>
      </c>
      <c r="G3137" s="128">
        <v>166.45820296198482</v>
      </c>
      <c r="H3137" s="128">
        <v>115489.67409532044</v>
      </c>
    </row>
    <row r="3139" spans="3:8" ht="12.75">
      <c r="C3139" s="150" t="s">
        <v>1169</v>
      </c>
      <c r="D3139" s="128">
        <v>4.049051657710021</v>
      </c>
      <c r="F3139" s="128">
        <v>2.176640899789755</v>
      </c>
      <c r="G3139" s="128">
        <v>0.9026201696989685</v>
      </c>
      <c r="H3139" s="128">
        <v>4.076703417966756</v>
      </c>
    </row>
    <row r="3140" spans="1:10" ht="12.75">
      <c r="A3140" s="144" t="s">
        <v>1158</v>
      </c>
      <c r="C3140" s="145" t="s">
        <v>1159</v>
      </c>
      <c r="D3140" s="145" t="s">
        <v>1160</v>
      </c>
      <c r="F3140" s="145" t="s">
        <v>1161</v>
      </c>
      <c r="G3140" s="145" t="s">
        <v>1162</v>
      </c>
      <c r="H3140" s="145" t="s">
        <v>1163</v>
      </c>
      <c r="I3140" s="146" t="s">
        <v>1164</v>
      </c>
      <c r="J3140" s="145" t="s">
        <v>1165</v>
      </c>
    </row>
    <row r="3141" spans="1:8" ht="12.75">
      <c r="A3141" s="147" t="s">
        <v>1108</v>
      </c>
      <c r="C3141" s="148">
        <v>285.2129999999888</v>
      </c>
      <c r="D3141" s="128">
        <v>1285736.6306095123</v>
      </c>
      <c r="F3141" s="128">
        <v>14125</v>
      </c>
      <c r="G3141" s="128">
        <v>12325</v>
      </c>
      <c r="H3141" s="149" t="s">
        <v>165</v>
      </c>
    </row>
    <row r="3143" spans="4:8" ht="12.75">
      <c r="D3143" s="128">
        <v>1213846.5946922302</v>
      </c>
      <c r="F3143" s="128">
        <v>14200</v>
      </c>
      <c r="G3143" s="128">
        <v>12200</v>
      </c>
      <c r="H3143" s="149" t="s">
        <v>166</v>
      </c>
    </row>
    <row r="3145" spans="4:8" ht="12.75">
      <c r="D3145" s="128">
        <v>1291274.2184200287</v>
      </c>
      <c r="F3145" s="128">
        <v>14400</v>
      </c>
      <c r="G3145" s="128">
        <v>12275</v>
      </c>
      <c r="H3145" s="149" t="s">
        <v>167</v>
      </c>
    </row>
    <row r="3147" spans="1:10" ht="12.75">
      <c r="A3147" s="144" t="s">
        <v>1166</v>
      </c>
      <c r="C3147" s="150" t="s">
        <v>1167</v>
      </c>
      <c r="D3147" s="128">
        <v>1263619.147907257</v>
      </c>
      <c r="F3147" s="128">
        <v>14241.666666666668</v>
      </c>
      <c r="G3147" s="128">
        <v>12266.666666666668</v>
      </c>
      <c r="H3147" s="128">
        <v>1250469.370669509</v>
      </c>
      <c r="I3147" s="128">
        <v>-0.0001</v>
      </c>
      <c r="J3147" s="128">
        <v>-0.0001</v>
      </c>
    </row>
    <row r="3148" spans="1:8" ht="12.75">
      <c r="A3148" s="127">
        <v>38380.113217592596</v>
      </c>
      <c r="C3148" s="150" t="s">
        <v>1168</v>
      </c>
      <c r="D3148" s="128">
        <v>43193.13035479909</v>
      </c>
      <c r="F3148" s="128">
        <v>142.15601757693315</v>
      </c>
      <c r="G3148" s="128">
        <v>62.91528696058958</v>
      </c>
      <c r="H3148" s="128">
        <v>43193.13035479909</v>
      </c>
    </row>
    <row r="3150" spans="3:8" ht="12.75">
      <c r="C3150" s="150" t="s">
        <v>1169</v>
      </c>
      <c r="D3150" s="128">
        <v>3.4182079645068217</v>
      </c>
      <c r="F3150" s="128">
        <v>0.9981698132961954</v>
      </c>
      <c r="G3150" s="128">
        <v>0.5128963610917627</v>
      </c>
      <c r="H3150" s="128">
        <v>3.454153405746614</v>
      </c>
    </row>
    <row r="3151" spans="1:10" ht="12.75">
      <c r="A3151" s="144" t="s">
        <v>1158</v>
      </c>
      <c r="C3151" s="145" t="s">
        <v>1159</v>
      </c>
      <c r="D3151" s="145" t="s">
        <v>1160</v>
      </c>
      <c r="F3151" s="145" t="s">
        <v>1161</v>
      </c>
      <c r="G3151" s="145" t="s">
        <v>1162</v>
      </c>
      <c r="H3151" s="145" t="s">
        <v>1163</v>
      </c>
      <c r="I3151" s="146" t="s">
        <v>1164</v>
      </c>
      <c r="J3151" s="145" t="s">
        <v>1165</v>
      </c>
    </row>
    <row r="3152" spans="1:8" ht="12.75">
      <c r="A3152" s="147" t="s">
        <v>1104</v>
      </c>
      <c r="C3152" s="148">
        <v>288.1579999998212</v>
      </c>
      <c r="D3152" s="128">
        <v>405798.32818078995</v>
      </c>
      <c r="F3152" s="128">
        <v>3680</v>
      </c>
      <c r="G3152" s="128">
        <v>3390.0000000037253</v>
      </c>
      <c r="H3152" s="149" t="s">
        <v>168</v>
      </c>
    </row>
    <row r="3154" spans="4:8" ht="12.75">
      <c r="D3154" s="128">
        <v>418194.24403858185</v>
      </c>
      <c r="F3154" s="128">
        <v>3680</v>
      </c>
      <c r="G3154" s="128">
        <v>3390.0000000037253</v>
      </c>
      <c r="H3154" s="149" t="s">
        <v>169</v>
      </c>
    </row>
    <row r="3156" spans="4:8" ht="12.75">
      <c r="D3156" s="128">
        <v>405547.09375047684</v>
      </c>
      <c r="F3156" s="128">
        <v>3680</v>
      </c>
      <c r="G3156" s="128">
        <v>3390.0000000037253</v>
      </c>
      <c r="H3156" s="149" t="s">
        <v>170</v>
      </c>
    </row>
    <row r="3158" spans="1:10" ht="12.75">
      <c r="A3158" s="144" t="s">
        <v>1166</v>
      </c>
      <c r="C3158" s="150" t="s">
        <v>1167</v>
      </c>
      <c r="D3158" s="128">
        <v>409846.55532328284</v>
      </c>
      <c r="F3158" s="128">
        <v>3680</v>
      </c>
      <c r="G3158" s="128">
        <v>3390.0000000037253</v>
      </c>
      <c r="H3158" s="128">
        <v>406313.8008985022</v>
      </c>
      <c r="I3158" s="128">
        <v>-0.0001</v>
      </c>
      <c r="J3158" s="128">
        <v>-0.0001</v>
      </c>
    </row>
    <row r="3159" spans="1:8" ht="12.75">
      <c r="A3159" s="127">
        <v>38380.113900462966</v>
      </c>
      <c r="C3159" s="150" t="s">
        <v>1168</v>
      </c>
      <c r="D3159" s="128">
        <v>7230.401776555482</v>
      </c>
      <c r="H3159" s="128">
        <v>7230.401776555482</v>
      </c>
    </row>
    <row r="3161" spans="3:8" ht="12.75">
      <c r="C3161" s="150" t="s">
        <v>1169</v>
      </c>
      <c r="D3161" s="128">
        <v>1.764172879494428</v>
      </c>
      <c r="F3161" s="128">
        <v>0</v>
      </c>
      <c r="G3161" s="128">
        <v>0</v>
      </c>
      <c r="H3161" s="128">
        <v>1.7795117371269524</v>
      </c>
    </row>
    <row r="3162" spans="1:10" ht="12.75">
      <c r="A3162" s="144" t="s">
        <v>1158</v>
      </c>
      <c r="C3162" s="145" t="s">
        <v>1159</v>
      </c>
      <c r="D3162" s="145" t="s">
        <v>1160</v>
      </c>
      <c r="F3162" s="145" t="s">
        <v>1161</v>
      </c>
      <c r="G3162" s="145" t="s">
        <v>1162</v>
      </c>
      <c r="H3162" s="145" t="s">
        <v>1163</v>
      </c>
      <c r="I3162" s="146" t="s">
        <v>1164</v>
      </c>
      <c r="J3162" s="145" t="s">
        <v>1165</v>
      </c>
    </row>
    <row r="3163" spans="1:8" ht="12.75">
      <c r="A3163" s="147" t="s">
        <v>1105</v>
      </c>
      <c r="C3163" s="148">
        <v>334.94100000010803</v>
      </c>
      <c r="D3163" s="128">
        <v>191494.314057827</v>
      </c>
      <c r="F3163" s="128">
        <v>22500</v>
      </c>
      <c r="H3163" s="149" t="s">
        <v>171</v>
      </c>
    </row>
    <row r="3165" spans="4:8" ht="12.75">
      <c r="D3165" s="128">
        <v>195902.7956149578</v>
      </c>
      <c r="F3165" s="128">
        <v>22500</v>
      </c>
      <c r="H3165" s="149" t="s">
        <v>172</v>
      </c>
    </row>
    <row r="3167" spans="4:8" ht="12.75">
      <c r="D3167" s="128">
        <v>189971.19770383835</v>
      </c>
      <c r="F3167" s="128">
        <v>22700</v>
      </c>
      <c r="H3167" s="149" t="s">
        <v>173</v>
      </c>
    </row>
    <row r="3169" spans="1:10" ht="12.75">
      <c r="A3169" s="144" t="s">
        <v>1166</v>
      </c>
      <c r="C3169" s="150" t="s">
        <v>1167</v>
      </c>
      <c r="D3169" s="128">
        <v>192456.1024588744</v>
      </c>
      <c r="F3169" s="128">
        <v>22566.666666666664</v>
      </c>
      <c r="H3169" s="128">
        <v>169889.43579220772</v>
      </c>
      <c r="I3169" s="128">
        <v>-0.0001</v>
      </c>
      <c r="J3169" s="128">
        <v>-0.0001</v>
      </c>
    </row>
    <row r="3170" spans="1:8" ht="12.75">
      <c r="A3170" s="127">
        <v>38380.114594907405</v>
      </c>
      <c r="C3170" s="150" t="s">
        <v>1168</v>
      </c>
      <c r="D3170" s="128">
        <v>3080.5423452828445</v>
      </c>
      <c r="F3170" s="128">
        <v>115.47005383792514</v>
      </c>
      <c r="H3170" s="128">
        <v>3080.5423452828445</v>
      </c>
    </row>
    <row r="3172" spans="3:8" ht="12.75">
      <c r="C3172" s="150" t="s">
        <v>1169</v>
      </c>
      <c r="D3172" s="128">
        <v>1.6006467479726292</v>
      </c>
      <c r="F3172" s="128">
        <v>0.5116841381296536</v>
      </c>
      <c r="H3172" s="128">
        <v>1.813263038350816</v>
      </c>
    </row>
    <row r="3173" spans="1:10" ht="12.75">
      <c r="A3173" s="144" t="s">
        <v>1158</v>
      </c>
      <c r="C3173" s="145" t="s">
        <v>1159</v>
      </c>
      <c r="D3173" s="145" t="s">
        <v>1160</v>
      </c>
      <c r="F3173" s="145" t="s">
        <v>1161</v>
      </c>
      <c r="G3173" s="145" t="s">
        <v>1162</v>
      </c>
      <c r="H3173" s="145" t="s">
        <v>1163</v>
      </c>
      <c r="I3173" s="146" t="s">
        <v>1164</v>
      </c>
      <c r="J3173" s="145" t="s">
        <v>1165</v>
      </c>
    </row>
    <row r="3174" spans="1:8" ht="12.75">
      <c r="A3174" s="147" t="s">
        <v>1109</v>
      </c>
      <c r="C3174" s="148">
        <v>393.36599999992177</v>
      </c>
      <c r="D3174" s="128">
        <v>4138345.9169807434</v>
      </c>
      <c r="F3174" s="128">
        <v>16100</v>
      </c>
      <c r="G3174" s="128">
        <v>14400</v>
      </c>
      <c r="H3174" s="149" t="s">
        <v>174</v>
      </c>
    </row>
    <row r="3176" spans="4:8" ht="12.75">
      <c r="D3176" s="128">
        <v>4049488.7126846313</v>
      </c>
      <c r="F3176" s="128">
        <v>16900</v>
      </c>
      <c r="G3176" s="128">
        <v>14300</v>
      </c>
      <c r="H3176" s="149" t="s">
        <v>175</v>
      </c>
    </row>
    <row r="3178" spans="4:8" ht="12.75">
      <c r="D3178" s="128">
        <v>4151500.6262893677</v>
      </c>
      <c r="F3178" s="128">
        <v>17300</v>
      </c>
      <c r="G3178" s="128">
        <v>14600</v>
      </c>
      <c r="H3178" s="149" t="s">
        <v>176</v>
      </c>
    </row>
    <row r="3180" spans="1:10" ht="12.75">
      <c r="A3180" s="144" t="s">
        <v>1166</v>
      </c>
      <c r="C3180" s="150" t="s">
        <v>1167</v>
      </c>
      <c r="D3180" s="128">
        <v>4113111.751984914</v>
      </c>
      <c r="F3180" s="128">
        <v>16766.666666666668</v>
      </c>
      <c r="G3180" s="128">
        <v>14433.333333333332</v>
      </c>
      <c r="H3180" s="128">
        <v>4097511.751984914</v>
      </c>
      <c r="I3180" s="128">
        <v>-0.0001</v>
      </c>
      <c r="J3180" s="128">
        <v>-0.0001</v>
      </c>
    </row>
    <row r="3181" spans="1:8" ht="12.75">
      <c r="A3181" s="127">
        <v>38380.1153125</v>
      </c>
      <c r="C3181" s="150" t="s">
        <v>1168</v>
      </c>
      <c r="D3181" s="128">
        <v>55490.3589968864</v>
      </c>
      <c r="F3181" s="128">
        <v>611.0100926607788</v>
      </c>
      <c r="G3181" s="128">
        <v>152.7525231651947</v>
      </c>
      <c r="H3181" s="128">
        <v>55490.3589968864</v>
      </c>
    </row>
    <row r="3183" spans="3:8" ht="12.75">
      <c r="C3183" s="150" t="s">
        <v>1169</v>
      </c>
      <c r="D3183" s="128">
        <v>1.3491089555275948</v>
      </c>
      <c r="F3183" s="128">
        <v>3.6441953836626966</v>
      </c>
      <c r="G3183" s="128">
        <v>1.0583315692738666</v>
      </c>
      <c r="H3183" s="128">
        <v>1.3542452677531878</v>
      </c>
    </row>
    <row r="3184" spans="1:10" ht="12.75">
      <c r="A3184" s="144" t="s">
        <v>1158</v>
      </c>
      <c r="C3184" s="145" t="s">
        <v>1159</v>
      </c>
      <c r="D3184" s="145" t="s">
        <v>1160</v>
      </c>
      <c r="F3184" s="145" t="s">
        <v>1161</v>
      </c>
      <c r="G3184" s="145" t="s">
        <v>1162</v>
      </c>
      <c r="H3184" s="145" t="s">
        <v>1163</v>
      </c>
      <c r="I3184" s="146" t="s">
        <v>1164</v>
      </c>
      <c r="J3184" s="145" t="s">
        <v>1165</v>
      </c>
    </row>
    <row r="3185" spans="1:8" ht="12.75">
      <c r="A3185" s="147" t="s">
        <v>1103</v>
      </c>
      <c r="C3185" s="148">
        <v>396.15199999976903</v>
      </c>
      <c r="D3185" s="128">
        <v>6580125.336112976</v>
      </c>
      <c r="F3185" s="128">
        <v>78800</v>
      </c>
      <c r="G3185" s="128">
        <v>81500</v>
      </c>
      <c r="H3185" s="149" t="s">
        <v>177</v>
      </c>
    </row>
    <row r="3187" spans="4:8" ht="12.75">
      <c r="D3187" s="128">
        <v>6703535.983345032</v>
      </c>
      <c r="F3187" s="128">
        <v>79600</v>
      </c>
      <c r="G3187" s="128">
        <v>83200</v>
      </c>
      <c r="H3187" s="149" t="s">
        <v>178</v>
      </c>
    </row>
    <row r="3189" spans="4:8" ht="12.75">
      <c r="D3189" s="128">
        <v>6491984.519065857</v>
      </c>
      <c r="F3189" s="128">
        <v>79400</v>
      </c>
      <c r="G3189" s="128">
        <v>81700</v>
      </c>
      <c r="H3189" s="149" t="s">
        <v>179</v>
      </c>
    </row>
    <row r="3191" spans="1:10" ht="12.75">
      <c r="A3191" s="144" t="s">
        <v>1166</v>
      </c>
      <c r="C3191" s="150" t="s">
        <v>1167</v>
      </c>
      <c r="D3191" s="128">
        <v>6591881.946174622</v>
      </c>
      <c r="F3191" s="128">
        <v>79266.66666666667</v>
      </c>
      <c r="G3191" s="128">
        <v>82133.33333333333</v>
      </c>
      <c r="H3191" s="128">
        <v>6511197.285056905</v>
      </c>
      <c r="I3191" s="128">
        <v>-0.0001</v>
      </c>
      <c r="J3191" s="128">
        <v>-0.0001</v>
      </c>
    </row>
    <row r="3192" spans="1:8" ht="12.75">
      <c r="A3192" s="127">
        <v>38380.11603009259</v>
      </c>
      <c r="C3192" s="150" t="s">
        <v>1168</v>
      </c>
      <c r="D3192" s="128">
        <v>106264.61744042559</v>
      </c>
      <c r="F3192" s="128">
        <v>416.33319989322655</v>
      </c>
      <c r="G3192" s="128">
        <v>929.1573243177569</v>
      </c>
      <c r="H3192" s="128">
        <v>106264.61744042559</v>
      </c>
    </row>
    <row r="3194" spans="3:8" ht="12.75">
      <c r="C3194" s="150" t="s">
        <v>1169</v>
      </c>
      <c r="D3194" s="128">
        <v>1.6120527993085907</v>
      </c>
      <c r="F3194" s="128">
        <v>0.5252311184523464</v>
      </c>
      <c r="G3194" s="128">
        <v>1.131279209802464</v>
      </c>
      <c r="H3194" s="128">
        <v>1.6320288387559876</v>
      </c>
    </row>
    <row r="3195" spans="1:10" ht="12.75">
      <c r="A3195" s="144" t="s">
        <v>1158</v>
      </c>
      <c r="C3195" s="145" t="s">
        <v>1159</v>
      </c>
      <c r="D3195" s="145" t="s">
        <v>1160</v>
      </c>
      <c r="F3195" s="145" t="s">
        <v>1161</v>
      </c>
      <c r="G3195" s="145" t="s">
        <v>1162</v>
      </c>
      <c r="H3195" s="145" t="s">
        <v>1163</v>
      </c>
      <c r="I3195" s="146" t="s">
        <v>1164</v>
      </c>
      <c r="J3195" s="145" t="s">
        <v>1165</v>
      </c>
    </row>
    <row r="3196" spans="1:8" ht="12.75">
      <c r="A3196" s="147" t="s">
        <v>1110</v>
      </c>
      <c r="C3196" s="148">
        <v>589.5920000001788</v>
      </c>
      <c r="D3196" s="128">
        <v>329383.2482419014</v>
      </c>
      <c r="F3196" s="128">
        <v>3230</v>
      </c>
      <c r="G3196" s="128">
        <v>2800</v>
      </c>
      <c r="H3196" s="149" t="s">
        <v>180</v>
      </c>
    </row>
    <row r="3198" spans="4:8" ht="12.75">
      <c r="D3198" s="128">
        <v>335410.1721377373</v>
      </c>
      <c r="F3198" s="128">
        <v>3359.9999999962747</v>
      </c>
      <c r="G3198" s="128">
        <v>2910</v>
      </c>
      <c r="H3198" s="149" t="s">
        <v>181</v>
      </c>
    </row>
    <row r="3200" spans="4:8" ht="12.75">
      <c r="D3200" s="128">
        <v>342686.70636224747</v>
      </c>
      <c r="F3200" s="128">
        <v>3209.9999999962747</v>
      </c>
      <c r="G3200" s="128">
        <v>2830</v>
      </c>
      <c r="H3200" s="149" t="s">
        <v>182</v>
      </c>
    </row>
    <row r="3202" spans="1:10" ht="12.75">
      <c r="A3202" s="144" t="s">
        <v>1166</v>
      </c>
      <c r="C3202" s="150" t="s">
        <v>1167</v>
      </c>
      <c r="D3202" s="128">
        <v>335826.708913962</v>
      </c>
      <c r="F3202" s="128">
        <v>3266.666666664183</v>
      </c>
      <c r="G3202" s="128">
        <v>2846.666666666667</v>
      </c>
      <c r="H3202" s="128">
        <v>332770.0422472966</v>
      </c>
      <c r="I3202" s="128">
        <v>-0.0001</v>
      </c>
      <c r="J3202" s="128">
        <v>-0.0001</v>
      </c>
    </row>
    <row r="3203" spans="1:8" ht="12.75">
      <c r="A3203" s="127">
        <v>38380.11678240741</v>
      </c>
      <c r="C3203" s="150" t="s">
        <v>1168</v>
      </c>
      <c r="D3203" s="128">
        <v>6661.5033329122525</v>
      </c>
      <c r="F3203" s="128">
        <v>81.44527815161209</v>
      </c>
      <c r="G3203" s="128">
        <v>56.86240703077328</v>
      </c>
      <c r="H3203" s="128">
        <v>6661.5033329122525</v>
      </c>
    </row>
    <row r="3205" spans="3:8" ht="12.75">
      <c r="C3205" s="150" t="s">
        <v>1169</v>
      </c>
      <c r="D3205" s="128">
        <v>1.9836133208269962</v>
      </c>
      <c r="F3205" s="128">
        <v>2.493222800561449</v>
      </c>
      <c r="G3205" s="128">
        <v>1.9975084437039794</v>
      </c>
      <c r="H3205" s="128">
        <v>2.001833845356123</v>
      </c>
    </row>
    <row r="3206" spans="1:10" ht="12.75">
      <c r="A3206" s="144" t="s">
        <v>1158</v>
      </c>
      <c r="C3206" s="145" t="s">
        <v>1159</v>
      </c>
      <c r="D3206" s="145" t="s">
        <v>1160</v>
      </c>
      <c r="F3206" s="145" t="s">
        <v>1161</v>
      </c>
      <c r="G3206" s="145" t="s">
        <v>1162</v>
      </c>
      <c r="H3206" s="145" t="s">
        <v>1163</v>
      </c>
      <c r="I3206" s="146" t="s">
        <v>1164</v>
      </c>
      <c r="J3206" s="145" t="s">
        <v>1165</v>
      </c>
    </row>
    <row r="3207" spans="1:8" ht="12.75">
      <c r="A3207" s="147" t="s">
        <v>1111</v>
      </c>
      <c r="C3207" s="148">
        <v>766.4900000002235</v>
      </c>
      <c r="D3207" s="128">
        <v>3501.989949759096</v>
      </c>
      <c r="F3207" s="128">
        <v>1719</v>
      </c>
      <c r="G3207" s="128">
        <v>1604.9999999981374</v>
      </c>
      <c r="H3207" s="149" t="s">
        <v>183</v>
      </c>
    </row>
    <row r="3209" spans="4:8" ht="12.75">
      <c r="D3209" s="128">
        <v>3147.895289968699</v>
      </c>
      <c r="F3209" s="128">
        <v>1596</v>
      </c>
      <c r="G3209" s="128">
        <v>1564</v>
      </c>
      <c r="H3209" s="149" t="s">
        <v>184</v>
      </c>
    </row>
    <row r="3211" spans="4:8" ht="12.75">
      <c r="D3211" s="128">
        <v>3275.988461058587</v>
      </c>
      <c r="F3211" s="128">
        <v>1656</v>
      </c>
      <c r="G3211" s="128">
        <v>1654</v>
      </c>
      <c r="H3211" s="149" t="s">
        <v>185</v>
      </c>
    </row>
    <row r="3213" spans="1:10" ht="12.75">
      <c r="A3213" s="144" t="s">
        <v>1166</v>
      </c>
      <c r="C3213" s="150" t="s">
        <v>1167</v>
      </c>
      <c r="D3213" s="128">
        <v>3308.6245669287937</v>
      </c>
      <c r="F3213" s="128">
        <v>1657</v>
      </c>
      <c r="G3213" s="128">
        <v>1607.6666666660458</v>
      </c>
      <c r="H3213" s="128">
        <v>1677.2538352217994</v>
      </c>
      <c r="I3213" s="128">
        <v>-0.0001</v>
      </c>
      <c r="J3213" s="128">
        <v>-0.0001</v>
      </c>
    </row>
    <row r="3214" spans="1:8" ht="12.75">
      <c r="A3214" s="127">
        <v>38380.11754629629</v>
      </c>
      <c r="C3214" s="150" t="s">
        <v>1168</v>
      </c>
      <c r="D3214" s="128">
        <v>179.289134020437</v>
      </c>
      <c r="F3214" s="128">
        <v>61.50609725872712</v>
      </c>
      <c r="G3214" s="128">
        <v>45.05922029217656</v>
      </c>
      <c r="H3214" s="128">
        <v>179.289134020437</v>
      </c>
    </row>
    <row r="3216" spans="3:8" ht="12.75">
      <c r="C3216" s="150" t="s">
        <v>1169</v>
      </c>
      <c r="D3216" s="128">
        <v>5.418841890147146</v>
      </c>
      <c r="F3216" s="128">
        <v>3.7118948255115947</v>
      </c>
      <c r="G3216" s="128">
        <v>2.802771322342565</v>
      </c>
      <c r="H3216" s="128">
        <v>10.689445464688887</v>
      </c>
    </row>
    <row r="3217" spans="1:16" ht="12.75">
      <c r="A3217" s="138" t="s">
        <v>1258</v>
      </c>
      <c r="B3217" s="133" t="s">
        <v>1236</v>
      </c>
      <c r="D3217" s="138" t="s">
        <v>1259</v>
      </c>
      <c r="E3217" s="133" t="s">
        <v>1260</v>
      </c>
      <c r="F3217" s="134" t="s">
        <v>1203</v>
      </c>
      <c r="G3217" s="139" t="s">
        <v>1262</v>
      </c>
      <c r="H3217" s="140">
        <v>2</v>
      </c>
      <c r="I3217" s="141" t="s">
        <v>1263</v>
      </c>
      <c r="J3217" s="140">
        <v>13</v>
      </c>
      <c r="K3217" s="139" t="s">
        <v>1264</v>
      </c>
      <c r="L3217" s="142">
        <v>1</v>
      </c>
      <c r="M3217" s="139" t="s">
        <v>1265</v>
      </c>
      <c r="N3217" s="143">
        <v>1</v>
      </c>
      <c r="O3217" s="139" t="s">
        <v>1266</v>
      </c>
      <c r="P3217" s="143">
        <v>1</v>
      </c>
    </row>
    <row r="3219" spans="1:10" ht="12.75">
      <c r="A3219" s="144" t="s">
        <v>1158</v>
      </c>
      <c r="C3219" s="145" t="s">
        <v>1159</v>
      </c>
      <c r="D3219" s="145" t="s">
        <v>1160</v>
      </c>
      <c r="F3219" s="145" t="s">
        <v>1161</v>
      </c>
      <c r="G3219" s="145" t="s">
        <v>1162</v>
      </c>
      <c r="H3219" s="145" t="s">
        <v>1163</v>
      </c>
      <c r="I3219" s="146" t="s">
        <v>1164</v>
      </c>
      <c r="J3219" s="145" t="s">
        <v>1165</v>
      </c>
    </row>
    <row r="3220" spans="1:8" ht="12.75">
      <c r="A3220" s="147" t="s">
        <v>1290</v>
      </c>
      <c r="C3220" s="148">
        <v>178.2290000000503</v>
      </c>
      <c r="D3220" s="128">
        <v>722.7560016810894</v>
      </c>
      <c r="F3220" s="128">
        <v>400</v>
      </c>
      <c r="G3220" s="128">
        <v>425</v>
      </c>
      <c r="H3220" s="149" t="s">
        <v>186</v>
      </c>
    </row>
    <row r="3222" spans="4:8" ht="12.75">
      <c r="D3222" s="128">
        <v>662.1248597027734</v>
      </c>
      <c r="F3222" s="128">
        <v>437.99999999953434</v>
      </c>
      <c r="G3222" s="128">
        <v>444.99999999953434</v>
      </c>
      <c r="H3222" s="149" t="s">
        <v>187</v>
      </c>
    </row>
    <row r="3224" spans="4:8" ht="12.75">
      <c r="D3224" s="128">
        <v>698.790137372911</v>
      </c>
      <c r="F3224" s="128">
        <v>411</v>
      </c>
      <c r="G3224" s="128">
        <v>411</v>
      </c>
      <c r="H3224" s="149" t="s">
        <v>188</v>
      </c>
    </row>
    <row r="3226" spans="1:8" ht="12.75">
      <c r="A3226" s="144" t="s">
        <v>1166</v>
      </c>
      <c r="C3226" s="150" t="s">
        <v>1167</v>
      </c>
      <c r="D3226" s="128">
        <v>694.5569995855913</v>
      </c>
      <c r="F3226" s="128">
        <v>416.3333333331781</v>
      </c>
      <c r="G3226" s="128">
        <v>426.9999999998448</v>
      </c>
      <c r="H3226" s="128">
        <v>272.5778329190798</v>
      </c>
    </row>
    <row r="3227" spans="1:8" ht="12.75">
      <c r="A3227" s="127">
        <v>38380.12002314815</v>
      </c>
      <c r="C3227" s="150" t="s">
        <v>1168</v>
      </c>
      <c r="D3227" s="128">
        <v>30.5364280171005</v>
      </c>
      <c r="F3227" s="128">
        <v>19.553345834492116</v>
      </c>
      <c r="G3227" s="128">
        <v>17.08800749038944</v>
      </c>
      <c r="H3227" s="128">
        <v>30.5364280171005</v>
      </c>
    </row>
    <row r="3229" spans="3:8" ht="12.75">
      <c r="C3229" s="150" t="s">
        <v>1169</v>
      </c>
      <c r="D3229" s="128">
        <v>4.396533047009838</v>
      </c>
      <c r="F3229" s="128">
        <v>4.696560248478642</v>
      </c>
      <c r="G3229" s="128">
        <v>4.001875290490785</v>
      </c>
      <c r="H3229" s="128">
        <v>11.202828817765914</v>
      </c>
    </row>
    <row r="3230" spans="1:10" ht="12.75">
      <c r="A3230" s="144" t="s">
        <v>1158</v>
      </c>
      <c r="C3230" s="145" t="s">
        <v>1159</v>
      </c>
      <c r="D3230" s="145" t="s">
        <v>1160</v>
      </c>
      <c r="F3230" s="145" t="s">
        <v>1161</v>
      </c>
      <c r="G3230" s="145" t="s">
        <v>1162</v>
      </c>
      <c r="H3230" s="145" t="s">
        <v>1163</v>
      </c>
      <c r="I3230" s="146" t="s">
        <v>1164</v>
      </c>
      <c r="J3230" s="145" t="s">
        <v>1165</v>
      </c>
    </row>
    <row r="3231" spans="1:8" ht="12.75">
      <c r="A3231" s="147" t="s">
        <v>1104</v>
      </c>
      <c r="C3231" s="148">
        <v>251.61100000003353</v>
      </c>
      <c r="D3231" s="128">
        <v>3717944.490787506</v>
      </c>
      <c r="F3231" s="128">
        <v>26100</v>
      </c>
      <c r="G3231" s="128">
        <v>23200</v>
      </c>
      <c r="H3231" s="149" t="s">
        <v>189</v>
      </c>
    </row>
    <row r="3233" spans="4:8" ht="12.75">
      <c r="D3233" s="128">
        <v>3565047.546207428</v>
      </c>
      <c r="F3233" s="128">
        <v>24600</v>
      </c>
      <c r="G3233" s="128">
        <v>23500</v>
      </c>
      <c r="H3233" s="149" t="s">
        <v>190</v>
      </c>
    </row>
    <row r="3235" spans="4:8" ht="12.75">
      <c r="D3235" s="128">
        <v>3044550</v>
      </c>
      <c r="F3235" s="128">
        <v>24100</v>
      </c>
      <c r="G3235" s="128">
        <v>22600</v>
      </c>
      <c r="H3235" s="149" t="s">
        <v>191</v>
      </c>
    </row>
    <row r="3237" spans="1:10" ht="12.75">
      <c r="A3237" s="144" t="s">
        <v>1166</v>
      </c>
      <c r="C3237" s="150" t="s">
        <v>1167</v>
      </c>
      <c r="D3237" s="128">
        <v>3442514.012331645</v>
      </c>
      <c r="F3237" s="128">
        <v>24933.333333333336</v>
      </c>
      <c r="G3237" s="128">
        <v>23100</v>
      </c>
      <c r="H3237" s="128">
        <v>3418506.3818095564</v>
      </c>
      <c r="I3237" s="128">
        <v>-0.0001</v>
      </c>
      <c r="J3237" s="128">
        <v>-0.0001</v>
      </c>
    </row>
    <row r="3238" spans="1:8" ht="12.75">
      <c r="A3238" s="127">
        <v>38380.12075231481</v>
      </c>
      <c r="C3238" s="150" t="s">
        <v>1168</v>
      </c>
      <c r="D3238" s="128">
        <v>353023.91597285116</v>
      </c>
      <c r="F3238" s="128">
        <v>1040.8329997330663</v>
      </c>
      <c r="G3238" s="128">
        <v>458.25756949558405</v>
      </c>
      <c r="H3238" s="128">
        <v>353023.91597285116</v>
      </c>
    </row>
    <row r="3240" spans="3:8" ht="12.75">
      <c r="C3240" s="150" t="s">
        <v>1169</v>
      </c>
      <c r="D3240" s="128">
        <v>10.254828730057802</v>
      </c>
      <c r="F3240" s="128">
        <v>4.174463902672726</v>
      </c>
      <c r="G3240" s="128">
        <v>1.9837990021453853</v>
      </c>
      <c r="H3240" s="128">
        <v>10.32684677294594</v>
      </c>
    </row>
    <row r="3241" spans="1:10" ht="12.75">
      <c r="A3241" s="144" t="s">
        <v>1158</v>
      </c>
      <c r="C3241" s="145" t="s">
        <v>1159</v>
      </c>
      <c r="D3241" s="145" t="s">
        <v>1160</v>
      </c>
      <c r="F3241" s="145" t="s">
        <v>1161</v>
      </c>
      <c r="G3241" s="145" t="s">
        <v>1162</v>
      </c>
      <c r="H3241" s="145" t="s">
        <v>1163</v>
      </c>
      <c r="I3241" s="146" t="s">
        <v>1164</v>
      </c>
      <c r="J3241" s="145" t="s">
        <v>1165</v>
      </c>
    </row>
    <row r="3242" spans="1:8" ht="12.75">
      <c r="A3242" s="147" t="s">
        <v>1107</v>
      </c>
      <c r="C3242" s="148">
        <v>257.6099999998696</v>
      </c>
      <c r="D3242" s="128">
        <v>397252.3486881256</v>
      </c>
      <c r="F3242" s="128">
        <v>9572.5</v>
      </c>
      <c r="G3242" s="128">
        <v>8242.5</v>
      </c>
      <c r="H3242" s="149" t="s">
        <v>192</v>
      </c>
    </row>
    <row r="3244" spans="4:8" ht="12.75">
      <c r="D3244" s="128">
        <v>365248.7559890747</v>
      </c>
      <c r="F3244" s="128">
        <v>9670</v>
      </c>
      <c r="G3244" s="128">
        <v>8112.5</v>
      </c>
      <c r="H3244" s="149" t="s">
        <v>193</v>
      </c>
    </row>
    <row r="3246" spans="4:8" ht="12.75">
      <c r="D3246" s="128">
        <v>385051.0140080452</v>
      </c>
      <c r="F3246" s="128">
        <v>10630</v>
      </c>
      <c r="G3246" s="128">
        <v>8222.5</v>
      </c>
      <c r="H3246" s="149" t="s">
        <v>194</v>
      </c>
    </row>
    <row r="3248" spans="1:10" ht="12.75">
      <c r="A3248" s="144" t="s">
        <v>1166</v>
      </c>
      <c r="C3248" s="150" t="s">
        <v>1167</v>
      </c>
      <c r="D3248" s="128">
        <v>382517.3728950819</v>
      </c>
      <c r="F3248" s="128">
        <v>9957.5</v>
      </c>
      <c r="G3248" s="128">
        <v>8192.5</v>
      </c>
      <c r="H3248" s="128">
        <v>373442.3728950819</v>
      </c>
      <c r="I3248" s="128">
        <v>-0.0001</v>
      </c>
      <c r="J3248" s="128">
        <v>-0.0001</v>
      </c>
    </row>
    <row r="3249" spans="1:8" ht="12.75">
      <c r="A3249" s="127">
        <v>38380.12165509259</v>
      </c>
      <c r="C3249" s="150" t="s">
        <v>1168</v>
      </c>
      <c r="D3249" s="128">
        <v>16151.53210623289</v>
      </c>
      <c r="F3249" s="128">
        <v>584.4388334120175</v>
      </c>
      <c r="G3249" s="128">
        <v>70</v>
      </c>
      <c r="H3249" s="128">
        <v>16151.53210623289</v>
      </c>
    </row>
    <row r="3251" spans="3:8" ht="12.75">
      <c r="C3251" s="150" t="s">
        <v>1169</v>
      </c>
      <c r="D3251" s="128">
        <v>4.222430992869699</v>
      </c>
      <c r="F3251" s="128">
        <v>5.869332999367487</v>
      </c>
      <c r="G3251" s="128">
        <v>0.8544400366188587</v>
      </c>
      <c r="H3251" s="128">
        <v>4.3250400271986935</v>
      </c>
    </row>
    <row r="3252" spans="1:10" ht="12.75">
      <c r="A3252" s="144" t="s">
        <v>1158</v>
      </c>
      <c r="C3252" s="145" t="s">
        <v>1159</v>
      </c>
      <c r="D3252" s="145" t="s">
        <v>1160</v>
      </c>
      <c r="F3252" s="145" t="s">
        <v>1161</v>
      </c>
      <c r="G3252" s="145" t="s">
        <v>1162</v>
      </c>
      <c r="H3252" s="145" t="s">
        <v>1163</v>
      </c>
      <c r="I3252" s="146" t="s">
        <v>1164</v>
      </c>
      <c r="J3252" s="145" t="s">
        <v>1165</v>
      </c>
    </row>
    <row r="3253" spans="1:8" ht="12.75">
      <c r="A3253" s="147" t="s">
        <v>1106</v>
      </c>
      <c r="C3253" s="148">
        <v>259.9399999999441</v>
      </c>
      <c r="D3253" s="128">
        <v>4117010.1207962036</v>
      </c>
      <c r="F3253" s="128">
        <v>24450</v>
      </c>
      <c r="G3253" s="128">
        <v>22025</v>
      </c>
      <c r="H3253" s="149" t="s">
        <v>195</v>
      </c>
    </row>
    <row r="3255" spans="4:8" ht="12.75">
      <c r="D3255" s="128">
        <v>4377368.425079346</v>
      </c>
      <c r="F3255" s="128">
        <v>24925</v>
      </c>
      <c r="G3255" s="128">
        <v>21500</v>
      </c>
      <c r="H3255" s="149" t="s">
        <v>196</v>
      </c>
    </row>
    <row r="3257" spans="4:8" ht="12.75">
      <c r="D3257" s="128">
        <v>4286993.86025238</v>
      </c>
      <c r="F3257" s="128">
        <v>23950</v>
      </c>
      <c r="G3257" s="128">
        <v>21800</v>
      </c>
      <c r="H3257" s="149" t="s">
        <v>197</v>
      </c>
    </row>
    <row r="3259" spans="1:10" ht="12.75">
      <c r="A3259" s="144" t="s">
        <v>1166</v>
      </c>
      <c r="C3259" s="150" t="s">
        <v>1167</v>
      </c>
      <c r="D3259" s="128">
        <v>4260457.46870931</v>
      </c>
      <c r="F3259" s="128">
        <v>24441.666666666664</v>
      </c>
      <c r="G3259" s="128">
        <v>21775</v>
      </c>
      <c r="H3259" s="128">
        <v>4237335.667362508</v>
      </c>
      <c r="I3259" s="128">
        <v>-0.0001</v>
      </c>
      <c r="J3259" s="128">
        <v>-0.0001</v>
      </c>
    </row>
    <row r="3260" spans="1:8" ht="12.75">
      <c r="A3260" s="127">
        <v>38380.12259259259</v>
      </c>
      <c r="C3260" s="150" t="s">
        <v>1168</v>
      </c>
      <c r="D3260" s="128">
        <v>132192.08262750332</v>
      </c>
      <c r="F3260" s="128">
        <v>487.55341587700246</v>
      </c>
      <c r="G3260" s="128">
        <v>263.39134382131846</v>
      </c>
      <c r="H3260" s="128">
        <v>132192.08262750332</v>
      </c>
    </row>
    <row r="3262" spans="3:8" ht="12.75">
      <c r="C3262" s="150" t="s">
        <v>1169</v>
      </c>
      <c r="D3262" s="128">
        <v>3.102767334221282</v>
      </c>
      <c r="F3262" s="128">
        <v>1.9947633789717119</v>
      </c>
      <c r="G3262" s="128">
        <v>1.2096043344262615</v>
      </c>
      <c r="H3262" s="128">
        <v>3.119698154802664</v>
      </c>
    </row>
    <row r="3263" spans="1:10" ht="12.75">
      <c r="A3263" s="144" t="s">
        <v>1158</v>
      </c>
      <c r="C3263" s="145" t="s">
        <v>1159</v>
      </c>
      <c r="D3263" s="145" t="s">
        <v>1160</v>
      </c>
      <c r="F3263" s="145" t="s">
        <v>1161</v>
      </c>
      <c r="G3263" s="145" t="s">
        <v>1162</v>
      </c>
      <c r="H3263" s="145" t="s">
        <v>1163</v>
      </c>
      <c r="I3263" s="146" t="s">
        <v>1164</v>
      </c>
      <c r="J3263" s="145" t="s">
        <v>1165</v>
      </c>
    </row>
    <row r="3264" spans="1:8" ht="12.75">
      <c r="A3264" s="147" t="s">
        <v>1108</v>
      </c>
      <c r="C3264" s="148">
        <v>285.2129999999888</v>
      </c>
      <c r="D3264" s="128">
        <v>804252.181470871</v>
      </c>
      <c r="F3264" s="128">
        <v>12325</v>
      </c>
      <c r="G3264" s="128">
        <v>11025</v>
      </c>
      <c r="H3264" s="149" t="s">
        <v>198</v>
      </c>
    </row>
    <row r="3266" spans="4:8" ht="12.75">
      <c r="D3266" s="128">
        <v>804227.4146757126</v>
      </c>
      <c r="F3266" s="128">
        <v>12300</v>
      </c>
      <c r="G3266" s="128">
        <v>10950</v>
      </c>
      <c r="H3266" s="149" t="s">
        <v>199</v>
      </c>
    </row>
    <row r="3268" spans="4:8" ht="12.75">
      <c r="D3268" s="128">
        <v>737100</v>
      </c>
      <c r="F3268" s="128">
        <v>11550</v>
      </c>
      <c r="G3268" s="128">
        <v>11125</v>
      </c>
      <c r="H3268" s="149" t="s">
        <v>200</v>
      </c>
    </row>
    <row r="3270" spans="1:10" ht="12.75">
      <c r="A3270" s="144" t="s">
        <v>1166</v>
      </c>
      <c r="C3270" s="150" t="s">
        <v>1167</v>
      </c>
      <c r="D3270" s="128">
        <v>781859.8653821945</v>
      </c>
      <c r="F3270" s="128">
        <v>12058.333333333332</v>
      </c>
      <c r="G3270" s="128">
        <v>11033.333333333332</v>
      </c>
      <c r="H3270" s="128">
        <v>770368.2088410849</v>
      </c>
      <c r="I3270" s="128">
        <v>-0.0001</v>
      </c>
      <c r="J3270" s="128">
        <v>-0.0001</v>
      </c>
    </row>
    <row r="3271" spans="1:8" ht="12.75">
      <c r="A3271" s="127">
        <v>38380.12353009259</v>
      </c>
      <c r="C3271" s="150" t="s">
        <v>1168</v>
      </c>
      <c r="D3271" s="128">
        <v>38763.18246896924</v>
      </c>
      <c r="F3271" s="128">
        <v>440.4070087241271</v>
      </c>
      <c r="G3271" s="128">
        <v>87.79711460710615</v>
      </c>
      <c r="H3271" s="128">
        <v>38763.18246896924</v>
      </c>
    </row>
    <row r="3273" spans="3:8" ht="12.75">
      <c r="C3273" s="150" t="s">
        <v>1169</v>
      </c>
      <c r="D3273" s="128">
        <v>4.957817146685325</v>
      </c>
      <c r="F3273" s="128">
        <v>3.652304149750882</v>
      </c>
      <c r="G3273" s="128">
        <v>0.7957442411520199</v>
      </c>
      <c r="H3273" s="128">
        <v>5.03177338110606</v>
      </c>
    </row>
    <row r="3274" spans="1:10" ht="12.75">
      <c r="A3274" s="144" t="s">
        <v>1158</v>
      </c>
      <c r="C3274" s="145" t="s">
        <v>1159</v>
      </c>
      <c r="D3274" s="145" t="s">
        <v>1160</v>
      </c>
      <c r="F3274" s="145" t="s">
        <v>1161</v>
      </c>
      <c r="G3274" s="145" t="s">
        <v>1162</v>
      </c>
      <c r="H3274" s="145" t="s">
        <v>1163</v>
      </c>
      <c r="I3274" s="146" t="s">
        <v>1164</v>
      </c>
      <c r="J3274" s="145" t="s">
        <v>1165</v>
      </c>
    </row>
    <row r="3275" spans="1:8" ht="12.75">
      <c r="A3275" s="147" t="s">
        <v>1104</v>
      </c>
      <c r="C3275" s="148">
        <v>288.1579999998212</v>
      </c>
      <c r="D3275" s="128">
        <v>363633.17685079575</v>
      </c>
      <c r="F3275" s="128">
        <v>3370</v>
      </c>
      <c r="G3275" s="128">
        <v>3309.9999999962747</v>
      </c>
      <c r="H3275" s="149" t="s">
        <v>201</v>
      </c>
    </row>
    <row r="3277" spans="4:8" ht="12.75">
      <c r="D3277" s="128">
        <v>373610.96630239487</v>
      </c>
      <c r="F3277" s="128">
        <v>3370</v>
      </c>
      <c r="G3277" s="128">
        <v>3309.9999999962747</v>
      </c>
      <c r="H3277" s="149" t="s">
        <v>202</v>
      </c>
    </row>
    <row r="3279" spans="4:8" ht="12.75">
      <c r="D3279" s="128">
        <v>367726.84492111206</v>
      </c>
      <c r="F3279" s="128">
        <v>3370</v>
      </c>
      <c r="G3279" s="128">
        <v>3309.9999999962747</v>
      </c>
      <c r="H3279" s="149" t="s">
        <v>203</v>
      </c>
    </row>
    <row r="3281" spans="1:10" ht="12.75">
      <c r="A3281" s="144" t="s">
        <v>1166</v>
      </c>
      <c r="C3281" s="150" t="s">
        <v>1167</v>
      </c>
      <c r="D3281" s="128">
        <v>368323.66269143426</v>
      </c>
      <c r="F3281" s="128">
        <v>3370</v>
      </c>
      <c r="G3281" s="128">
        <v>3309.9999999962747</v>
      </c>
      <c r="H3281" s="128">
        <v>364984.12729320594</v>
      </c>
      <c r="I3281" s="128">
        <v>-0.0001</v>
      </c>
      <c r="J3281" s="128">
        <v>-0.0001</v>
      </c>
    </row>
    <row r="3282" spans="1:8" ht="12.75">
      <c r="A3282" s="127">
        <v>38380.12421296296</v>
      </c>
      <c r="C3282" s="150" t="s">
        <v>1168</v>
      </c>
      <c r="D3282" s="128">
        <v>5015.59709040781</v>
      </c>
      <c r="G3282" s="128">
        <v>5.638186222554939E-05</v>
      </c>
      <c r="H3282" s="128">
        <v>5015.59709040781</v>
      </c>
    </row>
    <row r="3284" spans="3:8" ht="12.75">
      <c r="C3284" s="150" t="s">
        <v>1169</v>
      </c>
      <c r="D3284" s="128">
        <v>1.3617363201043269</v>
      </c>
      <c r="F3284" s="128">
        <v>0</v>
      </c>
      <c r="G3284" s="128">
        <v>1.703379523432412E-06</v>
      </c>
      <c r="H3284" s="128">
        <v>1.3741959486305517</v>
      </c>
    </row>
    <row r="3285" spans="1:10" ht="12.75">
      <c r="A3285" s="144" t="s">
        <v>1158</v>
      </c>
      <c r="C3285" s="145" t="s">
        <v>1159</v>
      </c>
      <c r="D3285" s="145" t="s">
        <v>1160</v>
      </c>
      <c r="F3285" s="145" t="s">
        <v>1161</v>
      </c>
      <c r="G3285" s="145" t="s">
        <v>1162</v>
      </c>
      <c r="H3285" s="145" t="s">
        <v>1163</v>
      </c>
      <c r="I3285" s="146" t="s">
        <v>1164</v>
      </c>
      <c r="J3285" s="145" t="s">
        <v>1165</v>
      </c>
    </row>
    <row r="3286" spans="1:8" ht="12.75">
      <c r="A3286" s="147" t="s">
        <v>1105</v>
      </c>
      <c r="C3286" s="148">
        <v>334.94100000010803</v>
      </c>
      <c r="D3286" s="128">
        <v>1591435.6808109283</v>
      </c>
      <c r="F3286" s="128">
        <v>27000</v>
      </c>
      <c r="H3286" s="149" t="s">
        <v>204</v>
      </c>
    </row>
    <row r="3288" spans="4:8" ht="12.75">
      <c r="D3288" s="128">
        <v>1291675</v>
      </c>
      <c r="F3288" s="128">
        <v>26400</v>
      </c>
      <c r="H3288" s="149" t="s">
        <v>205</v>
      </c>
    </row>
    <row r="3290" spans="4:8" ht="12.75">
      <c r="D3290" s="128">
        <v>1625680.0561466217</v>
      </c>
      <c r="F3290" s="128">
        <v>27200</v>
      </c>
      <c r="H3290" s="149" t="s">
        <v>206</v>
      </c>
    </row>
    <row r="3292" spans="1:10" ht="12.75">
      <c r="A3292" s="144" t="s">
        <v>1166</v>
      </c>
      <c r="C3292" s="150" t="s">
        <v>1167</v>
      </c>
      <c r="D3292" s="128">
        <v>1502930.2456525168</v>
      </c>
      <c r="F3292" s="128">
        <v>26866.666666666664</v>
      </c>
      <c r="H3292" s="128">
        <v>1476063.5789858499</v>
      </c>
      <c r="I3292" s="128">
        <v>-0.0001</v>
      </c>
      <c r="J3292" s="128">
        <v>-0.0001</v>
      </c>
    </row>
    <row r="3293" spans="1:8" ht="12.75">
      <c r="A3293" s="127">
        <v>38380.12490740741</v>
      </c>
      <c r="C3293" s="150" t="s">
        <v>1168</v>
      </c>
      <c r="D3293" s="128">
        <v>183751.8800510952</v>
      </c>
      <c r="F3293" s="128">
        <v>416.33319989322655</v>
      </c>
      <c r="H3293" s="128">
        <v>183751.8800510952</v>
      </c>
    </row>
    <row r="3295" spans="3:8" ht="12.75">
      <c r="C3295" s="150" t="s">
        <v>1169</v>
      </c>
      <c r="D3295" s="128">
        <v>12.226241409581649</v>
      </c>
      <c r="F3295" s="128">
        <v>1.5496272948879402</v>
      </c>
      <c r="H3295" s="128">
        <v>12.44877813307639</v>
      </c>
    </row>
    <row r="3296" spans="1:10" ht="12.75">
      <c r="A3296" s="144" t="s">
        <v>1158</v>
      </c>
      <c r="C3296" s="145" t="s">
        <v>1159</v>
      </c>
      <c r="D3296" s="145" t="s">
        <v>1160</v>
      </c>
      <c r="F3296" s="145" t="s">
        <v>1161</v>
      </c>
      <c r="G3296" s="145" t="s">
        <v>1162</v>
      </c>
      <c r="H3296" s="145" t="s">
        <v>1163</v>
      </c>
      <c r="I3296" s="146" t="s">
        <v>1164</v>
      </c>
      <c r="J3296" s="145" t="s">
        <v>1165</v>
      </c>
    </row>
    <row r="3297" spans="1:8" ht="12.75">
      <c r="A3297" s="147" t="s">
        <v>1109</v>
      </c>
      <c r="C3297" s="148">
        <v>393.36599999992177</v>
      </c>
      <c r="D3297" s="128">
        <v>4459610.088111877</v>
      </c>
      <c r="F3297" s="128">
        <v>15100</v>
      </c>
      <c r="G3297" s="128">
        <v>14900</v>
      </c>
      <c r="H3297" s="149" t="s">
        <v>207</v>
      </c>
    </row>
    <row r="3299" spans="4:8" ht="12.75">
      <c r="D3299" s="128">
        <v>4090787.7131004333</v>
      </c>
      <c r="F3299" s="128">
        <v>17500</v>
      </c>
      <c r="G3299" s="128">
        <v>15900</v>
      </c>
      <c r="H3299" s="149" t="s">
        <v>208</v>
      </c>
    </row>
    <row r="3301" spans="4:8" ht="12.75">
      <c r="D3301" s="128">
        <v>4453016.708992004</v>
      </c>
      <c r="F3301" s="128">
        <v>16300</v>
      </c>
      <c r="G3301" s="128">
        <v>15500</v>
      </c>
      <c r="H3301" s="149" t="s">
        <v>209</v>
      </c>
    </row>
    <row r="3303" spans="1:10" ht="12.75">
      <c r="A3303" s="144" t="s">
        <v>1166</v>
      </c>
      <c r="C3303" s="150" t="s">
        <v>1167</v>
      </c>
      <c r="D3303" s="128">
        <v>4334471.503401439</v>
      </c>
      <c r="F3303" s="128">
        <v>16300</v>
      </c>
      <c r="G3303" s="128">
        <v>15433.333333333332</v>
      </c>
      <c r="H3303" s="128">
        <v>4318604.836734772</v>
      </c>
      <c r="I3303" s="128">
        <v>-0.0001</v>
      </c>
      <c r="J3303" s="128">
        <v>-0.0001</v>
      </c>
    </row>
    <row r="3304" spans="1:8" ht="12.75">
      <c r="A3304" s="127">
        <v>38380.125625</v>
      </c>
      <c r="C3304" s="150" t="s">
        <v>1168</v>
      </c>
      <c r="D3304" s="128">
        <v>211062.10082260935</v>
      </c>
      <c r="F3304" s="128">
        <v>1200</v>
      </c>
      <c r="G3304" s="128">
        <v>503.32229568471666</v>
      </c>
      <c r="H3304" s="128">
        <v>211062.10082260935</v>
      </c>
    </row>
    <row r="3306" spans="3:8" ht="12.75">
      <c r="C3306" s="150" t="s">
        <v>1169</v>
      </c>
      <c r="D3306" s="128">
        <v>4.869384898642896</v>
      </c>
      <c r="F3306" s="128">
        <v>7.361963190184049</v>
      </c>
      <c r="G3306" s="128">
        <v>3.261267574630994</v>
      </c>
      <c r="H3306" s="128">
        <v>4.887275145604432</v>
      </c>
    </row>
    <row r="3307" spans="1:10" ht="12.75">
      <c r="A3307" s="144" t="s">
        <v>1158</v>
      </c>
      <c r="C3307" s="145" t="s">
        <v>1159</v>
      </c>
      <c r="D3307" s="145" t="s">
        <v>1160</v>
      </c>
      <c r="F3307" s="145" t="s">
        <v>1161</v>
      </c>
      <c r="G3307" s="145" t="s">
        <v>1162</v>
      </c>
      <c r="H3307" s="145" t="s">
        <v>1163</v>
      </c>
      <c r="I3307" s="146" t="s">
        <v>1164</v>
      </c>
      <c r="J3307" s="145" t="s">
        <v>1165</v>
      </c>
    </row>
    <row r="3308" spans="1:8" ht="12.75">
      <c r="A3308" s="147" t="s">
        <v>1103</v>
      </c>
      <c r="C3308" s="148">
        <v>396.15199999976903</v>
      </c>
      <c r="D3308" s="128">
        <v>4861629.2682724</v>
      </c>
      <c r="F3308" s="128">
        <v>77100</v>
      </c>
      <c r="G3308" s="128">
        <v>79300</v>
      </c>
      <c r="H3308" s="149" t="s">
        <v>210</v>
      </c>
    </row>
    <row r="3310" spans="4:8" ht="12.75">
      <c r="D3310" s="128">
        <v>4895161.810714722</v>
      </c>
      <c r="F3310" s="128">
        <v>75400</v>
      </c>
      <c r="G3310" s="128">
        <v>79000</v>
      </c>
      <c r="H3310" s="149" t="s">
        <v>211</v>
      </c>
    </row>
    <row r="3312" spans="4:8" ht="12.75">
      <c r="D3312" s="128">
        <v>4753867.068717957</v>
      </c>
      <c r="F3312" s="128">
        <v>76300</v>
      </c>
      <c r="G3312" s="128">
        <v>80200</v>
      </c>
      <c r="H3312" s="149" t="s">
        <v>212</v>
      </c>
    </row>
    <row r="3314" spans="1:10" ht="12.75">
      <c r="A3314" s="144" t="s">
        <v>1166</v>
      </c>
      <c r="C3314" s="150" t="s">
        <v>1167</v>
      </c>
      <c r="D3314" s="128">
        <v>4836886.049235026</v>
      </c>
      <c r="F3314" s="128">
        <v>76266.66666666667</v>
      </c>
      <c r="G3314" s="128">
        <v>79500</v>
      </c>
      <c r="H3314" s="128">
        <v>4759020.016734036</v>
      </c>
      <c r="I3314" s="128">
        <v>-0.0001</v>
      </c>
      <c r="J3314" s="128">
        <v>-0.0001</v>
      </c>
    </row>
    <row r="3315" spans="1:8" ht="12.75">
      <c r="A3315" s="127">
        <v>38380.12634259259</v>
      </c>
      <c r="C3315" s="150" t="s">
        <v>1168</v>
      </c>
      <c r="D3315" s="128">
        <v>73825.6134090782</v>
      </c>
      <c r="F3315" s="128">
        <v>850.4900548115381</v>
      </c>
      <c r="G3315" s="128">
        <v>624.4997998398399</v>
      </c>
      <c r="H3315" s="128">
        <v>73825.6134090782</v>
      </c>
    </row>
    <row r="3317" spans="3:8" ht="12.75">
      <c r="C3317" s="150" t="s">
        <v>1169</v>
      </c>
      <c r="D3317" s="128">
        <v>1.5263045822787995</v>
      </c>
      <c r="F3317" s="128">
        <v>1.1151530438962476</v>
      </c>
      <c r="G3317" s="128">
        <v>0.7855343394211823</v>
      </c>
      <c r="H3317" s="128">
        <v>1.5512776401336168</v>
      </c>
    </row>
    <row r="3318" spans="1:10" ht="12.75">
      <c r="A3318" s="144" t="s">
        <v>1158</v>
      </c>
      <c r="C3318" s="145" t="s">
        <v>1159</v>
      </c>
      <c r="D3318" s="145" t="s">
        <v>1160</v>
      </c>
      <c r="F3318" s="145" t="s">
        <v>1161</v>
      </c>
      <c r="G3318" s="145" t="s">
        <v>1162</v>
      </c>
      <c r="H3318" s="145" t="s">
        <v>1163</v>
      </c>
      <c r="I3318" s="146" t="s">
        <v>1164</v>
      </c>
      <c r="J3318" s="145" t="s">
        <v>1165</v>
      </c>
    </row>
    <row r="3319" spans="1:8" ht="12.75">
      <c r="A3319" s="147" t="s">
        <v>1110</v>
      </c>
      <c r="C3319" s="148">
        <v>589.5920000001788</v>
      </c>
      <c r="D3319" s="128">
        <v>434461.21493148804</v>
      </c>
      <c r="F3319" s="128">
        <v>3530</v>
      </c>
      <c r="G3319" s="128">
        <v>3209.9999999962747</v>
      </c>
      <c r="H3319" s="149" t="s">
        <v>213</v>
      </c>
    </row>
    <row r="3321" spans="4:8" ht="12.75">
      <c r="D3321" s="128">
        <v>419522.10798072815</v>
      </c>
      <c r="F3321" s="128">
        <v>3600</v>
      </c>
      <c r="G3321" s="128">
        <v>3200</v>
      </c>
      <c r="H3321" s="149" t="s">
        <v>214</v>
      </c>
    </row>
    <row r="3323" spans="4:8" ht="12.75">
      <c r="D3323" s="128">
        <v>414270.76986837387</v>
      </c>
      <c r="F3323" s="128">
        <v>3670</v>
      </c>
      <c r="G3323" s="128">
        <v>3150</v>
      </c>
      <c r="H3323" s="149" t="s">
        <v>215</v>
      </c>
    </row>
    <row r="3325" spans="1:10" ht="12.75">
      <c r="A3325" s="144" t="s">
        <v>1166</v>
      </c>
      <c r="C3325" s="150" t="s">
        <v>1167</v>
      </c>
      <c r="D3325" s="128">
        <v>422751.3642601967</v>
      </c>
      <c r="F3325" s="128">
        <v>3600</v>
      </c>
      <c r="G3325" s="128">
        <v>3186.6666666654246</v>
      </c>
      <c r="H3325" s="128">
        <v>419358.0309268639</v>
      </c>
      <c r="I3325" s="128">
        <v>-0.0001</v>
      </c>
      <c r="J3325" s="128">
        <v>-0.0001</v>
      </c>
    </row>
    <row r="3326" spans="1:8" ht="12.75">
      <c r="A3326" s="127">
        <v>38380.12709490741</v>
      </c>
      <c r="C3326" s="150" t="s">
        <v>1168</v>
      </c>
      <c r="D3326" s="128">
        <v>10475.427917298694</v>
      </c>
      <c r="F3326" s="128">
        <v>70</v>
      </c>
      <c r="G3326" s="128">
        <v>32.145502535308154</v>
      </c>
      <c r="H3326" s="128">
        <v>10475.427917298694</v>
      </c>
    </row>
    <row r="3328" spans="3:8" ht="12.75">
      <c r="C3328" s="150" t="s">
        <v>1169</v>
      </c>
      <c r="D3328" s="128">
        <v>2.4779169987139853</v>
      </c>
      <c r="F3328" s="128">
        <v>1.9444444444444446</v>
      </c>
      <c r="G3328" s="128">
        <v>1.0087500795602726</v>
      </c>
      <c r="H3328" s="128">
        <v>2.497967642147197</v>
      </c>
    </row>
    <row r="3329" spans="1:10" ht="12.75">
      <c r="A3329" s="144" t="s">
        <v>1158</v>
      </c>
      <c r="C3329" s="145" t="s">
        <v>1159</v>
      </c>
      <c r="D3329" s="145" t="s">
        <v>1160</v>
      </c>
      <c r="F3329" s="145" t="s">
        <v>1161</v>
      </c>
      <c r="G3329" s="145" t="s">
        <v>1162</v>
      </c>
      <c r="H3329" s="145" t="s">
        <v>1163</v>
      </c>
      <c r="I3329" s="146" t="s">
        <v>1164</v>
      </c>
      <c r="J3329" s="145" t="s">
        <v>1165</v>
      </c>
    </row>
    <row r="3330" spans="1:8" ht="12.75">
      <c r="A3330" s="147" t="s">
        <v>1111</v>
      </c>
      <c r="C3330" s="148">
        <v>766.4900000002235</v>
      </c>
      <c r="D3330" s="128">
        <v>28715.845623254776</v>
      </c>
      <c r="F3330" s="128">
        <v>1914.0000000018626</v>
      </c>
      <c r="G3330" s="128">
        <v>1968</v>
      </c>
      <c r="H3330" s="149" t="s">
        <v>216</v>
      </c>
    </row>
    <row r="3332" spans="4:8" ht="12.75">
      <c r="D3332" s="128">
        <v>28914.64612954855</v>
      </c>
      <c r="F3332" s="128">
        <v>1813</v>
      </c>
      <c r="G3332" s="128">
        <v>1738</v>
      </c>
      <c r="H3332" s="149" t="s">
        <v>217</v>
      </c>
    </row>
    <row r="3334" spans="4:8" ht="12.75">
      <c r="D3334" s="128">
        <v>29124.73147597909</v>
      </c>
      <c r="F3334" s="128">
        <v>2012</v>
      </c>
      <c r="G3334" s="128">
        <v>1921</v>
      </c>
      <c r="H3334" s="149" t="s">
        <v>218</v>
      </c>
    </row>
    <row r="3336" spans="1:10" ht="12.75">
      <c r="A3336" s="144" t="s">
        <v>1166</v>
      </c>
      <c r="C3336" s="150" t="s">
        <v>1167</v>
      </c>
      <c r="D3336" s="128">
        <v>28918.40774292747</v>
      </c>
      <c r="F3336" s="128">
        <v>1913.0000000006207</v>
      </c>
      <c r="G3336" s="128">
        <v>1875.6666666666665</v>
      </c>
      <c r="H3336" s="128">
        <v>27024.802864878395</v>
      </c>
      <c r="I3336" s="128">
        <v>-0.0001</v>
      </c>
      <c r="J3336" s="128">
        <v>-0.0001</v>
      </c>
    </row>
    <row r="3337" spans="1:8" ht="12.75">
      <c r="A3337" s="127">
        <v>38380.127847222226</v>
      </c>
      <c r="C3337" s="150" t="s">
        <v>1168</v>
      </c>
      <c r="D3337" s="128">
        <v>204.46887890531383</v>
      </c>
      <c r="F3337" s="128">
        <v>99.50376877285396</v>
      </c>
      <c r="G3337" s="128">
        <v>121.51680267902597</v>
      </c>
      <c r="H3337" s="128">
        <v>204.46887890531383</v>
      </c>
    </row>
    <row r="3339" spans="3:8" ht="12.75">
      <c r="C3339" s="150" t="s">
        <v>1169</v>
      </c>
      <c r="D3339" s="128">
        <v>0.7070544157304807</v>
      </c>
      <c r="F3339" s="128">
        <v>5.201451582478915</v>
      </c>
      <c r="G3339" s="128">
        <v>6.47859264327489</v>
      </c>
      <c r="H3339" s="128">
        <v>0.7565971153522932</v>
      </c>
    </row>
    <row r="3340" spans="1:16" ht="12.75">
      <c r="A3340" s="138" t="s">
        <v>1258</v>
      </c>
      <c r="B3340" s="133" t="s">
        <v>1309</v>
      </c>
      <c r="D3340" s="138" t="s">
        <v>1259</v>
      </c>
      <c r="E3340" s="133" t="s">
        <v>1260</v>
      </c>
      <c r="F3340" s="134" t="s">
        <v>1205</v>
      </c>
      <c r="G3340" s="139" t="s">
        <v>1262</v>
      </c>
      <c r="H3340" s="140">
        <v>2</v>
      </c>
      <c r="I3340" s="141" t="s">
        <v>1263</v>
      </c>
      <c r="J3340" s="140">
        <v>14</v>
      </c>
      <c r="K3340" s="139" t="s">
        <v>1264</v>
      </c>
      <c r="L3340" s="142">
        <v>1</v>
      </c>
      <c r="M3340" s="139" t="s">
        <v>1265</v>
      </c>
      <c r="N3340" s="143">
        <v>1</v>
      </c>
      <c r="O3340" s="139" t="s">
        <v>1266</v>
      </c>
      <c r="P3340" s="143">
        <v>1</v>
      </c>
    </row>
    <row r="3342" spans="1:10" ht="12.75">
      <c r="A3342" s="144" t="s">
        <v>1158</v>
      </c>
      <c r="C3342" s="145" t="s">
        <v>1159</v>
      </c>
      <c r="D3342" s="145" t="s">
        <v>1160</v>
      </c>
      <c r="F3342" s="145" t="s">
        <v>1161</v>
      </c>
      <c r="G3342" s="145" t="s">
        <v>1162</v>
      </c>
      <c r="H3342" s="145" t="s">
        <v>1163</v>
      </c>
      <c r="I3342" s="146" t="s">
        <v>1164</v>
      </c>
      <c r="J3342" s="145" t="s">
        <v>1165</v>
      </c>
    </row>
    <row r="3343" spans="1:8" ht="12.75">
      <c r="A3343" s="147" t="s">
        <v>1290</v>
      </c>
      <c r="C3343" s="148">
        <v>178.2290000000503</v>
      </c>
      <c r="D3343" s="128">
        <v>545.2135144798085</v>
      </c>
      <c r="F3343" s="128">
        <v>393</v>
      </c>
      <c r="G3343" s="128">
        <v>401.99999999953434</v>
      </c>
      <c r="H3343" s="149" t="s">
        <v>219</v>
      </c>
    </row>
    <row r="3345" spans="4:8" ht="12.75">
      <c r="D3345" s="128">
        <v>537.4444481479004</v>
      </c>
      <c r="F3345" s="128">
        <v>392</v>
      </c>
      <c r="G3345" s="128">
        <v>408</v>
      </c>
      <c r="H3345" s="149" t="s">
        <v>220</v>
      </c>
    </row>
    <row r="3347" spans="4:8" ht="12.75">
      <c r="D3347" s="128">
        <v>511.39237872930244</v>
      </c>
      <c r="F3347" s="128">
        <v>408.99999999953434</v>
      </c>
      <c r="G3347" s="128">
        <v>449</v>
      </c>
      <c r="H3347" s="149" t="s">
        <v>221</v>
      </c>
    </row>
    <row r="3349" spans="1:8" ht="12.75">
      <c r="A3349" s="144" t="s">
        <v>1166</v>
      </c>
      <c r="C3349" s="150" t="s">
        <v>1167</v>
      </c>
      <c r="D3349" s="128">
        <v>531.3501137856705</v>
      </c>
      <c r="F3349" s="128">
        <v>397.9999999998448</v>
      </c>
      <c r="G3349" s="128">
        <v>419.66666666651145</v>
      </c>
      <c r="H3349" s="128">
        <v>121.88201482749233</v>
      </c>
    </row>
    <row r="3350" spans="1:8" ht="12.75">
      <c r="A3350" s="127">
        <v>38380.13033564815</v>
      </c>
      <c r="C3350" s="150" t="s">
        <v>1168</v>
      </c>
      <c r="D3350" s="128">
        <v>17.715049798195434</v>
      </c>
      <c r="F3350" s="128">
        <v>9.5393920139013</v>
      </c>
      <c r="G3350" s="128">
        <v>25.579940057426423</v>
      </c>
      <c r="H3350" s="128">
        <v>17.715049798195434</v>
      </c>
    </row>
    <row r="3352" spans="3:8" ht="12.75">
      <c r="C3352" s="150" t="s">
        <v>1169</v>
      </c>
      <c r="D3352" s="128">
        <v>3.33396932429022</v>
      </c>
      <c r="F3352" s="128">
        <v>2.396832164297744</v>
      </c>
      <c r="G3352" s="128">
        <v>6.095299457689249</v>
      </c>
      <c r="H3352" s="128">
        <v>14.534588899985545</v>
      </c>
    </row>
    <row r="3353" spans="1:10" ht="12.75">
      <c r="A3353" s="144" t="s">
        <v>1158</v>
      </c>
      <c r="C3353" s="145" t="s">
        <v>1159</v>
      </c>
      <c r="D3353" s="145" t="s">
        <v>1160</v>
      </c>
      <c r="F3353" s="145" t="s">
        <v>1161</v>
      </c>
      <c r="G3353" s="145" t="s">
        <v>1162</v>
      </c>
      <c r="H3353" s="145" t="s">
        <v>1163</v>
      </c>
      <c r="I3353" s="146" t="s">
        <v>1164</v>
      </c>
      <c r="J3353" s="145" t="s">
        <v>1165</v>
      </c>
    </row>
    <row r="3354" spans="1:8" ht="12.75">
      <c r="A3354" s="147" t="s">
        <v>1104</v>
      </c>
      <c r="C3354" s="148">
        <v>251.61100000003353</v>
      </c>
      <c r="D3354" s="128">
        <v>5375866.431900024</v>
      </c>
      <c r="F3354" s="128">
        <v>29300</v>
      </c>
      <c r="G3354" s="128">
        <v>24800</v>
      </c>
      <c r="H3354" s="149" t="s">
        <v>222</v>
      </c>
    </row>
    <row r="3356" spans="4:8" ht="12.75">
      <c r="D3356" s="128">
        <v>5433464.391464233</v>
      </c>
      <c r="F3356" s="128">
        <v>28700</v>
      </c>
      <c r="G3356" s="128">
        <v>24100</v>
      </c>
      <c r="H3356" s="149" t="s">
        <v>223</v>
      </c>
    </row>
    <row r="3358" spans="4:8" ht="12.75">
      <c r="D3358" s="128">
        <v>5087180.5785598755</v>
      </c>
      <c r="F3358" s="128">
        <v>31200</v>
      </c>
      <c r="G3358" s="128">
        <v>24700</v>
      </c>
      <c r="H3358" s="149" t="s">
        <v>224</v>
      </c>
    </row>
    <row r="3360" spans="1:10" ht="12.75">
      <c r="A3360" s="144" t="s">
        <v>1166</v>
      </c>
      <c r="C3360" s="150" t="s">
        <v>1167</v>
      </c>
      <c r="D3360" s="128">
        <v>5298837.133974711</v>
      </c>
      <c r="F3360" s="128">
        <v>29733.333333333336</v>
      </c>
      <c r="G3360" s="128">
        <v>24533.333333333336</v>
      </c>
      <c r="H3360" s="128">
        <v>5271729.430433272</v>
      </c>
      <c r="I3360" s="128">
        <v>-0.0001</v>
      </c>
      <c r="J3360" s="128">
        <v>-0.0001</v>
      </c>
    </row>
    <row r="3361" spans="1:8" ht="12.75">
      <c r="A3361" s="127">
        <v>38380.131064814814</v>
      </c>
      <c r="C3361" s="150" t="s">
        <v>1168</v>
      </c>
      <c r="D3361" s="128">
        <v>185548.52282906126</v>
      </c>
      <c r="F3361" s="128">
        <v>1305.1181300301264</v>
      </c>
      <c r="G3361" s="128">
        <v>378.5938897200183</v>
      </c>
      <c r="H3361" s="128">
        <v>185548.52282906126</v>
      </c>
    </row>
    <row r="3363" spans="3:8" ht="12.75">
      <c r="C3363" s="150" t="s">
        <v>1169</v>
      </c>
      <c r="D3363" s="128">
        <v>3.5016838249164954</v>
      </c>
      <c r="F3363" s="128">
        <v>4.389410751222397</v>
      </c>
      <c r="G3363" s="128">
        <v>1.5431816157065958</v>
      </c>
      <c r="H3363" s="128">
        <v>3.519689795874281</v>
      </c>
    </row>
    <row r="3364" spans="1:10" ht="12.75">
      <c r="A3364" s="144" t="s">
        <v>1158</v>
      </c>
      <c r="C3364" s="145" t="s">
        <v>1159</v>
      </c>
      <c r="D3364" s="145" t="s">
        <v>1160</v>
      </c>
      <c r="F3364" s="145" t="s">
        <v>1161</v>
      </c>
      <c r="G3364" s="145" t="s">
        <v>1162</v>
      </c>
      <c r="H3364" s="145" t="s">
        <v>1163</v>
      </c>
      <c r="I3364" s="146" t="s">
        <v>1164</v>
      </c>
      <c r="J3364" s="145" t="s">
        <v>1165</v>
      </c>
    </row>
    <row r="3365" spans="1:8" ht="12.75">
      <c r="A3365" s="147" t="s">
        <v>1107</v>
      </c>
      <c r="C3365" s="148">
        <v>257.6099999998696</v>
      </c>
      <c r="D3365" s="128">
        <v>251854.62736201286</v>
      </c>
      <c r="F3365" s="128">
        <v>9502.5</v>
      </c>
      <c r="G3365" s="128">
        <v>7805.000000007451</v>
      </c>
      <c r="H3365" s="149" t="s">
        <v>225</v>
      </c>
    </row>
    <row r="3367" spans="4:8" ht="12.75">
      <c r="D3367" s="128">
        <v>257942.78538775444</v>
      </c>
      <c r="F3367" s="128">
        <v>9425</v>
      </c>
      <c r="G3367" s="128">
        <v>7742.500000007451</v>
      </c>
      <c r="H3367" s="149" t="s">
        <v>226</v>
      </c>
    </row>
    <row r="3369" spans="4:8" ht="12.75">
      <c r="D3369" s="128">
        <v>249815.60229039192</v>
      </c>
      <c r="F3369" s="128">
        <v>9555</v>
      </c>
      <c r="G3369" s="128">
        <v>7887.5</v>
      </c>
      <c r="H3369" s="149" t="s">
        <v>227</v>
      </c>
    </row>
    <row r="3371" spans="1:10" ht="12.75">
      <c r="A3371" s="144" t="s">
        <v>1166</v>
      </c>
      <c r="C3371" s="150" t="s">
        <v>1167</v>
      </c>
      <c r="D3371" s="128">
        <v>253204.33834671974</v>
      </c>
      <c r="F3371" s="128">
        <v>9494.166666666666</v>
      </c>
      <c r="G3371" s="128">
        <v>7811.666666671634</v>
      </c>
      <c r="H3371" s="128">
        <v>244551.4216800506</v>
      </c>
      <c r="I3371" s="128">
        <v>-0.0001</v>
      </c>
      <c r="J3371" s="128">
        <v>-0.0001</v>
      </c>
    </row>
    <row r="3372" spans="1:8" ht="12.75">
      <c r="A3372" s="127">
        <v>38380.13196759259</v>
      </c>
      <c r="C3372" s="150" t="s">
        <v>1168</v>
      </c>
      <c r="D3372" s="128">
        <v>4228.364468820644</v>
      </c>
      <c r="F3372" s="128">
        <v>65.39941386077808</v>
      </c>
      <c r="G3372" s="128">
        <v>72.72952174168233</v>
      </c>
      <c r="H3372" s="128">
        <v>4228.364468820644</v>
      </c>
    </row>
    <row r="3374" spans="3:8" ht="12.75">
      <c r="C3374" s="150" t="s">
        <v>1169</v>
      </c>
      <c r="D3374" s="128">
        <v>1.6699415564636289</v>
      </c>
      <c r="F3374" s="128">
        <v>0.6888378533567429</v>
      </c>
      <c r="G3374" s="128">
        <v>0.9310371889264273</v>
      </c>
      <c r="H3374" s="128">
        <v>1.72902878248349</v>
      </c>
    </row>
    <row r="3375" spans="1:10" ht="12.75">
      <c r="A3375" s="144" t="s">
        <v>1158</v>
      </c>
      <c r="C3375" s="145" t="s">
        <v>1159</v>
      </c>
      <c r="D3375" s="145" t="s">
        <v>1160</v>
      </c>
      <c r="F3375" s="145" t="s">
        <v>1161</v>
      </c>
      <c r="G3375" s="145" t="s">
        <v>1162</v>
      </c>
      <c r="H3375" s="145" t="s">
        <v>1163</v>
      </c>
      <c r="I3375" s="146" t="s">
        <v>1164</v>
      </c>
      <c r="J3375" s="145" t="s">
        <v>1165</v>
      </c>
    </row>
    <row r="3376" spans="1:8" ht="12.75">
      <c r="A3376" s="147" t="s">
        <v>1106</v>
      </c>
      <c r="C3376" s="148">
        <v>259.9399999999441</v>
      </c>
      <c r="D3376" s="128">
        <v>2290013.619117737</v>
      </c>
      <c r="F3376" s="128">
        <v>19225</v>
      </c>
      <c r="G3376" s="128">
        <v>17525</v>
      </c>
      <c r="H3376" s="149" t="s">
        <v>228</v>
      </c>
    </row>
    <row r="3378" spans="4:8" ht="12.75">
      <c r="D3378" s="128">
        <v>2317162.904624939</v>
      </c>
      <c r="F3378" s="128">
        <v>19525</v>
      </c>
      <c r="G3378" s="128">
        <v>17400</v>
      </c>
      <c r="H3378" s="149" t="s">
        <v>229</v>
      </c>
    </row>
    <row r="3380" spans="4:8" ht="12.75">
      <c r="D3380" s="128">
        <v>2347620.180683136</v>
      </c>
      <c r="F3380" s="128">
        <v>19475</v>
      </c>
      <c r="G3380" s="128">
        <v>17650</v>
      </c>
      <c r="H3380" s="149" t="s">
        <v>230</v>
      </c>
    </row>
    <row r="3382" spans="1:10" ht="12.75">
      <c r="A3382" s="144" t="s">
        <v>1166</v>
      </c>
      <c r="C3382" s="150" t="s">
        <v>1167</v>
      </c>
      <c r="D3382" s="128">
        <v>2318265.5681419373</v>
      </c>
      <c r="F3382" s="128">
        <v>19408.333333333332</v>
      </c>
      <c r="G3382" s="128">
        <v>17525</v>
      </c>
      <c r="H3382" s="128">
        <v>2299789.389690759</v>
      </c>
      <c r="I3382" s="128">
        <v>-0.0001</v>
      </c>
      <c r="J3382" s="128">
        <v>-0.0001</v>
      </c>
    </row>
    <row r="3383" spans="1:8" ht="12.75">
      <c r="A3383" s="127">
        <v>38380.13290509259</v>
      </c>
      <c r="C3383" s="150" t="s">
        <v>1168</v>
      </c>
      <c r="D3383" s="128">
        <v>28819.10623128344</v>
      </c>
      <c r="F3383" s="128">
        <v>160.7275126832159</v>
      </c>
      <c r="G3383" s="128">
        <v>125</v>
      </c>
      <c r="H3383" s="128">
        <v>28819.10623128344</v>
      </c>
    </row>
    <row r="3385" spans="3:8" ht="12.75">
      <c r="C3385" s="150" t="s">
        <v>1169</v>
      </c>
      <c r="D3385" s="128">
        <v>1.2431322203685926</v>
      </c>
      <c r="F3385" s="128">
        <v>0.8281366046365786</v>
      </c>
      <c r="G3385" s="128">
        <v>0.7132667617689016</v>
      </c>
      <c r="H3385" s="128">
        <v>1.253119366515496</v>
      </c>
    </row>
    <row r="3386" spans="1:10" ht="12.75">
      <c r="A3386" s="144" t="s">
        <v>1158</v>
      </c>
      <c r="C3386" s="145" t="s">
        <v>1159</v>
      </c>
      <c r="D3386" s="145" t="s">
        <v>1160</v>
      </c>
      <c r="F3386" s="145" t="s">
        <v>1161</v>
      </c>
      <c r="G3386" s="145" t="s">
        <v>1162</v>
      </c>
      <c r="H3386" s="145" t="s">
        <v>1163</v>
      </c>
      <c r="I3386" s="146" t="s">
        <v>1164</v>
      </c>
      <c r="J3386" s="145" t="s">
        <v>1165</v>
      </c>
    </row>
    <row r="3387" spans="1:8" ht="12.75">
      <c r="A3387" s="147" t="s">
        <v>1108</v>
      </c>
      <c r="C3387" s="148">
        <v>285.2129999999888</v>
      </c>
      <c r="D3387" s="128">
        <v>368787.0989751816</v>
      </c>
      <c r="F3387" s="128">
        <v>11075</v>
      </c>
      <c r="G3387" s="128">
        <v>10125</v>
      </c>
      <c r="H3387" s="149" t="s">
        <v>231</v>
      </c>
    </row>
    <row r="3389" spans="4:8" ht="12.75">
      <c r="D3389" s="128">
        <v>378878.59326553345</v>
      </c>
      <c r="F3389" s="128">
        <v>11450</v>
      </c>
      <c r="G3389" s="128">
        <v>10050</v>
      </c>
      <c r="H3389" s="149" t="s">
        <v>232</v>
      </c>
    </row>
    <row r="3391" spans="4:8" ht="12.75">
      <c r="D3391" s="128">
        <v>376159.3860387802</v>
      </c>
      <c r="F3391" s="128">
        <v>11125</v>
      </c>
      <c r="G3391" s="128">
        <v>10025</v>
      </c>
      <c r="H3391" s="149" t="s">
        <v>233</v>
      </c>
    </row>
    <row r="3393" spans="1:10" ht="12.75">
      <c r="A3393" s="144" t="s">
        <v>1166</v>
      </c>
      <c r="C3393" s="150" t="s">
        <v>1167</v>
      </c>
      <c r="D3393" s="128">
        <v>374608.3594264984</v>
      </c>
      <c r="F3393" s="128">
        <v>11216.666666666668</v>
      </c>
      <c r="G3393" s="128">
        <v>10066.666666666666</v>
      </c>
      <c r="H3393" s="128">
        <v>364027.4764779362</v>
      </c>
      <c r="I3393" s="128">
        <v>-0.0001</v>
      </c>
      <c r="J3393" s="128">
        <v>-0.0001</v>
      </c>
    </row>
    <row r="3394" spans="1:8" ht="12.75">
      <c r="A3394" s="127">
        <v>38380.13384259259</v>
      </c>
      <c r="C3394" s="150" t="s">
        <v>1168</v>
      </c>
      <c r="D3394" s="128">
        <v>5221.477464959829</v>
      </c>
      <c r="F3394" s="128">
        <v>203.61319538117692</v>
      </c>
      <c r="G3394" s="128">
        <v>52.04164998665332</v>
      </c>
      <c r="H3394" s="128">
        <v>5221.477464959829</v>
      </c>
    </row>
    <row r="3396" spans="3:8" ht="12.75">
      <c r="C3396" s="150" t="s">
        <v>1169</v>
      </c>
      <c r="D3396" s="128">
        <v>1.3938496922368686</v>
      </c>
      <c r="F3396" s="128">
        <v>1.8152736586731968</v>
      </c>
      <c r="G3396" s="128">
        <v>0.51697003298</v>
      </c>
      <c r="H3396" s="128">
        <v>1.4343635583442849</v>
      </c>
    </row>
    <row r="3397" spans="1:10" ht="12.75">
      <c r="A3397" s="144" t="s">
        <v>1158</v>
      </c>
      <c r="C3397" s="145" t="s">
        <v>1159</v>
      </c>
      <c r="D3397" s="145" t="s">
        <v>1160</v>
      </c>
      <c r="F3397" s="145" t="s">
        <v>1161</v>
      </c>
      <c r="G3397" s="145" t="s">
        <v>1162</v>
      </c>
      <c r="H3397" s="145" t="s">
        <v>1163</v>
      </c>
      <c r="I3397" s="146" t="s">
        <v>1164</v>
      </c>
      <c r="J3397" s="145" t="s">
        <v>1165</v>
      </c>
    </row>
    <row r="3398" spans="1:8" ht="12.75">
      <c r="A3398" s="147" t="s">
        <v>1104</v>
      </c>
      <c r="C3398" s="148">
        <v>288.1579999998212</v>
      </c>
      <c r="D3398" s="128">
        <v>498049.17165851593</v>
      </c>
      <c r="F3398" s="128">
        <v>4110</v>
      </c>
      <c r="G3398" s="128">
        <v>3520</v>
      </c>
      <c r="H3398" s="149" t="s">
        <v>234</v>
      </c>
    </row>
    <row r="3400" spans="4:8" ht="12.75">
      <c r="D3400" s="128">
        <v>545072.5443658829</v>
      </c>
      <c r="F3400" s="128">
        <v>4110</v>
      </c>
      <c r="G3400" s="128">
        <v>3520</v>
      </c>
      <c r="H3400" s="149" t="s">
        <v>235</v>
      </c>
    </row>
    <row r="3402" spans="4:8" ht="12.75">
      <c r="D3402" s="128">
        <v>508523.04843854904</v>
      </c>
      <c r="F3402" s="128">
        <v>4110</v>
      </c>
      <c r="G3402" s="128">
        <v>3520</v>
      </c>
      <c r="H3402" s="149" t="s">
        <v>236</v>
      </c>
    </row>
    <row r="3404" spans="1:10" ht="12.75">
      <c r="A3404" s="144" t="s">
        <v>1166</v>
      </c>
      <c r="C3404" s="150" t="s">
        <v>1167</v>
      </c>
      <c r="D3404" s="128">
        <v>517214.9214876493</v>
      </c>
      <c r="F3404" s="128">
        <v>4110</v>
      </c>
      <c r="G3404" s="128">
        <v>3520</v>
      </c>
      <c r="H3404" s="128">
        <v>513404.4900717201</v>
      </c>
      <c r="I3404" s="128">
        <v>-0.0001</v>
      </c>
      <c r="J3404" s="128">
        <v>-0.0001</v>
      </c>
    </row>
    <row r="3405" spans="1:8" ht="12.75">
      <c r="A3405" s="127">
        <v>38380.13452546296</v>
      </c>
      <c r="C3405" s="150" t="s">
        <v>1168</v>
      </c>
      <c r="D3405" s="128">
        <v>24687.261654954935</v>
      </c>
      <c r="H3405" s="128">
        <v>24687.261654954935</v>
      </c>
    </row>
    <row r="3407" spans="3:8" ht="12.75">
      <c r="C3407" s="150" t="s">
        <v>1169</v>
      </c>
      <c r="D3407" s="128">
        <v>4.7731147399900475</v>
      </c>
      <c r="F3407" s="128">
        <v>0</v>
      </c>
      <c r="G3407" s="128">
        <v>0</v>
      </c>
      <c r="H3407" s="128">
        <v>4.808540270363871</v>
      </c>
    </row>
    <row r="3408" spans="1:10" ht="12.75">
      <c r="A3408" s="144" t="s">
        <v>1158</v>
      </c>
      <c r="C3408" s="145" t="s">
        <v>1159</v>
      </c>
      <c r="D3408" s="145" t="s">
        <v>1160</v>
      </c>
      <c r="F3408" s="145" t="s">
        <v>1161</v>
      </c>
      <c r="G3408" s="145" t="s">
        <v>1162</v>
      </c>
      <c r="H3408" s="145" t="s">
        <v>1163</v>
      </c>
      <c r="I3408" s="146" t="s">
        <v>1164</v>
      </c>
      <c r="J3408" s="145" t="s">
        <v>1165</v>
      </c>
    </row>
    <row r="3409" spans="1:8" ht="12.75">
      <c r="A3409" s="147" t="s">
        <v>1105</v>
      </c>
      <c r="C3409" s="148">
        <v>334.94100000010803</v>
      </c>
      <c r="D3409" s="128">
        <v>411338.59557533264</v>
      </c>
      <c r="F3409" s="128">
        <v>23900</v>
      </c>
      <c r="H3409" s="149" t="s">
        <v>237</v>
      </c>
    </row>
    <row r="3411" spans="4:8" ht="12.75">
      <c r="D3411" s="128">
        <v>384800</v>
      </c>
      <c r="F3411" s="128">
        <v>23800</v>
      </c>
      <c r="H3411" s="149" t="s">
        <v>238</v>
      </c>
    </row>
    <row r="3413" spans="4:8" ht="12.75">
      <c r="D3413" s="128">
        <v>421597.5930342674</v>
      </c>
      <c r="F3413" s="128">
        <v>23700</v>
      </c>
      <c r="H3413" s="149" t="s">
        <v>239</v>
      </c>
    </row>
    <row r="3415" spans="1:10" ht="12.75">
      <c r="A3415" s="144" t="s">
        <v>1166</v>
      </c>
      <c r="C3415" s="150" t="s">
        <v>1167</v>
      </c>
      <c r="D3415" s="128">
        <v>405912.0628698667</v>
      </c>
      <c r="F3415" s="128">
        <v>23800</v>
      </c>
      <c r="H3415" s="128">
        <v>382112.0628698667</v>
      </c>
      <c r="I3415" s="128">
        <v>-0.0001</v>
      </c>
      <c r="J3415" s="128">
        <v>-0.0001</v>
      </c>
    </row>
    <row r="3416" spans="1:8" ht="12.75">
      <c r="A3416" s="127">
        <v>38380.13521990741</v>
      </c>
      <c r="C3416" s="150" t="s">
        <v>1168</v>
      </c>
      <c r="D3416" s="128">
        <v>18989.50120939364</v>
      </c>
      <c r="F3416" s="128">
        <v>100</v>
      </c>
      <c r="H3416" s="128">
        <v>18989.50120939364</v>
      </c>
    </row>
    <row r="3418" spans="3:8" ht="12.75">
      <c r="C3418" s="150" t="s">
        <v>1169</v>
      </c>
      <c r="D3418" s="128">
        <v>4.6782303228769955</v>
      </c>
      <c r="F3418" s="128">
        <v>0.4201680672268908</v>
      </c>
      <c r="H3418" s="128">
        <v>4.96961573700979</v>
      </c>
    </row>
    <row r="3419" spans="1:10" ht="12.75">
      <c r="A3419" s="144" t="s">
        <v>1158</v>
      </c>
      <c r="C3419" s="145" t="s">
        <v>1159</v>
      </c>
      <c r="D3419" s="145" t="s">
        <v>1160</v>
      </c>
      <c r="F3419" s="145" t="s">
        <v>1161</v>
      </c>
      <c r="G3419" s="145" t="s">
        <v>1162</v>
      </c>
      <c r="H3419" s="145" t="s">
        <v>1163</v>
      </c>
      <c r="I3419" s="146" t="s">
        <v>1164</v>
      </c>
      <c r="J3419" s="145" t="s">
        <v>1165</v>
      </c>
    </row>
    <row r="3420" spans="1:8" ht="12.75">
      <c r="A3420" s="147" t="s">
        <v>1109</v>
      </c>
      <c r="C3420" s="148">
        <v>393.36599999992177</v>
      </c>
      <c r="D3420" s="128">
        <v>2457810.4555664062</v>
      </c>
      <c r="F3420" s="128">
        <v>13400</v>
      </c>
      <c r="G3420" s="128">
        <v>11900</v>
      </c>
      <c r="H3420" s="149" t="s">
        <v>240</v>
      </c>
    </row>
    <row r="3422" spans="4:8" ht="12.75">
      <c r="D3422" s="128">
        <v>2262825</v>
      </c>
      <c r="F3422" s="128">
        <v>13900</v>
      </c>
      <c r="G3422" s="128">
        <v>11900</v>
      </c>
      <c r="H3422" s="149" t="s">
        <v>241</v>
      </c>
    </row>
    <row r="3424" spans="4:8" ht="12.75">
      <c r="D3424" s="128">
        <v>2388137.337184906</v>
      </c>
      <c r="F3424" s="128">
        <v>12800</v>
      </c>
      <c r="G3424" s="128">
        <v>11200</v>
      </c>
      <c r="H3424" s="149" t="s">
        <v>242</v>
      </c>
    </row>
    <row r="3426" spans="1:10" ht="12.75">
      <c r="A3426" s="144" t="s">
        <v>1166</v>
      </c>
      <c r="C3426" s="150" t="s">
        <v>1167</v>
      </c>
      <c r="D3426" s="128">
        <v>2369590.9309171042</v>
      </c>
      <c r="F3426" s="128">
        <v>13366.666666666668</v>
      </c>
      <c r="G3426" s="128">
        <v>11666.666666666668</v>
      </c>
      <c r="H3426" s="128">
        <v>2357074.2642504373</v>
      </c>
      <c r="I3426" s="128">
        <v>-0.0001</v>
      </c>
      <c r="J3426" s="128">
        <v>-0.0001</v>
      </c>
    </row>
    <row r="3427" spans="1:8" ht="12.75">
      <c r="A3427" s="127">
        <v>38380.135925925926</v>
      </c>
      <c r="C3427" s="150" t="s">
        <v>1168</v>
      </c>
      <c r="D3427" s="128">
        <v>98806.92718477115</v>
      </c>
      <c r="F3427" s="128">
        <v>550.7570547286101</v>
      </c>
      <c r="G3427" s="128">
        <v>404.14518843273805</v>
      </c>
      <c r="H3427" s="128">
        <v>98806.92718477115</v>
      </c>
    </row>
    <row r="3429" spans="3:8" ht="12.75">
      <c r="C3429" s="150" t="s">
        <v>1169</v>
      </c>
      <c r="D3429" s="128">
        <v>4.169788375520573</v>
      </c>
      <c r="F3429" s="128">
        <v>4.120376968044464</v>
      </c>
      <c r="G3429" s="128">
        <v>3.4641016151377544</v>
      </c>
      <c r="H3429" s="128">
        <v>4.191931017336542</v>
      </c>
    </row>
    <row r="3430" spans="1:10" ht="12.75">
      <c r="A3430" s="144" t="s">
        <v>1158</v>
      </c>
      <c r="C3430" s="145" t="s">
        <v>1159</v>
      </c>
      <c r="D3430" s="145" t="s">
        <v>1160</v>
      </c>
      <c r="F3430" s="145" t="s">
        <v>1161</v>
      </c>
      <c r="G3430" s="145" t="s">
        <v>1162</v>
      </c>
      <c r="H3430" s="145" t="s">
        <v>1163</v>
      </c>
      <c r="I3430" s="146" t="s">
        <v>1164</v>
      </c>
      <c r="J3430" s="145" t="s">
        <v>1165</v>
      </c>
    </row>
    <row r="3431" spans="1:8" ht="12.75">
      <c r="A3431" s="147" t="s">
        <v>1103</v>
      </c>
      <c r="C3431" s="148">
        <v>396.15199999976903</v>
      </c>
      <c r="D3431" s="128">
        <v>5542704.145187378</v>
      </c>
      <c r="F3431" s="128">
        <v>75400</v>
      </c>
      <c r="G3431" s="128">
        <v>74600</v>
      </c>
      <c r="H3431" s="149" t="s">
        <v>243</v>
      </c>
    </row>
    <row r="3433" spans="4:8" ht="12.75">
      <c r="D3433" s="128">
        <v>5334082.645423889</v>
      </c>
      <c r="F3433" s="128">
        <v>73900</v>
      </c>
      <c r="G3433" s="128">
        <v>72300</v>
      </c>
      <c r="H3433" s="149" t="s">
        <v>244</v>
      </c>
    </row>
    <row r="3435" spans="4:8" ht="12.75">
      <c r="D3435" s="128">
        <v>5327518.00717926</v>
      </c>
      <c r="F3435" s="128">
        <v>75300</v>
      </c>
      <c r="G3435" s="128">
        <v>75500</v>
      </c>
      <c r="H3435" s="149" t="s">
        <v>245</v>
      </c>
    </row>
    <row r="3437" spans="1:10" ht="12.75">
      <c r="A3437" s="144" t="s">
        <v>1166</v>
      </c>
      <c r="C3437" s="150" t="s">
        <v>1167</v>
      </c>
      <c r="D3437" s="128">
        <v>5401434.932596842</v>
      </c>
      <c r="F3437" s="128">
        <v>74866.66666666667</v>
      </c>
      <c r="G3437" s="128">
        <v>74133.33333333333</v>
      </c>
      <c r="H3437" s="128">
        <v>5326931.008696723</v>
      </c>
      <c r="I3437" s="128">
        <v>-0.0001</v>
      </c>
      <c r="J3437" s="128">
        <v>-0.0001</v>
      </c>
    </row>
    <row r="3438" spans="1:8" ht="12.75">
      <c r="A3438" s="127">
        <v>38380.136655092596</v>
      </c>
      <c r="C3438" s="150" t="s">
        <v>1168</v>
      </c>
      <c r="D3438" s="128">
        <v>122386.74943914477</v>
      </c>
      <c r="F3438" s="128">
        <v>838.6497083606082</v>
      </c>
      <c r="G3438" s="128">
        <v>1650.2525059315417</v>
      </c>
      <c r="H3438" s="128">
        <v>122386.74943914477</v>
      </c>
    </row>
    <row r="3440" spans="3:8" ht="12.75">
      <c r="C3440" s="150" t="s">
        <v>1169</v>
      </c>
      <c r="D3440" s="128">
        <v>2.26581919372127</v>
      </c>
      <c r="F3440" s="128">
        <v>1.1201910619242317</v>
      </c>
      <c r="G3440" s="128">
        <v>2.2260600349795983</v>
      </c>
      <c r="H3440" s="128">
        <v>2.2975095648758495</v>
      </c>
    </row>
    <row r="3441" spans="1:10" ht="12.75">
      <c r="A3441" s="144" t="s">
        <v>1158</v>
      </c>
      <c r="C3441" s="145" t="s">
        <v>1159</v>
      </c>
      <c r="D3441" s="145" t="s">
        <v>1160</v>
      </c>
      <c r="F3441" s="145" t="s">
        <v>1161</v>
      </c>
      <c r="G3441" s="145" t="s">
        <v>1162</v>
      </c>
      <c r="H3441" s="145" t="s">
        <v>1163</v>
      </c>
      <c r="I3441" s="146" t="s">
        <v>1164</v>
      </c>
      <c r="J3441" s="145" t="s">
        <v>1165</v>
      </c>
    </row>
    <row r="3442" spans="1:8" ht="12.75">
      <c r="A3442" s="147" t="s">
        <v>1110</v>
      </c>
      <c r="C3442" s="148">
        <v>589.5920000001788</v>
      </c>
      <c r="D3442" s="128">
        <v>608320.7926988602</v>
      </c>
      <c r="F3442" s="128">
        <v>4630</v>
      </c>
      <c r="G3442" s="128">
        <v>3690.0000000037253</v>
      </c>
      <c r="H3442" s="149" t="s">
        <v>246</v>
      </c>
    </row>
    <row r="3444" spans="4:8" ht="12.75">
      <c r="D3444" s="128">
        <v>594150.4681816101</v>
      </c>
      <c r="F3444" s="128">
        <v>4430</v>
      </c>
      <c r="G3444" s="128">
        <v>3650</v>
      </c>
      <c r="H3444" s="149" t="s">
        <v>247</v>
      </c>
    </row>
    <row r="3446" spans="4:8" ht="12.75">
      <c r="D3446" s="128">
        <v>587556.4548826218</v>
      </c>
      <c r="F3446" s="128">
        <v>4460</v>
      </c>
      <c r="G3446" s="128">
        <v>3709.9999999962747</v>
      </c>
      <c r="H3446" s="149" t="s">
        <v>248</v>
      </c>
    </row>
    <row r="3448" spans="1:10" ht="12.75">
      <c r="A3448" s="144" t="s">
        <v>1166</v>
      </c>
      <c r="C3448" s="150" t="s">
        <v>1167</v>
      </c>
      <c r="D3448" s="128">
        <v>596675.905254364</v>
      </c>
      <c r="F3448" s="128">
        <v>4506.666666666667</v>
      </c>
      <c r="G3448" s="128">
        <v>3683.333333333333</v>
      </c>
      <c r="H3448" s="128">
        <v>592580.905254364</v>
      </c>
      <c r="I3448" s="128">
        <v>-0.0001</v>
      </c>
      <c r="J3448" s="128">
        <v>-0.0001</v>
      </c>
    </row>
    <row r="3449" spans="1:8" ht="12.75">
      <c r="A3449" s="127">
        <v>38380.137395833335</v>
      </c>
      <c r="C3449" s="150" t="s">
        <v>1168</v>
      </c>
      <c r="D3449" s="128">
        <v>10610.033248912128</v>
      </c>
      <c r="F3449" s="128">
        <v>107.85793124908957</v>
      </c>
      <c r="G3449" s="128">
        <v>30.550504631842305</v>
      </c>
      <c r="H3449" s="128">
        <v>10610.033248912128</v>
      </c>
    </row>
    <row r="3451" spans="3:8" ht="12.75">
      <c r="C3451" s="150" t="s">
        <v>1169</v>
      </c>
      <c r="D3451" s="128">
        <v>1.7781903300400665</v>
      </c>
      <c r="F3451" s="128">
        <v>2.3932972910300943</v>
      </c>
      <c r="G3451" s="128">
        <v>0.8294254651178907</v>
      </c>
      <c r="H3451" s="128">
        <v>1.7904784232556057</v>
      </c>
    </row>
    <row r="3452" spans="1:10" ht="12.75">
      <c r="A3452" s="144" t="s">
        <v>1158</v>
      </c>
      <c r="C3452" s="145" t="s">
        <v>1159</v>
      </c>
      <c r="D3452" s="145" t="s">
        <v>1160</v>
      </c>
      <c r="F3452" s="145" t="s">
        <v>1161</v>
      </c>
      <c r="G3452" s="145" t="s">
        <v>1162</v>
      </c>
      <c r="H3452" s="145" t="s">
        <v>1163</v>
      </c>
      <c r="I3452" s="146" t="s">
        <v>1164</v>
      </c>
      <c r="J3452" s="145" t="s">
        <v>1165</v>
      </c>
    </row>
    <row r="3453" spans="1:8" ht="12.75">
      <c r="A3453" s="147" t="s">
        <v>1111</v>
      </c>
      <c r="C3453" s="148">
        <v>766.4900000002235</v>
      </c>
      <c r="D3453" s="128">
        <v>73074.32439613342</v>
      </c>
      <c r="F3453" s="128">
        <v>2262</v>
      </c>
      <c r="G3453" s="128">
        <v>2227</v>
      </c>
      <c r="H3453" s="149" t="s">
        <v>249</v>
      </c>
    </row>
    <row r="3455" spans="4:8" ht="12.75">
      <c r="D3455" s="128">
        <v>74387.61947131157</v>
      </c>
      <c r="F3455" s="128">
        <v>2315</v>
      </c>
      <c r="G3455" s="128">
        <v>2457</v>
      </c>
      <c r="H3455" s="149" t="s">
        <v>250</v>
      </c>
    </row>
    <row r="3457" spans="4:8" ht="12.75">
      <c r="D3457" s="128">
        <v>76096.12202477455</v>
      </c>
      <c r="F3457" s="128">
        <v>2161</v>
      </c>
      <c r="G3457" s="128">
        <v>2286</v>
      </c>
      <c r="H3457" s="149" t="s">
        <v>251</v>
      </c>
    </row>
    <row r="3459" spans="1:10" ht="12.75">
      <c r="A3459" s="144" t="s">
        <v>1166</v>
      </c>
      <c r="C3459" s="150" t="s">
        <v>1167</v>
      </c>
      <c r="D3459" s="128">
        <v>74519.35529740651</v>
      </c>
      <c r="F3459" s="128">
        <v>2246</v>
      </c>
      <c r="G3459" s="128">
        <v>2323.3333333333335</v>
      </c>
      <c r="H3459" s="128">
        <v>72233.17968765042</v>
      </c>
      <c r="I3459" s="128">
        <v>-0.0001</v>
      </c>
      <c r="J3459" s="128">
        <v>-0.0001</v>
      </c>
    </row>
    <row r="3460" spans="1:8" ht="12.75">
      <c r="A3460" s="127">
        <v>38380.13814814815</v>
      </c>
      <c r="C3460" s="150" t="s">
        <v>1168</v>
      </c>
      <c r="D3460" s="128">
        <v>1515.1999778986562</v>
      </c>
      <c r="F3460" s="128">
        <v>78.2368199762746</v>
      </c>
      <c r="G3460" s="128">
        <v>119.45850046494529</v>
      </c>
      <c r="H3460" s="128">
        <v>1515.1999778986562</v>
      </c>
    </row>
    <row r="3462" spans="3:8" ht="12.75">
      <c r="C3462" s="150" t="s">
        <v>1169</v>
      </c>
      <c r="D3462" s="128">
        <v>2.033297217684584</v>
      </c>
      <c r="F3462" s="128">
        <v>3.483384682826117</v>
      </c>
      <c r="G3462" s="128">
        <v>5.141685816281719</v>
      </c>
      <c r="H3462" s="128">
        <v>2.0976509471833578</v>
      </c>
    </row>
    <row r="3463" spans="1:16" ht="12.75">
      <c r="A3463" s="138" t="s">
        <v>1258</v>
      </c>
      <c r="B3463" s="133" t="s">
        <v>1267</v>
      </c>
      <c r="D3463" s="138" t="s">
        <v>1259</v>
      </c>
      <c r="E3463" s="133" t="s">
        <v>1260</v>
      </c>
      <c r="F3463" s="134" t="s">
        <v>1206</v>
      </c>
      <c r="G3463" s="139" t="s">
        <v>1262</v>
      </c>
      <c r="H3463" s="140">
        <v>3</v>
      </c>
      <c r="I3463" s="141" t="s">
        <v>1263</v>
      </c>
      <c r="J3463" s="140">
        <v>1</v>
      </c>
      <c r="K3463" s="139" t="s">
        <v>1264</v>
      </c>
      <c r="L3463" s="142">
        <v>1</v>
      </c>
      <c r="M3463" s="139" t="s">
        <v>1265</v>
      </c>
      <c r="N3463" s="143">
        <v>1</v>
      </c>
      <c r="O3463" s="139" t="s">
        <v>1266</v>
      </c>
      <c r="P3463" s="143">
        <v>1</v>
      </c>
    </row>
    <row r="3465" spans="1:10" ht="12.75">
      <c r="A3465" s="144" t="s">
        <v>1158</v>
      </c>
      <c r="C3465" s="145" t="s">
        <v>1159</v>
      </c>
      <c r="D3465" s="145" t="s">
        <v>1160</v>
      </c>
      <c r="F3465" s="145" t="s">
        <v>1161</v>
      </c>
      <c r="G3465" s="145" t="s">
        <v>1162</v>
      </c>
      <c r="H3465" s="145" t="s">
        <v>1163</v>
      </c>
      <c r="I3465" s="146" t="s">
        <v>1164</v>
      </c>
      <c r="J3465" s="145" t="s">
        <v>1165</v>
      </c>
    </row>
    <row r="3466" spans="1:8" ht="12.75">
      <c r="A3466" s="147" t="s">
        <v>1290</v>
      </c>
      <c r="C3466" s="148">
        <v>178.2290000000503</v>
      </c>
      <c r="D3466" s="128">
        <v>380.71789338067174</v>
      </c>
      <c r="F3466" s="128">
        <v>351</v>
      </c>
      <c r="G3466" s="128">
        <v>297</v>
      </c>
      <c r="H3466" s="149" t="s">
        <v>252</v>
      </c>
    </row>
    <row r="3468" spans="4:8" ht="12.75">
      <c r="D3468" s="128">
        <v>376.88232180383056</v>
      </c>
      <c r="F3468" s="128">
        <v>349</v>
      </c>
      <c r="G3468" s="128">
        <v>322</v>
      </c>
      <c r="H3468" s="149" t="s">
        <v>253</v>
      </c>
    </row>
    <row r="3470" spans="4:8" ht="12.75">
      <c r="D3470" s="128">
        <v>332</v>
      </c>
      <c r="F3470" s="128">
        <v>314</v>
      </c>
      <c r="G3470" s="128">
        <v>295</v>
      </c>
      <c r="H3470" s="149" t="s">
        <v>31</v>
      </c>
    </row>
    <row r="3472" spans="1:8" ht="12.75">
      <c r="A3472" s="144" t="s">
        <v>1166</v>
      </c>
      <c r="C3472" s="150" t="s">
        <v>1167</v>
      </c>
      <c r="D3472" s="128">
        <v>363.2000717281675</v>
      </c>
      <c r="F3472" s="128">
        <v>338</v>
      </c>
      <c r="G3472" s="128">
        <v>304.6666666666667</v>
      </c>
      <c r="H3472" s="128">
        <v>42.8433008948341</v>
      </c>
    </row>
    <row r="3473" spans="1:8" ht="12.75">
      <c r="A3473" s="127">
        <v>38380.140625</v>
      </c>
      <c r="C3473" s="150" t="s">
        <v>1168</v>
      </c>
      <c r="D3473" s="128">
        <v>27.088027968317846</v>
      </c>
      <c r="F3473" s="128">
        <v>20.80865204668481</v>
      </c>
      <c r="G3473" s="128">
        <v>15.044378795195678</v>
      </c>
      <c r="H3473" s="128">
        <v>27.088027968317846</v>
      </c>
    </row>
    <row r="3475" spans="3:8" ht="12.75">
      <c r="C3475" s="150" t="s">
        <v>1169</v>
      </c>
      <c r="D3475" s="128">
        <v>7.458156007356614</v>
      </c>
      <c r="F3475" s="128">
        <v>6.1564059309718395</v>
      </c>
      <c r="G3475" s="128">
        <v>4.937979910895736</v>
      </c>
      <c r="H3475" s="128">
        <v>63.225819212226085</v>
      </c>
    </row>
    <row r="3476" spans="1:10" ht="12.75">
      <c r="A3476" s="144" t="s">
        <v>1158</v>
      </c>
      <c r="C3476" s="145" t="s">
        <v>1159</v>
      </c>
      <c r="D3476" s="145" t="s">
        <v>1160</v>
      </c>
      <c r="F3476" s="145" t="s">
        <v>1161</v>
      </c>
      <c r="G3476" s="145" t="s">
        <v>1162</v>
      </c>
      <c r="H3476" s="145" t="s">
        <v>1163</v>
      </c>
      <c r="I3476" s="146" t="s">
        <v>1164</v>
      </c>
      <c r="J3476" s="145" t="s">
        <v>1165</v>
      </c>
    </row>
    <row r="3477" spans="1:8" ht="12.75">
      <c r="A3477" s="147" t="s">
        <v>1104</v>
      </c>
      <c r="C3477" s="148">
        <v>251.61100000003353</v>
      </c>
      <c r="D3477" s="128">
        <v>27486.78679728508</v>
      </c>
      <c r="F3477" s="128">
        <v>15500</v>
      </c>
      <c r="G3477" s="128">
        <v>15300</v>
      </c>
      <c r="H3477" s="149" t="s">
        <v>32</v>
      </c>
    </row>
    <row r="3479" spans="4:8" ht="12.75">
      <c r="D3479" s="128">
        <v>25242.902616471052</v>
      </c>
      <c r="F3479" s="128">
        <v>15500</v>
      </c>
      <c r="G3479" s="128">
        <v>15300</v>
      </c>
      <c r="H3479" s="149" t="s">
        <v>33</v>
      </c>
    </row>
    <row r="3481" spans="4:8" ht="12.75">
      <c r="D3481" s="128">
        <v>25213.36714527011</v>
      </c>
      <c r="F3481" s="128">
        <v>15500</v>
      </c>
      <c r="G3481" s="128">
        <v>15200</v>
      </c>
      <c r="H3481" s="149" t="s">
        <v>34</v>
      </c>
    </row>
    <row r="3483" spans="1:10" ht="12.75">
      <c r="A3483" s="144" t="s">
        <v>1166</v>
      </c>
      <c r="C3483" s="150" t="s">
        <v>1167</v>
      </c>
      <c r="D3483" s="128">
        <v>25981.018853008747</v>
      </c>
      <c r="F3483" s="128">
        <v>15500</v>
      </c>
      <c r="G3483" s="128">
        <v>15266.666666666668</v>
      </c>
      <c r="H3483" s="128">
        <v>10598.835574439925</v>
      </c>
      <c r="I3483" s="128">
        <v>-0.0001</v>
      </c>
      <c r="J3483" s="128">
        <v>-0.0001</v>
      </c>
    </row>
    <row r="3484" spans="1:8" ht="12.75">
      <c r="A3484" s="127">
        <v>38380.14136574074</v>
      </c>
      <c r="C3484" s="150" t="s">
        <v>1168</v>
      </c>
      <c r="D3484" s="128">
        <v>1304.1169090701121</v>
      </c>
      <c r="G3484" s="128">
        <v>57.73502691896257</v>
      </c>
      <c r="H3484" s="128">
        <v>1304.1169090701121</v>
      </c>
    </row>
    <row r="3486" spans="3:8" ht="12.75">
      <c r="C3486" s="150" t="s">
        <v>1169</v>
      </c>
      <c r="D3486" s="128">
        <v>5.0194987211561495</v>
      </c>
      <c r="F3486" s="128">
        <v>0</v>
      </c>
      <c r="G3486" s="128">
        <v>0.3781770322202787</v>
      </c>
      <c r="H3486" s="128">
        <v>12.304341358168735</v>
      </c>
    </row>
    <row r="3487" spans="1:10" ht="12.75">
      <c r="A3487" s="144" t="s">
        <v>1158</v>
      </c>
      <c r="C3487" s="145" t="s">
        <v>1159</v>
      </c>
      <c r="D3487" s="145" t="s">
        <v>1160</v>
      </c>
      <c r="F3487" s="145" t="s">
        <v>1161</v>
      </c>
      <c r="G3487" s="145" t="s">
        <v>1162</v>
      </c>
      <c r="H3487" s="145" t="s">
        <v>1163</v>
      </c>
      <c r="I3487" s="146" t="s">
        <v>1164</v>
      </c>
      <c r="J3487" s="145" t="s">
        <v>1165</v>
      </c>
    </row>
    <row r="3488" spans="1:8" ht="12.75">
      <c r="A3488" s="147" t="s">
        <v>1107</v>
      </c>
      <c r="C3488" s="148">
        <v>257.6099999998696</v>
      </c>
      <c r="D3488" s="128">
        <v>18272.62106949091</v>
      </c>
      <c r="F3488" s="128">
        <v>7050</v>
      </c>
      <c r="G3488" s="128">
        <v>6952.5</v>
      </c>
      <c r="H3488" s="149" t="s">
        <v>35</v>
      </c>
    </row>
    <row r="3490" spans="4:8" ht="12.75">
      <c r="D3490" s="128">
        <v>18621.857152104378</v>
      </c>
      <c r="F3490" s="128">
        <v>7030.000000007451</v>
      </c>
      <c r="G3490" s="128">
        <v>6930.000000007451</v>
      </c>
      <c r="H3490" s="149" t="s">
        <v>36</v>
      </c>
    </row>
    <row r="3492" spans="4:8" ht="12.75">
      <c r="D3492" s="128">
        <v>18117.38664996624</v>
      </c>
      <c r="F3492" s="128">
        <v>7069.999999992549</v>
      </c>
      <c r="G3492" s="128">
        <v>6887.5</v>
      </c>
      <c r="H3492" s="149" t="s">
        <v>37</v>
      </c>
    </row>
    <row r="3494" spans="1:10" ht="12.75">
      <c r="A3494" s="144" t="s">
        <v>1166</v>
      </c>
      <c r="C3494" s="150" t="s">
        <v>1167</v>
      </c>
      <c r="D3494" s="128">
        <v>18337.288290520508</v>
      </c>
      <c r="F3494" s="128">
        <v>7050</v>
      </c>
      <c r="G3494" s="128">
        <v>6923.333333335817</v>
      </c>
      <c r="H3494" s="128">
        <v>11350.6216238526</v>
      </c>
      <c r="I3494" s="128">
        <v>-0.0001</v>
      </c>
      <c r="J3494" s="128">
        <v>-0.0001</v>
      </c>
    </row>
    <row r="3495" spans="1:8" ht="12.75">
      <c r="A3495" s="127">
        <v>38380.14226851852</v>
      </c>
      <c r="C3495" s="150" t="s">
        <v>1168</v>
      </c>
      <c r="D3495" s="128">
        <v>258.37764800490334</v>
      </c>
      <c r="F3495" s="128">
        <v>19.9999999926885</v>
      </c>
      <c r="G3495" s="128">
        <v>33.00883720114176</v>
      </c>
      <c r="H3495" s="128">
        <v>258.37764800490334</v>
      </c>
    </row>
    <row r="3497" spans="3:8" ht="12.75">
      <c r="C3497" s="150" t="s">
        <v>1169</v>
      </c>
      <c r="D3497" s="128">
        <v>1.4090286628610846</v>
      </c>
      <c r="F3497" s="128">
        <v>0.28368794315870216</v>
      </c>
      <c r="G3497" s="128">
        <v>0.4767766567327383</v>
      </c>
      <c r="H3497" s="128">
        <v>2.2763303770248093</v>
      </c>
    </row>
    <row r="3498" spans="1:10" ht="12.75">
      <c r="A3498" s="144" t="s">
        <v>1158</v>
      </c>
      <c r="C3498" s="145" t="s">
        <v>1159</v>
      </c>
      <c r="D3498" s="145" t="s">
        <v>1160</v>
      </c>
      <c r="F3498" s="145" t="s">
        <v>1161</v>
      </c>
      <c r="G3498" s="145" t="s">
        <v>1162</v>
      </c>
      <c r="H3498" s="145" t="s">
        <v>1163</v>
      </c>
      <c r="I3498" s="146" t="s">
        <v>1164</v>
      </c>
      <c r="J3498" s="145" t="s">
        <v>1165</v>
      </c>
    </row>
    <row r="3499" spans="1:8" ht="12.75">
      <c r="A3499" s="147" t="s">
        <v>1106</v>
      </c>
      <c r="C3499" s="148">
        <v>259.9399999999441</v>
      </c>
      <c r="D3499" s="128">
        <v>26544.761832773685</v>
      </c>
      <c r="F3499" s="128">
        <v>13525</v>
      </c>
      <c r="G3499" s="128">
        <v>13500</v>
      </c>
      <c r="H3499" s="149" t="s">
        <v>38</v>
      </c>
    </row>
    <row r="3501" spans="4:8" ht="12.75">
      <c r="D3501" s="128">
        <v>26909.960222810507</v>
      </c>
      <c r="F3501" s="128">
        <v>13475</v>
      </c>
      <c r="G3501" s="128">
        <v>13525</v>
      </c>
      <c r="H3501" s="149" t="s">
        <v>39</v>
      </c>
    </row>
    <row r="3503" spans="4:8" ht="12.75">
      <c r="D3503" s="128">
        <v>26575.26714041829</v>
      </c>
      <c r="F3503" s="128">
        <v>13525</v>
      </c>
      <c r="G3503" s="128">
        <v>13525</v>
      </c>
      <c r="H3503" s="149" t="s">
        <v>40</v>
      </c>
    </row>
    <row r="3505" spans="1:10" ht="12.75">
      <c r="A3505" s="144" t="s">
        <v>1166</v>
      </c>
      <c r="C3505" s="150" t="s">
        <v>1167</v>
      </c>
      <c r="D3505" s="128">
        <v>26676.663065334164</v>
      </c>
      <c r="F3505" s="128">
        <v>13508.333333333332</v>
      </c>
      <c r="G3505" s="128">
        <v>13516.666666666668</v>
      </c>
      <c r="H3505" s="128">
        <v>13164.20515287625</v>
      </c>
      <c r="I3505" s="128">
        <v>-0.0001</v>
      </c>
      <c r="J3505" s="128">
        <v>-0.0001</v>
      </c>
    </row>
    <row r="3506" spans="1:8" ht="12.75">
      <c r="A3506" s="127">
        <v>38380.14319444444</v>
      </c>
      <c r="C3506" s="150" t="s">
        <v>1168</v>
      </c>
      <c r="D3506" s="128">
        <v>202.61617954491913</v>
      </c>
      <c r="F3506" s="128">
        <v>28.867513459481284</v>
      </c>
      <c r="G3506" s="128">
        <v>14.433756729740642</v>
      </c>
      <c r="H3506" s="128">
        <v>202.61617954491913</v>
      </c>
    </row>
    <row r="3508" spans="3:8" ht="12.75">
      <c r="C3508" s="150" t="s">
        <v>1169</v>
      </c>
      <c r="D3508" s="128">
        <v>0.7595259536347903</v>
      </c>
      <c r="F3508" s="128">
        <v>0.21370151851559252</v>
      </c>
      <c r="G3508" s="128">
        <v>0.10678488332730435</v>
      </c>
      <c r="H3508" s="128">
        <v>1.5391448035937783</v>
      </c>
    </row>
    <row r="3509" spans="1:10" ht="12.75">
      <c r="A3509" s="144" t="s">
        <v>1158</v>
      </c>
      <c r="C3509" s="145" t="s">
        <v>1159</v>
      </c>
      <c r="D3509" s="145" t="s">
        <v>1160</v>
      </c>
      <c r="F3509" s="145" t="s">
        <v>1161</v>
      </c>
      <c r="G3509" s="145" t="s">
        <v>1162</v>
      </c>
      <c r="H3509" s="145" t="s">
        <v>1163</v>
      </c>
      <c r="I3509" s="146" t="s">
        <v>1164</v>
      </c>
      <c r="J3509" s="145" t="s">
        <v>1165</v>
      </c>
    </row>
    <row r="3510" spans="1:8" ht="12.75">
      <c r="A3510" s="147" t="s">
        <v>1108</v>
      </c>
      <c r="C3510" s="148">
        <v>285.2129999999888</v>
      </c>
      <c r="D3510" s="128">
        <v>9625</v>
      </c>
      <c r="F3510" s="128">
        <v>9000</v>
      </c>
      <c r="G3510" s="128">
        <v>9225</v>
      </c>
      <c r="H3510" s="149" t="s">
        <v>41</v>
      </c>
    </row>
    <row r="3512" spans="4:8" ht="12.75">
      <c r="D3512" s="128">
        <v>9706.009954616427</v>
      </c>
      <c r="F3512" s="128">
        <v>8975</v>
      </c>
      <c r="G3512" s="128">
        <v>9100</v>
      </c>
      <c r="H3512" s="149" t="s">
        <v>42</v>
      </c>
    </row>
    <row r="3514" spans="4:8" ht="12.75">
      <c r="D3514" s="128">
        <v>9643.709619507194</v>
      </c>
      <c r="F3514" s="128">
        <v>9000</v>
      </c>
      <c r="G3514" s="128">
        <v>9100</v>
      </c>
      <c r="H3514" s="149" t="s">
        <v>43</v>
      </c>
    </row>
    <row r="3516" spans="1:10" ht="12.75">
      <c r="A3516" s="144" t="s">
        <v>1166</v>
      </c>
      <c r="C3516" s="150" t="s">
        <v>1167</v>
      </c>
      <c r="D3516" s="128">
        <v>9658.239858041206</v>
      </c>
      <c r="F3516" s="128">
        <v>8991.666666666666</v>
      </c>
      <c r="G3516" s="128">
        <v>9141.666666666666</v>
      </c>
      <c r="H3516" s="128">
        <v>583.6448803174321</v>
      </c>
      <c r="I3516" s="128">
        <v>-0.0001</v>
      </c>
      <c r="J3516" s="128">
        <v>-0.0001</v>
      </c>
    </row>
    <row r="3517" spans="1:8" ht="12.75">
      <c r="A3517" s="127">
        <v>38380.14413194444</v>
      </c>
      <c r="C3517" s="150" t="s">
        <v>1168</v>
      </c>
      <c r="D3517" s="128">
        <v>42.414609047097</v>
      </c>
      <c r="F3517" s="128">
        <v>14.433756729740642</v>
      </c>
      <c r="G3517" s="128">
        <v>72.16878364870323</v>
      </c>
      <c r="H3517" s="128">
        <v>42.414609047097</v>
      </c>
    </row>
    <row r="3519" spans="3:8" ht="12.75">
      <c r="C3519" s="150" t="s">
        <v>1169</v>
      </c>
      <c r="D3519" s="128">
        <v>0.4391546458828487</v>
      </c>
      <c r="F3519" s="128">
        <v>0.16052370783770872</v>
      </c>
      <c r="G3519" s="128">
        <v>0.789448863978522</v>
      </c>
      <c r="H3519" s="128">
        <v>7.267194569414983</v>
      </c>
    </row>
    <row r="3520" spans="1:10" ht="12.75">
      <c r="A3520" s="144" t="s">
        <v>1158</v>
      </c>
      <c r="C3520" s="145" t="s">
        <v>1159</v>
      </c>
      <c r="D3520" s="145" t="s">
        <v>1160</v>
      </c>
      <c r="F3520" s="145" t="s">
        <v>1161</v>
      </c>
      <c r="G3520" s="145" t="s">
        <v>1162</v>
      </c>
      <c r="H3520" s="145" t="s">
        <v>1163</v>
      </c>
      <c r="I3520" s="146" t="s">
        <v>1164</v>
      </c>
      <c r="J3520" s="145" t="s">
        <v>1165</v>
      </c>
    </row>
    <row r="3521" spans="1:8" ht="12.75">
      <c r="A3521" s="147" t="s">
        <v>1104</v>
      </c>
      <c r="C3521" s="148">
        <v>288.1579999998212</v>
      </c>
      <c r="D3521" s="128">
        <v>3620.0448707081378</v>
      </c>
      <c r="F3521" s="128">
        <v>2600</v>
      </c>
      <c r="G3521" s="128">
        <v>2460</v>
      </c>
      <c r="H3521" s="149" t="s">
        <v>44</v>
      </c>
    </row>
    <row r="3523" spans="4:8" ht="12.75">
      <c r="D3523" s="128">
        <v>3579.6686938665807</v>
      </c>
      <c r="F3523" s="128">
        <v>2600</v>
      </c>
      <c r="G3523" s="128">
        <v>2460</v>
      </c>
      <c r="H3523" s="149" t="s">
        <v>45</v>
      </c>
    </row>
    <row r="3525" spans="4:8" ht="12.75">
      <c r="D3525" s="128">
        <v>3685.2210661508143</v>
      </c>
      <c r="F3525" s="128">
        <v>2600</v>
      </c>
      <c r="G3525" s="128">
        <v>2460</v>
      </c>
      <c r="H3525" s="149" t="s">
        <v>46</v>
      </c>
    </row>
    <row r="3527" spans="1:10" ht="12.75">
      <c r="A3527" s="144" t="s">
        <v>1166</v>
      </c>
      <c r="C3527" s="150" t="s">
        <v>1167</v>
      </c>
      <c r="D3527" s="128">
        <v>3628.311543575178</v>
      </c>
      <c r="F3527" s="128">
        <v>2600</v>
      </c>
      <c r="G3527" s="128">
        <v>2460</v>
      </c>
      <c r="H3527" s="128">
        <v>1099.3956143716377</v>
      </c>
      <c r="I3527" s="128">
        <v>-0.0001</v>
      </c>
      <c r="J3527" s="128">
        <v>-0.0001</v>
      </c>
    </row>
    <row r="3528" spans="1:8" ht="12.75">
      <c r="A3528" s="127">
        <v>38380.14481481481</v>
      </c>
      <c r="C3528" s="150" t="s">
        <v>1168</v>
      </c>
      <c r="D3528" s="128">
        <v>53.25954594179467</v>
      </c>
      <c r="H3528" s="128">
        <v>53.25954594179467</v>
      </c>
    </row>
    <row r="3530" spans="3:8" ht="12.75">
      <c r="C3530" s="150" t="s">
        <v>1169</v>
      </c>
      <c r="D3530" s="128">
        <v>1.4678878950211387</v>
      </c>
      <c r="F3530" s="128">
        <v>0</v>
      </c>
      <c r="G3530" s="128">
        <v>0</v>
      </c>
      <c r="H3530" s="128">
        <v>4.844438639336876</v>
      </c>
    </row>
    <row r="3531" spans="1:10" ht="12.75">
      <c r="A3531" s="144" t="s">
        <v>1158</v>
      </c>
      <c r="C3531" s="145" t="s">
        <v>1159</v>
      </c>
      <c r="D3531" s="145" t="s">
        <v>1160</v>
      </c>
      <c r="F3531" s="145" t="s">
        <v>1161</v>
      </c>
      <c r="G3531" s="145" t="s">
        <v>1162</v>
      </c>
      <c r="H3531" s="145" t="s">
        <v>1163</v>
      </c>
      <c r="I3531" s="146" t="s">
        <v>1164</v>
      </c>
      <c r="J3531" s="145" t="s">
        <v>1165</v>
      </c>
    </row>
    <row r="3532" spans="1:8" ht="12.75">
      <c r="A3532" s="147" t="s">
        <v>1105</v>
      </c>
      <c r="C3532" s="148">
        <v>334.94100000010803</v>
      </c>
      <c r="D3532" s="128">
        <v>22943.92457845807</v>
      </c>
      <c r="F3532" s="128">
        <v>22300</v>
      </c>
      <c r="H3532" s="149" t="s">
        <v>47</v>
      </c>
    </row>
    <row r="3534" spans="4:8" ht="12.75">
      <c r="D3534" s="128">
        <v>23020.830658644438</v>
      </c>
      <c r="F3534" s="128">
        <v>22500</v>
      </c>
      <c r="H3534" s="149" t="s">
        <v>48</v>
      </c>
    </row>
    <row r="3536" spans="4:8" ht="12.75">
      <c r="D3536" s="128">
        <v>22982.771410435438</v>
      </c>
      <c r="F3536" s="128">
        <v>22500</v>
      </c>
      <c r="H3536" s="149" t="s">
        <v>49</v>
      </c>
    </row>
    <row r="3538" spans="1:10" ht="12.75">
      <c r="A3538" s="144" t="s">
        <v>1166</v>
      </c>
      <c r="C3538" s="150" t="s">
        <v>1167</v>
      </c>
      <c r="D3538" s="128">
        <v>22982.50888251265</v>
      </c>
      <c r="F3538" s="128">
        <v>22433.333333333336</v>
      </c>
      <c r="H3538" s="128">
        <v>549.1755491793156</v>
      </c>
      <c r="I3538" s="128">
        <v>-0.0001</v>
      </c>
      <c r="J3538" s="128">
        <v>-0.0001</v>
      </c>
    </row>
    <row r="3539" spans="1:8" ht="12.75">
      <c r="A3539" s="127">
        <v>38380.14550925926</v>
      </c>
      <c r="C3539" s="150" t="s">
        <v>1168</v>
      </c>
      <c r="D3539" s="128">
        <v>38.45371221340713</v>
      </c>
      <c r="F3539" s="128">
        <v>115.47005383792514</v>
      </c>
      <c r="H3539" s="128">
        <v>38.45371221340713</v>
      </c>
    </row>
    <row r="3541" spans="3:8" ht="12.75">
      <c r="C3541" s="150" t="s">
        <v>1169</v>
      </c>
      <c r="D3541" s="128">
        <v>0.16731729512205906</v>
      </c>
      <c r="F3541" s="128">
        <v>0.5147253514320584</v>
      </c>
      <c r="H3541" s="128">
        <v>7.002080167420437</v>
      </c>
    </row>
    <row r="3542" spans="1:10" ht="12.75">
      <c r="A3542" s="144" t="s">
        <v>1158</v>
      </c>
      <c r="C3542" s="145" t="s">
        <v>1159</v>
      </c>
      <c r="D3542" s="145" t="s">
        <v>1160</v>
      </c>
      <c r="F3542" s="145" t="s">
        <v>1161</v>
      </c>
      <c r="G3542" s="145" t="s">
        <v>1162</v>
      </c>
      <c r="H3542" s="145" t="s">
        <v>1163</v>
      </c>
      <c r="I3542" s="146" t="s">
        <v>1164</v>
      </c>
      <c r="J3542" s="145" t="s">
        <v>1165</v>
      </c>
    </row>
    <row r="3543" spans="1:8" ht="12.75">
      <c r="A3543" s="147" t="s">
        <v>1109</v>
      </c>
      <c r="C3543" s="148">
        <v>393.36599999992177</v>
      </c>
      <c r="D3543" s="128">
        <v>18753.22723788023</v>
      </c>
      <c r="F3543" s="128">
        <v>7700</v>
      </c>
      <c r="G3543" s="128">
        <v>7700</v>
      </c>
      <c r="H3543" s="149" t="s">
        <v>50</v>
      </c>
    </row>
    <row r="3545" spans="4:8" ht="12.75">
      <c r="D3545" s="128">
        <v>18506.619683355093</v>
      </c>
      <c r="F3545" s="128">
        <v>7700</v>
      </c>
      <c r="G3545" s="128">
        <v>7700</v>
      </c>
      <c r="H3545" s="149" t="s">
        <v>51</v>
      </c>
    </row>
    <row r="3547" spans="4:8" ht="12.75">
      <c r="D3547" s="128">
        <v>18325</v>
      </c>
      <c r="F3547" s="128">
        <v>7800</v>
      </c>
      <c r="G3547" s="128">
        <v>7700</v>
      </c>
      <c r="H3547" s="149" t="s">
        <v>52</v>
      </c>
    </row>
    <row r="3549" spans="1:10" ht="12.75">
      <c r="A3549" s="144" t="s">
        <v>1166</v>
      </c>
      <c r="C3549" s="150" t="s">
        <v>1167</v>
      </c>
      <c r="D3549" s="128">
        <v>18528.28230707844</v>
      </c>
      <c r="F3549" s="128">
        <v>7733.333333333334</v>
      </c>
      <c r="G3549" s="128">
        <v>7700</v>
      </c>
      <c r="H3549" s="128">
        <v>10811.615640411776</v>
      </c>
      <c r="I3549" s="128">
        <v>-0.0001</v>
      </c>
      <c r="J3549" s="128">
        <v>-0.0001</v>
      </c>
    </row>
    <row r="3550" spans="1:8" ht="12.75">
      <c r="A3550" s="127">
        <v>38380.146215277775</v>
      </c>
      <c r="C3550" s="150" t="s">
        <v>1168</v>
      </c>
      <c r="D3550" s="128">
        <v>214.93392883735746</v>
      </c>
      <c r="F3550" s="128">
        <v>57.73502691896257</v>
      </c>
      <c r="H3550" s="128">
        <v>214.93392883735746</v>
      </c>
    </row>
    <row r="3552" spans="3:8" ht="12.75">
      <c r="C3552" s="150" t="s">
        <v>1169</v>
      </c>
      <c r="D3552" s="128">
        <v>1.1600315953478613</v>
      </c>
      <c r="F3552" s="128">
        <v>0.746573623952102</v>
      </c>
      <c r="G3552" s="128">
        <v>0</v>
      </c>
      <c r="H3552" s="128">
        <v>1.9879908423119956</v>
      </c>
    </row>
    <row r="3553" spans="1:10" ht="12.75">
      <c r="A3553" s="144" t="s">
        <v>1158</v>
      </c>
      <c r="C3553" s="145" t="s">
        <v>1159</v>
      </c>
      <c r="D3553" s="145" t="s">
        <v>1160</v>
      </c>
      <c r="F3553" s="145" t="s">
        <v>1161</v>
      </c>
      <c r="G3553" s="145" t="s">
        <v>1162</v>
      </c>
      <c r="H3553" s="145" t="s">
        <v>1163</v>
      </c>
      <c r="I3553" s="146" t="s">
        <v>1164</v>
      </c>
      <c r="J3553" s="145" t="s">
        <v>1165</v>
      </c>
    </row>
    <row r="3554" spans="1:8" ht="12.75">
      <c r="A3554" s="147" t="s">
        <v>1103</v>
      </c>
      <c r="C3554" s="148">
        <v>396.15199999976903</v>
      </c>
      <c r="D3554" s="128">
        <v>60823.49653881788</v>
      </c>
      <c r="F3554" s="128">
        <v>54700</v>
      </c>
      <c r="G3554" s="128">
        <v>55600</v>
      </c>
      <c r="H3554" s="149" t="s">
        <v>53</v>
      </c>
    </row>
    <row r="3556" spans="4:8" ht="12.75">
      <c r="D3556" s="128">
        <v>61476.581462204456</v>
      </c>
      <c r="F3556" s="128">
        <v>55300</v>
      </c>
      <c r="G3556" s="128">
        <v>55500</v>
      </c>
      <c r="H3556" s="149" t="s">
        <v>54</v>
      </c>
    </row>
    <row r="3558" spans="4:8" ht="12.75">
      <c r="D3558" s="128">
        <v>61884.94617772102</v>
      </c>
      <c r="F3558" s="128">
        <v>55000</v>
      </c>
      <c r="G3558" s="128">
        <v>55000</v>
      </c>
      <c r="H3558" s="149" t="s">
        <v>55</v>
      </c>
    </row>
    <row r="3560" spans="1:10" ht="12.75">
      <c r="A3560" s="144" t="s">
        <v>1166</v>
      </c>
      <c r="C3560" s="150" t="s">
        <v>1167</v>
      </c>
      <c r="D3560" s="128">
        <v>61395.008059581116</v>
      </c>
      <c r="F3560" s="128">
        <v>55000</v>
      </c>
      <c r="G3560" s="128">
        <v>55366.66666666667</v>
      </c>
      <c r="H3560" s="128">
        <v>6213.63667630724</v>
      </c>
      <c r="I3560" s="128">
        <v>-0.0001</v>
      </c>
      <c r="J3560" s="128">
        <v>-0.0001</v>
      </c>
    </row>
    <row r="3561" spans="1:8" ht="12.75">
      <c r="A3561" s="127">
        <v>38380.14693287037</v>
      </c>
      <c r="C3561" s="150" t="s">
        <v>1168</v>
      </c>
      <c r="D3561" s="128">
        <v>535.4059198340328</v>
      </c>
      <c r="F3561" s="128">
        <v>300</v>
      </c>
      <c r="G3561" s="128">
        <v>321.4550253664318</v>
      </c>
      <c r="H3561" s="128">
        <v>535.4059198340328</v>
      </c>
    </row>
    <row r="3563" spans="3:8" ht="12.75">
      <c r="C3563" s="150" t="s">
        <v>1169</v>
      </c>
      <c r="D3563" s="128">
        <v>0.8720675129066607</v>
      </c>
      <c r="F3563" s="128">
        <v>0.5454545454545454</v>
      </c>
      <c r="G3563" s="128">
        <v>0.5805930620706173</v>
      </c>
      <c r="H3563" s="128">
        <v>8.616627391098511</v>
      </c>
    </row>
    <row r="3564" spans="1:10" ht="12.75">
      <c r="A3564" s="144" t="s">
        <v>1158</v>
      </c>
      <c r="C3564" s="145" t="s">
        <v>1159</v>
      </c>
      <c r="D3564" s="145" t="s">
        <v>1160</v>
      </c>
      <c r="F3564" s="145" t="s">
        <v>1161</v>
      </c>
      <c r="G3564" s="145" t="s">
        <v>1162</v>
      </c>
      <c r="H3564" s="145" t="s">
        <v>1163</v>
      </c>
      <c r="I3564" s="146" t="s">
        <v>1164</v>
      </c>
      <c r="J3564" s="145" t="s">
        <v>1165</v>
      </c>
    </row>
    <row r="3565" spans="1:8" ht="12.75">
      <c r="A3565" s="147" t="s">
        <v>1110</v>
      </c>
      <c r="C3565" s="148">
        <v>589.5920000001788</v>
      </c>
      <c r="D3565" s="128">
        <v>4653.481789454818</v>
      </c>
      <c r="F3565" s="128">
        <v>1729.9999999981374</v>
      </c>
      <c r="G3565" s="128">
        <v>1710</v>
      </c>
      <c r="H3565" s="149" t="s">
        <v>56</v>
      </c>
    </row>
    <row r="3567" spans="4:8" ht="12.75">
      <c r="D3567" s="128">
        <v>4736.891078971326</v>
      </c>
      <c r="F3567" s="128">
        <v>1740</v>
      </c>
      <c r="G3567" s="128">
        <v>1700</v>
      </c>
      <c r="H3567" s="149" t="s">
        <v>57</v>
      </c>
    </row>
    <row r="3569" spans="4:8" ht="12.75">
      <c r="D3569" s="128">
        <v>4716.274399787188</v>
      </c>
      <c r="F3569" s="128">
        <v>1710</v>
      </c>
      <c r="G3569" s="128">
        <v>1700</v>
      </c>
      <c r="H3569" s="149" t="s">
        <v>58</v>
      </c>
    </row>
    <row r="3571" spans="1:10" ht="12.75">
      <c r="A3571" s="144" t="s">
        <v>1166</v>
      </c>
      <c r="C3571" s="150" t="s">
        <v>1167</v>
      </c>
      <c r="D3571" s="128">
        <v>4702.21575607111</v>
      </c>
      <c r="F3571" s="128">
        <v>1726.6666666660458</v>
      </c>
      <c r="G3571" s="128">
        <v>1703.3333333333335</v>
      </c>
      <c r="H3571" s="128">
        <v>2987.2157560714213</v>
      </c>
      <c r="I3571" s="128">
        <v>-0.0001</v>
      </c>
      <c r="J3571" s="128">
        <v>-0.0001</v>
      </c>
    </row>
    <row r="3572" spans="1:8" ht="12.75">
      <c r="A3572" s="127">
        <v>38380.147685185184</v>
      </c>
      <c r="C3572" s="150" t="s">
        <v>1168</v>
      </c>
      <c r="D3572" s="128">
        <v>43.44550024758372</v>
      </c>
      <c r="F3572" s="128">
        <v>15.275252316311358</v>
      </c>
      <c r="G3572" s="128">
        <v>5.773502691896258</v>
      </c>
      <c r="H3572" s="128">
        <v>43.44550024758372</v>
      </c>
    </row>
    <row r="3574" spans="3:8" ht="12.75">
      <c r="C3574" s="150" t="s">
        <v>1169</v>
      </c>
      <c r="D3574" s="128">
        <v>0.9239367672887088</v>
      </c>
      <c r="F3574" s="128">
        <v>0.8846671225666131</v>
      </c>
      <c r="G3574" s="128">
        <v>0.3389531913050641</v>
      </c>
      <c r="H3574" s="128">
        <v>1.454381062341484</v>
      </c>
    </row>
    <row r="3575" spans="1:10" ht="12.75">
      <c r="A3575" s="144" t="s">
        <v>1158</v>
      </c>
      <c r="C3575" s="145" t="s">
        <v>1159</v>
      </c>
      <c r="D3575" s="145" t="s">
        <v>1160</v>
      </c>
      <c r="F3575" s="145" t="s">
        <v>1161</v>
      </c>
      <c r="G3575" s="145" t="s">
        <v>1162</v>
      </c>
      <c r="H3575" s="145" t="s">
        <v>1163</v>
      </c>
      <c r="I3575" s="146" t="s">
        <v>1164</v>
      </c>
      <c r="J3575" s="145" t="s">
        <v>1165</v>
      </c>
    </row>
    <row r="3576" spans="1:8" ht="12.75">
      <c r="A3576" s="147" t="s">
        <v>1111</v>
      </c>
      <c r="C3576" s="148">
        <v>766.4900000002235</v>
      </c>
      <c r="D3576" s="128">
        <v>1734.5601236056536</v>
      </c>
      <c r="F3576" s="128">
        <v>1584</v>
      </c>
      <c r="G3576" s="128">
        <v>1714.0000000018626</v>
      </c>
      <c r="H3576" s="149" t="s">
        <v>59</v>
      </c>
    </row>
    <row r="3578" spans="4:8" ht="12.75">
      <c r="D3578" s="128">
        <v>1685.0000000018626</v>
      </c>
      <c r="F3578" s="128">
        <v>1583</v>
      </c>
      <c r="G3578" s="128">
        <v>1710</v>
      </c>
      <c r="H3578" s="149" t="s">
        <v>60</v>
      </c>
    </row>
    <row r="3580" spans="4:8" ht="12.75">
      <c r="D3580" s="128">
        <v>1645.5</v>
      </c>
      <c r="F3580" s="128">
        <v>1498</v>
      </c>
      <c r="G3580" s="128">
        <v>1577</v>
      </c>
      <c r="H3580" s="149" t="s">
        <v>61</v>
      </c>
    </row>
    <row r="3582" spans="1:10" ht="12.75">
      <c r="A3582" s="144" t="s">
        <v>1166</v>
      </c>
      <c r="C3582" s="150" t="s">
        <v>1167</v>
      </c>
      <c r="D3582" s="128">
        <v>1688.3533745358386</v>
      </c>
      <c r="F3582" s="128">
        <v>1555</v>
      </c>
      <c r="G3582" s="128">
        <v>1667.0000000006207</v>
      </c>
      <c r="H3582" s="128">
        <v>75.16800868185767</v>
      </c>
      <c r="I3582" s="128">
        <v>-0.0001</v>
      </c>
      <c r="J3582" s="128">
        <v>-0.0001</v>
      </c>
    </row>
    <row r="3583" spans="1:8" ht="12.75">
      <c r="A3583" s="127">
        <v>38380.14844907408</v>
      </c>
      <c r="C3583" s="150" t="s">
        <v>1168</v>
      </c>
      <c r="D3583" s="128">
        <v>44.62465960360332</v>
      </c>
      <c r="F3583" s="128">
        <v>49.36598018878993</v>
      </c>
      <c r="G3583" s="128">
        <v>77.96794213064379</v>
      </c>
      <c r="H3583" s="128">
        <v>44.62465960360332</v>
      </c>
    </row>
    <row r="3585" spans="3:8" ht="12.75">
      <c r="C3585" s="150" t="s">
        <v>1169</v>
      </c>
      <c r="D3585" s="128">
        <v>2.6430876543171253</v>
      </c>
      <c r="F3585" s="128">
        <v>3.17466110538842</v>
      </c>
      <c r="G3585" s="128">
        <v>4.6771410996169624</v>
      </c>
      <c r="H3585" s="128">
        <v>59.36655817566416</v>
      </c>
    </row>
    <row r="3586" spans="1:16" ht="12.75">
      <c r="A3586" s="138" t="s">
        <v>1258</v>
      </c>
      <c r="B3586" s="133" t="s">
        <v>1268</v>
      </c>
      <c r="D3586" s="138" t="s">
        <v>1259</v>
      </c>
      <c r="E3586" s="133" t="s">
        <v>1260</v>
      </c>
      <c r="F3586" s="134" t="s">
        <v>1207</v>
      </c>
      <c r="G3586" s="139" t="s">
        <v>1262</v>
      </c>
      <c r="H3586" s="140">
        <v>3</v>
      </c>
      <c r="I3586" s="141" t="s">
        <v>1263</v>
      </c>
      <c r="J3586" s="140">
        <v>2</v>
      </c>
      <c r="K3586" s="139" t="s">
        <v>1264</v>
      </c>
      <c r="L3586" s="142">
        <v>1</v>
      </c>
      <c r="M3586" s="139" t="s">
        <v>1265</v>
      </c>
      <c r="N3586" s="143">
        <v>1</v>
      </c>
      <c r="O3586" s="139" t="s">
        <v>1266</v>
      </c>
      <c r="P3586" s="143">
        <v>1</v>
      </c>
    </row>
    <row r="3588" spans="1:10" ht="12.75">
      <c r="A3588" s="144" t="s">
        <v>1158</v>
      </c>
      <c r="C3588" s="145" t="s">
        <v>1159</v>
      </c>
      <c r="D3588" s="145" t="s">
        <v>1160</v>
      </c>
      <c r="F3588" s="145" t="s">
        <v>1161</v>
      </c>
      <c r="G3588" s="145" t="s">
        <v>1162</v>
      </c>
      <c r="H3588" s="145" t="s">
        <v>1163</v>
      </c>
      <c r="I3588" s="146" t="s">
        <v>1164</v>
      </c>
      <c r="J3588" s="145" t="s">
        <v>1165</v>
      </c>
    </row>
    <row r="3589" spans="1:8" ht="12.75">
      <c r="A3589" s="147" t="s">
        <v>1290</v>
      </c>
      <c r="C3589" s="148">
        <v>178.2290000000503</v>
      </c>
      <c r="D3589" s="128">
        <v>558.5</v>
      </c>
      <c r="F3589" s="128">
        <v>503</v>
      </c>
      <c r="G3589" s="128">
        <v>474</v>
      </c>
      <c r="H3589" s="149" t="s">
        <v>62</v>
      </c>
    </row>
    <row r="3591" spans="4:8" ht="12.75">
      <c r="D3591" s="128">
        <v>567.6245939731598</v>
      </c>
      <c r="F3591" s="128">
        <v>518</v>
      </c>
      <c r="G3591" s="128">
        <v>467</v>
      </c>
      <c r="H3591" s="149" t="s">
        <v>63</v>
      </c>
    </row>
    <row r="3593" spans="4:8" ht="12.75">
      <c r="D3593" s="128">
        <v>542.5815092753619</v>
      </c>
      <c r="F3593" s="128">
        <v>476.99999999953434</v>
      </c>
      <c r="G3593" s="128">
        <v>512</v>
      </c>
      <c r="H3593" s="149" t="s">
        <v>64</v>
      </c>
    </row>
    <row r="3595" spans="1:8" ht="12.75">
      <c r="A3595" s="144" t="s">
        <v>1166</v>
      </c>
      <c r="C3595" s="150" t="s">
        <v>1167</v>
      </c>
      <c r="D3595" s="128">
        <v>556.2353677495072</v>
      </c>
      <c r="F3595" s="128">
        <v>499.3333333331781</v>
      </c>
      <c r="G3595" s="128">
        <v>484.33333333333337</v>
      </c>
      <c r="H3595" s="128">
        <v>64.84148754124696</v>
      </c>
    </row>
    <row r="3596" spans="1:8" ht="12.75">
      <c r="A3596" s="127">
        <v>38380.15091435185</v>
      </c>
      <c r="C3596" s="150" t="s">
        <v>1168</v>
      </c>
      <c r="D3596" s="128">
        <v>12.674203810014541</v>
      </c>
      <c r="F3596" s="128">
        <v>20.744477176919027</v>
      </c>
      <c r="G3596" s="128">
        <v>24.214320831552005</v>
      </c>
      <c r="H3596" s="128">
        <v>12.674203810014541</v>
      </c>
    </row>
    <row r="3598" spans="3:8" ht="12.75">
      <c r="C3598" s="150" t="s">
        <v>1169</v>
      </c>
      <c r="D3598" s="128">
        <v>2.2785684882451047</v>
      </c>
      <c r="F3598" s="128">
        <v>4.154434681627266</v>
      </c>
      <c r="G3598" s="128">
        <v>4.99951565689305</v>
      </c>
      <c r="H3598" s="128">
        <v>19.546442086098395</v>
      </c>
    </row>
    <row r="3599" spans="1:10" ht="12.75">
      <c r="A3599" s="144" t="s">
        <v>1158</v>
      </c>
      <c r="C3599" s="145" t="s">
        <v>1159</v>
      </c>
      <c r="D3599" s="145" t="s">
        <v>1160</v>
      </c>
      <c r="F3599" s="145" t="s">
        <v>1161</v>
      </c>
      <c r="G3599" s="145" t="s">
        <v>1162</v>
      </c>
      <c r="H3599" s="145" t="s">
        <v>1163</v>
      </c>
      <c r="I3599" s="146" t="s">
        <v>1164</v>
      </c>
      <c r="J3599" s="145" t="s">
        <v>1165</v>
      </c>
    </row>
    <row r="3600" spans="1:8" ht="12.75">
      <c r="A3600" s="147" t="s">
        <v>1104</v>
      </c>
      <c r="C3600" s="148">
        <v>251.61100000003353</v>
      </c>
      <c r="D3600" s="128">
        <v>3423353.382385254</v>
      </c>
      <c r="F3600" s="128">
        <v>23300</v>
      </c>
      <c r="G3600" s="128">
        <v>22400</v>
      </c>
      <c r="H3600" s="149" t="s">
        <v>65</v>
      </c>
    </row>
    <row r="3602" spans="4:8" ht="12.75">
      <c r="D3602" s="128">
        <v>3461349.6991004944</v>
      </c>
      <c r="F3602" s="128">
        <v>23600</v>
      </c>
      <c r="G3602" s="128">
        <v>22200</v>
      </c>
      <c r="H3602" s="149" t="s">
        <v>66</v>
      </c>
    </row>
    <row r="3604" spans="4:8" ht="12.75">
      <c r="D3604" s="128">
        <v>3248649.6738471985</v>
      </c>
      <c r="F3604" s="128">
        <v>24300</v>
      </c>
      <c r="G3604" s="128">
        <v>22700</v>
      </c>
      <c r="H3604" s="149" t="s">
        <v>67</v>
      </c>
    </row>
    <row r="3606" spans="1:10" ht="12.75">
      <c r="A3606" s="144" t="s">
        <v>1166</v>
      </c>
      <c r="C3606" s="150" t="s">
        <v>1167</v>
      </c>
      <c r="D3606" s="128">
        <v>3377784.251777649</v>
      </c>
      <c r="F3606" s="128">
        <v>23733.333333333336</v>
      </c>
      <c r="G3606" s="128">
        <v>22433.333333333336</v>
      </c>
      <c r="H3606" s="128">
        <v>3354707.325892289</v>
      </c>
      <c r="I3606" s="128">
        <v>-0.0001</v>
      </c>
      <c r="J3606" s="128">
        <v>-0.0001</v>
      </c>
    </row>
    <row r="3607" spans="1:8" ht="12.75">
      <c r="A3607" s="127">
        <v>38380.151655092595</v>
      </c>
      <c r="C3607" s="150" t="s">
        <v>1168</v>
      </c>
      <c r="D3607" s="128">
        <v>113436.03675171602</v>
      </c>
      <c r="F3607" s="128">
        <v>513.1601439446883</v>
      </c>
      <c r="G3607" s="128">
        <v>251.66114784235833</v>
      </c>
      <c r="H3607" s="128">
        <v>113436.03675171602</v>
      </c>
    </row>
    <row r="3609" spans="3:8" ht="12.75">
      <c r="C3609" s="150" t="s">
        <v>1169</v>
      </c>
      <c r="D3609" s="128">
        <v>3.3582972829604887</v>
      </c>
      <c r="F3609" s="128">
        <v>2.1621916177444733</v>
      </c>
      <c r="G3609" s="128">
        <v>1.1218178952854012</v>
      </c>
      <c r="H3609" s="128">
        <v>3.381398904047291</v>
      </c>
    </row>
    <row r="3610" spans="1:10" ht="12.75">
      <c r="A3610" s="144" t="s">
        <v>1158</v>
      </c>
      <c r="C3610" s="145" t="s">
        <v>1159</v>
      </c>
      <c r="D3610" s="145" t="s">
        <v>1160</v>
      </c>
      <c r="F3610" s="145" t="s">
        <v>1161</v>
      </c>
      <c r="G3610" s="145" t="s">
        <v>1162</v>
      </c>
      <c r="H3610" s="145" t="s">
        <v>1163</v>
      </c>
      <c r="I3610" s="146" t="s">
        <v>1164</v>
      </c>
      <c r="J3610" s="145" t="s">
        <v>1165</v>
      </c>
    </row>
    <row r="3611" spans="1:8" ht="12.75">
      <c r="A3611" s="147" t="s">
        <v>1107</v>
      </c>
      <c r="C3611" s="148">
        <v>257.6099999998696</v>
      </c>
      <c r="D3611" s="128">
        <v>255792.49574661255</v>
      </c>
      <c r="F3611" s="128">
        <v>9687.5</v>
      </c>
      <c r="G3611" s="128">
        <v>7872.5</v>
      </c>
      <c r="H3611" s="149" t="s">
        <v>68</v>
      </c>
    </row>
    <row r="3613" spans="4:8" ht="12.75">
      <c r="D3613" s="128">
        <v>247835.2895283699</v>
      </c>
      <c r="F3613" s="128">
        <v>9732.5</v>
      </c>
      <c r="G3613" s="128">
        <v>7975</v>
      </c>
      <c r="H3613" s="149" t="s">
        <v>69</v>
      </c>
    </row>
    <row r="3615" spans="4:8" ht="12.75">
      <c r="D3615" s="128">
        <v>295372.065120697</v>
      </c>
      <c r="F3615" s="128">
        <v>9397.5</v>
      </c>
      <c r="G3615" s="128">
        <v>7930.000000007451</v>
      </c>
      <c r="H3615" s="149" t="s">
        <v>70</v>
      </c>
    </row>
    <row r="3617" spans="1:10" ht="12.75">
      <c r="A3617" s="144" t="s">
        <v>1166</v>
      </c>
      <c r="C3617" s="150" t="s">
        <v>1167</v>
      </c>
      <c r="D3617" s="128">
        <v>266333.2834652265</v>
      </c>
      <c r="F3617" s="128">
        <v>9605.833333333334</v>
      </c>
      <c r="G3617" s="128">
        <v>7925.833333335817</v>
      </c>
      <c r="H3617" s="128">
        <v>257567.45013189194</v>
      </c>
      <c r="I3617" s="128">
        <v>-0.0001</v>
      </c>
      <c r="J3617" s="128">
        <v>-0.0001</v>
      </c>
    </row>
    <row r="3618" spans="1:8" ht="12.75">
      <c r="A3618" s="127">
        <v>38380.15255787037</v>
      </c>
      <c r="C3618" s="150" t="s">
        <v>1168</v>
      </c>
      <c r="D3618" s="128">
        <v>25461.096062924742</v>
      </c>
      <c r="F3618" s="128">
        <v>181.81950757092415</v>
      </c>
      <c r="G3618" s="128">
        <v>51.37687547303241</v>
      </c>
      <c r="H3618" s="128">
        <v>25461.096062924742</v>
      </c>
    </row>
    <row r="3620" spans="3:8" ht="12.75">
      <c r="C3620" s="150" t="s">
        <v>1169</v>
      </c>
      <c r="D3620" s="128">
        <v>9.55986263964228</v>
      </c>
      <c r="F3620" s="128">
        <v>1.8928030631136372</v>
      </c>
      <c r="G3620" s="128">
        <v>0.6482204875157143</v>
      </c>
      <c r="H3620" s="128">
        <v>9.88521494074152</v>
      </c>
    </row>
    <row r="3621" spans="1:10" ht="12.75">
      <c r="A3621" s="144" t="s">
        <v>1158</v>
      </c>
      <c r="C3621" s="145" t="s">
        <v>1159</v>
      </c>
      <c r="D3621" s="145" t="s">
        <v>1160</v>
      </c>
      <c r="F3621" s="145" t="s">
        <v>1161</v>
      </c>
      <c r="G3621" s="145" t="s">
        <v>1162</v>
      </c>
      <c r="H3621" s="145" t="s">
        <v>1163</v>
      </c>
      <c r="I3621" s="146" t="s">
        <v>1164</v>
      </c>
      <c r="J3621" s="145" t="s">
        <v>1165</v>
      </c>
    </row>
    <row r="3622" spans="1:8" ht="12.75">
      <c r="A3622" s="147" t="s">
        <v>1106</v>
      </c>
      <c r="C3622" s="148">
        <v>259.9399999999441</v>
      </c>
      <c r="D3622" s="128">
        <v>2825250</v>
      </c>
      <c r="F3622" s="128">
        <v>20700</v>
      </c>
      <c r="G3622" s="128">
        <v>18600</v>
      </c>
      <c r="H3622" s="149" t="s">
        <v>71</v>
      </c>
    </row>
    <row r="3624" spans="4:8" ht="12.75">
      <c r="D3624" s="128">
        <v>2853997.1039009094</v>
      </c>
      <c r="F3624" s="128">
        <v>20525</v>
      </c>
      <c r="G3624" s="128">
        <v>19225</v>
      </c>
      <c r="H3624" s="149" t="s">
        <v>72</v>
      </c>
    </row>
    <row r="3626" spans="4:8" ht="12.75">
      <c r="D3626" s="128">
        <v>3006649.7386169434</v>
      </c>
      <c r="F3626" s="128">
        <v>20925</v>
      </c>
      <c r="G3626" s="128">
        <v>18950</v>
      </c>
      <c r="H3626" s="149" t="s">
        <v>73</v>
      </c>
    </row>
    <row r="3628" spans="1:10" ht="12.75">
      <c r="A3628" s="144" t="s">
        <v>1166</v>
      </c>
      <c r="C3628" s="150" t="s">
        <v>1167</v>
      </c>
      <c r="D3628" s="128">
        <v>2895298.947505951</v>
      </c>
      <c r="F3628" s="128">
        <v>20716.666666666668</v>
      </c>
      <c r="G3628" s="128">
        <v>18925</v>
      </c>
      <c r="H3628" s="128">
        <v>2875469.065351069</v>
      </c>
      <c r="I3628" s="128">
        <v>-0.0001</v>
      </c>
      <c r="J3628" s="128">
        <v>-0.0001</v>
      </c>
    </row>
    <row r="3629" spans="1:8" ht="12.75">
      <c r="A3629" s="127">
        <v>38380.153495370374</v>
      </c>
      <c r="C3629" s="150" t="s">
        <v>1168</v>
      </c>
      <c r="D3629" s="128">
        <v>97497.93847283816</v>
      </c>
      <c r="F3629" s="128">
        <v>200.5201569252661</v>
      </c>
      <c r="G3629" s="128">
        <v>313.24910215354174</v>
      </c>
      <c r="H3629" s="128">
        <v>97497.93847283816</v>
      </c>
    </row>
    <row r="3631" spans="3:8" ht="12.75">
      <c r="C3631" s="150" t="s">
        <v>1169</v>
      </c>
      <c r="D3631" s="128">
        <v>3.3674567027637745</v>
      </c>
      <c r="F3631" s="128">
        <v>0.9679170889393371</v>
      </c>
      <c r="G3631" s="128">
        <v>1.6552132214189783</v>
      </c>
      <c r="H3631" s="128">
        <v>3.390679442448968</v>
      </c>
    </row>
    <row r="3632" spans="1:10" ht="12.75">
      <c r="A3632" s="144" t="s">
        <v>1158</v>
      </c>
      <c r="C3632" s="145" t="s">
        <v>1159</v>
      </c>
      <c r="D3632" s="145" t="s">
        <v>1160</v>
      </c>
      <c r="F3632" s="145" t="s">
        <v>1161</v>
      </c>
      <c r="G3632" s="145" t="s">
        <v>1162</v>
      </c>
      <c r="H3632" s="145" t="s">
        <v>1163</v>
      </c>
      <c r="I3632" s="146" t="s">
        <v>1164</v>
      </c>
      <c r="J3632" s="145" t="s">
        <v>1165</v>
      </c>
    </row>
    <row r="3633" spans="1:8" ht="12.75">
      <c r="A3633" s="147" t="s">
        <v>1108</v>
      </c>
      <c r="C3633" s="148">
        <v>285.2129999999888</v>
      </c>
      <c r="D3633" s="128">
        <v>4959463.626289368</v>
      </c>
      <c r="F3633" s="128">
        <v>27050</v>
      </c>
      <c r="G3633" s="128">
        <v>22225</v>
      </c>
      <c r="H3633" s="149" t="s">
        <v>74</v>
      </c>
    </row>
    <row r="3635" spans="4:8" ht="12.75">
      <c r="D3635" s="128">
        <v>4965438.316818237</v>
      </c>
      <c r="F3635" s="128">
        <v>27850</v>
      </c>
      <c r="G3635" s="128">
        <v>21950</v>
      </c>
      <c r="H3635" s="149" t="s">
        <v>75</v>
      </c>
    </row>
    <row r="3637" spans="4:8" ht="12.75">
      <c r="D3637" s="128">
        <v>4758775</v>
      </c>
      <c r="F3637" s="128">
        <v>29125</v>
      </c>
      <c r="G3637" s="128">
        <v>21375</v>
      </c>
      <c r="H3637" s="149" t="s">
        <v>76</v>
      </c>
    </row>
    <row r="3639" spans="1:10" ht="12.75">
      <c r="A3639" s="144" t="s">
        <v>1166</v>
      </c>
      <c r="C3639" s="150" t="s">
        <v>1167</v>
      </c>
      <c r="D3639" s="128">
        <v>4894558.981035869</v>
      </c>
      <c r="F3639" s="128">
        <v>28008.333333333336</v>
      </c>
      <c r="G3639" s="128">
        <v>21850</v>
      </c>
      <c r="H3639" s="128">
        <v>4869955.315584268</v>
      </c>
      <c r="I3639" s="128">
        <v>-0.0001</v>
      </c>
      <c r="J3639" s="128">
        <v>-0.0001</v>
      </c>
    </row>
    <row r="3640" spans="1:8" ht="12.75">
      <c r="A3640" s="127">
        <v>38380.15443287037</v>
      </c>
      <c r="C3640" s="150" t="s">
        <v>1168</v>
      </c>
      <c r="D3640" s="128">
        <v>117630.3165055109</v>
      </c>
      <c r="F3640" s="128">
        <v>1046.522017605618</v>
      </c>
      <c r="G3640" s="128">
        <v>433.7337893224368</v>
      </c>
      <c r="H3640" s="128">
        <v>117630.3165055109</v>
      </c>
    </row>
    <row r="3642" spans="3:8" ht="12.75">
      <c r="C3642" s="150" t="s">
        <v>1169</v>
      </c>
      <c r="D3642" s="128">
        <v>2.403287343380138</v>
      </c>
      <c r="F3642" s="128">
        <v>3.7364665906776</v>
      </c>
      <c r="G3642" s="128">
        <v>1.9850516673795733</v>
      </c>
      <c r="H3642" s="128">
        <v>2.415429072399985</v>
      </c>
    </row>
    <row r="3643" spans="1:10" ht="12.75">
      <c r="A3643" s="144" t="s">
        <v>1158</v>
      </c>
      <c r="C3643" s="145" t="s">
        <v>1159</v>
      </c>
      <c r="D3643" s="145" t="s">
        <v>1160</v>
      </c>
      <c r="F3643" s="145" t="s">
        <v>1161</v>
      </c>
      <c r="G3643" s="145" t="s">
        <v>1162</v>
      </c>
      <c r="H3643" s="145" t="s">
        <v>1163</v>
      </c>
      <c r="I3643" s="146" t="s">
        <v>1164</v>
      </c>
      <c r="J3643" s="145" t="s">
        <v>1165</v>
      </c>
    </row>
    <row r="3644" spans="1:8" ht="12.75">
      <c r="A3644" s="147" t="s">
        <v>1104</v>
      </c>
      <c r="C3644" s="148">
        <v>288.1579999998212</v>
      </c>
      <c r="D3644" s="128">
        <v>361133.56762218475</v>
      </c>
      <c r="F3644" s="128">
        <v>3590.0000000037253</v>
      </c>
      <c r="G3644" s="128">
        <v>3309.9999999962747</v>
      </c>
      <c r="H3644" s="149" t="s">
        <v>77</v>
      </c>
    </row>
    <row r="3646" spans="4:8" ht="12.75">
      <c r="D3646" s="128">
        <v>338965.6119251251</v>
      </c>
      <c r="F3646" s="128">
        <v>3590.0000000037253</v>
      </c>
      <c r="G3646" s="128">
        <v>3309.9999999962747</v>
      </c>
      <c r="H3646" s="149" t="s">
        <v>78</v>
      </c>
    </row>
    <row r="3648" spans="4:8" ht="12.75">
      <c r="D3648" s="128">
        <v>363894.98044395447</v>
      </c>
      <c r="F3648" s="128">
        <v>3590.0000000037253</v>
      </c>
      <c r="G3648" s="128">
        <v>3309.9999999962747</v>
      </c>
      <c r="H3648" s="149" t="s">
        <v>79</v>
      </c>
    </row>
    <row r="3650" spans="1:10" ht="12.75">
      <c r="A3650" s="144" t="s">
        <v>1166</v>
      </c>
      <c r="C3650" s="150" t="s">
        <v>1167</v>
      </c>
      <c r="D3650" s="128">
        <v>354664.7199970881</v>
      </c>
      <c r="F3650" s="128">
        <v>3590.0000000037253</v>
      </c>
      <c r="G3650" s="128">
        <v>3309.9999999962747</v>
      </c>
      <c r="H3650" s="128">
        <v>351216.88813868107</v>
      </c>
      <c r="I3650" s="128">
        <v>-0.0001</v>
      </c>
      <c r="J3650" s="128">
        <v>-0.0001</v>
      </c>
    </row>
    <row r="3651" spans="1:8" ht="12.75">
      <c r="A3651" s="127">
        <v>38380.15511574074</v>
      </c>
      <c r="C3651" s="150" t="s">
        <v>1168</v>
      </c>
      <c r="D3651" s="128">
        <v>13665.754493785811</v>
      </c>
      <c r="G3651" s="128">
        <v>5.638186222554939E-05</v>
      </c>
      <c r="H3651" s="128">
        <v>13665.754493785811</v>
      </c>
    </row>
    <row r="3653" spans="3:8" ht="12.75">
      <c r="C3653" s="150" t="s">
        <v>1169</v>
      </c>
      <c r="D3653" s="128">
        <v>3.853147415930744</v>
      </c>
      <c r="F3653" s="128">
        <v>0</v>
      </c>
      <c r="G3653" s="128">
        <v>1.703379523432412E-06</v>
      </c>
      <c r="H3653" s="128">
        <v>3.890973058331342</v>
      </c>
    </row>
    <row r="3654" spans="1:10" ht="12.75">
      <c r="A3654" s="144" t="s">
        <v>1158</v>
      </c>
      <c r="C3654" s="145" t="s">
        <v>1159</v>
      </c>
      <c r="D3654" s="145" t="s">
        <v>1160</v>
      </c>
      <c r="F3654" s="145" t="s">
        <v>1161</v>
      </c>
      <c r="G3654" s="145" t="s">
        <v>1162</v>
      </c>
      <c r="H3654" s="145" t="s">
        <v>1163</v>
      </c>
      <c r="I3654" s="146" t="s">
        <v>1164</v>
      </c>
      <c r="J3654" s="145" t="s">
        <v>1165</v>
      </c>
    </row>
    <row r="3655" spans="1:8" ht="12.75">
      <c r="A3655" s="147" t="s">
        <v>1105</v>
      </c>
      <c r="C3655" s="148">
        <v>334.94100000010803</v>
      </c>
      <c r="D3655" s="128">
        <v>24858.940741091967</v>
      </c>
      <c r="F3655" s="128">
        <v>22300</v>
      </c>
      <c r="H3655" s="149" t="s">
        <v>80</v>
      </c>
    </row>
    <row r="3657" spans="4:8" ht="12.75">
      <c r="D3657" s="128">
        <v>25006.2501822412</v>
      </c>
      <c r="F3657" s="128">
        <v>22500</v>
      </c>
      <c r="H3657" s="149" t="s">
        <v>81</v>
      </c>
    </row>
    <row r="3659" spans="4:8" ht="12.75">
      <c r="D3659" s="128">
        <v>24773.821925491095</v>
      </c>
      <c r="F3659" s="128">
        <v>22500</v>
      </c>
      <c r="H3659" s="149" t="s">
        <v>82</v>
      </c>
    </row>
    <row r="3661" spans="1:10" ht="12.75">
      <c r="A3661" s="144" t="s">
        <v>1166</v>
      </c>
      <c r="C3661" s="150" t="s">
        <v>1167</v>
      </c>
      <c r="D3661" s="128">
        <v>24879.670949608088</v>
      </c>
      <c r="F3661" s="128">
        <v>22433.333333333336</v>
      </c>
      <c r="H3661" s="128">
        <v>2446.337616274754</v>
      </c>
      <c r="I3661" s="128">
        <v>-0.0001</v>
      </c>
      <c r="J3661" s="128">
        <v>-0.0001</v>
      </c>
    </row>
    <row r="3662" spans="1:8" ht="12.75">
      <c r="A3662" s="127">
        <v>38380.155798611115</v>
      </c>
      <c r="C3662" s="150" t="s">
        <v>1168</v>
      </c>
      <c r="D3662" s="128">
        <v>117.59264344714501</v>
      </c>
      <c r="F3662" s="128">
        <v>115.47005383792514</v>
      </c>
      <c r="H3662" s="128">
        <v>117.59264344714501</v>
      </c>
    </row>
    <row r="3664" spans="3:8" ht="12.75">
      <c r="C3664" s="150" t="s">
        <v>1169</v>
      </c>
      <c r="D3664" s="128">
        <v>0.4726454931229601</v>
      </c>
      <c r="F3664" s="128">
        <v>0.5147253514320584</v>
      </c>
      <c r="H3664" s="128">
        <v>4.806885307442286</v>
      </c>
    </row>
    <row r="3665" spans="1:10" ht="12.75">
      <c r="A3665" s="144" t="s">
        <v>1158</v>
      </c>
      <c r="C3665" s="145" t="s">
        <v>1159</v>
      </c>
      <c r="D3665" s="145" t="s">
        <v>1160</v>
      </c>
      <c r="F3665" s="145" t="s">
        <v>1161</v>
      </c>
      <c r="G3665" s="145" t="s">
        <v>1162</v>
      </c>
      <c r="H3665" s="145" t="s">
        <v>1163</v>
      </c>
      <c r="I3665" s="146" t="s">
        <v>1164</v>
      </c>
      <c r="J3665" s="145" t="s">
        <v>1165</v>
      </c>
    </row>
    <row r="3666" spans="1:8" ht="12.75">
      <c r="A3666" s="147" t="s">
        <v>1109</v>
      </c>
      <c r="C3666" s="148">
        <v>393.36599999992177</v>
      </c>
      <c r="D3666" s="128">
        <v>64025</v>
      </c>
      <c r="F3666" s="128">
        <v>7800</v>
      </c>
      <c r="G3666" s="128">
        <v>7800</v>
      </c>
      <c r="H3666" s="149" t="s">
        <v>83</v>
      </c>
    </row>
    <row r="3668" spans="4:8" ht="12.75">
      <c r="D3668" s="128">
        <v>63500</v>
      </c>
      <c r="F3668" s="128">
        <v>7800</v>
      </c>
      <c r="G3668" s="128">
        <v>7900</v>
      </c>
      <c r="H3668" s="149" t="s">
        <v>84</v>
      </c>
    </row>
    <row r="3670" spans="4:8" ht="12.75">
      <c r="D3670" s="128">
        <v>72765.53001010418</v>
      </c>
      <c r="F3670" s="128">
        <v>7800</v>
      </c>
      <c r="G3670" s="128">
        <v>7800</v>
      </c>
      <c r="H3670" s="149" t="s">
        <v>85</v>
      </c>
    </row>
    <row r="3672" spans="1:10" ht="12.75">
      <c r="A3672" s="144" t="s">
        <v>1166</v>
      </c>
      <c r="C3672" s="150" t="s">
        <v>1167</v>
      </c>
      <c r="D3672" s="128">
        <v>66763.51000336806</v>
      </c>
      <c r="F3672" s="128">
        <v>7800</v>
      </c>
      <c r="G3672" s="128">
        <v>7833.333333333334</v>
      </c>
      <c r="H3672" s="128">
        <v>58946.84333670139</v>
      </c>
      <c r="I3672" s="128">
        <v>-0.0001</v>
      </c>
      <c r="J3672" s="128">
        <v>-0.0001</v>
      </c>
    </row>
    <row r="3673" spans="1:8" ht="12.75">
      <c r="A3673" s="127">
        <v>38380.15650462963</v>
      </c>
      <c r="C3673" s="150" t="s">
        <v>1168</v>
      </c>
      <c r="D3673" s="128">
        <v>5204.525854575577</v>
      </c>
      <c r="G3673" s="128">
        <v>57.73502691896257</v>
      </c>
      <c r="H3673" s="128">
        <v>5204.525854575577</v>
      </c>
    </row>
    <row r="3675" spans="3:8" ht="12.75">
      <c r="C3675" s="150" t="s">
        <v>1169</v>
      </c>
      <c r="D3675" s="128">
        <v>7.79546469967355</v>
      </c>
      <c r="F3675" s="128">
        <v>0</v>
      </c>
      <c r="G3675" s="128">
        <v>0.73704289683782</v>
      </c>
      <c r="H3675" s="128">
        <v>8.829185008003885</v>
      </c>
    </row>
    <row r="3676" spans="1:10" ht="12.75">
      <c r="A3676" s="144" t="s">
        <v>1158</v>
      </c>
      <c r="C3676" s="145" t="s">
        <v>1159</v>
      </c>
      <c r="D3676" s="145" t="s">
        <v>1160</v>
      </c>
      <c r="F3676" s="145" t="s">
        <v>1161</v>
      </c>
      <c r="G3676" s="145" t="s">
        <v>1162</v>
      </c>
      <c r="H3676" s="145" t="s">
        <v>1163</v>
      </c>
      <c r="I3676" s="146" t="s">
        <v>1164</v>
      </c>
      <c r="J3676" s="145" t="s">
        <v>1165</v>
      </c>
    </row>
    <row r="3677" spans="1:8" ht="12.75">
      <c r="A3677" s="147" t="s">
        <v>1103</v>
      </c>
      <c r="C3677" s="148">
        <v>396.15199999976903</v>
      </c>
      <c r="D3677" s="128">
        <v>123329.97372221947</v>
      </c>
      <c r="F3677" s="128">
        <v>54600</v>
      </c>
      <c r="G3677" s="128">
        <v>55800</v>
      </c>
      <c r="H3677" s="149" t="s">
        <v>86</v>
      </c>
    </row>
    <row r="3679" spans="4:8" ht="12.75">
      <c r="D3679" s="128">
        <v>115191.35770833492</v>
      </c>
      <c r="F3679" s="128">
        <v>55700</v>
      </c>
      <c r="G3679" s="128">
        <v>55500</v>
      </c>
      <c r="H3679" s="149" t="s">
        <v>87</v>
      </c>
    </row>
    <row r="3681" spans="4:8" ht="12.75">
      <c r="D3681" s="128">
        <v>124852.71597754955</v>
      </c>
      <c r="F3681" s="128">
        <v>55200</v>
      </c>
      <c r="G3681" s="128">
        <v>55700</v>
      </c>
      <c r="H3681" s="149" t="s">
        <v>88</v>
      </c>
    </row>
    <row r="3683" spans="1:10" ht="12.75">
      <c r="A3683" s="144" t="s">
        <v>1166</v>
      </c>
      <c r="C3683" s="150" t="s">
        <v>1167</v>
      </c>
      <c r="D3683" s="128">
        <v>121124.68246936798</v>
      </c>
      <c r="F3683" s="128">
        <v>55166.66666666667</v>
      </c>
      <c r="G3683" s="128">
        <v>55666.66666666667</v>
      </c>
      <c r="H3683" s="128">
        <v>65710.69118914603</v>
      </c>
      <c r="I3683" s="128">
        <v>-0.0001</v>
      </c>
      <c r="J3683" s="128">
        <v>-0.0001</v>
      </c>
    </row>
    <row r="3684" spans="1:8" ht="12.75">
      <c r="A3684" s="127">
        <v>38380.15723379629</v>
      </c>
      <c r="C3684" s="150" t="s">
        <v>1168</v>
      </c>
      <c r="D3684" s="128">
        <v>5194.510856082127</v>
      </c>
      <c r="F3684" s="128">
        <v>550.7570547286101</v>
      </c>
      <c r="G3684" s="128">
        <v>152.7525231651947</v>
      </c>
      <c r="H3684" s="128">
        <v>5194.510856082127</v>
      </c>
    </row>
    <row r="3686" spans="3:8" ht="12.75">
      <c r="C3686" s="150" t="s">
        <v>1169</v>
      </c>
      <c r="D3686" s="128">
        <v>4.288565096875116</v>
      </c>
      <c r="F3686" s="128">
        <v>0.9983511566077523</v>
      </c>
      <c r="G3686" s="128">
        <v>0.2744057302368767</v>
      </c>
      <c r="H3686" s="128">
        <v>7.905122837819346</v>
      </c>
    </row>
    <row r="3687" spans="1:10" ht="12.75">
      <c r="A3687" s="144" t="s">
        <v>1158</v>
      </c>
      <c r="C3687" s="145" t="s">
        <v>1159</v>
      </c>
      <c r="D3687" s="145" t="s">
        <v>1160</v>
      </c>
      <c r="F3687" s="145" t="s">
        <v>1161</v>
      </c>
      <c r="G3687" s="145" t="s">
        <v>1162</v>
      </c>
      <c r="H3687" s="145" t="s">
        <v>1163</v>
      </c>
      <c r="I3687" s="146" t="s">
        <v>1164</v>
      </c>
      <c r="J3687" s="145" t="s">
        <v>1165</v>
      </c>
    </row>
    <row r="3688" spans="1:8" ht="12.75">
      <c r="A3688" s="147" t="s">
        <v>1110</v>
      </c>
      <c r="C3688" s="148">
        <v>589.5920000001788</v>
      </c>
      <c r="D3688" s="128">
        <v>6367.3110145404935</v>
      </c>
      <c r="F3688" s="128">
        <v>1740</v>
      </c>
      <c r="G3688" s="128">
        <v>1700</v>
      </c>
      <c r="H3688" s="149" t="s">
        <v>89</v>
      </c>
    </row>
    <row r="3690" spans="4:8" ht="12.75">
      <c r="D3690" s="128">
        <v>6200.761974722147</v>
      </c>
      <c r="F3690" s="128">
        <v>1760</v>
      </c>
      <c r="G3690" s="128">
        <v>1720.0000000018626</v>
      </c>
      <c r="H3690" s="149" t="s">
        <v>90</v>
      </c>
    </row>
    <row r="3692" spans="4:8" ht="12.75">
      <c r="D3692" s="128">
        <v>6022.941113948822</v>
      </c>
      <c r="F3692" s="128">
        <v>1729.9999999981374</v>
      </c>
      <c r="G3692" s="128">
        <v>1710</v>
      </c>
      <c r="H3692" s="149" t="s">
        <v>91</v>
      </c>
    </row>
    <row r="3694" spans="1:10" ht="12.75">
      <c r="A3694" s="144" t="s">
        <v>1166</v>
      </c>
      <c r="C3694" s="150" t="s">
        <v>1167</v>
      </c>
      <c r="D3694" s="128">
        <v>6197.0047010704875</v>
      </c>
      <c r="F3694" s="128">
        <v>1743.3333333327123</v>
      </c>
      <c r="G3694" s="128">
        <v>1710.0000000006207</v>
      </c>
      <c r="H3694" s="128">
        <v>4470.3380344038205</v>
      </c>
      <c r="I3694" s="128">
        <v>-0.0001</v>
      </c>
      <c r="J3694" s="128">
        <v>-0.0001</v>
      </c>
    </row>
    <row r="3695" spans="1:8" ht="12.75">
      <c r="A3695" s="127">
        <v>38380.15798611111</v>
      </c>
      <c r="C3695" s="150" t="s">
        <v>1168</v>
      </c>
      <c r="D3695" s="128">
        <v>172.21569306352413</v>
      </c>
      <c r="F3695" s="128">
        <v>15.275252317325887</v>
      </c>
      <c r="G3695" s="128">
        <v>10.000000000913937</v>
      </c>
      <c r="H3695" s="128">
        <v>172.21569306352413</v>
      </c>
    </row>
    <row r="3697" spans="3:8" ht="12.75">
      <c r="C3697" s="150" t="s">
        <v>1169</v>
      </c>
      <c r="D3697" s="128">
        <v>2.7790150463138277</v>
      </c>
      <c r="F3697" s="128">
        <v>0.8762095019501718</v>
      </c>
      <c r="G3697" s="128">
        <v>0.5847953216906613</v>
      </c>
      <c r="H3697" s="128">
        <v>3.8524087381792675</v>
      </c>
    </row>
    <row r="3698" spans="1:10" ht="12.75">
      <c r="A3698" s="144" t="s">
        <v>1158</v>
      </c>
      <c r="C3698" s="145" t="s">
        <v>1159</v>
      </c>
      <c r="D3698" s="145" t="s">
        <v>1160</v>
      </c>
      <c r="F3698" s="145" t="s">
        <v>1161</v>
      </c>
      <c r="G3698" s="145" t="s">
        <v>1162</v>
      </c>
      <c r="H3698" s="145" t="s">
        <v>1163</v>
      </c>
      <c r="I3698" s="146" t="s">
        <v>1164</v>
      </c>
      <c r="J3698" s="145" t="s">
        <v>1165</v>
      </c>
    </row>
    <row r="3699" spans="1:8" ht="12.75">
      <c r="A3699" s="147" t="s">
        <v>1111</v>
      </c>
      <c r="C3699" s="148">
        <v>766.4900000002235</v>
      </c>
      <c r="D3699" s="128">
        <v>1723.5</v>
      </c>
      <c r="F3699" s="128">
        <v>1643</v>
      </c>
      <c r="G3699" s="128">
        <v>1623.0000000018626</v>
      </c>
      <c r="H3699" s="149" t="s">
        <v>92</v>
      </c>
    </row>
    <row r="3701" spans="4:8" ht="12.75">
      <c r="D3701" s="128">
        <v>1729.5705236457288</v>
      </c>
      <c r="F3701" s="128">
        <v>1609</v>
      </c>
      <c r="G3701" s="128">
        <v>1431</v>
      </c>
      <c r="H3701" s="149" t="s">
        <v>93</v>
      </c>
    </row>
    <row r="3703" spans="4:8" ht="12.75">
      <c r="D3703" s="128">
        <v>1796.1961260661483</v>
      </c>
      <c r="F3703" s="128">
        <v>1585</v>
      </c>
      <c r="G3703" s="128">
        <v>1503</v>
      </c>
      <c r="H3703" s="149" t="s">
        <v>94</v>
      </c>
    </row>
    <row r="3705" spans="1:10" ht="12.75">
      <c r="A3705" s="144" t="s">
        <v>1166</v>
      </c>
      <c r="C3705" s="150" t="s">
        <v>1167</v>
      </c>
      <c r="D3705" s="128">
        <v>1749.755549903959</v>
      </c>
      <c r="F3705" s="128">
        <v>1612.3333333333335</v>
      </c>
      <c r="G3705" s="128">
        <v>1519.0000000006207</v>
      </c>
      <c r="H3705" s="128">
        <v>185.91002144835196</v>
      </c>
      <c r="I3705" s="128">
        <v>-0.0001</v>
      </c>
      <c r="J3705" s="128">
        <v>-0.0001</v>
      </c>
    </row>
    <row r="3706" spans="1:8" ht="12.75">
      <c r="A3706" s="127">
        <v>38380.158738425926</v>
      </c>
      <c r="C3706" s="150" t="s">
        <v>1168</v>
      </c>
      <c r="D3706" s="128">
        <v>40.333090013530004</v>
      </c>
      <c r="F3706" s="128">
        <v>29.143323992525858</v>
      </c>
      <c r="G3706" s="128">
        <v>96.9948452248506</v>
      </c>
      <c r="H3706" s="128">
        <v>40.333090013530004</v>
      </c>
    </row>
    <row r="3708" spans="3:8" ht="12.75">
      <c r="C3708" s="150" t="s">
        <v>1169</v>
      </c>
      <c r="D3708" s="128">
        <v>2.3050699862471538</v>
      </c>
      <c r="F3708" s="128">
        <v>1.8075247462802886</v>
      </c>
      <c r="G3708" s="128">
        <v>6.385440765293677</v>
      </c>
      <c r="H3708" s="128">
        <v>21.694952052240513</v>
      </c>
    </row>
    <row r="3709" spans="1:16" ht="12.75">
      <c r="A3709" s="138" t="s">
        <v>1258</v>
      </c>
      <c r="B3709" s="133" t="s">
        <v>1307</v>
      </c>
      <c r="D3709" s="138" t="s">
        <v>1259</v>
      </c>
      <c r="E3709" s="133" t="s">
        <v>1260</v>
      </c>
      <c r="F3709" s="134" t="s">
        <v>1208</v>
      </c>
      <c r="G3709" s="139" t="s">
        <v>1262</v>
      </c>
      <c r="H3709" s="140">
        <v>3</v>
      </c>
      <c r="I3709" s="141" t="s">
        <v>1263</v>
      </c>
      <c r="J3709" s="140">
        <v>3</v>
      </c>
      <c r="K3709" s="139" t="s">
        <v>1264</v>
      </c>
      <c r="L3709" s="142">
        <v>1</v>
      </c>
      <c r="M3709" s="139" t="s">
        <v>1265</v>
      </c>
      <c r="N3709" s="143">
        <v>1</v>
      </c>
      <c r="O3709" s="139" t="s">
        <v>1266</v>
      </c>
      <c r="P3709" s="143">
        <v>1</v>
      </c>
    </row>
    <row r="3711" spans="1:10" ht="12.75">
      <c r="A3711" s="144" t="s">
        <v>1158</v>
      </c>
      <c r="C3711" s="145" t="s">
        <v>1159</v>
      </c>
      <c r="D3711" s="145" t="s">
        <v>1160</v>
      </c>
      <c r="F3711" s="145" t="s">
        <v>1161</v>
      </c>
      <c r="G3711" s="145" t="s">
        <v>1162</v>
      </c>
      <c r="H3711" s="145" t="s">
        <v>1163</v>
      </c>
      <c r="I3711" s="146" t="s">
        <v>1164</v>
      </c>
      <c r="J3711" s="145" t="s">
        <v>1165</v>
      </c>
    </row>
    <row r="3712" spans="1:8" ht="12.75">
      <c r="A3712" s="147" t="s">
        <v>1290</v>
      </c>
      <c r="C3712" s="148">
        <v>178.2290000000503</v>
      </c>
      <c r="D3712" s="128">
        <v>501.37345598405227</v>
      </c>
      <c r="F3712" s="128">
        <v>418</v>
      </c>
      <c r="G3712" s="128">
        <v>462.00000000046566</v>
      </c>
      <c r="H3712" s="149" t="s">
        <v>95</v>
      </c>
    </row>
    <row r="3714" spans="4:8" ht="12.75">
      <c r="D3714" s="128">
        <v>516.9226080784574</v>
      </c>
      <c r="F3714" s="128">
        <v>441.00000000046566</v>
      </c>
      <c r="G3714" s="128">
        <v>422</v>
      </c>
      <c r="H3714" s="149" t="s">
        <v>96</v>
      </c>
    </row>
    <row r="3716" spans="4:8" ht="12.75">
      <c r="D3716" s="128">
        <v>519.9125203592703</v>
      </c>
      <c r="F3716" s="128">
        <v>462.99999999953434</v>
      </c>
      <c r="G3716" s="128">
        <v>464</v>
      </c>
      <c r="H3716" s="149" t="s">
        <v>97</v>
      </c>
    </row>
    <row r="3718" spans="1:8" ht="12.75">
      <c r="A3718" s="144" t="s">
        <v>1166</v>
      </c>
      <c r="C3718" s="150" t="s">
        <v>1167</v>
      </c>
      <c r="D3718" s="128">
        <v>512.73619480726</v>
      </c>
      <c r="F3718" s="128">
        <v>440.66666666666663</v>
      </c>
      <c r="G3718" s="128">
        <v>449.33333333348855</v>
      </c>
      <c r="H3718" s="128">
        <v>67.48228855717782</v>
      </c>
    </row>
    <row r="3719" spans="1:8" ht="12.75">
      <c r="A3719" s="127">
        <v>38380.161215277774</v>
      </c>
      <c r="C3719" s="150" t="s">
        <v>1168</v>
      </c>
      <c r="D3719" s="128">
        <v>9.953329545186927</v>
      </c>
      <c r="F3719" s="128">
        <v>22.501851775422864</v>
      </c>
      <c r="G3719" s="128">
        <v>23.692474192013886</v>
      </c>
      <c r="H3719" s="128">
        <v>9.953329545186927</v>
      </c>
    </row>
    <row r="3721" spans="3:8" ht="12.75">
      <c r="C3721" s="150" t="s">
        <v>1169</v>
      </c>
      <c r="D3721" s="128">
        <v>1.941218436691101</v>
      </c>
      <c r="F3721" s="128">
        <v>5.106320372637566</v>
      </c>
      <c r="G3721" s="128">
        <v>5.272805829081388</v>
      </c>
      <c r="H3721" s="128">
        <v>14.749543558756848</v>
      </c>
    </row>
    <row r="3722" spans="1:10" ht="12.75">
      <c r="A3722" s="144" t="s">
        <v>1158</v>
      </c>
      <c r="C3722" s="145" t="s">
        <v>1159</v>
      </c>
      <c r="D3722" s="145" t="s">
        <v>1160</v>
      </c>
      <c r="F3722" s="145" t="s">
        <v>1161</v>
      </c>
      <c r="G3722" s="145" t="s">
        <v>1162</v>
      </c>
      <c r="H3722" s="145" t="s">
        <v>1163</v>
      </c>
      <c r="I3722" s="146" t="s">
        <v>1164</v>
      </c>
      <c r="J3722" s="145" t="s">
        <v>1165</v>
      </c>
    </row>
    <row r="3723" spans="1:8" ht="12.75">
      <c r="A3723" s="147" t="s">
        <v>1104</v>
      </c>
      <c r="C3723" s="148">
        <v>251.61100000003353</v>
      </c>
      <c r="D3723" s="128">
        <v>3878467.615123749</v>
      </c>
      <c r="F3723" s="128">
        <v>24900</v>
      </c>
      <c r="G3723" s="128">
        <v>23600</v>
      </c>
      <c r="H3723" s="149" t="s">
        <v>98</v>
      </c>
    </row>
    <row r="3725" spans="4:8" ht="12.75">
      <c r="D3725" s="128">
        <v>3450158.232383728</v>
      </c>
      <c r="F3725" s="128">
        <v>26000</v>
      </c>
      <c r="G3725" s="128">
        <v>23600</v>
      </c>
      <c r="H3725" s="149" t="s">
        <v>99</v>
      </c>
    </row>
    <row r="3727" spans="4:8" ht="12.75">
      <c r="D3727" s="128">
        <v>3998535.5224113464</v>
      </c>
      <c r="F3727" s="128">
        <v>25200</v>
      </c>
      <c r="G3727" s="128">
        <v>23200</v>
      </c>
      <c r="H3727" s="149" t="s">
        <v>100</v>
      </c>
    </row>
    <row r="3729" spans="1:10" ht="12.75">
      <c r="A3729" s="144" t="s">
        <v>1166</v>
      </c>
      <c r="C3729" s="150" t="s">
        <v>1167</v>
      </c>
      <c r="D3729" s="128">
        <v>3775720.4566396074</v>
      </c>
      <c r="F3729" s="128">
        <v>25366.666666666664</v>
      </c>
      <c r="G3729" s="128">
        <v>23466.666666666664</v>
      </c>
      <c r="H3729" s="128">
        <v>3751313.1547045945</v>
      </c>
      <c r="I3729" s="128">
        <v>-0.0001</v>
      </c>
      <c r="J3729" s="128">
        <v>-0.0001</v>
      </c>
    </row>
    <row r="3730" spans="1:8" ht="12.75">
      <c r="A3730" s="127">
        <v>38380.161944444444</v>
      </c>
      <c r="C3730" s="150" t="s">
        <v>1168</v>
      </c>
      <c r="D3730" s="128">
        <v>288265.7575691801</v>
      </c>
      <c r="F3730" s="128">
        <v>568.6240703077326</v>
      </c>
      <c r="G3730" s="128">
        <v>230.94010767585027</v>
      </c>
      <c r="H3730" s="128">
        <v>288265.7575691801</v>
      </c>
    </row>
    <row r="3732" spans="3:8" ht="12.75">
      <c r="C3732" s="150" t="s">
        <v>1169</v>
      </c>
      <c r="D3732" s="128">
        <v>7.6347219260436665</v>
      </c>
      <c r="F3732" s="128">
        <v>2.2416191996362658</v>
      </c>
      <c r="G3732" s="128">
        <v>0.9841197770277711</v>
      </c>
      <c r="H3732" s="128">
        <v>7.684395988313064</v>
      </c>
    </row>
    <row r="3733" spans="1:10" ht="12.75">
      <c r="A3733" s="144" t="s">
        <v>1158</v>
      </c>
      <c r="C3733" s="145" t="s">
        <v>1159</v>
      </c>
      <c r="D3733" s="145" t="s">
        <v>1160</v>
      </c>
      <c r="F3733" s="145" t="s">
        <v>1161</v>
      </c>
      <c r="G3733" s="145" t="s">
        <v>1162</v>
      </c>
      <c r="H3733" s="145" t="s">
        <v>1163</v>
      </c>
      <c r="I3733" s="146" t="s">
        <v>1164</v>
      </c>
      <c r="J3733" s="145" t="s">
        <v>1165</v>
      </c>
    </row>
    <row r="3734" spans="1:8" ht="12.75">
      <c r="A3734" s="147" t="s">
        <v>1107</v>
      </c>
      <c r="C3734" s="148">
        <v>257.6099999998696</v>
      </c>
      <c r="D3734" s="128">
        <v>464253.7633700371</v>
      </c>
      <c r="F3734" s="128">
        <v>11822.5</v>
      </c>
      <c r="G3734" s="128">
        <v>8945</v>
      </c>
      <c r="H3734" s="149" t="s">
        <v>101</v>
      </c>
    </row>
    <row r="3736" spans="4:8" ht="12.75">
      <c r="D3736" s="128">
        <v>464018.7729320526</v>
      </c>
      <c r="F3736" s="128">
        <v>10845</v>
      </c>
      <c r="G3736" s="128">
        <v>8747.5</v>
      </c>
      <c r="H3736" s="149" t="s">
        <v>102</v>
      </c>
    </row>
    <row r="3738" spans="4:8" ht="12.75">
      <c r="D3738" s="128">
        <v>448659.86796045303</v>
      </c>
      <c r="F3738" s="128">
        <v>11397.5</v>
      </c>
      <c r="G3738" s="128">
        <v>8735</v>
      </c>
      <c r="H3738" s="149" t="s">
        <v>103</v>
      </c>
    </row>
    <row r="3740" spans="1:10" ht="12.75">
      <c r="A3740" s="144" t="s">
        <v>1166</v>
      </c>
      <c r="C3740" s="150" t="s">
        <v>1167</v>
      </c>
      <c r="D3740" s="128">
        <v>458977.4680875143</v>
      </c>
      <c r="F3740" s="128">
        <v>11355</v>
      </c>
      <c r="G3740" s="128">
        <v>8809.166666666666</v>
      </c>
      <c r="H3740" s="128">
        <v>448895.3847541809</v>
      </c>
      <c r="I3740" s="128">
        <v>-0.0001</v>
      </c>
      <c r="J3740" s="128">
        <v>-0.0001</v>
      </c>
    </row>
    <row r="3741" spans="1:8" ht="12.75">
      <c r="A3741" s="127">
        <v>38380.16284722222</v>
      </c>
      <c r="C3741" s="150" t="s">
        <v>1168</v>
      </c>
      <c r="D3741" s="128">
        <v>8936.0762873322</v>
      </c>
      <c r="F3741" s="128">
        <v>490.13391027350883</v>
      </c>
      <c r="G3741" s="128">
        <v>117.8010328194678</v>
      </c>
      <c r="H3741" s="128">
        <v>8936.0762873322</v>
      </c>
    </row>
    <row r="3743" spans="3:8" ht="12.75">
      <c r="C3743" s="150" t="s">
        <v>1169</v>
      </c>
      <c r="D3743" s="128">
        <v>1.9469531531836193</v>
      </c>
      <c r="F3743" s="128">
        <v>4.316458919185458</v>
      </c>
      <c r="G3743" s="128">
        <v>1.337255126131505</v>
      </c>
      <c r="H3743" s="128">
        <v>1.9906812568869856</v>
      </c>
    </row>
    <row r="3744" spans="1:10" ht="12.75">
      <c r="A3744" s="144" t="s">
        <v>1158</v>
      </c>
      <c r="C3744" s="145" t="s">
        <v>1159</v>
      </c>
      <c r="D3744" s="145" t="s">
        <v>1160</v>
      </c>
      <c r="F3744" s="145" t="s">
        <v>1161</v>
      </c>
      <c r="G3744" s="145" t="s">
        <v>1162</v>
      </c>
      <c r="H3744" s="145" t="s">
        <v>1163</v>
      </c>
      <c r="I3744" s="146" t="s">
        <v>1164</v>
      </c>
      <c r="J3744" s="145" t="s">
        <v>1165</v>
      </c>
    </row>
    <row r="3745" spans="1:8" ht="12.75">
      <c r="A3745" s="147" t="s">
        <v>1106</v>
      </c>
      <c r="C3745" s="148">
        <v>259.9399999999441</v>
      </c>
      <c r="D3745" s="128">
        <v>5589823.239128113</v>
      </c>
      <c r="F3745" s="128">
        <v>26950</v>
      </c>
      <c r="G3745" s="128">
        <v>23600</v>
      </c>
      <c r="H3745" s="149" t="s">
        <v>104</v>
      </c>
    </row>
    <row r="3747" spans="4:8" ht="12.75">
      <c r="D3747" s="128">
        <v>5555916.888999939</v>
      </c>
      <c r="F3747" s="128">
        <v>27575</v>
      </c>
      <c r="G3747" s="128">
        <v>23450</v>
      </c>
      <c r="H3747" s="149" t="s">
        <v>105</v>
      </c>
    </row>
    <row r="3749" spans="4:8" ht="12.75">
      <c r="D3749" s="128">
        <v>5573859.45249176</v>
      </c>
      <c r="F3749" s="128">
        <v>27750</v>
      </c>
      <c r="G3749" s="128">
        <v>23275</v>
      </c>
      <c r="H3749" s="149" t="s">
        <v>106</v>
      </c>
    </row>
    <row r="3751" spans="1:10" ht="12.75">
      <c r="A3751" s="144" t="s">
        <v>1166</v>
      </c>
      <c r="C3751" s="150" t="s">
        <v>1167</v>
      </c>
      <c r="D3751" s="128">
        <v>5573199.860206604</v>
      </c>
      <c r="F3751" s="128">
        <v>27425</v>
      </c>
      <c r="G3751" s="128">
        <v>23441.666666666664</v>
      </c>
      <c r="H3751" s="128">
        <v>5547746.409028152</v>
      </c>
      <c r="I3751" s="128">
        <v>-0.0001</v>
      </c>
      <c r="J3751" s="128">
        <v>-0.0001</v>
      </c>
    </row>
    <row r="3752" spans="1:8" ht="12.75">
      <c r="A3752" s="127">
        <v>38380.16378472222</v>
      </c>
      <c r="C3752" s="150" t="s">
        <v>1168</v>
      </c>
      <c r="D3752" s="128">
        <v>16962.79579648748</v>
      </c>
      <c r="F3752" s="128">
        <v>420.56509603151807</v>
      </c>
      <c r="G3752" s="128">
        <v>162.6601774661928</v>
      </c>
      <c r="H3752" s="128">
        <v>16962.79579648748</v>
      </c>
    </row>
    <row r="3754" spans="3:8" ht="12.75">
      <c r="C3754" s="150" t="s">
        <v>1169</v>
      </c>
      <c r="D3754" s="128">
        <v>0.3043636729700674</v>
      </c>
      <c r="F3754" s="128">
        <v>1.5335099217193002</v>
      </c>
      <c r="G3754" s="128">
        <v>0.6938933983627139</v>
      </c>
      <c r="H3754" s="128">
        <v>0.3057601149339305</v>
      </c>
    </row>
    <row r="3755" spans="1:10" ht="12.75">
      <c r="A3755" s="144" t="s">
        <v>1158</v>
      </c>
      <c r="C3755" s="145" t="s">
        <v>1159</v>
      </c>
      <c r="D3755" s="145" t="s">
        <v>1160</v>
      </c>
      <c r="F3755" s="145" t="s">
        <v>1161</v>
      </c>
      <c r="G3755" s="145" t="s">
        <v>1162</v>
      </c>
      <c r="H3755" s="145" t="s">
        <v>1163</v>
      </c>
      <c r="I3755" s="146" t="s">
        <v>1164</v>
      </c>
      <c r="J3755" s="145" t="s">
        <v>1165</v>
      </c>
    </row>
    <row r="3756" spans="1:8" ht="12.75">
      <c r="A3756" s="147" t="s">
        <v>1108</v>
      </c>
      <c r="C3756" s="148">
        <v>285.2129999999888</v>
      </c>
      <c r="D3756" s="128">
        <v>867003.8442468643</v>
      </c>
      <c r="F3756" s="128">
        <v>12850</v>
      </c>
      <c r="G3756" s="128">
        <v>11300</v>
      </c>
      <c r="H3756" s="149" t="s">
        <v>107</v>
      </c>
    </row>
    <row r="3758" spans="4:8" ht="12.75">
      <c r="D3758" s="128">
        <v>879896.2304010391</v>
      </c>
      <c r="F3758" s="128">
        <v>12750</v>
      </c>
      <c r="G3758" s="128">
        <v>11250</v>
      </c>
      <c r="H3758" s="149" t="s">
        <v>108</v>
      </c>
    </row>
    <row r="3760" spans="4:8" ht="12.75">
      <c r="D3760" s="128">
        <v>858505.0031909943</v>
      </c>
      <c r="F3760" s="128">
        <v>12825</v>
      </c>
      <c r="G3760" s="128">
        <v>11300</v>
      </c>
      <c r="H3760" s="149" t="s">
        <v>109</v>
      </c>
    </row>
    <row r="3762" spans="1:10" ht="12.75">
      <c r="A3762" s="144" t="s">
        <v>1166</v>
      </c>
      <c r="C3762" s="150" t="s">
        <v>1167</v>
      </c>
      <c r="D3762" s="128">
        <v>868468.3592796326</v>
      </c>
      <c r="F3762" s="128">
        <v>12808.333333333332</v>
      </c>
      <c r="G3762" s="128">
        <v>11283.333333333332</v>
      </c>
      <c r="H3762" s="128">
        <v>856503.1304420466</v>
      </c>
      <c r="I3762" s="128">
        <v>-0.0001</v>
      </c>
      <c r="J3762" s="128">
        <v>-0.0001</v>
      </c>
    </row>
    <row r="3763" spans="1:8" ht="12.75">
      <c r="A3763" s="127">
        <v>38380.164722222224</v>
      </c>
      <c r="C3763" s="150" t="s">
        <v>1168</v>
      </c>
      <c r="D3763" s="128">
        <v>10770.550292299755</v>
      </c>
      <c r="F3763" s="128">
        <v>52.04164998665332</v>
      </c>
      <c r="G3763" s="128">
        <v>28.867513459481284</v>
      </c>
      <c r="H3763" s="128">
        <v>10770.550292299755</v>
      </c>
    </row>
    <row r="3765" spans="3:8" ht="12.75">
      <c r="C3765" s="150" t="s">
        <v>1169</v>
      </c>
      <c r="D3765" s="128">
        <v>1.240177627338501</v>
      </c>
      <c r="F3765" s="128">
        <v>0.406310865217853</v>
      </c>
      <c r="G3765" s="128">
        <v>0.2558420690648268</v>
      </c>
      <c r="H3765" s="128">
        <v>1.2575027351903556</v>
      </c>
    </row>
    <row r="3766" spans="1:10" ht="12.75">
      <c r="A3766" s="144" t="s">
        <v>1158</v>
      </c>
      <c r="C3766" s="145" t="s">
        <v>1159</v>
      </c>
      <c r="D3766" s="145" t="s">
        <v>1160</v>
      </c>
      <c r="F3766" s="145" t="s">
        <v>1161</v>
      </c>
      <c r="G3766" s="145" t="s">
        <v>1162</v>
      </c>
      <c r="H3766" s="145" t="s">
        <v>1163</v>
      </c>
      <c r="I3766" s="146" t="s">
        <v>1164</v>
      </c>
      <c r="J3766" s="145" t="s">
        <v>1165</v>
      </c>
    </row>
    <row r="3767" spans="1:8" ht="12.75">
      <c r="A3767" s="147" t="s">
        <v>1104</v>
      </c>
      <c r="C3767" s="148">
        <v>288.1579999998212</v>
      </c>
      <c r="D3767" s="128">
        <v>402964.44271469116</v>
      </c>
      <c r="F3767" s="128">
        <v>3670</v>
      </c>
      <c r="G3767" s="128">
        <v>3250</v>
      </c>
      <c r="H3767" s="149" t="s">
        <v>110</v>
      </c>
    </row>
    <row r="3769" spans="4:8" ht="12.75">
      <c r="D3769" s="128">
        <v>406178.88322353363</v>
      </c>
      <c r="F3769" s="128">
        <v>3670</v>
      </c>
      <c r="G3769" s="128">
        <v>3250</v>
      </c>
      <c r="H3769" s="149" t="s">
        <v>111</v>
      </c>
    </row>
    <row r="3771" spans="4:8" ht="12.75">
      <c r="D3771" s="128">
        <v>387737.4805998802</v>
      </c>
      <c r="F3771" s="128">
        <v>3670</v>
      </c>
      <c r="G3771" s="128">
        <v>3250</v>
      </c>
      <c r="H3771" s="149" t="s">
        <v>112</v>
      </c>
    </row>
    <row r="3773" spans="1:10" ht="12.75">
      <c r="A3773" s="144" t="s">
        <v>1166</v>
      </c>
      <c r="C3773" s="150" t="s">
        <v>1167</v>
      </c>
      <c r="D3773" s="128">
        <v>398960.268846035</v>
      </c>
      <c r="F3773" s="128">
        <v>3670</v>
      </c>
      <c r="G3773" s="128">
        <v>3250</v>
      </c>
      <c r="H3773" s="128">
        <v>395503.52105842443</v>
      </c>
      <c r="I3773" s="128">
        <v>-0.0001</v>
      </c>
      <c r="J3773" s="128">
        <v>-0.0001</v>
      </c>
    </row>
    <row r="3774" spans="1:8" ht="12.75">
      <c r="A3774" s="127">
        <v>38380.16540509259</v>
      </c>
      <c r="C3774" s="150" t="s">
        <v>1168</v>
      </c>
      <c r="D3774" s="128">
        <v>9851.212562915265</v>
      </c>
      <c r="H3774" s="128">
        <v>9851.212562915265</v>
      </c>
    </row>
    <row r="3776" spans="3:8" ht="12.75">
      <c r="C3776" s="150" t="s">
        <v>1169</v>
      </c>
      <c r="D3776" s="128">
        <v>2.469221456915802</v>
      </c>
      <c r="F3776" s="128">
        <v>0</v>
      </c>
      <c r="G3776" s="128">
        <v>0</v>
      </c>
      <c r="H3776" s="128">
        <v>2.490802745965953</v>
      </c>
    </row>
    <row r="3777" spans="1:10" ht="12.75">
      <c r="A3777" s="144" t="s">
        <v>1158</v>
      </c>
      <c r="C3777" s="145" t="s">
        <v>1159</v>
      </c>
      <c r="D3777" s="145" t="s">
        <v>1160</v>
      </c>
      <c r="F3777" s="145" t="s">
        <v>1161</v>
      </c>
      <c r="G3777" s="145" t="s">
        <v>1162</v>
      </c>
      <c r="H3777" s="145" t="s">
        <v>1163</v>
      </c>
      <c r="I3777" s="146" t="s">
        <v>1164</v>
      </c>
      <c r="J3777" s="145" t="s">
        <v>1165</v>
      </c>
    </row>
    <row r="3778" spans="1:8" ht="12.75">
      <c r="A3778" s="147" t="s">
        <v>1105</v>
      </c>
      <c r="C3778" s="148">
        <v>334.94100000010803</v>
      </c>
      <c r="D3778" s="128">
        <v>912602.5268478394</v>
      </c>
      <c r="F3778" s="128">
        <v>25500</v>
      </c>
      <c r="H3778" s="149" t="s">
        <v>113</v>
      </c>
    </row>
    <row r="3780" spans="4:8" ht="12.75">
      <c r="D3780" s="128">
        <v>983917.536028862</v>
      </c>
      <c r="F3780" s="128">
        <v>25300</v>
      </c>
      <c r="H3780" s="149" t="s">
        <v>114</v>
      </c>
    </row>
    <row r="3782" spans="4:8" ht="12.75">
      <c r="D3782" s="128">
        <v>1011573.6799764633</v>
      </c>
      <c r="F3782" s="128">
        <v>25900</v>
      </c>
      <c r="H3782" s="149" t="s">
        <v>115</v>
      </c>
    </row>
    <row r="3784" spans="1:10" ht="12.75">
      <c r="A3784" s="144" t="s">
        <v>1166</v>
      </c>
      <c r="C3784" s="150" t="s">
        <v>1167</v>
      </c>
      <c r="D3784" s="128">
        <v>969364.5809510548</v>
      </c>
      <c r="F3784" s="128">
        <v>25566.666666666664</v>
      </c>
      <c r="H3784" s="128">
        <v>943797.9142843883</v>
      </c>
      <c r="I3784" s="128">
        <v>-0.0001</v>
      </c>
      <c r="J3784" s="128">
        <v>-0.0001</v>
      </c>
    </row>
    <row r="3785" spans="1:8" ht="12.75">
      <c r="A3785" s="127">
        <v>38380.16608796296</v>
      </c>
      <c r="C3785" s="150" t="s">
        <v>1168</v>
      </c>
      <c r="D3785" s="128">
        <v>51065.2882497005</v>
      </c>
      <c r="F3785" s="128">
        <v>305.5050463303894</v>
      </c>
      <c r="H3785" s="128">
        <v>51065.2882497005</v>
      </c>
    </row>
    <row r="3787" spans="3:8" ht="12.75">
      <c r="C3787" s="150" t="s">
        <v>1169</v>
      </c>
      <c r="D3787" s="128">
        <v>5.2679135645331465</v>
      </c>
      <c r="F3787" s="128">
        <v>1.1949349921658</v>
      </c>
      <c r="H3787" s="128">
        <v>5.410616772597925</v>
      </c>
    </row>
    <row r="3788" spans="1:10" ht="12.75">
      <c r="A3788" s="144" t="s">
        <v>1158</v>
      </c>
      <c r="C3788" s="145" t="s">
        <v>1159</v>
      </c>
      <c r="D3788" s="145" t="s">
        <v>1160</v>
      </c>
      <c r="F3788" s="145" t="s">
        <v>1161</v>
      </c>
      <c r="G3788" s="145" t="s">
        <v>1162</v>
      </c>
      <c r="H3788" s="145" t="s">
        <v>1163</v>
      </c>
      <c r="I3788" s="146" t="s">
        <v>1164</v>
      </c>
      <c r="J3788" s="145" t="s">
        <v>1165</v>
      </c>
    </row>
    <row r="3789" spans="1:8" ht="12.75">
      <c r="A3789" s="147" t="s">
        <v>1109</v>
      </c>
      <c r="C3789" s="148">
        <v>393.36599999992177</v>
      </c>
      <c r="D3789" s="128">
        <v>4301655.649040222</v>
      </c>
      <c r="F3789" s="128">
        <v>16100</v>
      </c>
      <c r="G3789" s="128">
        <v>15400</v>
      </c>
      <c r="H3789" s="149" t="s">
        <v>116</v>
      </c>
    </row>
    <row r="3791" spans="4:8" ht="12.75">
      <c r="D3791" s="128">
        <v>4536282.661270142</v>
      </c>
      <c r="F3791" s="128">
        <v>17500</v>
      </c>
      <c r="G3791" s="128">
        <v>16000</v>
      </c>
      <c r="H3791" s="149" t="s">
        <v>117</v>
      </c>
    </row>
    <row r="3793" spans="4:8" ht="12.75">
      <c r="D3793" s="128">
        <v>4549618.930580139</v>
      </c>
      <c r="F3793" s="128">
        <v>16400</v>
      </c>
      <c r="G3793" s="128">
        <v>15800</v>
      </c>
      <c r="H3793" s="149" t="s">
        <v>118</v>
      </c>
    </row>
    <row r="3795" spans="1:10" ht="12.75">
      <c r="A3795" s="144" t="s">
        <v>1166</v>
      </c>
      <c r="C3795" s="150" t="s">
        <v>1167</v>
      </c>
      <c r="D3795" s="128">
        <v>4462519.080296834</v>
      </c>
      <c r="F3795" s="128">
        <v>16666.666666666668</v>
      </c>
      <c r="G3795" s="128">
        <v>15733.333333333332</v>
      </c>
      <c r="H3795" s="128">
        <v>4446319.080296834</v>
      </c>
      <c r="I3795" s="128">
        <v>-0.0001</v>
      </c>
      <c r="J3795" s="128">
        <v>-0.0001</v>
      </c>
    </row>
    <row r="3796" spans="1:8" ht="12.75">
      <c r="A3796" s="127">
        <v>38380.16680555556</v>
      </c>
      <c r="C3796" s="150" t="s">
        <v>1168</v>
      </c>
      <c r="D3796" s="128">
        <v>139471.3112310796</v>
      </c>
      <c r="F3796" s="128">
        <v>737.1114795831994</v>
      </c>
      <c r="G3796" s="128">
        <v>305.5050463303894</v>
      </c>
      <c r="H3796" s="128">
        <v>139471.3112310796</v>
      </c>
    </row>
    <row r="3798" spans="3:8" ht="12.75">
      <c r="C3798" s="150" t="s">
        <v>1169</v>
      </c>
      <c r="D3798" s="128">
        <v>3.1253941713522573</v>
      </c>
      <c r="F3798" s="128">
        <v>4.422668877499195</v>
      </c>
      <c r="G3798" s="128">
        <v>1.941769362269425</v>
      </c>
      <c r="H3798" s="128">
        <v>3.136781430040072</v>
      </c>
    </row>
    <row r="3799" spans="1:10" ht="12.75">
      <c r="A3799" s="144" t="s">
        <v>1158</v>
      </c>
      <c r="C3799" s="145" t="s">
        <v>1159</v>
      </c>
      <c r="D3799" s="145" t="s">
        <v>1160</v>
      </c>
      <c r="F3799" s="145" t="s">
        <v>1161</v>
      </c>
      <c r="G3799" s="145" t="s">
        <v>1162</v>
      </c>
      <c r="H3799" s="145" t="s">
        <v>1163</v>
      </c>
      <c r="I3799" s="146" t="s">
        <v>1164</v>
      </c>
      <c r="J3799" s="145" t="s">
        <v>1165</v>
      </c>
    </row>
    <row r="3800" spans="1:8" ht="12.75">
      <c r="A3800" s="147" t="s">
        <v>1103</v>
      </c>
      <c r="C3800" s="148">
        <v>396.15199999976903</v>
      </c>
      <c r="D3800" s="128">
        <v>6536280.396308899</v>
      </c>
      <c r="F3800" s="128">
        <v>80000</v>
      </c>
      <c r="G3800" s="128">
        <v>82700</v>
      </c>
      <c r="H3800" s="149" t="s">
        <v>119</v>
      </c>
    </row>
    <row r="3802" spans="4:8" ht="12.75">
      <c r="D3802" s="128">
        <v>5146825</v>
      </c>
      <c r="F3802" s="128">
        <v>82600</v>
      </c>
      <c r="G3802" s="128">
        <v>83100</v>
      </c>
      <c r="H3802" s="149" t="s">
        <v>120</v>
      </c>
    </row>
    <row r="3804" spans="4:8" ht="12.75">
      <c r="D3804" s="128">
        <v>6471989.633041382</v>
      </c>
      <c r="F3804" s="128">
        <v>85300</v>
      </c>
      <c r="G3804" s="128">
        <v>86200</v>
      </c>
      <c r="H3804" s="149" t="s">
        <v>121</v>
      </c>
    </row>
    <row r="3806" spans="1:10" ht="12.75">
      <c r="A3806" s="144" t="s">
        <v>1166</v>
      </c>
      <c r="C3806" s="150" t="s">
        <v>1167</v>
      </c>
      <c r="D3806" s="128">
        <v>6051698.34311676</v>
      </c>
      <c r="F3806" s="128">
        <v>82633.33333333333</v>
      </c>
      <c r="G3806" s="128">
        <v>84000</v>
      </c>
      <c r="H3806" s="128">
        <v>5968388.989173043</v>
      </c>
      <c r="I3806" s="128">
        <v>-0.0001</v>
      </c>
      <c r="J3806" s="128">
        <v>-0.0001</v>
      </c>
    </row>
    <row r="3807" spans="1:8" ht="12.75">
      <c r="A3807" s="127">
        <v>38380.16752314815</v>
      </c>
      <c r="C3807" s="150" t="s">
        <v>1168</v>
      </c>
      <c r="D3807" s="128">
        <v>784302.333843814</v>
      </c>
      <c r="F3807" s="128">
        <v>2650.157228040128</v>
      </c>
      <c r="G3807" s="128">
        <v>1915.7244060668017</v>
      </c>
      <c r="H3807" s="128">
        <v>784302.333843814</v>
      </c>
    </row>
    <row r="3809" spans="3:8" ht="12.75">
      <c r="C3809" s="150" t="s">
        <v>1169</v>
      </c>
      <c r="D3809" s="128">
        <v>12.960036825627379</v>
      </c>
      <c r="F3809" s="128">
        <v>3.2071285534975322</v>
      </c>
      <c r="G3809" s="128">
        <v>2.280624292936669</v>
      </c>
      <c r="H3809" s="128">
        <v>13.140938622911099</v>
      </c>
    </row>
    <row r="3810" spans="1:10" ht="12.75">
      <c r="A3810" s="144" t="s">
        <v>1158</v>
      </c>
      <c r="C3810" s="145" t="s">
        <v>1159</v>
      </c>
      <c r="D3810" s="145" t="s">
        <v>1160</v>
      </c>
      <c r="F3810" s="145" t="s">
        <v>1161</v>
      </c>
      <c r="G3810" s="145" t="s">
        <v>1162</v>
      </c>
      <c r="H3810" s="145" t="s">
        <v>1163</v>
      </c>
      <c r="I3810" s="146" t="s">
        <v>1164</v>
      </c>
      <c r="J3810" s="145" t="s">
        <v>1165</v>
      </c>
    </row>
    <row r="3811" spans="1:8" ht="12.75">
      <c r="A3811" s="147" t="s">
        <v>1110</v>
      </c>
      <c r="C3811" s="148">
        <v>589.5920000001788</v>
      </c>
      <c r="D3811" s="128">
        <v>246212.96283102036</v>
      </c>
      <c r="F3811" s="128">
        <v>2810</v>
      </c>
      <c r="G3811" s="128">
        <v>2590</v>
      </c>
      <c r="H3811" s="149" t="s">
        <v>122</v>
      </c>
    </row>
    <row r="3813" spans="4:8" ht="12.75">
      <c r="D3813" s="128">
        <v>237630.72597455978</v>
      </c>
      <c r="F3813" s="128">
        <v>2850</v>
      </c>
      <c r="G3813" s="128">
        <v>2530</v>
      </c>
      <c r="H3813" s="149" t="s">
        <v>123</v>
      </c>
    </row>
    <row r="3815" spans="4:8" ht="12.75">
      <c r="D3815" s="128">
        <v>238688.3051533699</v>
      </c>
      <c r="F3815" s="128">
        <v>2910</v>
      </c>
      <c r="G3815" s="128">
        <v>2550</v>
      </c>
      <c r="H3815" s="149" t="s">
        <v>124</v>
      </c>
    </row>
    <row r="3817" spans="1:10" ht="12.75">
      <c r="A3817" s="144" t="s">
        <v>1166</v>
      </c>
      <c r="C3817" s="150" t="s">
        <v>1167</v>
      </c>
      <c r="D3817" s="128">
        <v>240843.99798631668</v>
      </c>
      <c r="F3817" s="128">
        <v>2856.666666666667</v>
      </c>
      <c r="G3817" s="128">
        <v>2556.6666666666665</v>
      </c>
      <c r="H3817" s="128">
        <v>238137.33131965</v>
      </c>
      <c r="I3817" s="128">
        <v>-0.0001</v>
      </c>
      <c r="J3817" s="128">
        <v>-0.0001</v>
      </c>
    </row>
    <row r="3818" spans="1:8" ht="12.75">
      <c r="A3818" s="127">
        <v>38380.168275462966</v>
      </c>
      <c r="C3818" s="150" t="s">
        <v>1168</v>
      </c>
      <c r="D3818" s="128">
        <v>4679.632042974128</v>
      </c>
      <c r="F3818" s="128">
        <v>50.33222956847167</v>
      </c>
      <c r="G3818" s="128">
        <v>30.550504633038937</v>
      </c>
      <c r="H3818" s="128">
        <v>4679.632042974128</v>
      </c>
    </row>
    <row r="3820" spans="3:8" ht="12.75">
      <c r="C3820" s="150" t="s">
        <v>1169</v>
      </c>
      <c r="D3820" s="128">
        <v>1.9430137691203737</v>
      </c>
      <c r="F3820" s="128">
        <v>1.76192168851126</v>
      </c>
      <c r="G3820" s="128">
        <v>1.1949349921657997</v>
      </c>
      <c r="H3820" s="128">
        <v>1.9650980453344766</v>
      </c>
    </row>
    <row r="3821" spans="1:10" ht="12.75">
      <c r="A3821" s="144" t="s">
        <v>1158</v>
      </c>
      <c r="C3821" s="145" t="s">
        <v>1159</v>
      </c>
      <c r="D3821" s="145" t="s">
        <v>1160</v>
      </c>
      <c r="F3821" s="145" t="s">
        <v>1161</v>
      </c>
      <c r="G3821" s="145" t="s">
        <v>1162</v>
      </c>
      <c r="H3821" s="145" t="s">
        <v>1163</v>
      </c>
      <c r="I3821" s="146" t="s">
        <v>1164</v>
      </c>
      <c r="J3821" s="145" t="s">
        <v>1165</v>
      </c>
    </row>
    <row r="3822" spans="1:8" ht="12.75">
      <c r="A3822" s="147" t="s">
        <v>1111</v>
      </c>
      <c r="C3822" s="148">
        <v>766.4900000002235</v>
      </c>
      <c r="D3822" s="128">
        <v>14188.902593284845</v>
      </c>
      <c r="F3822" s="128">
        <v>1757</v>
      </c>
      <c r="G3822" s="128">
        <v>1675</v>
      </c>
      <c r="H3822" s="149" t="s">
        <v>125</v>
      </c>
    </row>
    <row r="3824" spans="4:8" ht="12.75">
      <c r="D3824" s="128">
        <v>14254.191712200642</v>
      </c>
      <c r="F3824" s="128">
        <v>1732</v>
      </c>
      <c r="G3824" s="128">
        <v>1754</v>
      </c>
      <c r="H3824" s="149" t="s">
        <v>126</v>
      </c>
    </row>
    <row r="3826" spans="4:8" ht="12.75">
      <c r="D3826" s="128">
        <v>13574.180125579238</v>
      </c>
      <c r="F3826" s="128">
        <v>1715</v>
      </c>
      <c r="G3826" s="128">
        <v>1738</v>
      </c>
      <c r="H3826" s="149" t="s">
        <v>127</v>
      </c>
    </row>
    <row r="3828" spans="1:10" ht="12.75">
      <c r="A3828" s="144" t="s">
        <v>1166</v>
      </c>
      <c r="C3828" s="150" t="s">
        <v>1167</v>
      </c>
      <c r="D3828" s="128">
        <v>14005.758143688243</v>
      </c>
      <c r="F3828" s="128">
        <v>1734.6666666666665</v>
      </c>
      <c r="G3828" s="128">
        <v>1722.3333333333335</v>
      </c>
      <c r="H3828" s="128">
        <v>12277.498794094745</v>
      </c>
      <c r="I3828" s="128">
        <v>-0.0001</v>
      </c>
      <c r="J3828" s="128">
        <v>-0.0001</v>
      </c>
    </row>
    <row r="3829" spans="1:8" ht="12.75">
      <c r="A3829" s="127">
        <v>38380.169027777774</v>
      </c>
      <c r="C3829" s="150" t="s">
        <v>1168</v>
      </c>
      <c r="D3829" s="128">
        <v>375.18043199020946</v>
      </c>
      <c r="F3829" s="128">
        <v>21.126602503321102</v>
      </c>
      <c r="G3829" s="128">
        <v>41.76521678781679</v>
      </c>
      <c r="H3829" s="128">
        <v>375.18043199020946</v>
      </c>
    </row>
    <row r="3831" spans="3:8" ht="12.75">
      <c r="C3831" s="150" t="s">
        <v>1169</v>
      </c>
      <c r="D3831" s="128">
        <v>2.6787584659191497</v>
      </c>
      <c r="F3831" s="128">
        <v>1.2179056016518701</v>
      </c>
      <c r="G3831" s="128">
        <v>2.424920657314696</v>
      </c>
      <c r="H3831" s="128">
        <v>3.055837661093191</v>
      </c>
    </row>
    <row r="3832" spans="1:16" ht="12.75">
      <c r="A3832" s="138" t="s">
        <v>1258</v>
      </c>
      <c r="B3832" s="133" t="s">
        <v>1235</v>
      </c>
      <c r="D3832" s="138" t="s">
        <v>1259</v>
      </c>
      <c r="E3832" s="133" t="s">
        <v>1260</v>
      </c>
      <c r="F3832" s="134" t="s">
        <v>1187</v>
      </c>
      <c r="G3832" s="139" t="s">
        <v>1262</v>
      </c>
      <c r="H3832" s="140">
        <v>3</v>
      </c>
      <c r="I3832" s="141" t="s">
        <v>1263</v>
      </c>
      <c r="J3832" s="140">
        <v>4</v>
      </c>
      <c r="K3832" s="139" t="s">
        <v>1264</v>
      </c>
      <c r="L3832" s="142">
        <v>1</v>
      </c>
      <c r="M3832" s="139" t="s">
        <v>1265</v>
      </c>
      <c r="N3832" s="143">
        <v>1</v>
      </c>
      <c r="O3832" s="139" t="s">
        <v>1266</v>
      </c>
      <c r="P3832" s="143">
        <v>1</v>
      </c>
    </row>
    <row r="3834" spans="1:10" ht="12.75">
      <c r="A3834" s="144" t="s">
        <v>1158</v>
      </c>
      <c r="C3834" s="145" t="s">
        <v>1159</v>
      </c>
      <c r="D3834" s="145" t="s">
        <v>1160</v>
      </c>
      <c r="F3834" s="145" t="s">
        <v>1161</v>
      </c>
      <c r="G3834" s="145" t="s">
        <v>1162</v>
      </c>
      <c r="H3834" s="145" t="s">
        <v>1163</v>
      </c>
      <c r="I3834" s="146" t="s">
        <v>1164</v>
      </c>
      <c r="J3834" s="145" t="s">
        <v>1165</v>
      </c>
    </row>
    <row r="3835" spans="1:8" ht="12.75">
      <c r="A3835" s="147" t="s">
        <v>1290</v>
      </c>
      <c r="C3835" s="148">
        <v>178.2290000000503</v>
      </c>
      <c r="D3835" s="128">
        <v>749.0605808263645</v>
      </c>
      <c r="F3835" s="128">
        <v>453</v>
      </c>
      <c r="G3835" s="128">
        <v>385</v>
      </c>
      <c r="H3835" s="149" t="s">
        <v>128</v>
      </c>
    </row>
    <row r="3837" spans="4:8" ht="12.75">
      <c r="D3837" s="128">
        <v>749.0442803530023</v>
      </c>
      <c r="F3837" s="128">
        <v>442</v>
      </c>
      <c r="G3837" s="128">
        <v>428</v>
      </c>
      <c r="H3837" s="149" t="s">
        <v>129</v>
      </c>
    </row>
    <row r="3839" spans="4:8" ht="12.75">
      <c r="D3839" s="128">
        <v>695.2171020545065</v>
      </c>
      <c r="F3839" s="128">
        <v>433</v>
      </c>
      <c r="G3839" s="128">
        <v>419.00000000046566</v>
      </c>
      <c r="H3839" s="149" t="s">
        <v>130</v>
      </c>
    </row>
    <row r="3841" spans="1:8" ht="12.75">
      <c r="A3841" s="144" t="s">
        <v>1166</v>
      </c>
      <c r="C3841" s="150" t="s">
        <v>1167</v>
      </c>
      <c r="D3841" s="128">
        <v>731.1073210779577</v>
      </c>
      <c r="F3841" s="128">
        <v>442.66666666666663</v>
      </c>
      <c r="G3841" s="128">
        <v>410.6666666668219</v>
      </c>
      <c r="H3841" s="128">
        <v>305.3781544112089</v>
      </c>
    </row>
    <row r="3842" spans="1:8" ht="12.75">
      <c r="A3842" s="127">
        <v>38380.17150462963</v>
      </c>
      <c r="C3842" s="150" t="s">
        <v>1168</v>
      </c>
      <c r="D3842" s="128">
        <v>31.08184249026863</v>
      </c>
      <c r="F3842" s="128">
        <v>10.016652800877813</v>
      </c>
      <c r="G3842" s="128">
        <v>22.678918257650817</v>
      </c>
      <c r="H3842" s="128">
        <v>31.08184249026863</v>
      </c>
    </row>
    <row r="3844" spans="3:8" ht="12.75">
      <c r="C3844" s="150" t="s">
        <v>1169</v>
      </c>
      <c r="D3844" s="128">
        <v>4.2513378807971725</v>
      </c>
      <c r="F3844" s="128">
        <v>2.262798072487458</v>
      </c>
      <c r="G3844" s="128">
        <v>5.522463861438858</v>
      </c>
      <c r="H3844" s="128">
        <v>10.178148646617064</v>
      </c>
    </row>
    <row r="3845" spans="1:10" ht="12.75">
      <c r="A3845" s="144" t="s">
        <v>1158</v>
      </c>
      <c r="C3845" s="145" t="s">
        <v>1159</v>
      </c>
      <c r="D3845" s="145" t="s">
        <v>1160</v>
      </c>
      <c r="F3845" s="145" t="s">
        <v>1161</v>
      </c>
      <c r="G3845" s="145" t="s">
        <v>1162</v>
      </c>
      <c r="H3845" s="145" t="s">
        <v>1163</v>
      </c>
      <c r="I3845" s="146" t="s">
        <v>1164</v>
      </c>
      <c r="J3845" s="145" t="s">
        <v>1165</v>
      </c>
    </row>
    <row r="3846" spans="1:8" ht="12.75">
      <c r="A3846" s="147" t="s">
        <v>1104</v>
      </c>
      <c r="C3846" s="148">
        <v>251.61100000003353</v>
      </c>
      <c r="D3846" s="128">
        <v>3570778.8183670044</v>
      </c>
      <c r="F3846" s="128">
        <v>26000</v>
      </c>
      <c r="G3846" s="128">
        <v>23900</v>
      </c>
      <c r="H3846" s="149" t="s">
        <v>131</v>
      </c>
    </row>
    <row r="3848" spans="4:8" ht="12.75">
      <c r="D3848" s="128">
        <v>3752225</v>
      </c>
      <c r="F3848" s="128">
        <v>24100</v>
      </c>
      <c r="G3848" s="128">
        <v>22300</v>
      </c>
      <c r="H3848" s="149" t="s">
        <v>132</v>
      </c>
    </row>
    <row r="3850" spans="4:8" ht="12.75">
      <c r="D3850" s="128">
        <v>2399025</v>
      </c>
      <c r="F3850" s="128">
        <v>26700</v>
      </c>
      <c r="G3850" s="128">
        <v>23100</v>
      </c>
      <c r="H3850" s="149" t="s">
        <v>133</v>
      </c>
    </row>
    <row r="3852" spans="1:10" ht="12.75">
      <c r="A3852" s="144" t="s">
        <v>1166</v>
      </c>
      <c r="C3852" s="150" t="s">
        <v>1167</v>
      </c>
      <c r="D3852" s="128">
        <v>3240676.2727890015</v>
      </c>
      <c r="F3852" s="128">
        <v>25600</v>
      </c>
      <c r="G3852" s="128">
        <v>23100</v>
      </c>
      <c r="H3852" s="128">
        <v>3216338.594804336</v>
      </c>
      <c r="I3852" s="128">
        <v>-0.0001</v>
      </c>
      <c r="J3852" s="128">
        <v>-0.0001</v>
      </c>
    </row>
    <row r="3853" spans="1:8" ht="12.75">
      <c r="A3853" s="127">
        <v>38380.17223379629</v>
      </c>
      <c r="C3853" s="150" t="s">
        <v>1168</v>
      </c>
      <c r="D3853" s="128">
        <v>734515.7098032758</v>
      </c>
      <c r="F3853" s="128">
        <v>1345.362404707371</v>
      </c>
      <c r="G3853" s="128">
        <v>800</v>
      </c>
      <c r="H3853" s="128">
        <v>734515.7098032758</v>
      </c>
    </row>
    <row r="3855" spans="3:8" ht="12.75">
      <c r="C3855" s="150" t="s">
        <v>1169</v>
      </c>
      <c r="D3855" s="128">
        <v>22.665507072421477</v>
      </c>
      <c r="F3855" s="128">
        <v>5.255321893388168</v>
      </c>
      <c r="G3855" s="128">
        <v>3.4632034632034627</v>
      </c>
      <c r="H3855" s="128">
        <v>22.83701445456676</v>
      </c>
    </row>
    <row r="3856" spans="1:10" ht="12.75">
      <c r="A3856" s="144" t="s">
        <v>1158</v>
      </c>
      <c r="C3856" s="145" t="s">
        <v>1159</v>
      </c>
      <c r="D3856" s="145" t="s">
        <v>1160</v>
      </c>
      <c r="F3856" s="145" t="s">
        <v>1161</v>
      </c>
      <c r="G3856" s="145" t="s">
        <v>1162</v>
      </c>
      <c r="H3856" s="145" t="s">
        <v>1163</v>
      </c>
      <c r="I3856" s="146" t="s">
        <v>1164</v>
      </c>
      <c r="J3856" s="145" t="s">
        <v>1165</v>
      </c>
    </row>
    <row r="3857" spans="1:8" ht="12.75">
      <c r="A3857" s="147" t="s">
        <v>1107</v>
      </c>
      <c r="C3857" s="148">
        <v>257.6099999998696</v>
      </c>
      <c r="D3857" s="128">
        <v>372881.11305332184</v>
      </c>
      <c r="F3857" s="128">
        <v>13162.5</v>
      </c>
      <c r="G3857" s="128">
        <v>8710</v>
      </c>
      <c r="H3857" s="149" t="s">
        <v>134</v>
      </c>
    </row>
    <row r="3859" spans="4:8" ht="12.75">
      <c r="D3859" s="128">
        <v>423846.7340183258</v>
      </c>
      <c r="F3859" s="128">
        <v>10660</v>
      </c>
      <c r="G3859" s="128">
        <v>8505</v>
      </c>
      <c r="H3859" s="149" t="s">
        <v>135</v>
      </c>
    </row>
    <row r="3861" spans="4:8" ht="12.75">
      <c r="D3861" s="128">
        <v>423832.1304244995</v>
      </c>
      <c r="F3861" s="128">
        <v>10950</v>
      </c>
      <c r="G3861" s="128">
        <v>8582.5</v>
      </c>
      <c r="H3861" s="149" t="s">
        <v>136</v>
      </c>
    </row>
    <row r="3863" spans="1:10" ht="12.75">
      <c r="A3863" s="144" t="s">
        <v>1166</v>
      </c>
      <c r="C3863" s="150" t="s">
        <v>1167</v>
      </c>
      <c r="D3863" s="128">
        <v>406853.325832049</v>
      </c>
      <c r="F3863" s="128">
        <v>11590.833333333332</v>
      </c>
      <c r="G3863" s="128">
        <v>8599.166666666666</v>
      </c>
      <c r="H3863" s="128">
        <v>396758.325832049</v>
      </c>
      <c r="I3863" s="128">
        <v>-0.0001</v>
      </c>
      <c r="J3863" s="128">
        <v>-0.0001</v>
      </c>
    </row>
    <row r="3864" spans="1:8" ht="12.75">
      <c r="A3864" s="127">
        <v>38380.17313657407</v>
      </c>
      <c r="C3864" s="150" t="s">
        <v>1168</v>
      </c>
      <c r="D3864" s="128">
        <v>29420.800195246116</v>
      </c>
      <c r="F3864" s="128">
        <v>1368.804983674933</v>
      </c>
      <c r="G3864" s="128">
        <v>103.51127152795164</v>
      </c>
      <c r="H3864" s="128">
        <v>29420.800195246116</v>
      </c>
    </row>
    <row r="3866" spans="3:8" ht="12.75">
      <c r="C3866" s="150" t="s">
        <v>1169</v>
      </c>
      <c r="D3866" s="128">
        <v>7.231303845207146</v>
      </c>
      <c r="F3866" s="128">
        <v>11.809375083830037</v>
      </c>
      <c r="G3866" s="128">
        <v>1.203736077464308</v>
      </c>
      <c r="H3866" s="128">
        <v>7.415294974225741</v>
      </c>
    </row>
    <row r="3867" spans="1:10" ht="12.75">
      <c r="A3867" s="144" t="s">
        <v>1158</v>
      </c>
      <c r="C3867" s="145" t="s">
        <v>1159</v>
      </c>
      <c r="D3867" s="145" t="s">
        <v>1160</v>
      </c>
      <c r="F3867" s="145" t="s">
        <v>1161</v>
      </c>
      <c r="G3867" s="145" t="s">
        <v>1162</v>
      </c>
      <c r="H3867" s="145" t="s">
        <v>1163</v>
      </c>
      <c r="I3867" s="146" t="s">
        <v>1164</v>
      </c>
      <c r="J3867" s="145" t="s">
        <v>1165</v>
      </c>
    </row>
    <row r="3868" spans="1:8" ht="12.75">
      <c r="A3868" s="147" t="s">
        <v>1106</v>
      </c>
      <c r="C3868" s="148">
        <v>259.9399999999441</v>
      </c>
      <c r="D3868" s="128">
        <v>4108851.492958069</v>
      </c>
      <c r="F3868" s="128">
        <v>24175</v>
      </c>
      <c r="G3868" s="128">
        <v>22075</v>
      </c>
      <c r="H3868" s="149" t="s">
        <v>137</v>
      </c>
    </row>
    <row r="3870" spans="4:8" ht="12.75">
      <c r="D3870" s="128">
        <v>4577668.931396484</v>
      </c>
      <c r="F3870" s="128">
        <v>24900</v>
      </c>
      <c r="G3870" s="128">
        <v>21975</v>
      </c>
      <c r="H3870" s="149" t="s">
        <v>138</v>
      </c>
    </row>
    <row r="3872" spans="4:8" ht="12.75">
      <c r="D3872" s="128">
        <v>4290500.147567749</v>
      </c>
      <c r="F3872" s="128">
        <v>24625</v>
      </c>
      <c r="G3872" s="128">
        <v>22100</v>
      </c>
      <c r="H3872" s="149" t="s">
        <v>139</v>
      </c>
    </row>
    <row r="3874" spans="1:10" ht="12.75">
      <c r="A3874" s="144" t="s">
        <v>1166</v>
      </c>
      <c r="C3874" s="150" t="s">
        <v>1167</v>
      </c>
      <c r="D3874" s="128">
        <v>4325673.523974101</v>
      </c>
      <c r="F3874" s="128">
        <v>24566.666666666664</v>
      </c>
      <c r="G3874" s="128">
        <v>22050</v>
      </c>
      <c r="H3874" s="128">
        <v>4302352.480203057</v>
      </c>
      <c r="I3874" s="128">
        <v>-0.0001</v>
      </c>
      <c r="J3874" s="128">
        <v>-0.0001</v>
      </c>
    </row>
    <row r="3875" spans="1:8" ht="12.75">
      <c r="A3875" s="127">
        <v>38380.17407407407</v>
      </c>
      <c r="C3875" s="150" t="s">
        <v>1168</v>
      </c>
      <c r="D3875" s="128">
        <v>236379.6151360279</v>
      </c>
      <c r="F3875" s="128">
        <v>366.0031875999625</v>
      </c>
      <c r="G3875" s="128">
        <v>66.14378277661476</v>
      </c>
      <c r="H3875" s="128">
        <v>236379.6151360279</v>
      </c>
    </row>
    <row r="3877" spans="3:8" ht="12.75">
      <c r="C3877" s="150" t="s">
        <v>1169</v>
      </c>
      <c r="D3877" s="128">
        <v>5.464573639826157</v>
      </c>
      <c r="F3877" s="128">
        <v>1.4898365845317334</v>
      </c>
      <c r="G3877" s="128">
        <v>0.2999718039755771</v>
      </c>
      <c r="H3877" s="128">
        <v>5.494194541793368</v>
      </c>
    </row>
    <row r="3878" spans="1:10" ht="12.75">
      <c r="A3878" s="144" t="s">
        <v>1158</v>
      </c>
      <c r="C3878" s="145" t="s">
        <v>1159</v>
      </c>
      <c r="D3878" s="145" t="s">
        <v>1160</v>
      </c>
      <c r="F3878" s="145" t="s">
        <v>1161</v>
      </c>
      <c r="G3878" s="145" t="s">
        <v>1162</v>
      </c>
      <c r="H3878" s="145" t="s">
        <v>1163</v>
      </c>
      <c r="I3878" s="146" t="s">
        <v>1164</v>
      </c>
      <c r="J3878" s="145" t="s">
        <v>1165</v>
      </c>
    </row>
    <row r="3879" spans="1:8" ht="12.75">
      <c r="A3879" s="147" t="s">
        <v>1108</v>
      </c>
      <c r="C3879" s="148">
        <v>285.2129999999888</v>
      </c>
      <c r="D3879" s="128">
        <v>785290.9745397568</v>
      </c>
      <c r="F3879" s="128">
        <v>12675</v>
      </c>
      <c r="G3879" s="128">
        <v>11025</v>
      </c>
      <c r="H3879" s="149" t="s">
        <v>140</v>
      </c>
    </row>
    <row r="3881" spans="4:8" ht="12.75">
      <c r="D3881" s="128">
        <v>802225</v>
      </c>
      <c r="F3881" s="128">
        <v>12375</v>
      </c>
      <c r="G3881" s="128">
        <v>10950</v>
      </c>
      <c r="H3881" s="149" t="s">
        <v>141</v>
      </c>
    </row>
    <row r="3883" spans="4:8" ht="12.75">
      <c r="D3883" s="128">
        <v>790925</v>
      </c>
      <c r="F3883" s="128">
        <v>11925</v>
      </c>
      <c r="G3883" s="128">
        <v>11025</v>
      </c>
      <c r="H3883" s="149" t="s">
        <v>142</v>
      </c>
    </row>
    <row r="3885" spans="1:10" ht="12.75">
      <c r="A3885" s="144" t="s">
        <v>1166</v>
      </c>
      <c r="C3885" s="150" t="s">
        <v>1167</v>
      </c>
      <c r="D3885" s="128">
        <v>792813.658179919</v>
      </c>
      <c r="F3885" s="128">
        <v>12325</v>
      </c>
      <c r="G3885" s="128">
        <v>11000</v>
      </c>
      <c r="H3885" s="128">
        <v>781221.1915942568</v>
      </c>
      <c r="I3885" s="128">
        <v>-0.0001</v>
      </c>
      <c r="J3885" s="128">
        <v>-0.0001</v>
      </c>
    </row>
    <row r="3886" spans="1:8" ht="12.75">
      <c r="A3886" s="127">
        <v>38380.17501157407</v>
      </c>
      <c r="C3886" s="150" t="s">
        <v>1168</v>
      </c>
      <c r="D3886" s="128">
        <v>8623.547811805765</v>
      </c>
      <c r="F3886" s="128">
        <v>377.4917217635375</v>
      </c>
      <c r="G3886" s="128">
        <v>43.30127018922193</v>
      </c>
      <c r="H3886" s="128">
        <v>8623.547811805765</v>
      </c>
    </row>
    <row r="3888" spans="3:8" ht="12.75">
      <c r="C3888" s="150" t="s">
        <v>1169</v>
      </c>
      <c r="D3888" s="128">
        <v>1.0877143352453142</v>
      </c>
      <c r="F3888" s="128">
        <v>3.0628131583248477</v>
      </c>
      <c r="G3888" s="128">
        <v>0.39364791081110845</v>
      </c>
      <c r="H3888" s="128">
        <v>1.1038548242921424</v>
      </c>
    </row>
    <row r="3889" spans="1:10" ht="12.75">
      <c r="A3889" s="144" t="s">
        <v>1158</v>
      </c>
      <c r="C3889" s="145" t="s">
        <v>1159</v>
      </c>
      <c r="D3889" s="145" t="s">
        <v>1160</v>
      </c>
      <c r="F3889" s="145" t="s">
        <v>1161</v>
      </c>
      <c r="G3889" s="145" t="s">
        <v>1162</v>
      </c>
      <c r="H3889" s="145" t="s">
        <v>1163</v>
      </c>
      <c r="I3889" s="146" t="s">
        <v>1164</v>
      </c>
      <c r="J3889" s="145" t="s">
        <v>1165</v>
      </c>
    </row>
    <row r="3890" spans="1:8" ht="12.75">
      <c r="A3890" s="147" t="s">
        <v>1104</v>
      </c>
      <c r="C3890" s="148">
        <v>288.1579999998212</v>
      </c>
      <c r="D3890" s="128">
        <v>393083.84964609146</v>
      </c>
      <c r="F3890" s="128">
        <v>3490.0000000037253</v>
      </c>
      <c r="G3890" s="128">
        <v>3290.0000000037253</v>
      </c>
      <c r="H3890" s="149" t="s">
        <v>0</v>
      </c>
    </row>
    <row r="3892" spans="4:8" ht="12.75">
      <c r="D3892" s="128">
        <v>346637.78981113434</v>
      </c>
      <c r="F3892" s="128">
        <v>3490.0000000037253</v>
      </c>
      <c r="G3892" s="128">
        <v>3290.0000000037253</v>
      </c>
      <c r="H3892" s="149" t="s">
        <v>1</v>
      </c>
    </row>
    <row r="3894" spans="4:8" ht="12.75">
      <c r="D3894" s="128">
        <v>369432.5</v>
      </c>
      <c r="F3894" s="128">
        <v>3490.0000000037253</v>
      </c>
      <c r="G3894" s="128">
        <v>3290.0000000037253</v>
      </c>
      <c r="H3894" s="149" t="s">
        <v>2</v>
      </c>
    </row>
    <row r="3896" spans="1:10" ht="12.75">
      <c r="A3896" s="144" t="s">
        <v>1166</v>
      </c>
      <c r="C3896" s="150" t="s">
        <v>1167</v>
      </c>
      <c r="D3896" s="128">
        <v>369718.046485742</v>
      </c>
      <c r="F3896" s="128">
        <v>3490.0000000037253</v>
      </c>
      <c r="G3896" s="128">
        <v>3290.0000000037253</v>
      </c>
      <c r="H3896" s="128">
        <v>366329.59515830455</v>
      </c>
      <c r="I3896" s="128">
        <v>-0.0001</v>
      </c>
      <c r="J3896" s="128">
        <v>-0.0001</v>
      </c>
    </row>
    <row r="3897" spans="1:8" ht="12.75">
      <c r="A3897" s="127">
        <v>38380.17569444444</v>
      </c>
      <c r="C3897" s="150" t="s">
        <v>1168</v>
      </c>
      <c r="D3897" s="128">
        <v>23224.346517066217</v>
      </c>
      <c r="F3897" s="128">
        <v>5.638186222554939E-05</v>
      </c>
      <c r="G3897" s="128">
        <v>5.638186222554939E-05</v>
      </c>
      <c r="H3897" s="128">
        <v>23224.346517066217</v>
      </c>
    </row>
    <row r="3899" spans="3:8" ht="12.75">
      <c r="C3899" s="150" t="s">
        <v>1169</v>
      </c>
      <c r="D3899" s="128">
        <v>6.281637247037074</v>
      </c>
      <c r="F3899" s="128">
        <v>1.6155261382661663E-06</v>
      </c>
      <c r="G3899" s="128">
        <v>1.7137344141484966E-06</v>
      </c>
      <c r="H3899" s="128">
        <v>6.339740720929226</v>
      </c>
    </row>
    <row r="3900" spans="1:10" ht="12.75">
      <c r="A3900" s="144" t="s">
        <v>1158</v>
      </c>
      <c r="C3900" s="145" t="s">
        <v>1159</v>
      </c>
      <c r="D3900" s="145" t="s">
        <v>1160</v>
      </c>
      <c r="F3900" s="145" t="s">
        <v>1161</v>
      </c>
      <c r="G3900" s="145" t="s">
        <v>1162</v>
      </c>
      <c r="H3900" s="145" t="s">
        <v>1163</v>
      </c>
      <c r="I3900" s="146" t="s">
        <v>1164</v>
      </c>
      <c r="J3900" s="145" t="s">
        <v>1165</v>
      </c>
    </row>
    <row r="3901" spans="1:8" ht="12.75">
      <c r="A3901" s="147" t="s">
        <v>1105</v>
      </c>
      <c r="C3901" s="148">
        <v>334.94100000010803</v>
      </c>
      <c r="D3901" s="128">
        <v>1632750.1941375732</v>
      </c>
      <c r="F3901" s="128">
        <v>27500</v>
      </c>
      <c r="H3901" s="149" t="s">
        <v>3</v>
      </c>
    </row>
    <row r="3903" spans="4:8" ht="12.75">
      <c r="D3903" s="128">
        <v>1626798.8726215363</v>
      </c>
      <c r="F3903" s="128">
        <v>28600</v>
      </c>
      <c r="H3903" s="149" t="s">
        <v>4</v>
      </c>
    </row>
    <row r="3905" spans="4:8" ht="12.75">
      <c r="D3905" s="128">
        <v>1676608.8137340546</v>
      </c>
      <c r="F3905" s="128">
        <v>28000</v>
      </c>
      <c r="H3905" s="149" t="s">
        <v>5</v>
      </c>
    </row>
    <row r="3907" spans="1:10" ht="12.75">
      <c r="A3907" s="144" t="s">
        <v>1166</v>
      </c>
      <c r="C3907" s="150" t="s">
        <v>1167</v>
      </c>
      <c r="D3907" s="128">
        <v>1645385.9601643882</v>
      </c>
      <c r="F3907" s="128">
        <v>28033.333333333336</v>
      </c>
      <c r="H3907" s="128">
        <v>1617352.6268310547</v>
      </c>
      <c r="I3907" s="128">
        <v>-0.0001</v>
      </c>
      <c r="J3907" s="128">
        <v>-0.0001</v>
      </c>
    </row>
    <row r="3908" spans="1:8" ht="12.75">
      <c r="A3908" s="127">
        <v>38380.17638888889</v>
      </c>
      <c r="C3908" s="150" t="s">
        <v>1168</v>
      </c>
      <c r="D3908" s="128">
        <v>27203.02365033772</v>
      </c>
      <c r="F3908" s="128">
        <v>550.7570547286101</v>
      </c>
      <c r="H3908" s="128">
        <v>27203.02365033772</v>
      </c>
    </row>
    <row r="3910" spans="3:8" ht="12.75">
      <c r="C3910" s="150" t="s">
        <v>1169</v>
      </c>
      <c r="D3910" s="128">
        <v>1.6532913437294618</v>
      </c>
      <c r="F3910" s="128">
        <v>1.9646506113981335</v>
      </c>
      <c r="H3910" s="128">
        <v>1.681947597515436</v>
      </c>
    </row>
    <row r="3911" spans="1:10" ht="12.75">
      <c r="A3911" s="144" t="s">
        <v>1158</v>
      </c>
      <c r="C3911" s="145" t="s">
        <v>1159</v>
      </c>
      <c r="D3911" s="145" t="s">
        <v>1160</v>
      </c>
      <c r="F3911" s="145" t="s">
        <v>1161</v>
      </c>
      <c r="G3911" s="145" t="s">
        <v>1162</v>
      </c>
      <c r="H3911" s="145" t="s">
        <v>1163</v>
      </c>
      <c r="I3911" s="146" t="s">
        <v>1164</v>
      </c>
      <c r="J3911" s="145" t="s">
        <v>1165</v>
      </c>
    </row>
    <row r="3912" spans="1:8" ht="12.75">
      <c r="A3912" s="147" t="s">
        <v>1109</v>
      </c>
      <c r="C3912" s="148">
        <v>393.36599999992177</v>
      </c>
      <c r="D3912" s="128">
        <v>4412192.42464447</v>
      </c>
      <c r="F3912" s="128">
        <v>17900</v>
      </c>
      <c r="G3912" s="128">
        <v>15500</v>
      </c>
      <c r="H3912" s="149" t="s">
        <v>6</v>
      </c>
    </row>
    <row r="3914" spans="4:8" ht="12.75">
      <c r="D3914" s="128">
        <v>4438307.280715942</v>
      </c>
      <c r="F3914" s="128">
        <v>16800</v>
      </c>
      <c r="G3914" s="128">
        <v>14400</v>
      </c>
      <c r="H3914" s="149" t="s">
        <v>7</v>
      </c>
    </row>
    <row r="3916" spans="4:8" ht="12.75">
      <c r="D3916" s="128">
        <v>4307100.606529236</v>
      </c>
      <c r="F3916" s="128">
        <v>17100</v>
      </c>
      <c r="G3916" s="128">
        <v>15200</v>
      </c>
      <c r="H3916" s="149" t="s">
        <v>8</v>
      </c>
    </row>
    <row r="3918" spans="1:10" ht="12.75">
      <c r="A3918" s="144" t="s">
        <v>1166</v>
      </c>
      <c r="C3918" s="150" t="s">
        <v>1167</v>
      </c>
      <c r="D3918" s="128">
        <v>4385866.770629883</v>
      </c>
      <c r="F3918" s="128">
        <v>17266.666666666668</v>
      </c>
      <c r="G3918" s="128">
        <v>15033.333333333332</v>
      </c>
      <c r="H3918" s="128">
        <v>4369716.770629883</v>
      </c>
      <c r="I3918" s="128">
        <v>-0.0001</v>
      </c>
      <c r="J3918" s="128">
        <v>-0.0001</v>
      </c>
    </row>
    <row r="3919" spans="1:8" ht="12.75">
      <c r="A3919" s="127">
        <v>38380.177094907405</v>
      </c>
      <c r="C3919" s="150" t="s">
        <v>1168</v>
      </c>
      <c r="D3919" s="128">
        <v>69451.9825653187</v>
      </c>
      <c r="F3919" s="128">
        <v>568.6240703077326</v>
      </c>
      <c r="G3919" s="128">
        <v>568.6240703077326</v>
      </c>
      <c r="H3919" s="128">
        <v>69451.9825653187</v>
      </c>
    </row>
    <row r="3921" spans="3:8" ht="12.75">
      <c r="C3921" s="150" t="s">
        <v>1169</v>
      </c>
      <c r="D3921" s="128">
        <v>1.5835406362638842</v>
      </c>
      <c r="F3921" s="128">
        <v>3.29318959637683</v>
      </c>
      <c r="G3921" s="128">
        <v>3.7824217537099742</v>
      </c>
      <c r="H3921" s="128">
        <v>1.5893932309783865</v>
      </c>
    </row>
    <row r="3922" spans="1:10" ht="12.75">
      <c r="A3922" s="144" t="s">
        <v>1158</v>
      </c>
      <c r="C3922" s="145" t="s">
        <v>1159</v>
      </c>
      <c r="D3922" s="145" t="s">
        <v>1160</v>
      </c>
      <c r="F3922" s="145" t="s">
        <v>1161</v>
      </c>
      <c r="G3922" s="145" t="s">
        <v>1162</v>
      </c>
      <c r="H3922" s="145" t="s">
        <v>1163</v>
      </c>
      <c r="I3922" s="146" t="s">
        <v>1164</v>
      </c>
      <c r="J3922" s="145" t="s">
        <v>1165</v>
      </c>
    </row>
    <row r="3923" spans="1:8" ht="12.75">
      <c r="A3923" s="147" t="s">
        <v>1103</v>
      </c>
      <c r="C3923" s="148">
        <v>396.15199999976903</v>
      </c>
      <c r="D3923" s="128">
        <v>4952289.17263031</v>
      </c>
      <c r="F3923" s="128">
        <v>81400</v>
      </c>
      <c r="G3923" s="128">
        <v>82000</v>
      </c>
      <c r="H3923" s="149" t="s">
        <v>9</v>
      </c>
    </row>
    <row r="3925" spans="4:8" ht="12.75">
      <c r="D3925" s="128">
        <v>5004602.224784851</v>
      </c>
      <c r="F3925" s="128">
        <v>78000</v>
      </c>
      <c r="G3925" s="128">
        <v>79600</v>
      </c>
      <c r="H3925" s="149" t="s">
        <v>10</v>
      </c>
    </row>
    <row r="3927" spans="4:8" ht="12.75">
      <c r="D3927" s="128">
        <v>4969960.684761047</v>
      </c>
      <c r="F3927" s="128">
        <v>78700</v>
      </c>
      <c r="G3927" s="128">
        <v>83200</v>
      </c>
      <c r="H3927" s="149" t="s">
        <v>11</v>
      </c>
    </row>
    <row r="3929" spans="1:10" ht="12.75">
      <c r="A3929" s="144" t="s">
        <v>1166</v>
      </c>
      <c r="C3929" s="150" t="s">
        <v>1167</v>
      </c>
      <c r="D3929" s="128">
        <v>4975617.360725403</v>
      </c>
      <c r="F3929" s="128">
        <v>79366.66666666667</v>
      </c>
      <c r="G3929" s="128">
        <v>81600</v>
      </c>
      <c r="H3929" s="128">
        <v>4895145.977451522</v>
      </c>
      <c r="I3929" s="128">
        <v>-0.0001</v>
      </c>
      <c r="J3929" s="128">
        <v>-0.0001</v>
      </c>
    </row>
    <row r="3930" spans="1:8" ht="12.75">
      <c r="A3930" s="127">
        <v>38380.177824074075</v>
      </c>
      <c r="C3930" s="150" t="s">
        <v>1168</v>
      </c>
      <c r="D3930" s="128">
        <v>26611.31984062421</v>
      </c>
      <c r="F3930" s="128">
        <v>1795.3644012660309</v>
      </c>
      <c r="G3930" s="128">
        <v>1833.0302779823362</v>
      </c>
      <c r="H3930" s="128">
        <v>26611.31984062421</v>
      </c>
    </row>
    <row r="3932" spans="3:8" ht="12.75">
      <c r="C3932" s="150" t="s">
        <v>1169</v>
      </c>
      <c r="D3932" s="128">
        <v>0.5348345323070525</v>
      </c>
      <c r="F3932" s="128">
        <v>2.2621139033171325</v>
      </c>
      <c r="G3932" s="128">
        <v>2.246360634782275</v>
      </c>
      <c r="H3932" s="128">
        <v>0.5436266857659354</v>
      </c>
    </row>
    <row r="3933" spans="1:10" ht="12.75">
      <c r="A3933" s="144" t="s">
        <v>1158</v>
      </c>
      <c r="C3933" s="145" t="s">
        <v>1159</v>
      </c>
      <c r="D3933" s="145" t="s">
        <v>1160</v>
      </c>
      <c r="F3933" s="145" t="s">
        <v>1161</v>
      </c>
      <c r="G3933" s="145" t="s">
        <v>1162</v>
      </c>
      <c r="H3933" s="145" t="s">
        <v>1163</v>
      </c>
      <c r="I3933" s="146" t="s">
        <v>1164</v>
      </c>
      <c r="J3933" s="145" t="s">
        <v>1165</v>
      </c>
    </row>
    <row r="3934" spans="1:8" ht="12.75">
      <c r="A3934" s="147" t="s">
        <v>1110</v>
      </c>
      <c r="C3934" s="148">
        <v>589.5920000001788</v>
      </c>
      <c r="D3934" s="128">
        <v>415590.55271434784</v>
      </c>
      <c r="F3934" s="128">
        <v>3890.0000000037253</v>
      </c>
      <c r="G3934" s="128">
        <v>3400</v>
      </c>
      <c r="H3934" s="149" t="s">
        <v>12</v>
      </c>
    </row>
    <row r="3936" spans="4:8" ht="12.75">
      <c r="D3936" s="128">
        <v>433620.8472070694</v>
      </c>
      <c r="F3936" s="128">
        <v>3659.9999999962747</v>
      </c>
      <c r="G3936" s="128">
        <v>3190</v>
      </c>
      <c r="H3936" s="149" t="s">
        <v>13</v>
      </c>
    </row>
    <row r="3938" spans="4:8" ht="12.75">
      <c r="D3938" s="128">
        <v>443031.0712213516</v>
      </c>
      <c r="F3938" s="128">
        <v>3609.9999999962747</v>
      </c>
      <c r="G3938" s="128">
        <v>3090</v>
      </c>
      <c r="H3938" s="149" t="s">
        <v>14</v>
      </c>
    </row>
    <row r="3940" spans="1:10" ht="12.75">
      <c r="A3940" s="144" t="s">
        <v>1166</v>
      </c>
      <c r="C3940" s="150" t="s">
        <v>1167</v>
      </c>
      <c r="D3940" s="128">
        <v>430747.4903809229</v>
      </c>
      <c r="F3940" s="128">
        <v>3719.9999999987585</v>
      </c>
      <c r="G3940" s="128">
        <v>3226.666666666667</v>
      </c>
      <c r="H3940" s="128">
        <v>427274.15704759024</v>
      </c>
      <c r="I3940" s="128">
        <v>-0.0001</v>
      </c>
      <c r="J3940" s="128">
        <v>-0.0001</v>
      </c>
    </row>
    <row r="3941" spans="1:8" ht="12.75">
      <c r="A3941" s="127">
        <v>38380.17857638889</v>
      </c>
      <c r="C3941" s="150" t="s">
        <v>1168</v>
      </c>
      <c r="D3941" s="128">
        <v>13944.090094771109</v>
      </c>
      <c r="F3941" s="128">
        <v>149.33184523492767</v>
      </c>
      <c r="G3941" s="128">
        <v>158.21925715074423</v>
      </c>
      <c r="H3941" s="128">
        <v>13944.090094771109</v>
      </c>
    </row>
    <row r="3943" spans="3:8" ht="12.75">
      <c r="C3943" s="150" t="s">
        <v>1169</v>
      </c>
      <c r="D3943" s="128">
        <v>3.23718429153004</v>
      </c>
      <c r="F3943" s="128">
        <v>4.0142969149187495</v>
      </c>
      <c r="G3943" s="128">
        <v>4.9034893745065355</v>
      </c>
      <c r="H3943" s="128">
        <v>3.2634995271239866</v>
      </c>
    </row>
    <row r="3944" spans="1:10" ht="12.75">
      <c r="A3944" s="144" t="s">
        <v>1158</v>
      </c>
      <c r="C3944" s="145" t="s">
        <v>1159</v>
      </c>
      <c r="D3944" s="145" t="s">
        <v>1160</v>
      </c>
      <c r="F3944" s="145" t="s">
        <v>1161</v>
      </c>
      <c r="G3944" s="145" t="s">
        <v>1162</v>
      </c>
      <c r="H3944" s="145" t="s">
        <v>1163</v>
      </c>
      <c r="I3944" s="146" t="s">
        <v>1164</v>
      </c>
      <c r="J3944" s="145" t="s">
        <v>1165</v>
      </c>
    </row>
    <row r="3945" spans="1:8" ht="12.75">
      <c r="A3945" s="147" t="s">
        <v>1111</v>
      </c>
      <c r="C3945" s="148">
        <v>766.4900000002235</v>
      </c>
      <c r="D3945" s="128">
        <v>29779.415900170803</v>
      </c>
      <c r="F3945" s="128">
        <v>1957</v>
      </c>
      <c r="G3945" s="128">
        <v>1932</v>
      </c>
      <c r="H3945" s="149" t="s">
        <v>15</v>
      </c>
    </row>
    <row r="3947" spans="4:8" ht="12.75">
      <c r="D3947" s="128">
        <v>29883.50742560625</v>
      </c>
      <c r="F3947" s="128">
        <v>1772</v>
      </c>
      <c r="G3947" s="128">
        <v>1810.9999999981374</v>
      </c>
      <c r="H3947" s="149" t="s">
        <v>16</v>
      </c>
    </row>
    <row r="3949" spans="4:8" ht="12.75">
      <c r="D3949" s="128">
        <v>29966.00775167346</v>
      </c>
      <c r="F3949" s="128">
        <v>1726.0000000018626</v>
      </c>
      <c r="G3949" s="128">
        <v>2159</v>
      </c>
      <c r="H3949" s="149" t="s">
        <v>17</v>
      </c>
    </row>
    <row r="3951" spans="1:10" ht="12.75">
      <c r="A3951" s="144" t="s">
        <v>1166</v>
      </c>
      <c r="C3951" s="150" t="s">
        <v>1167</v>
      </c>
      <c r="D3951" s="128">
        <v>29876.31035915017</v>
      </c>
      <c r="F3951" s="128">
        <v>1818.3333333339542</v>
      </c>
      <c r="G3951" s="128">
        <v>1967.3333333327123</v>
      </c>
      <c r="H3951" s="128">
        <v>27980.569708743693</v>
      </c>
      <c r="I3951" s="128">
        <v>-0.0001</v>
      </c>
      <c r="J3951" s="128">
        <v>-0.0001</v>
      </c>
    </row>
    <row r="3952" spans="1:8" ht="12.75">
      <c r="A3952" s="127">
        <v>38380.17932870371</v>
      </c>
      <c r="C3952" s="150" t="s">
        <v>1168</v>
      </c>
      <c r="D3952" s="128">
        <v>93.50389342662422</v>
      </c>
      <c r="F3952" s="128">
        <v>122.27155569944495</v>
      </c>
      <c r="G3952" s="128">
        <v>176.67012575312273</v>
      </c>
      <c r="H3952" s="128">
        <v>93.50389342662422</v>
      </c>
    </row>
    <row r="3954" spans="3:8" ht="12.75">
      <c r="C3954" s="150" t="s">
        <v>1169</v>
      </c>
      <c r="D3954" s="128">
        <v>0.3129700163861998</v>
      </c>
      <c r="F3954" s="128">
        <v>6.7243751988672695</v>
      </c>
      <c r="G3954" s="128">
        <v>8.98018260351636</v>
      </c>
      <c r="H3954" s="128">
        <v>0.334174373145108</v>
      </c>
    </row>
    <row r="3957" spans="1:11" ht="12.75">
      <c r="A3957" s="131" t="s">
        <v>1292</v>
      </c>
      <c r="D3957" s="134" t="s">
        <v>1295</v>
      </c>
      <c r="E3957" s="133" t="s">
        <v>1090</v>
      </c>
      <c r="F3957" s="132" t="s">
        <v>1293</v>
      </c>
      <c r="G3957" s="133" t="s">
        <v>1294</v>
      </c>
      <c r="H3957" s="132" t="s">
        <v>1296</v>
      </c>
      <c r="I3957" s="133" t="s">
        <v>1297</v>
      </c>
      <c r="J3957" s="132" t="s">
        <v>1298</v>
      </c>
      <c r="K3957" s="135">
        <v>0.5490196347236633</v>
      </c>
    </row>
    <row r="3958" spans="6:7" ht="12.75">
      <c r="F3958" s="132" t="s">
        <v>1299</v>
      </c>
      <c r="G3958" s="133" t="s">
        <v>1300</v>
      </c>
    </row>
    <row r="3959" spans="1:11" ht="12.75">
      <c r="A3959" s="136" t="s">
        <v>1301</v>
      </c>
      <c r="B3959" s="137">
        <v>38380.17953703704</v>
      </c>
      <c r="D3959" s="132" t="s">
        <v>1302</v>
      </c>
      <c r="E3959" s="133" t="s">
        <v>1303</v>
      </c>
      <c r="F3959" s="132" t="s">
        <v>1304</v>
      </c>
      <c r="G3959" s="133" t="s">
        <v>1305</v>
      </c>
      <c r="H3959" s="132" t="s">
        <v>1255</v>
      </c>
      <c r="I3959" s="133" t="s">
        <v>1256</v>
      </c>
      <c r="J3959" s="132" t="s">
        <v>1257</v>
      </c>
      <c r="K3959" s="135">
        <v>3.1960785388946533</v>
      </c>
    </row>
    <row r="3962" ht="15.75">
      <c r="A3962" s="151" t="s">
        <v>1209</v>
      </c>
    </row>
    <row r="3965" spans="1:8" ht="15">
      <c r="A3965" s="152" t="s">
        <v>1210</v>
      </c>
      <c r="C3965" s="153" t="s">
        <v>1154</v>
      </c>
      <c r="E3965" s="152" t="s">
        <v>1211</v>
      </c>
      <c r="H3965" s="152" t="s">
        <v>1212</v>
      </c>
    </row>
    <row r="3968" spans="1:11" ht="12.75">
      <c r="A3968" s="154" t="s">
        <v>18</v>
      </c>
      <c r="K3968" s="155" t="s">
        <v>1213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10">
      <selection activeCell="D311" sqref="D31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1287</v>
      </c>
      <c r="D1" s="102" t="s">
        <v>1288</v>
      </c>
      <c r="E1" s="77" t="s">
        <v>1289</v>
      </c>
      <c r="F1" s="95" t="s">
        <v>1095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1278</v>
      </c>
      <c r="B3" s="15"/>
      <c r="C3" s="15" t="s">
        <v>1144</v>
      </c>
      <c r="D3" s="104">
        <v>38379.85820601852</v>
      </c>
      <c r="E3" s="77">
        <v>4767358.878731227</v>
      </c>
      <c r="F3" s="95">
        <v>0.9517413617555571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1145</v>
      </c>
      <c r="D4" s="104">
        <v>38379.86854166666</v>
      </c>
      <c r="E4" s="77">
        <v>6759.05605835651</v>
      </c>
      <c r="F4" s="95">
        <v>5.199378726868353</v>
      </c>
      <c r="J4" s="83"/>
      <c r="K4" s="81"/>
      <c r="L4" s="84"/>
      <c r="M4" s="84"/>
    </row>
    <row r="5" spans="1:13" ht="11.25">
      <c r="A5" s="80"/>
      <c r="B5" s="15"/>
      <c r="C5" s="15" t="s">
        <v>1177</v>
      </c>
      <c r="D5" s="104">
        <v>38379.87886574074</v>
      </c>
      <c r="E5" s="77">
        <v>5562276.360022733</v>
      </c>
      <c r="F5" s="95">
        <v>2.32253978058853</v>
      </c>
      <c r="J5" s="83"/>
      <c r="K5" s="81"/>
      <c r="L5" s="84"/>
      <c r="M5" s="84"/>
    </row>
    <row r="6" spans="1:13" ht="11.25">
      <c r="A6" s="80"/>
      <c r="B6" s="15"/>
      <c r="C6" s="15" t="s">
        <v>1146</v>
      </c>
      <c r="D6" s="104">
        <v>38379.889189814814</v>
      </c>
      <c r="E6" s="77">
        <v>4949564.74029783</v>
      </c>
      <c r="F6" s="95">
        <v>2.5506707884814652</v>
      </c>
      <c r="J6" s="83"/>
      <c r="K6" s="81"/>
      <c r="L6" s="84"/>
      <c r="M6" s="84"/>
    </row>
    <row r="7" spans="1:13" ht="11.25">
      <c r="A7" s="80"/>
      <c r="B7" s="15"/>
      <c r="C7" s="15" t="s">
        <v>1183</v>
      </c>
      <c r="D7" s="104">
        <v>38379.899513888886</v>
      </c>
      <c r="E7" s="77">
        <v>223364.8897698911</v>
      </c>
      <c r="F7" s="95">
        <v>11.183547514198738</v>
      </c>
      <c r="J7" s="83"/>
      <c r="K7" s="81"/>
      <c r="L7" s="84"/>
      <c r="M7" s="84"/>
    </row>
    <row r="8" spans="1:13" ht="11.25">
      <c r="A8" s="80"/>
      <c r="B8" s="15"/>
      <c r="C8" s="15" t="s">
        <v>19</v>
      </c>
      <c r="D8" s="104">
        <v>38379.909849537034</v>
      </c>
      <c r="E8" s="77">
        <v>6158486.10366424</v>
      </c>
      <c r="F8" s="95">
        <v>3.9285357135415757</v>
      </c>
      <c r="J8" s="83"/>
      <c r="K8" s="81"/>
      <c r="L8" s="84"/>
      <c r="M8" s="84"/>
    </row>
    <row r="9" spans="1:13" ht="11.25">
      <c r="A9" s="80"/>
      <c r="B9" s="15"/>
      <c r="C9" s="15" t="s">
        <v>1147</v>
      </c>
      <c r="D9" s="104">
        <v>38379.92016203704</v>
      </c>
      <c r="E9" s="77">
        <v>4567738.596389442</v>
      </c>
      <c r="F9" s="95">
        <v>9.732173846338354</v>
      </c>
      <c r="J9" s="83"/>
      <c r="K9" s="81"/>
      <c r="L9" s="84"/>
      <c r="M9" s="84"/>
    </row>
    <row r="10" spans="1:13" ht="11.25">
      <c r="A10" s="80"/>
      <c r="B10" s="15"/>
      <c r="C10" s="15" t="s">
        <v>20</v>
      </c>
      <c r="D10" s="104">
        <v>38379.93048611111</v>
      </c>
      <c r="E10" s="77">
        <v>6057703.611375407</v>
      </c>
      <c r="F10" s="95">
        <v>18.62844885283203</v>
      </c>
      <c r="J10" s="83"/>
      <c r="K10" s="81"/>
      <c r="L10" s="84"/>
      <c r="M10" s="84"/>
    </row>
    <row r="11" spans="1:13" ht="11.25">
      <c r="A11" s="80"/>
      <c r="B11" s="15"/>
      <c r="C11" s="15" t="s">
        <v>21</v>
      </c>
      <c r="D11" s="104">
        <v>38379.94079861111</v>
      </c>
      <c r="E11" s="77">
        <v>6036305.742224116</v>
      </c>
      <c r="F11" s="95">
        <v>2.0092443107049136</v>
      </c>
      <c r="J11" s="83"/>
      <c r="K11" s="81"/>
      <c r="L11" s="84"/>
      <c r="M11" s="84"/>
    </row>
    <row r="12" spans="1:13" ht="11.25">
      <c r="A12" s="80"/>
      <c r="B12" s="15"/>
      <c r="C12" s="15" t="s">
        <v>22</v>
      </c>
      <c r="D12" s="104">
        <v>38379.95111111111</v>
      </c>
      <c r="E12" s="77">
        <v>5275362.539654735</v>
      </c>
      <c r="F12" s="95">
        <v>12.467801043512994</v>
      </c>
      <c r="J12" s="83"/>
      <c r="K12" s="81"/>
      <c r="L12" s="84"/>
      <c r="M12" s="84"/>
    </row>
    <row r="13" spans="1:13" ht="11.25">
      <c r="A13" s="80"/>
      <c r="B13" s="15"/>
      <c r="C13" s="15" t="s">
        <v>1179</v>
      </c>
      <c r="D13" s="104">
        <v>38379.96142361111</v>
      </c>
      <c r="E13" s="77">
        <v>5457740.110522097</v>
      </c>
      <c r="F13" s="95">
        <v>3.0508951483148037</v>
      </c>
      <c r="J13" s="83"/>
      <c r="K13" s="81"/>
      <c r="L13" s="84"/>
      <c r="M13" s="84"/>
    </row>
    <row r="14" spans="1:13" ht="11.25">
      <c r="A14" s="80"/>
      <c r="B14" s="15"/>
      <c r="C14" s="15" t="s">
        <v>1148</v>
      </c>
      <c r="D14" s="104">
        <v>38379.97173611111</v>
      </c>
      <c r="E14" s="77">
        <v>4935764.481156699</v>
      </c>
      <c r="F14" s="95">
        <v>1.6677005367686846</v>
      </c>
      <c r="J14" s="83"/>
      <c r="K14" s="81"/>
      <c r="L14" s="84"/>
      <c r="M14" s="84"/>
    </row>
    <row r="15" spans="1:13" ht="11.25">
      <c r="A15" s="80"/>
      <c r="B15" s="15"/>
      <c r="C15" s="15" t="s">
        <v>1178</v>
      </c>
      <c r="D15" s="104">
        <v>38379.98202546296</v>
      </c>
      <c r="E15" s="77">
        <v>96725.85030507515</v>
      </c>
      <c r="F15" s="95">
        <v>1.6696849062831485</v>
      </c>
      <c r="J15" s="83"/>
      <c r="K15" s="81"/>
      <c r="L15" s="84"/>
      <c r="M15" s="84"/>
    </row>
    <row r="16" spans="1:13" ht="11.25">
      <c r="A16" s="80"/>
      <c r="B16" s="15"/>
      <c r="C16" s="15" t="s">
        <v>23</v>
      </c>
      <c r="D16" s="104">
        <v>38379.99233796296</v>
      </c>
      <c r="E16" s="77">
        <v>7539373.928124176</v>
      </c>
      <c r="F16" s="95">
        <v>6.330296673357008</v>
      </c>
      <c r="J16" s="83"/>
      <c r="K16" s="81"/>
      <c r="L16" s="84"/>
      <c r="M16" s="84"/>
    </row>
    <row r="17" spans="1:13" ht="11.25">
      <c r="A17" s="80"/>
      <c r="B17" s="15"/>
      <c r="C17" s="15" t="s">
        <v>24</v>
      </c>
      <c r="D17" s="104">
        <v>38380.00266203703</v>
      </c>
      <c r="E17" s="77">
        <v>6019737.840700413</v>
      </c>
      <c r="F17" s="95">
        <v>1.5249299101841212</v>
      </c>
      <c r="J17" s="83"/>
      <c r="K17" s="81"/>
      <c r="L17" s="84"/>
      <c r="M17" s="84"/>
    </row>
    <row r="18" spans="1:13" ht="11.25">
      <c r="A18" s="80"/>
      <c r="B18" s="15"/>
      <c r="C18" s="15" t="s">
        <v>25</v>
      </c>
      <c r="D18" s="104">
        <v>38380.01296296297</v>
      </c>
      <c r="E18" s="77">
        <v>5639002.857891384</v>
      </c>
      <c r="F18" s="95">
        <v>4.959049537831895</v>
      </c>
      <c r="J18" s="83"/>
      <c r="K18" s="81"/>
      <c r="L18" s="84"/>
      <c r="M18" s="84"/>
    </row>
    <row r="19" spans="1:13" ht="11.25">
      <c r="A19" s="80"/>
      <c r="B19" s="15"/>
      <c r="C19" s="15" t="s">
        <v>1149</v>
      </c>
      <c r="D19" s="104">
        <v>38380.02328703704</v>
      </c>
      <c r="E19" s="77">
        <v>4626542.868149218</v>
      </c>
      <c r="F19" s="95">
        <v>0.8827206741803815</v>
      </c>
      <c r="J19" s="83"/>
      <c r="K19" s="81"/>
      <c r="L19" s="84"/>
      <c r="M19" s="84"/>
    </row>
    <row r="20" spans="1:13" ht="11.25">
      <c r="A20" s="80"/>
      <c r="B20" s="15"/>
      <c r="C20" s="15" t="s">
        <v>1150</v>
      </c>
      <c r="D20" s="104">
        <v>38380.033587962964</v>
      </c>
      <c r="E20" s="77">
        <v>5047283.362960836</v>
      </c>
      <c r="F20" s="95">
        <v>13.066269744001083</v>
      </c>
      <c r="J20" s="83"/>
      <c r="K20" s="81"/>
      <c r="L20" s="84"/>
      <c r="M20" s="84"/>
    </row>
    <row r="21" spans="1:13" ht="11.25">
      <c r="A21" s="80"/>
      <c r="B21" s="15"/>
      <c r="C21" s="15" t="s">
        <v>26</v>
      </c>
      <c r="D21" s="104">
        <v>38380.04388888889</v>
      </c>
      <c r="E21" s="77">
        <v>4877022.677589459</v>
      </c>
      <c r="F21" s="95">
        <v>3.9924940098517623</v>
      </c>
      <c r="J21" s="83"/>
      <c r="K21" s="81"/>
      <c r="L21" s="84"/>
      <c r="M21" s="84"/>
    </row>
    <row r="22" spans="1:13" ht="11.25">
      <c r="A22" s="80"/>
      <c r="B22" s="15"/>
      <c r="C22" s="15" t="s">
        <v>27</v>
      </c>
      <c r="D22" s="104">
        <v>38380.05417824074</v>
      </c>
      <c r="E22" s="77">
        <v>3820209.0712046116</v>
      </c>
      <c r="F22" s="95">
        <v>2.7487258490929944</v>
      </c>
      <c r="J22" s="83"/>
      <c r="K22" s="81"/>
      <c r="L22" s="84"/>
      <c r="M22" s="84"/>
    </row>
    <row r="23" spans="1:13" ht="11.25">
      <c r="A23" s="80"/>
      <c r="B23" s="15"/>
      <c r="C23" s="15" t="s">
        <v>1151</v>
      </c>
      <c r="D23" s="104">
        <v>38380.06449074074</v>
      </c>
      <c r="E23" s="77">
        <v>6184058.729427826</v>
      </c>
      <c r="F23" s="95">
        <v>4.060516035921705</v>
      </c>
      <c r="J23" s="83"/>
      <c r="K23" s="81"/>
      <c r="L23" s="84"/>
      <c r="M23" s="84"/>
    </row>
    <row r="24" spans="1:13" ht="11.25">
      <c r="A24" s="80"/>
      <c r="B24" s="15"/>
      <c r="C24" s="15" t="s">
        <v>1152</v>
      </c>
      <c r="D24" s="104">
        <v>38380.074791666666</v>
      </c>
      <c r="E24" s="77">
        <v>4568267.011532585</v>
      </c>
      <c r="F24" s="95">
        <v>9.66021551552976</v>
      </c>
      <c r="J24" s="83"/>
      <c r="K24" s="81"/>
      <c r="L24" s="84"/>
      <c r="M24" s="84"/>
    </row>
    <row r="25" spans="1:13" ht="11.25">
      <c r="A25" s="80"/>
      <c r="B25" s="15"/>
      <c r="C25" s="15" t="s">
        <v>28</v>
      </c>
      <c r="D25" s="104">
        <v>38380.08509259259</v>
      </c>
      <c r="E25" s="84">
        <v>2460625.0344604664</v>
      </c>
      <c r="F25" s="95">
        <v>2.2215352071997403</v>
      </c>
      <c r="J25" s="83"/>
      <c r="K25" s="81"/>
      <c r="L25" s="84"/>
      <c r="M25" s="84"/>
    </row>
    <row r="26" spans="1:13" ht="11.25">
      <c r="A26" s="80"/>
      <c r="B26" s="15"/>
      <c r="C26" s="15" t="s">
        <v>1181</v>
      </c>
      <c r="D26" s="104">
        <v>38380.09539351852</v>
      </c>
      <c r="E26" s="84">
        <v>229542.01897357407</v>
      </c>
      <c r="F26" s="95">
        <v>4.309923755665885</v>
      </c>
      <c r="J26" s="83"/>
      <c r="K26" s="81"/>
      <c r="L26" s="84"/>
      <c r="M26" s="84"/>
    </row>
    <row r="27" spans="1:13" ht="11.25">
      <c r="A27" s="80"/>
      <c r="B27" s="15"/>
      <c r="C27" s="15" t="s">
        <v>29</v>
      </c>
      <c r="D27" s="104">
        <v>38380.105729166666</v>
      </c>
      <c r="E27" s="84">
        <v>4329833.44186786</v>
      </c>
      <c r="F27" s="95">
        <v>5.104463932496277</v>
      </c>
      <c r="J27" s="83"/>
      <c r="K27" s="81"/>
      <c r="L27" s="84"/>
      <c r="M27" s="84"/>
    </row>
    <row r="28" spans="1:13" ht="11.25">
      <c r="A28" s="80"/>
      <c r="B28" s="15"/>
      <c r="C28" s="15" t="s">
        <v>30</v>
      </c>
      <c r="D28" s="104">
        <v>38380.11603009259</v>
      </c>
      <c r="E28" s="84">
        <v>6511197.285056905</v>
      </c>
      <c r="F28" s="95">
        <v>1.6320288387559876</v>
      </c>
      <c r="J28" s="83"/>
      <c r="K28" s="81"/>
      <c r="L28" s="84"/>
      <c r="M28" s="84"/>
    </row>
    <row r="29" spans="1:13" ht="11.25">
      <c r="A29" s="80"/>
      <c r="B29" s="15"/>
      <c r="C29" s="15" t="s">
        <v>1153</v>
      </c>
      <c r="D29" s="104">
        <v>38380.12634259259</v>
      </c>
      <c r="E29" s="84">
        <v>4759020.016734036</v>
      </c>
      <c r="F29" s="95">
        <v>1.5512776401336168</v>
      </c>
      <c r="J29" s="83"/>
      <c r="K29" s="81"/>
      <c r="L29" s="84"/>
      <c r="M29" s="84"/>
    </row>
    <row r="30" spans="1:13" ht="11.25">
      <c r="A30" s="80"/>
      <c r="B30" s="15"/>
      <c r="C30" s="15" t="s">
        <v>1180</v>
      </c>
      <c r="D30" s="104">
        <v>38380.136655092596</v>
      </c>
      <c r="E30" s="84">
        <v>5326931.008696723</v>
      </c>
      <c r="F30" s="95">
        <v>2.2975095648758495</v>
      </c>
      <c r="J30" s="83"/>
      <c r="K30" s="81"/>
      <c r="L30" s="84"/>
      <c r="M30" s="84"/>
    </row>
    <row r="31" spans="1:6" ht="11.25">
      <c r="A31" s="80"/>
      <c r="B31" s="15"/>
      <c r="C31" s="15" t="s">
        <v>1310</v>
      </c>
      <c r="D31" s="104">
        <v>38380.14693287037</v>
      </c>
      <c r="E31" s="84">
        <v>6213.63667630724</v>
      </c>
      <c r="F31" s="95">
        <v>8.616627391098511</v>
      </c>
    </row>
    <row r="32" spans="1:13" ht="11.25">
      <c r="A32" s="80"/>
      <c r="B32" s="15"/>
      <c r="C32" s="15" t="s">
        <v>1182</v>
      </c>
      <c r="D32" s="104">
        <v>38380.15723379629</v>
      </c>
      <c r="E32" s="84">
        <v>65710.69118914603</v>
      </c>
      <c r="F32" s="95">
        <v>7.905122837819346</v>
      </c>
      <c r="L32" s="84"/>
      <c r="M32" s="84"/>
    </row>
    <row r="33" spans="1:12" ht="11.25">
      <c r="A33" s="80"/>
      <c r="B33" s="15"/>
      <c r="C33" s="15" t="s">
        <v>1311</v>
      </c>
      <c r="D33" s="104">
        <v>38380.16752314815</v>
      </c>
      <c r="E33" s="84">
        <v>5968388.989173043</v>
      </c>
      <c r="F33" s="95">
        <v>13.140938622911099</v>
      </c>
      <c r="L33" s="84"/>
    </row>
    <row r="34" spans="1:13" ht="11.25">
      <c r="A34" s="80"/>
      <c r="B34" s="15"/>
      <c r="C34" s="15" t="s">
        <v>1088</v>
      </c>
      <c r="D34" s="104">
        <v>38380.177824074075</v>
      </c>
      <c r="E34" s="84">
        <v>4895145.977451522</v>
      </c>
      <c r="F34" s="95">
        <v>0.5436266857659354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1286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1287</v>
      </c>
      <c r="D41" s="104" t="s">
        <v>1288</v>
      </c>
      <c r="E41" s="84" t="s">
        <v>1289</v>
      </c>
      <c r="F41" s="95" t="s">
        <v>1095</v>
      </c>
      <c r="J41" s="83"/>
      <c r="K41" s="81"/>
      <c r="L41" s="84"/>
      <c r="M41" s="84"/>
    </row>
    <row r="42" spans="1:13" ht="12.75">
      <c r="A42" s="80" t="s">
        <v>1098</v>
      </c>
      <c r="B42" s="15"/>
      <c r="C42" t="s">
        <v>1144</v>
      </c>
      <c r="D42" s="127">
        <v>38379.85747685185</v>
      </c>
      <c r="E42" s="128">
        <v>4329751.308392842</v>
      </c>
      <c r="F42" s="128">
        <v>1.5039836554595671</v>
      </c>
      <c r="J42" s="83"/>
      <c r="K42" s="81"/>
      <c r="L42" s="84"/>
      <c r="M42" s="84"/>
    </row>
    <row r="43" spans="1:13" ht="12.75">
      <c r="A43" s="80"/>
      <c r="B43" s="15"/>
      <c r="C43" t="s">
        <v>1145</v>
      </c>
      <c r="D43" s="127">
        <v>38379.8678125</v>
      </c>
      <c r="E43" s="128">
        <v>10717.281952917576</v>
      </c>
      <c r="F43" s="128">
        <v>14.621104994735969</v>
      </c>
      <c r="J43" s="83"/>
      <c r="K43" s="81"/>
      <c r="L43" s="84"/>
      <c r="M43" s="84"/>
    </row>
    <row r="44" spans="1:13" ht="12.75">
      <c r="A44" s="80"/>
      <c r="B44" s="15"/>
      <c r="C44" t="s">
        <v>1177</v>
      </c>
      <c r="D44" s="127">
        <v>38379.87814814815</v>
      </c>
      <c r="E44" s="128">
        <v>4940863.645014445</v>
      </c>
      <c r="F44" s="128">
        <v>2.947472577661718</v>
      </c>
      <c r="J44" s="83"/>
      <c r="K44" s="81"/>
      <c r="L44" s="84"/>
      <c r="M44" s="84"/>
    </row>
    <row r="45" spans="1:13" ht="12.75">
      <c r="A45" s="80"/>
      <c r="B45" s="15"/>
      <c r="C45" t="s">
        <v>1146</v>
      </c>
      <c r="D45" s="127">
        <v>38379.88846064815</v>
      </c>
      <c r="E45" s="128">
        <v>4540592.654726665</v>
      </c>
      <c r="F45" s="128">
        <v>4.256443285994028</v>
      </c>
      <c r="J45" s="83"/>
      <c r="K45" s="81"/>
      <c r="L45" s="84"/>
      <c r="M45" s="84"/>
    </row>
    <row r="46" spans="1:13" ht="12.75">
      <c r="A46" s="80"/>
      <c r="B46" s="15"/>
      <c r="C46" t="s">
        <v>1183</v>
      </c>
      <c r="D46" s="127">
        <v>38379.89879629629</v>
      </c>
      <c r="E46" s="128">
        <v>236813.22596462566</v>
      </c>
      <c r="F46" s="128">
        <v>5.437519478361299</v>
      </c>
      <c r="J46" s="83"/>
      <c r="K46" s="81"/>
      <c r="L46" s="84"/>
      <c r="M46" s="84"/>
    </row>
    <row r="47" spans="1:13" ht="12.75">
      <c r="A47" s="80"/>
      <c r="B47" s="15"/>
      <c r="C47" t="s">
        <v>19</v>
      </c>
      <c r="D47" s="127">
        <v>38379.90912037037</v>
      </c>
      <c r="E47" s="128">
        <v>5761834.637926737</v>
      </c>
      <c r="F47" s="128">
        <v>2.750117672946206</v>
      </c>
      <c r="J47" s="83"/>
      <c r="K47" s="81"/>
      <c r="L47" s="84"/>
      <c r="M47" s="84"/>
    </row>
    <row r="48" spans="1:13" ht="12.75">
      <c r="A48" s="80"/>
      <c r="B48" s="15"/>
      <c r="C48" t="s">
        <v>1147</v>
      </c>
      <c r="D48" s="127">
        <v>38379.919444444444</v>
      </c>
      <c r="E48" s="128">
        <v>3954321.418790181</v>
      </c>
      <c r="F48" s="128">
        <v>16.459940196034104</v>
      </c>
      <c r="J48" s="83"/>
      <c r="K48" s="81"/>
      <c r="L48" s="84"/>
      <c r="M48" s="84"/>
    </row>
    <row r="49" spans="1:13" ht="12.75">
      <c r="A49" s="80"/>
      <c r="B49" s="15"/>
      <c r="C49" t="s">
        <v>20</v>
      </c>
      <c r="D49" s="127">
        <v>38379.929756944446</v>
      </c>
      <c r="E49" s="128">
        <v>5460607.712361654</v>
      </c>
      <c r="F49" s="128">
        <v>1.8036760144576254</v>
      </c>
      <c r="J49" s="83"/>
      <c r="K49" s="81"/>
      <c r="L49" s="84"/>
      <c r="M49" s="84"/>
    </row>
    <row r="50" spans="1:13" ht="12.75">
      <c r="A50" s="80"/>
      <c r="B50" s="15"/>
      <c r="C50" t="s">
        <v>21</v>
      </c>
      <c r="D50" s="127">
        <v>38379.94008101852</v>
      </c>
      <c r="E50" s="128">
        <v>5009317.056508382</v>
      </c>
      <c r="F50" s="128">
        <v>3.3976639259627466</v>
      </c>
      <c r="J50" s="83"/>
      <c r="K50" s="81"/>
      <c r="L50" s="84"/>
      <c r="M50" s="84"/>
    </row>
    <row r="51" spans="1:13" ht="12.75">
      <c r="A51" s="80"/>
      <c r="B51" s="15"/>
      <c r="C51" t="s">
        <v>22</v>
      </c>
      <c r="D51" s="127">
        <v>38379.95038194444</v>
      </c>
      <c r="E51" s="128">
        <v>4360288.916890462</v>
      </c>
      <c r="F51" s="128">
        <v>1.2346071459256376</v>
      </c>
      <c r="J51" s="83"/>
      <c r="K51" s="81"/>
      <c r="L51" s="84"/>
      <c r="M51" s="84"/>
    </row>
    <row r="52" spans="1:13" ht="12.75">
      <c r="A52" s="80"/>
      <c r="B52" s="15"/>
      <c r="C52" t="s">
        <v>1179</v>
      </c>
      <c r="D52" s="127">
        <v>38379.960706018515</v>
      </c>
      <c r="E52" s="128">
        <v>2456354.2440592446</v>
      </c>
      <c r="F52" s="128">
        <v>3.4740086961510936</v>
      </c>
      <c r="J52" s="83"/>
      <c r="K52" s="81"/>
      <c r="L52" s="84"/>
      <c r="M52" s="84"/>
    </row>
    <row r="53" spans="1:13" ht="12.75">
      <c r="A53" s="80"/>
      <c r="B53" s="15"/>
      <c r="C53" t="s">
        <v>1148</v>
      </c>
      <c r="D53" s="127">
        <v>38379.97100694444</v>
      </c>
      <c r="E53" s="128">
        <v>4338188.725901286</v>
      </c>
      <c r="F53" s="128">
        <v>6.427480083200047</v>
      </c>
      <c r="J53" s="83"/>
      <c r="K53" s="81"/>
      <c r="L53" s="84"/>
      <c r="M53" s="84"/>
    </row>
    <row r="54" spans="1:13" ht="12.75">
      <c r="A54" s="80"/>
      <c r="B54" s="15"/>
      <c r="C54" t="s">
        <v>1178</v>
      </c>
      <c r="D54" s="127">
        <v>38379.981307870374</v>
      </c>
      <c r="E54" s="128">
        <v>63460.11559013526</v>
      </c>
      <c r="F54" s="128">
        <v>0.49466616726057894</v>
      </c>
      <c r="J54" s="83"/>
      <c r="K54" s="81"/>
      <c r="L54" s="84"/>
      <c r="M54" s="84"/>
    </row>
    <row r="55" spans="1:13" ht="12.75">
      <c r="A55" s="80"/>
      <c r="B55" s="15"/>
      <c r="C55" t="s">
        <v>23</v>
      </c>
      <c r="D55" s="127">
        <v>38379.99162037037</v>
      </c>
      <c r="E55" s="128">
        <v>4419712.445254008</v>
      </c>
      <c r="F55" s="128">
        <v>1.5175963270837058</v>
      </c>
      <c r="J55" s="83"/>
      <c r="K55" s="81"/>
      <c r="L55" s="84"/>
      <c r="M55" s="84"/>
    </row>
    <row r="56" spans="1:13" ht="12.75">
      <c r="A56" s="80"/>
      <c r="B56" s="15"/>
      <c r="C56" t="s">
        <v>24</v>
      </c>
      <c r="D56" s="127">
        <v>38380.00194444445</v>
      </c>
      <c r="E56" s="128">
        <v>4600592.153083801</v>
      </c>
      <c r="F56" s="128">
        <v>2.3538965335458215</v>
      </c>
      <c r="J56" s="83"/>
      <c r="K56" s="81"/>
      <c r="L56" s="84"/>
      <c r="M56" s="84"/>
    </row>
    <row r="57" spans="1:13" ht="12.75">
      <c r="A57" s="80"/>
      <c r="B57" s="15"/>
      <c r="C57" t="s">
        <v>25</v>
      </c>
      <c r="D57" s="127">
        <v>38380.0122337963</v>
      </c>
      <c r="E57" s="128">
        <v>5239772.16372935</v>
      </c>
      <c r="F57" s="128">
        <v>5.767051155809083</v>
      </c>
      <c r="J57" s="83"/>
      <c r="K57" s="81"/>
      <c r="L57" s="84"/>
      <c r="M57" s="84"/>
    </row>
    <row r="58" spans="1:13" ht="12.75">
      <c r="A58" s="80"/>
      <c r="B58" s="15"/>
      <c r="C58" t="s">
        <v>1149</v>
      </c>
      <c r="D58" s="127">
        <v>38380.02255787037</v>
      </c>
      <c r="E58" s="128">
        <v>4270703.559418996</v>
      </c>
      <c r="F58" s="128">
        <v>5.705362067478934</v>
      </c>
      <c r="J58" s="83"/>
      <c r="K58" s="81"/>
      <c r="L58" s="84"/>
      <c r="M58" s="84"/>
    </row>
    <row r="59" spans="1:13" ht="12.75">
      <c r="A59" s="80"/>
      <c r="B59" s="15"/>
      <c r="C59" t="s">
        <v>1150</v>
      </c>
      <c r="D59" s="127">
        <v>38380.032858796294</v>
      </c>
      <c r="E59" s="128">
        <v>4984482.618436177</v>
      </c>
      <c r="F59" s="128">
        <v>1.9553055641727246</v>
      </c>
      <c r="J59" s="83"/>
      <c r="K59" s="81"/>
      <c r="L59" s="84"/>
      <c r="M59" s="84"/>
    </row>
    <row r="60" spans="1:13" ht="12.75">
      <c r="A60" s="80"/>
      <c r="B60" s="15"/>
      <c r="C60" t="s">
        <v>26</v>
      </c>
      <c r="D60" s="127">
        <v>38380.043171296296</v>
      </c>
      <c r="E60" s="128">
        <v>5418342.086380005</v>
      </c>
      <c r="F60" s="128">
        <v>5.3112809260487985</v>
      </c>
      <c r="J60" s="83"/>
      <c r="K60" s="81"/>
      <c r="L60" s="84"/>
      <c r="M60" s="84"/>
    </row>
    <row r="61" spans="1:13" ht="12.75">
      <c r="A61" s="80"/>
      <c r="B61" s="15"/>
      <c r="C61" t="s">
        <v>27</v>
      </c>
      <c r="D61" s="127">
        <v>38380.053460648145</v>
      </c>
      <c r="E61" s="128">
        <v>2637309.2312939963</v>
      </c>
      <c r="F61" s="128">
        <v>2.4742060929260536</v>
      </c>
      <c r="J61" s="83"/>
      <c r="K61" s="81"/>
      <c r="L61" s="84"/>
      <c r="M61" s="84"/>
    </row>
    <row r="62" spans="1:13" ht="12.75">
      <c r="A62" s="80"/>
      <c r="B62" s="15"/>
      <c r="C62" t="s">
        <v>1151</v>
      </c>
      <c r="D62" s="127">
        <v>38380.06376157407</v>
      </c>
      <c r="E62" s="128">
        <v>4316437.4958229065</v>
      </c>
      <c r="F62" s="128">
        <v>7.429270705466735</v>
      </c>
      <c r="J62" s="83"/>
      <c r="K62" s="81"/>
      <c r="L62" s="84"/>
      <c r="M62" s="84"/>
    </row>
    <row r="63" spans="1:6" ht="12.75">
      <c r="A63" s="80"/>
      <c r="B63" s="15"/>
      <c r="C63" t="s">
        <v>1152</v>
      </c>
      <c r="D63" s="127">
        <v>38380.07407407407</v>
      </c>
      <c r="E63" s="128">
        <v>4291159.742184957</v>
      </c>
      <c r="F63" s="128">
        <v>3.861477061136378</v>
      </c>
    </row>
    <row r="64" spans="1:13" ht="12.75">
      <c r="A64" s="80"/>
      <c r="B64" s="15"/>
      <c r="C64" t="s">
        <v>28</v>
      </c>
      <c r="D64" s="127">
        <v>38380.084375</v>
      </c>
      <c r="E64" s="128">
        <v>1518560.8807652793</v>
      </c>
      <c r="F64" s="128">
        <v>3.583952064357062</v>
      </c>
      <c r="L64" s="84"/>
      <c r="M64" s="84"/>
    </row>
    <row r="65" spans="1:12" ht="12.75">
      <c r="A65" s="80"/>
      <c r="B65" s="15"/>
      <c r="C65" t="s">
        <v>1181</v>
      </c>
      <c r="D65" s="127">
        <v>38380.094664351855</v>
      </c>
      <c r="E65" s="128">
        <v>226323.71884560585</v>
      </c>
      <c r="F65" s="128">
        <v>2.1615920378466518</v>
      </c>
      <c r="L65" s="84"/>
    </row>
    <row r="66" spans="1:13" ht="12.75">
      <c r="A66" s="80"/>
      <c r="B66" s="15"/>
      <c r="C66" t="s">
        <v>29</v>
      </c>
      <c r="D66" s="127">
        <v>38380.105</v>
      </c>
      <c r="E66" s="128">
        <v>3380039.916179657</v>
      </c>
      <c r="F66" s="128">
        <v>3.479661411645158</v>
      </c>
      <c r="L66" s="84"/>
      <c r="M66" s="76"/>
    </row>
    <row r="67" spans="1:6" ht="12.75">
      <c r="A67" s="80"/>
      <c r="B67" s="15"/>
      <c r="C67" t="s">
        <v>30</v>
      </c>
      <c r="D67" s="127">
        <v>38380.1153125</v>
      </c>
      <c r="E67" s="128">
        <v>4097511.751984914</v>
      </c>
      <c r="F67" s="128">
        <v>1.3542452677531878</v>
      </c>
    </row>
    <row r="68" spans="1:13" ht="12.75">
      <c r="A68" s="80"/>
      <c r="B68" s="15"/>
      <c r="C68" t="s">
        <v>1153</v>
      </c>
      <c r="D68" s="127">
        <v>38380.125625</v>
      </c>
      <c r="E68" s="128">
        <v>4318604.836734772</v>
      </c>
      <c r="F68" s="128">
        <v>4.887275145604432</v>
      </c>
      <c r="J68" s="78"/>
      <c r="K68" s="78"/>
      <c r="L68" s="79"/>
      <c r="M68" s="79"/>
    </row>
    <row r="69" spans="1:13" ht="12.75">
      <c r="A69" s="80"/>
      <c r="B69" s="15"/>
      <c r="C69" t="s">
        <v>1180</v>
      </c>
      <c r="D69" s="127">
        <v>38380.135925925926</v>
      </c>
      <c r="E69" s="128">
        <v>2357074.2642504373</v>
      </c>
      <c r="F69" s="128">
        <v>4.191931017336542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1310</v>
      </c>
      <c r="D70" s="127">
        <v>38380.146215277775</v>
      </c>
      <c r="E70" s="128">
        <v>10811.615640411776</v>
      </c>
      <c r="F70" s="128">
        <v>1.9879908423119956</v>
      </c>
      <c r="J70" s="83"/>
      <c r="K70" s="81"/>
      <c r="L70" s="84"/>
      <c r="M70" s="84"/>
    </row>
    <row r="71" spans="1:13" ht="12.75">
      <c r="A71" s="80"/>
      <c r="B71" s="15"/>
      <c r="C71" t="s">
        <v>1182</v>
      </c>
      <c r="D71" s="127">
        <v>38380.15650462963</v>
      </c>
      <c r="E71" s="128">
        <v>58946.84333670139</v>
      </c>
      <c r="F71" s="128">
        <v>8.829185008003885</v>
      </c>
      <c r="J71" s="83"/>
      <c r="K71" s="81"/>
      <c r="L71" s="84"/>
      <c r="M71" s="84"/>
    </row>
    <row r="72" spans="1:13" ht="12.75">
      <c r="A72" s="80"/>
      <c r="B72" s="15"/>
      <c r="C72" t="s">
        <v>1311</v>
      </c>
      <c r="D72" s="127">
        <v>38380.16680555556</v>
      </c>
      <c r="E72" s="128">
        <v>4446319.080296834</v>
      </c>
      <c r="F72" s="128">
        <v>3.136781430040072</v>
      </c>
      <c r="J72" s="83"/>
      <c r="K72" s="81"/>
      <c r="L72" s="84"/>
      <c r="M72" s="84"/>
    </row>
    <row r="73" spans="1:13" ht="12.75">
      <c r="A73" s="80"/>
      <c r="B73" s="15"/>
      <c r="C73" t="s">
        <v>1088</v>
      </c>
      <c r="D73" s="127">
        <v>38380.177094907405</v>
      </c>
      <c r="E73" s="128">
        <v>4369716.770629883</v>
      </c>
      <c r="F73" s="128">
        <v>1.5893932309783865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1286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1287</v>
      </c>
      <c r="D80" s="104" t="s">
        <v>1288</v>
      </c>
      <c r="E80" s="84" t="s">
        <v>1289</v>
      </c>
      <c r="F80" s="95" t="s">
        <v>1095</v>
      </c>
      <c r="J80" s="83"/>
      <c r="K80" s="81"/>
      <c r="L80" s="84"/>
      <c r="M80" s="84"/>
    </row>
    <row r="81" spans="1:13" ht="11.25">
      <c r="A81" s="80" t="s">
        <v>1099</v>
      </c>
      <c r="B81" s="15"/>
      <c r="C81" s="15" t="s">
        <v>1144</v>
      </c>
      <c r="D81" s="104">
        <v>38379.85445601852</v>
      </c>
      <c r="E81" s="84">
        <v>4075312.1896137665</v>
      </c>
      <c r="F81" s="95">
        <v>2.5470609916106346</v>
      </c>
      <c r="J81" s="83"/>
      <c r="K81" s="81"/>
      <c r="L81" s="84"/>
      <c r="M81" s="84"/>
    </row>
    <row r="82" spans="1:13" ht="11.25">
      <c r="A82" s="80"/>
      <c r="B82" s="15"/>
      <c r="C82" s="15" t="s">
        <v>1145</v>
      </c>
      <c r="D82" s="104">
        <v>38379.86478009259</v>
      </c>
      <c r="E82" s="84">
        <v>13017.205797423918</v>
      </c>
      <c r="F82" s="95">
        <v>2.6596508148478564</v>
      </c>
      <c r="J82" s="83"/>
      <c r="K82" s="81"/>
      <c r="L82" s="84"/>
      <c r="M82" s="84"/>
    </row>
    <row r="83" spans="1:13" ht="11.25">
      <c r="A83" s="80"/>
      <c r="B83" s="15"/>
      <c r="C83" s="15" t="s">
        <v>1177</v>
      </c>
      <c r="D83" s="104">
        <v>38379.87511574074</v>
      </c>
      <c r="E83" s="84">
        <v>3703359.32210944</v>
      </c>
      <c r="F83" s="95">
        <v>6.243938358512514</v>
      </c>
      <c r="J83" s="83"/>
      <c r="K83" s="81"/>
      <c r="L83" s="84"/>
      <c r="M83" s="84"/>
    </row>
    <row r="84" spans="1:13" ht="11.25">
      <c r="A84" s="80"/>
      <c r="B84" s="15"/>
      <c r="C84" s="15" t="s">
        <v>1146</v>
      </c>
      <c r="D84" s="104">
        <v>38379.88543981482</v>
      </c>
      <c r="E84" s="84">
        <v>4180311.0178309614</v>
      </c>
      <c r="F84" s="95">
        <v>2.751656277083736</v>
      </c>
      <c r="J84" s="83"/>
      <c r="K84" s="81"/>
      <c r="L84" s="84"/>
      <c r="M84" s="84"/>
    </row>
    <row r="85" spans="1:13" ht="11.25">
      <c r="A85" s="80"/>
      <c r="B85" s="15"/>
      <c r="C85" s="15" t="s">
        <v>1183</v>
      </c>
      <c r="D85" s="104">
        <v>38379.89576388889</v>
      </c>
      <c r="E85" s="84">
        <v>2780659.4225317063</v>
      </c>
      <c r="F85" s="95">
        <v>5.6727363487437605</v>
      </c>
      <c r="J85" s="83"/>
      <c r="K85" s="81"/>
      <c r="L85" s="84"/>
      <c r="M85" s="84"/>
    </row>
    <row r="86" spans="1:13" ht="11.25">
      <c r="A86" s="80"/>
      <c r="B86" s="15"/>
      <c r="C86" s="15" t="s">
        <v>19</v>
      </c>
      <c r="D86" s="104">
        <v>38379.90609953704</v>
      </c>
      <c r="E86" s="84">
        <v>1684089.8554889667</v>
      </c>
      <c r="F86" s="95">
        <v>9.305042581022445</v>
      </c>
      <c r="J86" s="83"/>
      <c r="K86" s="81"/>
      <c r="L86" s="84"/>
      <c r="M86" s="84"/>
    </row>
    <row r="87" spans="1:13" ht="11.25">
      <c r="A87" s="80"/>
      <c r="B87" s="15"/>
      <c r="C87" s="15" t="s">
        <v>1147</v>
      </c>
      <c r="D87" s="104">
        <v>38379.91642361111</v>
      </c>
      <c r="E87" s="84">
        <v>4169514.80957617</v>
      </c>
      <c r="F87" s="95">
        <v>4.361506699376989</v>
      </c>
      <c r="J87" s="83"/>
      <c r="K87" s="81"/>
      <c r="L87" s="84"/>
      <c r="M87" s="84"/>
    </row>
    <row r="88" spans="1:13" ht="11.25">
      <c r="A88" s="80"/>
      <c r="B88" s="15"/>
      <c r="C88" s="15" t="s">
        <v>20</v>
      </c>
      <c r="D88" s="104">
        <v>38379.92673611111</v>
      </c>
      <c r="E88" s="84">
        <v>1756145.489644343</v>
      </c>
      <c r="F88" s="95">
        <v>2.7138808393957343</v>
      </c>
      <c r="J88" s="83"/>
      <c r="K88" s="81"/>
      <c r="L88" s="84"/>
      <c r="M88" s="84"/>
    </row>
    <row r="89" spans="1:13" ht="11.25">
      <c r="A89" s="80"/>
      <c r="B89" s="15"/>
      <c r="C89" s="15" t="s">
        <v>21</v>
      </c>
      <c r="D89" s="104">
        <v>38379.937048611115</v>
      </c>
      <c r="E89" s="84">
        <v>1984803.6087422417</v>
      </c>
      <c r="F89" s="95">
        <v>1.8767887157948147</v>
      </c>
      <c r="J89" s="83"/>
      <c r="K89" s="81"/>
      <c r="L89" s="84"/>
      <c r="M89" s="84"/>
    </row>
    <row r="90" spans="1:13" ht="11.25">
      <c r="A90" s="80"/>
      <c r="B90" s="15"/>
      <c r="C90" s="15" t="s">
        <v>22</v>
      </c>
      <c r="D90" s="104">
        <v>38379.94736111111</v>
      </c>
      <c r="E90" s="84">
        <v>2733454.942298401</v>
      </c>
      <c r="F90" s="95">
        <v>3.433044613380071</v>
      </c>
      <c r="J90" s="83"/>
      <c r="K90" s="81"/>
      <c r="L90" s="84"/>
      <c r="M90" s="84"/>
    </row>
    <row r="91" spans="1:13" ht="11.25">
      <c r="A91" s="80"/>
      <c r="B91" s="15"/>
      <c r="C91" s="15" t="s">
        <v>1179</v>
      </c>
      <c r="D91" s="104">
        <v>38379.95768518518</v>
      </c>
      <c r="E91" s="84">
        <v>2239563.7533289073</v>
      </c>
      <c r="F91" s="95">
        <v>2.192763695481996</v>
      </c>
      <c r="J91" s="83"/>
      <c r="K91" s="81"/>
      <c r="L91" s="84"/>
      <c r="M91" s="84"/>
    </row>
    <row r="92" spans="1:13" ht="11.25">
      <c r="A92" s="80"/>
      <c r="B92" s="15"/>
      <c r="C92" s="15" t="s">
        <v>1148</v>
      </c>
      <c r="D92" s="104">
        <v>38379.967997685184</v>
      </c>
      <c r="E92" s="84">
        <v>4245664.370450067</v>
      </c>
      <c r="F92" s="95">
        <v>3.0485976664727663</v>
      </c>
      <c r="J92" s="83"/>
      <c r="K92" s="81"/>
      <c r="L92" s="84"/>
      <c r="M92" s="84"/>
    </row>
    <row r="93" spans="1:13" ht="11.25">
      <c r="A93" s="80"/>
      <c r="B93" s="15"/>
      <c r="C93" s="15" t="s">
        <v>1178</v>
      </c>
      <c r="D93" s="104">
        <v>38379.97828703704</v>
      </c>
      <c r="E93" s="84">
        <v>2734890.55319201</v>
      </c>
      <c r="F93" s="95">
        <v>10.014293079532425</v>
      </c>
      <c r="J93" s="83"/>
      <c r="K93" s="81"/>
      <c r="L93" s="84"/>
      <c r="M93" s="84"/>
    </row>
    <row r="94" spans="1:13" ht="11.25">
      <c r="A94" s="80"/>
      <c r="B94" s="15"/>
      <c r="C94" s="15" t="s">
        <v>23</v>
      </c>
      <c r="D94" s="104">
        <v>38379.98857638889</v>
      </c>
      <c r="E94" s="84">
        <v>2373784.5839079395</v>
      </c>
      <c r="F94" s="95">
        <v>3.238504160432104</v>
      </c>
      <c r="J94" s="83"/>
      <c r="K94" s="81"/>
      <c r="L94" s="84"/>
      <c r="M94" s="84"/>
    </row>
    <row r="95" spans="1:13" ht="11.25">
      <c r="A95" s="80"/>
      <c r="B95" s="15"/>
      <c r="C95" s="15" t="s">
        <v>24</v>
      </c>
      <c r="D95" s="104">
        <v>38379.99890046296</v>
      </c>
      <c r="E95" s="84">
        <v>2044707.2869551363</v>
      </c>
      <c r="F95" s="95">
        <v>3.764051284498583</v>
      </c>
      <c r="J95" s="83"/>
      <c r="K95" s="81"/>
      <c r="L95" s="84"/>
      <c r="M95" s="84"/>
    </row>
    <row r="96" spans="1:13" ht="11.25">
      <c r="A96" s="80"/>
      <c r="B96" s="15"/>
      <c r="C96" s="15" t="s">
        <v>25</v>
      </c>
      <c r="D96" s="104">
        <v>38380.00921296296</v>
      </c>
      <c r="E96" s="84">
        <v>1868357.3917860552</v>
      </c>
      <c r="F96" s="95">
        <v>7.306544318177677</v>
      </c>
      <c r="J96" s="83"/>
      <c r="K96" s="81"/>
      <c r="L96" s="84"/>
      <c r="M96" s="84"/>
    </row>
    <row r="97" spans="1:6" ht="11.25">
      <c r="A97" s="80"/>
      <c r="B97" s="15"/>
      <c r="C97" s="15" t="s">
        <v>1149</v>
      </c>
      <c r="D97" s="104">
        <v>38380.019537037035</v>
      </c>
      <c r="E97" s="84">
        <v>4107049.4263450797</v>
      </c>
      <c r="F97" s="95">
        <v>2.63306102514276</v>
      </c>
    </row>
    <row r="98" spans="1:13" ht="11.25">
      <c r="A98" s="80"/>
      <c r="B98" s="15"/>
      <c r="C98" s="15" t="s">
        <v>1150</v>
      </c>
      <c r="D98" s="104">
        <v>38380.02984953704</v>
      </c>
      <c r="E98" s="84">
        <v>3849318.5191156403</v>
      </c>
      <c r="F98" s="95">
        <v>5.231185498736774</v>
      </c>
      <c r="L98" s="84"/>
      <c r="M98" s="84"/>
    </row>
    <row r="99" spans="1:12" ht="11.25">
      <c r="A99" s="80"/>
      <c r="B99" s="15"/>
      <c r="C99" s="15" t="s">
        <v>26</v>
      </c>
      <c r="D99" s="104">
        <v>38380.04015046296</v>
      </c>
      <c r="E99" s="84">
        <v>2083596.7656408818</v>
      </c>
      <c r="F99" s="95">
        <v>3.8218625580987156</v>
      </c>
      <c r="L99" s="84"/>
    </row>
    <row r="100" spans="1:13" ht="11.25">
      <c r="A100" s="80"/>
      <c r="B100" s="15"/>
      <c r="C100" s="15" t="s">
        <v>27</v>
      </c>
      <c r="D100" s="104">
        <v>38380.05043981481</v>
      </c>
      <c r="E100" s="84">
        <v>3142485.6296285256</v>
      </c>
      <c r="F100" s="95">
        <v>0.5576098117152187</v>
      </c>
      <c r="L100" s="84"/>
      <c r="M100" s="76"/>
    </row>
    <row r="101" spans="1:6" ht="11.25">
      <c r="A101" s="80"/>
      <c r="B101" s="15"/>
      <c r="C101" s="15" t="s">
        <v>1151</v>
      </c>
      <c r="D101" s="104">
        <v>38380.060740740744</v>
      </c>
      <c r="E101" s="84">
        <v>5157518.399817521</v>
      </c>
      <c r="F101" s="95">
        <v>4.201221080643395</v>
      </c>
    </row>
    <row r="102" spans="1:13" ht="11.25">
      <c r="A102" s="80"/>
      <c r="B102" s="15"/>
      <c r="C102" s="15" t="s">
        <v>1152</v>
      </c>
      <c r="D102" s="104">
        <v>38380.07104166667</v>
      </c>
      <c r="E102" s="84">
        <v>4227812.504600075</v>
      </c>
      <c r="F102" s="95">
        <v>3.0938356891155454</v>
      </c>
      <c r="J102" s="78"/>
      <c r="K102" s="78"/>
      <c r="L102" s="79"/>
      <c r="M102" s="79"/>
    </row>
    <row r="103" spans="1:13" ht="11.25">
      <c r="A103" s="80"/>
      <c r="B103" s="15"/>
      <c r="C103" s="15" t="s">
        <v>28</v>
      </c>
      <c r="D103" s="104">
        <v>38380.081354166665</v>
      </c>
      <c r="E103" s="15">
        <v>3467656.147465317</v>
      </c>
      <c r="F103" s="96">
        <v>5.232808607422173</v>
      </c>
      <c r="J103" s="83"/>
      <c r="K103" s="81"/>
      <c r="L103" s="84"/>
      <c r="M103" s="84"/>
    </row>
    <row r="104" spans="1:13" ht="11.25">
      <c r="A104" s="80"/>
      <c r="B104" s="15"/>
      <c r="C104" s="15" t="s">
        <v>1181</v>
      </c>
      <c r="D104" s="104">
        <v>38380.09164351852</v>
      </c>
      <c r="E104" s="15">
        <v>2949108.5306348708</v>
      </c>
      <c r="F104" s="96">
        <v>1.7387433392371152</v>
      </c>
      <c r="J104" s="83"/>
      <c r="K104" s="81"/>
      <c r="L104" s="84"/>
      <c r="M104" s="84"/>
    </row>
    <row r="105" spans="1:13" ht="11.25">
      <c r="A105" s="80"/>
      <c r="B105" s="15"/>
      <c r="C105" s="15" t="s">
        <v>29</v>
      </c>
      <c r="D105" s="104">
        <v>38380.10196759259</v>
      </c>
      <c r="E105" s="15">
        <v>7734975.769140044</v>
      </c>
      <c r="F105" s="96">
        <v>3.6106519359269367</v>
      </c>
      <c r="J105" s="83"/>
      <c r="K105" s="81"/>
      <c r="L105" s="84"/>
      <c r="M105" s="84"/>
    </row>
    <row r="106" spans="1:13" ht="11.25">
      <c r="A106" s="80"/>
      <c r="B106" s="15"/>
      <c r="C106" s="15" t="s">
        <v>30</v>
      </c>
      <c r="D106" s="104">
        <v>38380.112280092595</v>
      </c>
      <c r="E106" s="15">
        <v>2832918.224718948</v>
      </c>
      <c r="F106" s="96">
        <v>4.076703417966756</v>
      </c>
      <c r="J106" s="83"/>
      <c r="K106" s="81"/>
      <c r="L106" s="84"/>
      <c r="M106" s="84"/>
    </row>
    <row r="107" spans="1:13" ht="11.25">
      <c r="A107" s="80"/>
      <c r="B107" s="15"/>
      <c r="C107" s="15" t="s">
        <v>1153</v>
      </c>
      <c r="D107" s="104">
        <v>38380.12259259259</v>
      </c>
      <c r="E107" s="15">
        <v>4237335.667362508</v>
      </c>
      <c r="F107" s="96">
        <v>3.119698154802664</v>
      </c>
      <c r="J107" s="83"/>
      <c r="K107" s="81"/>
      <c r="L107" s="84"/>
      <c r="M107" s="84"/>
    </row>
    <row r="108" spans="1:13" ht="11.25">
      <c r="A108" s="80"/>
      <c r="B108" s="15"/>
      <c r="C108" s="15" t="s">
        <v>1180</v>
      </c>
      <c r="D108" s="104">
        <v>38380.13290509259</v>
      </c>
      <c r="E108" s="15">
        <v>2299789.389690759</v>
      </c>
      <c r="F108" s="96">
        <v>1.253119366515496</v>
      </c>
      <c r="J108" s="83"/>
      <c r="K108" s="81"/>
      <c r="L108" s="84"/>
      <c r="M108" s="84"/>
    </row>
    <row r="109" spans="1:13" ht="11.25">
      <c r="A109" s="80"/>
      <c r="B109" s="15"/>
      <c r="C109" s="15" t="s">
        <v>1310</v>
      </c>
      <c r="D109" s="104">
        <v>38380.14319444444</v>
      </c>
      <c r="E109" s="15">
        <v>13164.20515287625</v>
      </c>
      <c r="F109" s="96">
        <v>1.5391448035937783</v>
      </c>
      <c r="J109" s="83"/>
      <c r="K109" s="81"/>
      <c r="L109" s="84"/>
      <c r="M109" s="84"/>
    </row>
    <row r="110" spans="1:13" ht="11.25">
      <c r="A110" s="80"/>
      <c r="B110" s="15"/>
      <c r="C110" s="15" t="s">
        <v>1182</v>
      </c>
      <c r="D110" s="104">
        <v>38380.153495370374</v>
      </c>
      <c r="E110" s="15">
        <v>2875469.065351069</v>
      </c>
      <c r="F110" s="96">
        <v>3.390679442448968</v>
      </c>
      <c r="J110" s="83"/>
      <c r="K110" s="81"/>
      <c r="L110" s="84"/>
      <c r="M110" s="84"/>
    </row>
    <row r="111" spans="1:13" ht="11.25">
      <c r="A111" s="80"/>
      <c r="B111" s="15"/>
      <c r="C111" s="15" t="s">
        <v>1311</v>
      </c>
      <c r="D111" s="104">
        <v>38380.16378472222</v>
      </c>
      <c r="E111" s="15">
        <v>5547746.409028152</v>
      </c>
      <c r="F111" s="96">
        <v>0.3057601149339305</v>
      </c>
      <c r="J111" s="83"/>
      <c r="K111" s="81"/>
      <c r="L111" s="84"/>
      <c r="M111" s="84"/>
    </row>
    <row r="112" spans="1:13" ht="11.25">
      <c r="A112" s="80"/>
      <c r="B112" s="15"/>
      <c r="C112" s="15" t="s">
        <v>1088</v>
      </c>
      <c r="D112" s="104">
        <v>38380.17407407407</v>
      </c>
      <c r="E112" s="15">
        <v>4302352.480203057</v>
      </c>
      <c r="F112" s="96">
        <v>5.494194541793368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1286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1287</v>
      </c>
      <c r="D119" s="104" t="s">
        <v>1288</v>
      </c>
      <c r="E119" s="15" t="s">
        <v>1289</v>
      </c>
      <c r="F119" s="96" t="s">
        <v>1095</v>
      </c>
      <c r="J119" s="83"/>
      <c r="K119" s="81"/>
      <c r="L119" s="84"/>
      <c r="M119" s="84"/>
    </row>
    <row r="120" spans="1:13" ht="11.25">
      <c r="A120" s="80" t="s">
        <v>1230</v>
      </c>
      <c r="B120" s="15"/>
      <c r="C120" s="15" t="s">
        <v>1144</v>
      </c>
      <c r="D120" s="104">
        <v>38379.85971064815</v>
      </c>
      <c r="E120" s="15">
        <v>28024.773701265916</v>
      </c>
      <c r="F120" s="96">
        <v>2.7500782022124786</v>
      </c>
      <c r="J120" s="83"/>
      <c r="K120" s="81"/>
      <c r="L120" s="84"/>
      <c r="M120" s="84"/>
    </row>
    <row r="121" spans="1:13" ht="11.25">
      <c r="A121" s="80"/>
      <c r="B121" s="15"/>
      <c r="C121" s="15" t="s">
        <v>1145</v>
      </c>
      <c r="D121" s="104">
        <v>38379.870046296295</v>
      </c>
      <c r="E121" s="15">
        <v>86.60569105658801</v>
      </c>
      <c r="F121" s="96">
        <v>40.81926131797535</v>
      </c>
      <c r="J121" s="83"/>
      <c r="K121" s="81"/>
      <c r="L121" s="84"/>
      <c r="M121" s="84"/>
    </row>
    <row r="122" spans="1:13" ht="11.25">
      <c r="A122" s="80"/>
      <c r="B122" s="15"/>
      <c r="C122" s="15" t="s">
        <v>1177</v>
      </c>
      <c r="D122" s="104">
        <v>38379.880381944444</v>
      </c>
      <c r="E122" s="15">
        <v>1301.7215838678803</v>
      </c>
      <c r="F122" s="96">
        <v>2.9560788756004506</v>
      </c>
      <c r="J122" s="83"/>
      <c r="K122" s="81"/>
      <c r="L122" s="84"/>
      <c r="M122" s="84"/>
    </row>
    <row r="123" spans="1:13" ht="11.25">
      <c r="A123" s="80"/>
      <c r="B123" s="15"/>
      <c r="C123" s="15" t="s">
        <v>1146</v>
      </c>
      <c r="D123" s="104">
        <v>38379.890706018516</v>
      </c>
      <c r="E123" s="15">
        <v>27679.709451517294</v>
      </c>
      <c r="F123" s="96">
        <v>1.861674299640209</v>
      </c>
      <c r="J123" s="83"/>
      <c r="K123" s="81"/>
      <c r="L123" s="84"/>
      <c r="M123" s="84"/>
    </row>
    <row r="124" spans="1:13" ht="11.25">
      <c r="A124" s="80"/>
      <c r="B124" s="15"/>
      <c r="C124" s="15" t="s">
        <v>1183</v>
      </c>
      <c r="D124" s="104">
        <v>38379.901030092595</v>
      </c>
      <c r="E124" s="84">
        <v>536.1713894018494</v>
      </c>
      <c r="F124" s="95">
        <v>12.463588520961911</v>
      </c>
      <c r="J124" s="83"/>
      <c r="K124" s="81"/>
      <c r="L124" s="84"/>
      <c r="M124" s="84"/>
    </row>
    <row r="125" spans="1:13" ht="11.25">
      <c r="A125" s="80"/>
      <c r="B125" s="15"/>
      <c r="C125" s="15" t="s">
        <v>19</v>
      </c>
      <c r="D125" s="104">
        <v>38379.91135416667</v>
      </c>
      <c r="E125" s="84">
        <v>4736.720603789258</v>
      </c>
      <c r="F125" s="95">
        <v>1.6522732326424818</v>
      </c>
      <c r="J125" s="83"/>
      <c r="K125" s="81"/>
      <c r="L125" s="84"/>
      <c r="M125" s="84"/>
    </row>
    <row r="126" spans="1:13" ht="11.25">
      <c r="A126" s="80"/>
      <c r="B126" s="15"/>
      <c r="C126" s="15" t="s">
        <v>1147</v>
      </c>
      <c r="D126" s="104">
        <v>38379.92167824074</v>
      </c>
      <c r="E126" s="84">
        <v>27652.13036269049</v>
      </c>
      <c r="F126" s="95">
        <v>2.1500829342864503</v>
      </c>
      <c r="J126" s="83"/>
      <c r="K126" s="81"/>
      <c r="L126" s="84"/>
      <c r="M126" s="84"/>
    </row>
    <row r="127" spans="1:13" ht="11.25">
      <c r="A127" s="80"/>
      <c r="B127" s="15"/>
      <c r="C127" s="15" t="s">
        <v>20</v>
      </c>
      <c r="D127" s="104">
        <v>38379.93199074074</v>
      </c>
      <c r="E127" s="84">
        <v>1071.8304511186006</v>
      </c>
      <c r="F127" s="95">
        <v>2.5881692627514883</v>
      </c>
      <c r="J127" s="83"/>
      <c r="K127" s="81"/>
      <c r="L127" s="84"/>
      <c r="M127" s="84"/>
    </row>
    <row r="128" spans="1:13" ht="11.25">
      <c r="A128" s="80"/>
      <c r="B128" s="15"/>
      <c r="C128" s="15" t="s">
        <v>21</v>
      </c>
      <c r="D128" s="104">
        <v>38379.94231481481</v>
      </c>
      <c r="E128" s="84">
        <v>1121.5791422059986</v>
      </c>
      <c r="F128" s="95">
        <v>7.428434503112682</v>
      </c>
      <c r="L128" s="84"/>
      <c r="M128" s="76"/>
    </row>
    <row r="129" spans="1:6" ht="11.25">
      <c r="A129" s="80"/>
      <c r="B129" s="15"/>
      <c r="C129" s="15" t="s">
        <v>22</v>
      </c>
      <c r="D129" s="104">
        <v>38379.95261574074</v>
      </c>
      <c r="E129" s="84">
        <v>1065.8406855114713</v>
      </c>
      <c r="F129" s="95">
        <v>4.315294065453135</v>
      </c>
    </row>
    <row r="130" spans="1:13" ht="11.25">
      <c r="A130" s="80"/>
      <c r="B130" s="15"/>
      <c r="C130" s="15" t="s">
        <v>1179</v>
      </c>
      <c r="D130" s="104">
        <v>38379.96293981482</v>
      </c>
      <c r="E130" s="84">
        <v>73348.97766018398</v>
      </c>
      <c r="F130" s="95">
        <v>1.8672796620615526</v>
      </c>
      <c r="J130" s="78"/>
      <c r="K130" s="78"/>
      <c r="L130" s="79"/>
      <c r="M130" s="79"/>
    </row>
    <row r="131" spans="1:13" ht="11.25">
      <c r="A131" s="80"/>
      <c r="B131" s="15"/>
      <c r="C131" s="15" t="s">
        <v>1148</v>
      </c>
      <c r="D131" s="104">
        <v>38379.97324074074</v>
      </c>
      <c r="E131" s="84">
        <v>27994.54675133685</v>
      </c>
      <c r="F131" s="95">
        <v>4.032102719881414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1178</v>
      </c>
      <c r="D132" s="104">
        <v>38379.98353009259</v>
      </c>
      <c r="E132" s="84">
        <v>159.01757871875222</v>
      </c>
      <c r="F132" s="95">
        <v>20.282071348144612</v>
      </c>
      <c r="J132" s="83"/>
      <c r="K132" s="81"/>
      <c r="L132" s="84"/>
      <c r="M132" s="84"/>
    </row>
    <row r="133" spans="1:13" ht="11.25">
      <c r="A133" s="80"/>
      <c r="B133" s="15"/>
      <c r="C133" s="15" t="s">
        <v>23</v>
      </c>
      <c r="D133" s="104">
        <v>38379.99385416666</v>
      </c>
      <c r="E133" s="84">
        <v>1812.4646088215093</v>
      </c>
      <c r="F133" s="95">
        <v>6.357997346473564</v>
      </c>
      <c r="J133" s="83"/>
      <c r="K133" s="81"/>
      <c r="L133" s="84"/>
      <c r="M133" s="84"/>
    </row>
    <row r="134" spans="1:13" ht="11.25">
      <c r="A134" s="80"/>
      <c r="B134" s="15"/>
      <c r="C134" s="15" t="s">
        <v>24</v>
      </c>
      <c r="D134" s="104">
        <v>38380.004166666666</v>
      </c>
      <c r="E134" s="84">
        <v>935.5838979042159</v>
      </c>
      <c r="F134" s="95">
        <v>7.562250116689729</v>
      </c>
      <c r="J134" s="83"/>
      <c r="K134" s="81"/>
      <c r="L134" s="84"/>
      <c r="M134" s="84"/>
    </row>
    <row r="135" spans="1:13" ht="11.25">
      <c r="A135" s="80"/>
      <c r="B135" s="15"/>
      <c r="C135" s="15" t="s">
        <v>25</v>
      </c>
      <c r="D135" s="104">
        <v>38380.01446759259</v>
      </c>
      <c r="E135" s="84">
        <v>1120.2641349894395</v>
      </c>
      <c r="F135" s="95">
        <v>1.549426543086624</v>
      </c>
      <c r="J135" s="83"/>
      <c r="K135" s="81"/>
      <c r="L135" s="84"/>
      <c r="M135" s="84"/>
    </row>
    <row r="136" spans="1:13" ht="11.25">
      <c r="A136" s="80"/>
      <c r="B136" s="15"/>
      <c r="C136" s="15" t="s">
        <v>1149</v>
      </c>
      <c r="D136" s="104">
        <v>38380.02480324074</v>
      </c>
      <c r="E136" s="84">
        <v>27042.12011143284</v>
      </c>
      <c r="F136" s="95">
        <v>2.2285191280605052</v>
      </c>
      <c r="J136" s="83"/>
      <c r="K136" s="81"/>
      <c r="L136" s="84"/>
      <c r="M136" s="84"/>
    </row>
    <row r="137" spans="1:13" ht="11.25">
      <c r="A137" s="80"/>
      <c r="B137" s="15"/>
      <c r="C137" s="15" t="s">
        <v>1150</v>
      </c>
      <c r="D137" s="104">
        <v>38380.035092592596</v>
      </c>
      <c r="E137" s="84">
        <v>1273.4402909734717</v>
      </c>
      <c r="F137" s="95">
        <v>6.00930397709589</v>
      </c>
      <c r="J137" s="83"/>
      <c r="K137" s="81"/>
      <c r="L137" s="84"/>
      <c r="M137" s="84"/>
    </row>
    <row r="138" spans="1:13" ht="11.25">
      <c r="A138" s="80"/>
      <c r="B138" s="15"/>
      <c r="C138" s="15" t="s">
        <v>26</v>
      </c>
      <c r="D138" s="104">
        <v>38380.04540509259</v>
      </c>
      <c r="E138" s="84">
        <v>1136.3398137446616</v>
      </c>
      <c r="F138" s="95">
        <v>11.087703310473053</v>
      </c>
      <c r="J138" s="83"/>
      <c r="K138" s="81"/>
      <c r="L138" s="84"/>
      <c r="M138" s="84"/>
    </row>
    <row r="139" spans="1:13" ht="11.25">
      <c r="A139" s="80"/>
      <c r="B139" s="15"/>
      <c r="C139" s="15" t="s">
        <v>27</v>
      </c>
      <c r="D139" s="104">
        <v>38380.05568287037</v>
      </c>
      <c r="E139" s="84">
        <v>609.3360398244628</v>
      </c>
      <c r="F139" s="95">
        <v>5.71672648887556</v>
      </c>
      <c r="J139" s="83"/>
      <c r="K139" s="81"/>
      <c r="L139" s="84"/>
      <c r="M139" s="84"/>
    </row>
    <row r="140" spans="1:13" ht="11.25">
      <c r="A140" s="80"/>
      <c r="B140" s="15"/>
      <c r="C140" s="15" t="s">
        <v>1151</v>
      </c>
      <c r="D140" s="104">
        <v>38380.06599537037</v>
      </c>
      <c r="E140" s="84">
        <v>12042.548895305654</v>
      </c>
      <c r="F140" s="95">
        <v>1.4949282877219359</v>
      </c>
      <c r="J140" s="83"/>
      <c r="K140" s="81"/>
      <c r="L140" s="84"/>
      <c r="M140" s="84"/>
    </row>
    <row r="141" spans="1:13" ht="11.25">
      <c r="A141" s="80"/>
      <c r="B141" s="15"/>
      <c r="C141" s="15" t="s">
        <v>1152</v>
      </c>
      <c r="D141" s="104">
        <v>38380.07630787037</v>
      </c>
      <c r="E141" s="84">
        <v>26763.431114134615</v>
      </c>
      <c r="F141" s="95">
        <v>1.8110399281341043</v>
      </c>
      <c r="J141" s="83"/>
      <c r="K141" s="81"/>
      <c r="L141" s="84"/>
      <c r="M141" s="84"/>
    </row>
    <row r="142" spans="1:13" ht="11.25">
      <c r="A142" s="80"/>
      <c r="B142" s="15"/>
      <c r="C142" s="15" t="s">
        <v>28</v>
      </c>
      <c r="D142" s="104">
        <v>38380.086597222224</v>
      </c>
      <c r="E142" s="84">
        <v>287.19249900788583</v>
      </c>
      <c r="F142" s="95">
        <v>20.88507793779127</v>
      </c>
      <c r="J142" s="83"/>
      <c r="K142" s="81"/>
      <c r="L142" s="84"/>
      <c r="M142" s="84"/>
    </row>
    <row r="143" spans="1:13" ht="11.25">
      <c r="A143" s="80"/>
      <c r="B143" s="15"/>
      <c r="C143" s="15" t="s">
        <v>1181</v>
      </c>
      <c r="D143" s="104">
        <v>38380.09690972222</v>
      </c>
      <c r="E143" s="84">
        <v>262.7689535839316</v>
      </c>
      <c r="F143" s="95">
        <v>32.09618203267636</v>
      </c>
      <c r="J143" s="83"/>
      <c r="K143" s="81"/>
      <c r="L143" s="84"/>
      <c r="M143" s="84"/>
    </row>
    <row r="144" spans="1:13" ht="11.25">
      <c r="A144" s="80"/>
      <c r="B144" s="15"/>
      <c r="C144" s="15" t="s">
        <v>29</v>
      </c>
      <c r="D144" s="104">
        <v>38380.1072337963</v>
      </c>
      <c r="E144" s="84">
        <v>2058.2916695016065</v>
      </c>
      <c r="F144" s="95">
        <v>6.267792381336774</v>
      </c>
      <c r="J144" s="83"/>
      <c r="K144" s="81"/>
      <c r="L144" s="84"/>
      <c r="M144" s="84"/>
    </row>
    <row r="145" spans="1:13" ht="11.25">
      <c r="A145" s="80"/>
      <c r="B145" s="15"/>
      <c r="C145" s="15" t="s">
        <v>30</v>
      </c>
      <c r="D145" s="104">
        <v>38380.11754629629</v>
      </c>
      <c r="E145" s="84">
        <v>1677.2538352217994</v>
      </c>
      <c r="F145" s="95">
        <v>10.689445464688887</v>
      </c>
      <c r="J145" s="83"/>
      <c r="K145" s="81"/>
      <c r="L145" s="84"/>
      <c r="M145" s="84"/>
    </row>
    <row r="146" spans="1:13" ht="11.25">
      <c r="A146" s="80"/>
      <c r="B146" s="15"/>
      <c r="C146" s="15" t="s">
        <v>1153</v>
      </c>
      <c r="D146" s="104">
        <v>38380.127847222226</v>
      </c>
      <c r="E146" s="84">
        <v>27024.802864878395</v>
      </c>
      <c r="F146" s="95">
        <v>0.7565971153522932</v>
      </c>
      <c r="J146" s="83"/>
      <c r="K146" s="81"/>
      <c r="L146" s="84"/>
      <c r="M146" s="84"/>
    </row>
    <row r="147" spans="1:13" ht="11.25">
      <c r="A147" s="80"/>
      <c r="B147" s="15"/>
      <c r="C147" s="15" t="s">
        <v>1180</v>
      </c>
      <c r="D147" s="104">
        <v>38380.13814814815</v>
      </c>
      <c r="E147" s="84">
        <v>72233.17968765042</v>
      </c>
      <c r="F147" s="95">
        <v>2.0976509471833578</v>
      </c>
      <c r="J147" s="83"/>
      <c r="K147" s="81"/>
      <c r="L147" s="84"/>
      <c r="M147" s="84"/>
    </row>
    <row r="148" spans="1:13" ht="11.25">
      <c r="A148" s="80"/>
      <c r="B148" s="15"/>
      <c r="C148" s="15" t="s">
        <v>1310</v>
      </c>
      <c r="D148" s="104">
        <v>38380.14844907408</v>
      </c>
      <c r="E148" s="84">
        <v>75.16800868185767</v>
      </c>
      <c r="F148" s="95">
        <v>59.36655817566416</v>
      </c>
      <c r="J148" s="83"/>
      <c r="K148" s="81"/>
      <c r="L148" s="84"/>
      <c r="M148" s="84"/>
    </row>
    <row r="149" spans="1:13" ht="11.25">
      <c r="A149" s="80"/>
      <c r="B149" s="15"/>
      <c r="C149" s="15" t="s">
        <v>1182</v>
      </c>
      <c r="D149" s="104">
        <v>38380.158738425926</v>
      </c>
      <c r="E149" s="84">
        <v>185.91002144835196</v>
      </c>
      <c r="F149" s="95">
        <v>21.694952052240513</v>
      </c>
      <c r="J149" s="83"/>
      <c r="K149" s="81"/>
      <c r="L149" s="84"/>
      <c r="M149" s="84"/>
    </row>
    <row r="150" spans="1:13" ht="11.25">
      <c r="A150" s="80"/>
      <c r="B150" s="15"/>
      <c r="C150" s="15" t="s">
        <v>1311</v>
      </c>
      <c r="D150" s="104">
        <v>38380.169027777774</v>
      </c>
      <c r="E150" s="84">
        <v>12277.498794094745</v>
      </c>
      <c r="F150" s="95">
        <v>3.055837661093191</v>
      </c>
      <c r="J150" s="83"/>
      <c r="K150" s="81"/>
      <c r="L150" s="84"/>
      <c r="M150" s="84"/>
    </row>
    <row r="151" spans="1:13" ht="11.25">
      <c r="A151" s="80"/>
      <c r="B151" s="15"/>
      <c r="C151" s="15" t="s">
        <v>1088</v>
      </c>
      <c r="D151" s="104">
        <v>38380.17932870371</v>
      </c>
      <c r="E151" s="84">
        <v>27980.569708743693</v>
      </c>
      <c r="F151" s="95">
        <v>0.334174373145108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1286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1287</v>
      </c>
      <c r="D158" s="105" t="s">
        <v>1288</v>
      </c>
      <c r="E158" s="84" t="s">
        <v>1289</v>
      </c>
      <c r="F158" s="95" t="s">
        <v>1095</v>
      </c>
      <c r="J158" s="83"/>
      <c r="K158" s="81"/>
      <c r="L158" s="84"/>
      <c r="M158" s="84"/>
    </row>
    <row r="159" spans="1:6" ht="11.25">
      <c r="A159" s="80" t="s">
        <v>1100</v>
      </c>
      <c r="B159" s="15"/>
      <c r="C159" s="15" t="s">
        <v>1144</v>
      </c>
      <c r="D159" s="105">
        <v>38379.85539351852</v>
      </c>
      <c r="E159" s="84">
        <v>726493.5139539338</v>
      </c>
      <c r="F159" s="95">
        <v>7.532741764879273</v>
      </c>
    </row>
    <row r="160" spans="1:13" ht="11.25">
      <c r="A160" s="80"/>
      <c r="B160" s="15"/>
      <c r="C160" s="15" t="s">
        <v>1145</v>
      </c>
      <c r="D160" s="105">
        <v>38379.86571759259</v>
      </c>
      <c r="E160" s="84">
        <v>1596.53901049572</v>
      </c>
      <c r="F160" s="95">
        <v>8.611992105498498</v>
      </c>
      <c r="L160" s="84"/>
      <c r="M160" s="84"/>
    </row>
    <row r="161" spans="1:12" ht="11.25">
      <c r="A161" s="80"/>
      <c r="B161" s="15"/>
      <c r="C161" s="15" t="s">
        <v>1177</v>
      </c>
      <c r="D161" s="105">
        <v>38379.87605324074</v>
      </c>
      <c r="E161" s="84">
        <v>989371.1662695037</v>
      </c>
      <c r="F161" s="95">
        <v>1.3967400031015615</v>
      </c>
      <c r="L161" s="84"/>
    </row>
    <row r="162" spans="1:13" ht="11.25">
      <c r="A162" s="80"/>
      <c r="B162" s="15"/>
      <c r="C162" s="15" t="s">
        <v>1146</v>
      </c>
      <c r="D162" s="105">
        <v>38379.88637731481</v>
      </c>
      <c r="E162" s="84">
        <v>757334.9115694494</v>
      </c>
      <c r="F162" s="95">
        <v>3.5266256541744854</v>
      </c>
      <c r="L162" s="84"/>
      <c r="M162" s="76"/>
    </row>
    <row r="163" spans="1:6" ht="11.25">
      <c r="A163" s="80"/>
      <c r="B163" s="15"/>
      <c r="C163" s="15" t="s">
        <v>1183</v>
      </c>
      <c r="D163" s="105">
        <v>38379.89670138889</v>
      </c>
      <c r="E163" s="84">
        <v>4626214.551827049</v>
      </c>
      <c r="F163" s="95">
        <v>2.66647282191477</v>
      </c>
    </row>
    <row r="164" spans="1:13" ht="11.25">
      <c r="A164" s="80"/>
      <c r="B164" s="15"/>
      <c r="C164" s="15" t="s">
        <v>19</v>
      </c>
      <c r="D164" s="105">
        <v>38379.90703703704</v>
      </c>
      <c r="E164" s="84">
        <v>984693.8630311525</v>
      </c>
      <c r="F164" s="95">
        <v>25.159181068075597</v>
      </c>
      <c r="J164" s="78"/>
      <c r="K164" s="78"/>
      <c r="L164" s="79"/>
      <c r="M164" s="79"/>
    </row>
    <row r="165" spans="1:13" ht="11.25">
      <c r="A165" s="80"/>
      <c r="B165" s="15"/>
      <c r="C165" s="15" t="s">
        <v>1147</v>
      </c>
      <c r="D165" s="105">
        <v>38379.91736111111</v>
      </c>
      <c r="E165" s="84">
        <v>785856.3388734454</v>
      </c>
      <c r="F165" s="95">
        <v>0.9682005650308507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20</v>
      </c>
      <c r="D166" s="105">
        <v>38379.92767361111</v>
      </c>
      <c r="E166" s="84">
        <v>1144416.7187547425</v>
      </c>
      <c r="F166" s="95">
        <v>2.195816986430006</v>
      </c>
      <c r="J166" s="83"/>
      <c r="K166" s="81"/>
      <c r="L166" s="84"/>
      <c r="M166" s="84"/>
    </row>
    <row r="167" spans="1:13" ht="11.25">
      <c r="A167" s="80"/>
      <c r="B167" s="15"/>
      <c r="C167" s="15" t="s">
        <v>21</v>
      </c>
      <c r="D167" s="105">
        <v>38379.93798611111</v>
      </c>
      <c r="E167" s="84">
        <v>966180.4452163368</v>
      </c>
      <c r="F167" s="95">
        <v>0.5222820192003325</v>
      </c>
      <c r="J167" s="83"/>
      <c r="K167" s="81"/>
      <c r="L167" s="84"/>
      <c r="M167" s="84"/>
    </row>
    <row r="168" spans="1:13" ht="11.25">
      <c r="A168" s="80"/>
      <c r="B168" s="15"/>
      <c r="C168" s="15" t="s">
        <v>22</v>
      </c>
      <c r="D168" s="105">
        <v>38379.94829861111</v>
      </c>
      <c r="E168" s="84">
        <v>1706618.9809179518</v>
      </c>
      <c r="F168" s="95">
        <v>1.2126493078983216</v>
      </c>
      <c r="J168" s="83"/>
      <c r="K168" s="81"/>
      <c r="L168" s="84"/>
      <c r="M168" s="84"/>
    </row>
    <row r="169" spans="1:13" ht="11.25">
      <c r="A169" s="80"/>
      <c r="B169" s="15"/>
      <c r="C169" s="15" t="s">
        <v>1179</v>
      </c>
      <c r="D169" s="105">
        <v>38379.95862268518</v>
      </c>
      <c r="E169" s="84">
        <v>392096.2086433515</v>
      </c>
      <c r="F169" s="95">
        <v>1.6543793866048602</v>
      </c>
      <c r="J169" s="83"/>
      <c r="K169" s="81"/>
      <c r="L169" s="84"/>
      <c r="M169" s="84"/>
    </row>
    <row r="170" spans="1:13" ht="11.25">
      <c r="A170" s="80"/>
      <c r="B170" s="15"/>
      <c r="C170" s="15" t="s">
        <v>1148</v>
      </c>
      <c r="D170" s="105">
        <v>38379.968935185185</v>
      </c>
      <c r="E170" s="84">
        <v>685487.4422070395</v>
      </c>
      <c r="F170" s="95">
        <v>14.343135683335534</v>
      </c>
      <c r="J170" s="83"/>
      <c r="K170" s="81"/>
      <c r="L170" s="84"/>
      <c r="M170" s="84"/>
    </row>
    <row r="171" spans="1:13" ht="11.25">
      <c r="A171" s="80"/>
      <c r="B171" s="15"/>
      <c r="C171" s="15" t="s">
        <v>1178</v>
      </c>
      <c r="D171" s="105">
        <v>38379.97922453703</v>
      </c>
      <c r="E171" s="84">
        <v>4990744.001169713</v>
      </c>
      <c r="F171" s="95">
        <v>2.492045182347734</v>
      </c>
      <c r="J171" s="83"/>
      <c r="K171" s="81"/>
      <c r="L171" s="84"/>
      <c r="M171" s="84"/>
    </row>
    <row r="172" spans="1:13" ht="11.25">
      <c r="A172" s="80"/>
      <c r="B172" s="15"/>
      <c r="C172" s="15" t="s">
        <v>23</v>
      </c>
      <c r="D172" s="105">
        <v>38379.98952546297</v>
      </c>
      <c r="E172" s="84">
        <v>1094247.2512164644</v>
      </c>
      <c r="F172" s="95">
        <v>1.251622563032228</v>
      </c>
      <c r="J172" s="83"/>
      <c r="K172" s="81"/>
      <c r="L172" s="84"/>
      <c r="M172" s="84"/>
    </row>
    <row r="173" spans="1:13" ht="11.25">
      <c r="A173" s="80"/>
      <c r="B173" s="15"/>
      <c r="C173" s="15" t="s">
        <v>24</v>
      </c>
      <c r="D173" s="105">
        <v>38379.99983796296</v>
      </c>
      <c r="E173" s="84">
        <v>1144479.24886805</v>
      </c>
      <c r="F173" s="95">
        <v>2.482953574704664</v>
      </c>
      <c r="J173" s="83"/>
      <c r="K173" s="81"/>
      <c r="L173" s="84"/>
      <c r="M173" s="84"/>
    </row>
    <row r="174" spans="1:13" ht="11.25">
      <c r="A174" s="80"/>
      <c r="B174" s="15"/>
      <c r="C174" s="15" t="s">
        <v>25</v>
      </c>
      <c r="D174" s="105">
        <v>38380.010150462964</v>
      </c>
      <c r="E174" s="84">
        <v>915437.7032661099</v>
      </c>
      <c r="F174" s="95">
        <v>7.777345869304729</v>
      </c>
      <c r="J174" s="83"/>
      <c r="K174" s="81"/>
      <c r="L174" s="84"/>
      <c r="M174" s="84"/>
    </row>
    <row r="175" spans="1:13" ht="11.25">
      <c r="A175" s="80"/>
      <c r="B175" s="15"/>
      <c r="C175" s="15" t="s">
        <v>1149</v>
      </c>
      <c r="D175" s="105">
        <v>38380.020474537036</v>
      </c>
      <c r="E175" s="84">
        <v>748968.5347213692</v>
      </c>
      <c r="F175" s="95">
        <v>3.6214689606039743</v>
      </c>
      <c r="J175" s="83"/>
      <c r="K175" s="81"/>
      <c r="L175" s="84"/>
      <c r="M175" s="84"/>
    </row>
    <row r="176" spans="1:13" ht="11.25">
      <c r="A176" s="80"/>
      <c r="B176" s="15"/>
      <c r="C176" s="15" t="s">
        <v>1150</v>
      </c>
      <c r="D176" s="105">
        <v>38380.03077546296</v>
      </c>
      <c r="E176" s="84">
        <v>1005242.7207332343</v>
      </c>
      <c r="F176" s="95">
        <v>3.067974229384474</v>
      </c>
      <c r="J176" s="83"/>
      <c r="K176" s="81"/>
      <c r="L176" s="84"/>
      <c r="M176" s="84"/>
    </row>
    <row r="177" spans="1:13" ht="11.25">
      <c r="A177" s="80"/>
      <c r="B177" s="15"/>
      <c r="C177" s="15" t="s">
        <v>26</v>
      </c>
      <c r="D177" s="105">
        <v>38380.04107638889</v>
      </c>
      <c r="E177" s="84">
        <v>1145216.2574046534</v>
      </c>
      <c r="F177" s="95">
        <v>3.1444265042701143</v>
      </c>
      <c r="J177" s="83"/>
      <c r="K177" s="81"/>
      <c r="L177" s="84"/>
      <c r="M177" s="84"/>
    </row>
    <row r="178" spans="1:13" ht="11.25">
      <c r="A178" s="80"/>
      <c r="B178" s="15"/>
      <c r="C178" s="15" t="s">
        <v>27</v>
      </c>
      <c r="D178" s="105">
        <v>38380.05137731481</v>
      </c>
      <c r="E178" s="84">
        <v>2783472.062805667</v>
      </c>
      <c r="F178" s="95">
        <v>7.327290091673333</v>
      </c>
      <c r="J178" s="83"/>
      <c r="K178" s="81"/>
      <c r="L178" s="84"/>
      <c r="M178" s="84"/>
    </row>
    <row r="179" spans="1:13" ht="11.25">
      <c r="A179" s="80"/>
      <c r="B179" s="15"/>
      <c r="C179" s="15" t="s">
        <v>1151</v>
      </c>
      <c r="D179" s="105">
        <v>38380.06167824074</v>
      </c>
      <c r="E179" s="84">
        <v>813864.4594623266</v>
      </c>
      <c r="F179" s="95">
        <v>7.230531159340042</v>
      </c>
      <c r="J179" s="83"/>
      <c r="K179" s="81"/>
      <c r="L179" s="84"/>
      <c r="M179" s="84"/>
    </row>
    <row r="180" spans="1:13" ht="11.25">
      <c r="A180" s="80"/>
      <c r="B180" s="15"/>
      <c r="C180" s="15" t="s">
        <v>1152</v>
      </c>
      <c r="D180" s="105">
        <v>38380.07197916666</v>
      </c>
      <c r="E180" s="84">
        <v>763853.054295339</v>
      </c>
      <c r="F180" s="95">
        <v>0.849048274359656</v>
      </c>
      <c r="J180" s="83"/>
      <c r="K180" s="81"/>
      <c r="L180" s="84"/>
      <c r="M180" s="84"/>
    </row>
    <row r="181" spans="1:13" ht="11.25">
      <c r="A181" s="80"/>
      <c r="B181" s="15"/>
      <c r="C181" s="15" t="s">
        <v>28</v>
      </c>
      <c r="D181" s="105">
        <v>38380.082291666666</v>
      </c>
      <c r="E181" s="84">
        <v>3587848.2805183274</v>
      </c>
      <c r="F181" s="95">
        <v>4.937035365139257</v>
      </c>
      <c r="J181" s="83"/>
      <c r="K181" s="81"/>
      <c r="L181" s="84"/>
      <c r="M181" s="84"/>
    </row>
    <row r="182" spans="1:13" ht="11.25">
      <c r="A182" s="80"/>
      <c r="B182" s="15"/>
      <c r="C182" s="15" t="s">
        <v>1181</v>
      </c>
      <c r="D182" s="105">
        <v>38380.09258101852</v>
      </c>
      <c r="E182" s="84">
        <v>4666444.929964943</v>
      </c>
      <c r="F182" s="95">
        <v>3.266225730503805</v>
      </c>
      <c r="J182" s="83"/>
      <c r="K182" s="81"/>
      <c r="L182" s="84"/>
      <c r="M182" s="84"/>
    </row>
    <row r="183" spans="1:13" ht="11.25">
      <c r="A183" s="80"/>
      <c r="B183" s="15"/>
      <c r="C183" s="15" t="s">
        <v>29</v>
      </c>
      <c r="D183" s="105">
        <v>38380.10290509259</v>
      </c>
      <c r="E183" s="84">
        <v>460875.63165244035</v>
      </c>
      <c r="F183" s="95">
        <v>2.021414504042428</v>
      </c>
      <c r="J183" s="83"/>
      <c r="K183" s="81"/>
      <c r="L183" s="84"/>
      <c r="M183" s="84"/>
    </row>
    <row r="184" spans="1:13" ht="11.25">
      <c r="A184" s="80"/>
      <c r="B184" s="15"/>
      <c r="C184" s="15" t="s">
        <v>30</v>
      </c>
      <c r="D184" s="105">
        <v>38380.113217592596</v>
      </c>
      <c r="E184" s="84">
        <v>1250469.370669509</v>
      </c>
      <c r="F184" s="95">
        <v>3.454153405746614</v>
      </c>
      <c r="J184" s="83"/>
      <c r="K184" s="81"/>
      <c r="L184" s="84"/>
      <c r="M184" s="84"/>
    </row>
    <row r="185" spans="1:13" ht="11.25">
      <c r="A185" s="80"/>
      <c r="B185" s="15"/>
      <c r="C185" s="15" t="s">
        <v>1153</v>
      </c>
      <c r="D185" s="105">
        <v>38380.12353009259</v>
      </c>
      <c r="E185" s="84">
        <v>770368.2088410849</v>
      </c>
      <c r="F185" s="95">
        <v>5.03177338110606</v>
      </c>
      <c r="J185" s="83"/>
      <c r="K185" s="81"/>
      <c r="L185" s="84"/>
      <c r="M185" s="84"/>
    </row>
    <row r="186" spans="1:13" ht="11.25">
      <c r="A186" s="80"/>
      <c r="B186" s="15"/>
      <c r="C186" s="74" t="s">
        <v>1180</v>
      </c>
      <c r="D186" s="105">
        <v>38380.13384259259</v>
      </c>
      <c r="E186" s="84">
        <v>364027.4764779362</v>
      </c>
      <c r="F186" s="95">
        <v>1.4343635583442849</v>
      </c>
      <c r="J186" s="83"/>
      <c r="K186" s="81"/>
      <c r="L186" s="84"/>
      <c r="M186" s="84"/>
    </row>
    <row r="187" spans="1:13" ht="11.25">
      <c r="A187" s="80"/>
      <c r="C187" s="74" t="s">
        <v>1310</v>
      </c>
      <c r="D187" s="105">
        <v>38380.14413194444</v>
      </c>
      <c r="E187" s="74">
        <v>583.6448803174321</v>
      </c>
      <c r="F187" s="97">
        <v>7.267194569414983</v>
      </c>
      <c r="J187" s="83"/>
      <c r="K187" s="81"/>
      <c r="L187" s="84"/>
      <c r="M187" s="84"/>
    </row>
    <row r="188" spans="1:13" ht="11.25">
      <c r="A188" s="80"/>
      <c r="C188" s="74" t="s">
        <v>1182</v>
      </c>
      <c r="D188" s="105">
        <v>38380.15443287037</v>
      </c>
      <c r="E188" s="74">
        <v>4869955.315584268</v>
      </c>
      <c r="F188" s="97">
        <v>2.415429072399985</v>
      </c>
      <c r="J188" s="83"/>
      <c r="K188" s="81"/>
      <c r="L188" s="84"/>
      <c r="M188" s="84"/>
    </row>
    <row r="189" spans="1:13" ht="11.25">
      <c r="A189" s="80"/>
      <c r="C189" s="74" t="s">
        <v>1311</v>
      </c>
      <c r="D189" s="105">
        <v>38380.164722222224</v>
      </c>
      <c r="E189" s="74">
        <v>856503.1304420466</v>
      </c>
      <c r="F189" s="97">
        <v>1.2575027351903556</v>
      </c>
      <c r="J189" s="83"/>
      <c r="K189" s="81"/>
      <c r="L189" s="84"/>
      <c r="M189" s="84"/>
    </row>
    <row r="190" spans="1:13" ht="11.25">
      <c r="A190" s="80"/>
      <c r="C190" s="74" t="s">
        <v>1088</v>
      </c>
      <c r="D190" s="105">
        <v>38380.17501157407</v>
      </c>
      <c r="E190" s="74">
        <v>781221.1915942568</v>
      </c>
      <c r="F190" s="97">
        <v>1.1038548242921424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1286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1287</v>
      </c>
      <c r="D197" s="105" t="s">
        <v>1288</v>
      </c>
      <c r="E197" s="74" t="s">
        <v>1289</v>
      </c>
      <c r="F197" s="97" t="s">
        <v>1095</v>
      </c>
    </row>
    <row r="198" spans="1:13" ht="11.25">
      <c r="A198" s="80" t="s">
        <v>1101</v>
      </c>
      <c r="C198" s="74" t="s">
        <v>1144</v>
      </c>
      <c r="D198" s="105">
        <v>38379.853530092594</v>
      </c>
      <c r="E198" s="74">
        <v>360981.02670383325</v>
      </c>
      <c r="F198" s="97">
        <v>3.685492007587574</v>
      </c>
      <c r="J198" s="78"/>
      <c r="K198" s="78"/>
      <c r="L198" s="79"/>
      <c r="M198" s="79"/>
    </row>
    <row r="199" spans="1:13" ht="11.25">
      <c r="A199" s="80"/>
      <c r="C199" s="74" t="s">
        <v>1145</v>
      </c>
      <c r="D199" s="105">
        <v>38379.86384259259</v>
      </c>
      <c r="E199" s="74">
        <v>10539.59337909023</v>
      </c>
      <c r="F199" s="97">
        <v>0.6505851336970767</v>
      </c>
      <c r="H199" s="82"/>
      <c r="J199" s="83"/>
      <c r="K199" s="81"/>
      <c r="L199" s="84"/>
      <c r="M199" s="84"/>
    </row>
    <row r="200" spans="1:13" ht="11.25">
      <c r="A200" s="80"/>
      <c r="C200" s="74" t="s">
        <v>1177</v>
      </c>
      <c r="D200" s="105">
        <v>38379.87417824074</v>
      </c>
      <c r="E200" s="74">
        <v>369542.9814710617</v>
      </c>
      <c r="F200" s="97">
        <v>0.49711798185923767</v>
      </c>
      <c r="J200" s="83"/>
      <c r="K200" s="81"/>
      <c r="L200" s="84"/>
      <c r="M200" s="84"/>
    </row>
    <row r="201" spans="1:13" ht="11.25">
      <c r="A201" s="80"/>
      <c r="C201" s="74" t="s">
        <v>1146</v>
      </c>
      <c r="D201" s="105">
        <v>38379.88450231482</v>
      </c>
      <c r="E201" s="74">
        <v>381441.71915849054</v>
      </c>
      <c r="F201" s="97">
        <v>0.6727638254064408</v>
      </c>
      <c r="J201" s="83"/>
      <c r="K201" s="81"/>
      <c r="L201" s="84"/>
      <c r="M201" s="84"/>
    </row>
    <row r="202" spans="1:13" ht="11.25">
      <c r="A202" s="80"/>
      <c r="C202" s="74" t="s">
        <v>1183</v>
      </c>
      <c r="D202" s="105">
        <v>38379.89482638889</v>
      </c>
      <c r="E202" s="74">
        <v>267280.3621869075</v>
      </c>
      <c r="F202" s="97">
        <v>5.5967099743077116</v>
      </c>
      <c r="J202" s="83"/>
      <c r="K202" s="81"/>
      <c r="L202" s="84"/>
      <c r="M202" s="84"/>
    </row>
    <row r="203" spans="1:13" ht="11.25">
      <c r="A203" s="80"/>
      <c r="C203" s="74" t="s">
        <v>19</v>
      </c>
      <c r="D203" s="105">
        <v>38379.90516203704</v>
      </c>
      <c r="E203" s="74">
        <v>203491.0565314293</v>
      </c>
      <c r="F203" s="97">
        <v>6.035822169753562</v>
      </c>
      <c r="J203" s="83"/>
      <c r="K203" s="81"/>
      <c r="L203" s="84"/>
      <c r="M203" s="84"/>
    </row>
    <row r="204" spans="1:13" ht="11.25">
      <c r="A204" s="80"/>
      <c r="C204" s="74" t="s">
        <v>1147</v>
      </c>
      <c r="D204" s="105">
        <v>38379.91548611111</v>
      </c>
      <c r="E204" s="74">
        <v>377379.64830191806</v>
      </c>
      <c r="F204" s="97">
        <v>4.352348277683371</v>
      </c>
      <c r="J204" s="83"/>
      <c r="K204" s="81"/>
      <c r="L204" s="84"/>
      <c r="M204" s="84"/>
    </row>
    <row r="205" spans="1:13" ht="11.25">
      <c r="A205" s="80"/>
      <c r="C205" s="74" t="s">
        <v>20</v>
      </c>
      <c r="D205" s="105">
        <v>38379.92579861111</v>
      </c>
      <c r="E205" s="74">
        <v>208377.55660080787</v>
      </c>
      <c r="F205" s="97">
        <v>1.275246179247049</v>
      </c>
      <c r="J205" s="83"/>
      <c r="K205" s="81"/>
      <c r="L205" s="84"/>
      <c r="M205" s="84"/>
    </row>
    <row r="206" spans="1:13" ht="11.25">
      <c r="A206" s="80"/>
      <c r="C206" s="74" t="s">
        <v>21</v>
      </c>
      <c r="D206" s="105">
        <v>38379.936111111114</v>
      </c>
      <c r="E206" s="74">
        <v>257814.57250778005</v>
      </c>
      <c r="F206" s="97">
        <v>2.4602280607129208</v>
      </c>
      <c r="J206" s="83"/>
      <c r="K206" s="81"/>
      <c r="L206" s="84"/>
      <c r="M206" s="84"/>
    </row>
    <row r="207" spans="1:13" ht="11.25">
      <c r="A207" s="80"/>
      <c r="C207" s="74" t="s">
        <v>22</v>
      </c>
      <c r="D207" s="105">
        <v>38379.946435185186</v>
      </c>
      <c r="E207" s="74">
        <v>276634.26497284696</v>
      </c>
      <c r="F207" s="97">
        <v>3.91184341283586</v>
      </c>
      <c r="J207" s="83"/>
      <c r="K207" s="81"/>
      <c r="L207" s="84"/>
      <c r="M207" s="84"/>
    </row>
    <row r="208" spans="1:13" ht="11.25">
      <c r="A208" s="80"/>
      <c r="C208" s="74" t="s">
        <v>1179</v>
      </c>
      <c r="D208" s="105">
        <v>38379.95674768519</v>
      </c>
      <c r="E208" s="74">
        <v>233976.94727818418</v>
      </c>
      <c r="F208" s="97">
        <v>5.661565772573589</v>
      </c>
      <c r="J208" s="83"/>
      <c r="K208" s="81"/>
      <c r="L208" s="84"/>
      <c r="M208" s="84"/>
    </row>
    <row r="209" spans="1:13" ht="11.25">
      <c r="A209" s="80"/>
      <c r="C209" s="74" t="s">
        <v>1148</v>
      </c>
      <c r="D209" s="105">
        <v>38379.96707175926</v>
      </c>
      <c r="E209" s="74">
        <v>378535.6012369791</v>
      </c>
      <c r="F209" s="97">
        <v>3.026721833716172</v>
      </c>
      <c r="J209" s="83"/>
      <c r="K209" s="81"/>
      <c r="L209" s="84"/>
      <c r="M209" s="84"/>
    </row>
    <row r="210" spans="1:13" ht="11.25">
      <c r="A210" s="80"/>
      <c r="C210" s="74" t="s">
        <v>1178</v>
      </c>
      <c r="D210" s="105">
        <v>38379.97736111111</v>
      </c>
      <c r="E210" s="74">
        <v>262720.1770774536</v>
      </c>
      <c r="F210" s="97">
        <v>1.4132664997163136</v>
      </c>
      <c r="J210" s="83"/>
      <c r="K210" s="81"/>
      <c r="L210" s="84"/>
      <c r="M210" s="84"/>
    </row>
    <row r="211" spans="1:13" ht="11.25">
      <c r="A211" s="80"/>
      <c r="C211" s="74" t="s">
        <v>23</v>
      </c>
      <c r="D211" s="105">
        <v>38379.987650462965</v>
      </c>
      <c r="E211" s="74">
        <v>243295.93079765764</v>
      </c>
      <c r="F211" s="97">
        <v>1.469645235884232</v>
      </c>
      <c r="J211" s="83"/>
      <c r="K211" s="81"/>
      <c r="L211" s="84"/>
      <c r="M211" s="84"/>
    </row>
    <row r="212" spans="1:13" ht="11.25">
      <c r="A212" s="80"/>
      <c r="C212" s="74" t="s">
        <v>24</v>
      </c>
      <c r="D212" s="105">
        <v>38379.99797453704</v>
      </c>
      <c r="E212" s="74">
        <v>231248.84613982838</v>
      </c>
      <c r="F212" s="97">
        <v>2.6951643056722276</v>
      </c>
      <c r="J212" s="83"/>
      <c r="K212" s="81"/>
      <c r="L212" s="84"/>
      <c r="M212" s="84"/>
    </row>
    <row r="213" spans="1:13" ht="11.25">
      <c r="A213" s="80"/>
      <c r="C213" s="74" t="s">
        <v>25</v>
      </c>
      <c r="D213" s="105">
        <v>38380.00828703704</v>
      </c>
      <c r="E213" s="74">
        <v>234741.40865301964</v>
      </c>
      <c r="F213" s="97">
        <v>2.3308655791852897</v>
      </c>
      <c r="J213" s="83"/>
      <c r="K213" s="81"/>
      <c r="L213" s="84"/>
      <c r="M213" s="84"/>
    </row>
    <row r="214" spans="1:13" ht="11.25">
      <c r="A214" s="80"/>
      <c r="C214" s="74" t="s">
        <v>1149</v>
      </c>
      <c r="D214" s="105">
        <v>38380.018599537034</v>
      </c>
      <c r="E214" s="74">
        <v>386748.747110527</v>
      </c>
      <c r="F214" s="97">
        <v>0.9890973923010007</v>
      </c>
      <c r="J214" s="83"/>
      <c r="K214" s="81"/>
      <c r="L214" s="84"/>
      <c r="M214" s="84"/>
    </row>
    <row r="215" spans="1:13" ht="11.25">
      <c r="A215" s="80"/>
      <c r="C215" s="74" t="s">
        <v>1150</v>
      </c>
      <c r="D215" s="105">
        <v>38380.028912037036</v>
      </c>
      <c r="E215" s="74">
        <v>360920.72927745304</v>
      </c>
      <c r="F215" s="97">
        <v>1.9747821972091208</v>
      </c>
      <c r="J215" s="83"/>
      <c r="K215" s="81"/>
      <c r="L215" s="84"/>
      <c r="M215" s="84"/>
    </row>
    <row r="216" spans="1:13" ht="11.25">
      <c r="A216" s="80"/>
      <c r="C216" s="74" t="s">
        <v>26</v>
      </c>
      <c r="D216" s="105">
        <v>38380.03921296296</v>
      </c>
      <c r="E216" s="74">
        <v>260202.33163682494</v>
      </c>
      <c r="F216" s="97">
        <v>3.4399032725554988</v>
      </c>
      <c r="J216" s="83"/>
      <c r="K216" s="81"/>
      <c r="L216" s="84"/>
      <c r="M216" s="84"/>
    </row>
    <row r="217" spans="1:13" ht="11.25">
      <c r="A217" s="80"/>
      <c r="C217" s="74" t="s">
        <v>27</v>
      </c>
      <c r="D217" s="105">
        <v>38380.04951388889</v>
      </c>
      <c r="E217" s="74">
        <v>288640.0050247523</v>
      </c>
      <c r="F217" s="97">
        <v>7.657813061039531</v>
      </c>
      <c r="J217" s="83"/>
      <c r="K217" s="81"/>
      <c r="L217" s="84"/>
      <c r="M217" s="84"/>
    </row>
    <row r="218" spans="1:13" ht="11.25">
      <c r="A218" s="80"/>
      <c r="C218" s="74" t="s">
        <v>1151</v>
      </c>
      <c r="D218" s="105">
        <v>38380.05980324074</v>
      </c>
      <c r="E218" s="74">
        <v>438021.66729831696</v>
      </c>
      <c r="F218" s="97">
        <v>1.2766438338597792</v>
      </c>
      <c r="J218" s="83"/>
      <c r="K218" s="81"/>
      <c r="L218" s="84"/>
      <c r="M218" s="84"/>
    </row>
    <row r="219" spans="1:13" ht="11.25">
      <c r="A219" s="80"/>
      <c r="C219" s="74" t="s">
        <v>1152</v>
      </c>
      <c r="D219" s="105">
        <v>38380.07011574074</v>
      </c>
      <c r="E219" s="74">
        <v>382454.0191845894</v>
      </c>
      <c r="F219" s="97">
        <v>3.70228269390238</v>
      </c>
      <c r="J219" s="83"/>
      <c r="K219" s="81"/>
      <c r="L219" s="84"/>
      <c r="M219" s="84"/>
    </row>
    <row r="220" spans="1:13" ht="11.25">
      <c r="A220" s="80"/>
      <c r="C220" s="74" t="s">
        <v>28</v>
      </c>
      <c r="D220" s="105">
        <v>38380.080416666664</v>
      </c>
      <c r="E220" s="74">
        <v>332375.426926136</v>
      </c>
      <c r="F220" s="97">
        <v>0.6230118220559123</v>
      </c>
      <c r="J220" s="83"/>
      <c r="K220" s="81"/>
      <c r="L220" s="84"/>
      <c r="M220" s="84"/>
    </row>
    <row r="221" spans="1:13" ht="11.25">
      <c r="A221" s="80"/>
      <c r="C221" s="74" t="s">
        <v>1181</v>
      </c>
      <c r="D221" s="105">
        <v>38380.09071759259</v>
      </c>
      <c r="E221" s="74">
        <v>271477.0319313991</v>
      </c>
      <c r="F221" s="97">
        <v>1.592996104915631</v>
      </c>
      <c r="J221" s="83"/>
      <c r="K221" s="81"/>
      <c r="L221" s="84"/>
      <c r="M221" s="84"/>
    </row>
    <row r="222" spans="1:13" ht="11.25">
      <c r="A222" s="80"/>
      <c r="C222" s="74" t="s">
        <v>29</v>
      </c>
      <c r="D222" s="105">
        <v>38380.10103009259</v>
      </c>
      <c r="E222" s="74">
        <v>553395.3477287292</v>
      </c>
      <c r="F222" s="97">
        <v>2.8948625235037038</v>
      </c>
      <c r="J222" s="83"/>
      <c r="K222" s="81"/>
      <c r="L222" s="84"/>
      <c r="M222" s="84"/>
    </row>
    <row r="223" spans="1:13" ht="11.25">
      <c r="A223" s="80"/>
      <c r="C223" s="74" t="s">
        <v>30</v>
      </c>
      <c r="D223" s="105">
        <v>38380.111342592594</v>
      </c>
      <c r="E223" s="74">
        <v>276924.6687563236</v>
      </c>
      <c r="F223" s="97">
        <v>3.9177218913856455</v>
      </c>
      <c r="J223" s="83"/>
      <c r="K223" s="81"/>
      <c r="L223" s="84"/>
      <c r="M223" s="84"/>
    </row>
    <row r="224" spans="1:13" ht="11.25">
      <c r="A224" s="80"/>
      <c r="C224" s="74" t="s">
        <v>1153</v>
      </c>
      <c r="D224" s="105">
        <v>38380.12165509259</v>
      </c>
      <c r="E224" s="74">
        <v>373442.3728950819</v>
      </c>
      <c r="F224" s="97">
        <v>4.3250400271986935</v>
      </c>
      <c r="J224" s="83"/>
      <c r="K224" s="81"/>
      <c r="L224" s="84"/>
      <c r="M224" s="84"/>
    </row>
    <row r="225" spans="1:13" ht="11.25">
      <c r="A225" s="80"/>
      <c r="C225" s="74" t="s">
        <v>1180</v>
      </c>
      <c r="D225" s="105">
        <v>38380.13196759259</v>
      </c>
      <c r="E225" s="74">
        <v>244551.4216800506</v>
      </c>
      <c r="F225" s="97">
        <v>1.72902878248349</v>
      </c>
      <c r="J225" s="83"/>
      <c r="K225" s="81"/>
      <c r="L225" s="84"/>
      <c r="M225" s="84"/>
    </row>
    <row r="226" spans="1:13" ht="11.25">
      <c r="A226" s="80"/>
      <c r="C226" s="74" t="s">
        <v>1310</v>
      </c>
      <c r="D226" s="105">
        <v>38380.14226851852</v>
      </c>
      <c r="E226" s="74">
        <v>11350.6216238526</v>
      </c>
      <c r="F226" s="97">
        <v>2.2763303770248093</v>
      </c>
      <c r="J226" s="83"/>
      <c r="K226" s="81"/>
      <c r="L226" s="84"/>
      <c r="M226" s="84"/>
    </row>
    <row r="227" spans="1:6" ht="11.25">
      <c r="A227" s="80"/>
      <c r="C227" s="74" t="s">
        <v>1182</v>
      </c>
      <c r="D227" s="105">
        <v>38380.15255787037</v>
      </c>
      <c r="E227" s="74">
        <v>257567.45013189194</v>
      </c>
      <c r="F227" s="97">
        <v>9.88521494074152</v>
      </c>
    </row>
    <row r="228" spans="1:13" ht="11.25">
      <c r="A228" s="80"/>
      <c r="C228" s="74" t="s">
        <v>1311</v>
      </c>
      <c r="D228" s="105">
        <v>38380.16284722222</v>
      </c>
      <c r="E228" s="74">
        <v>448895.3847541809</v>
      </c>
      <c r="F228" s="97">
        <v>1.9906812568869856</v>
      </c>
      <c r="H228" s="83"/>
      <c r="M228" s="77"/>
    </row>
    <row r="229" spans="1:6" ht="11.25">
      <c r="A229" s="80"/>
      <c r="C229" s="74" t="s">
        <v>1088</v>
      </c>
      <c r="D229" s="105">
        <v>38380.17313657407</v>
      </c>
      <c r="E229" s="74">
        <v>396758.325832049</v>
      </c>
      <c r="F229" s="97">
        <v>7.415294974225741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1286</v>
      </c>
    </row>
    <row r="234" ht="11.25">
      <c r="A234" s="80"/>
    </row>
    <row r="235" ht="11.25">
      <c r="A235" s="80"/>
    </row>
    <row r="236" spans="1:6" ht="11.25">
      <c r="A236" s="80"/>
      <c r="C236" s="74" t="s">
        <v>1287</v>
      </c>
      <c r="D236" s="105" t="s">
        <v>1288</v>
      </c>
      <c r="E236" s="74" t="s">
        <v>1289</v>
      </c>
      <c r="F236" s="97" t="s">
        <v>1095</v>
      </c>
    </row>
    <row r="237" spans="1:6" ht="11.25">
      <c r="A237" s="80" t="s">
        <v>1279</v>
      </c>
      <c r="C237" s="74" t="s">
        <v>1144</v>
      </c>
      <c r="D237" s="105">
        <v>38379.85895833333</v>
      </c>
      <c r="E237" s="74">
        <v>416706.7437245045</v>
      </c>
      <c r="F237" s="97">
        <v>0.47083640830306706</v>
      </c>
    </row>
    <row r="238" spans="1:6" ht="11.25">
      <c r="A238" s="80"/>
      <c r="C238" s="74" t="s">
        <v>1145</v>
      </c>
      <c r="D238" s="105">
        <v>38379.86929398148</v>
      </c>
      <c r="E238" s="74">
        <v>3914.3507809635876</v>
      </c>
      <c r="F238" s="97">
        <v>6.915243180451164</v>
      </c>
    </row>
    <row r="239" spans="1:6" ht="11.25">
      <c r="A239" s="80"/>
      <c r="C239" s="74" t="s">
        <v>1177</v>
      </c>
      <c r="D239" s="105">
        <v>38379.87962962963</v>
      </c>
      <c r="E239" s="74">
        <v>336670.9713967636</v>
      </c>
      <c r="F239" s="97">
        <v>4.4559051711364965</v>
      </c>
    </row>
    <row r="240" spans="1:6" ht="11.25">
      <c r="A240" s="80"/>
      <c r="C240" s="74" t="s">
        <v>1146</v>
      </c>
      <c r="D240" s="105">
        <v>38379.88994212963</v>
      </c>
      <c r="E240" s="74">
        <v>420365.36239846493</v>
      </c>
      <c r="F240" s="97">
        <v>3.3512912612724546</v>
      </c>
    </row>
    <row r="241" spans="1:6" ht="11.25">
      <c r="A241" s="80"/>
      <c r="C241" s="74" t="s">
        <v>1183</v>
      </c>
      <c r="D241" s="105">
        <v>38379.9002662037</v>
      </c>
      <c r="E241" s="74">
        <v>8605.819771085555</v>
      </c>
      <c r="F241" s="97">
        <v>1.3288937350773684</v>
      </c>
    </row>
    <row r="242" spans="1:6" ht="11.25">
      <c r="A242" s="80"/>
      <c r="C242" s="74" t="s">
        <v>19</v>
      </c>
      <c r="D242" s="105">
        <v>38379.91060185185</v>
      </c>
      <c r="E242" s="74">
        <v>276663.7695837021</v>
      </c>
      <c r="F242" s="97">
        <v>3.087907452981684</v>
      </c>
    </row>
    <row r="243" spans="1:6" ht="11.25">
      <c r="A243" s="80"/>
      <c r="C243" s="74" t="s">
        <v>1147</v>
      </c>
      <c r="D243" s="105">
        <v>38379.92091435185</v>
      </c>
      <c r="E243" s="74">
        <v>419100.5890097612</v>
      </c>
      <c r="F243" s="97">
        <v>1.6637250539062192</v>
      </c>
    </row>
    <row r="244" spans="1:6" ht="11.25">
      <c r="A244" s="80"/>
      <c r="C244" s="74" t="s">
        <v>20</v>
      </c>
      <c r="D244" s="105">
        <v>38379.931226851855</v>
      </c>
      <c r="E244" s="74">
        <v>253884.145948569</v>
      </c>
      <c r="F244" s="97">
        <v>1.4286449001039336</v>
      </c>
    </row>
    <row r="245" spans="1:6" ht="11.25">
      <c r="A245" s="80"/>
      <c r="C245" s="74" t="s">
        <v>21</v>
      </c>
      <c r="D245" s="105">
        <v>38379.94155092593</v>
      </c>
      <c r="E245" s="74">
        <v>430902.71920267737</v>
      </c>
      <c r="F245" s="97">
        <v>1.0457971453003558</v>
      </c>
    </row>
    <row r="246" spans="1:6" ht="11.25">
      <c r="A246" s="80"/>
      <c r="C246" s="74" t="s">
        <v>22</v>
      </c>
      <c r="D246" s="105">
        <v>38379.95186342593</v>
      </c>
      <c r="E246" s="74">
        <v>253867.22496525449</v>
      </c>
      <c r="F246" s="97">
        <v>1.6959787180167831</v>
      </c>
    </row>
    <row r="247" spans="1:6" ht="11.25">
      <c r="A247" s="80"/>
      <c r="C247" s="74" t="s">
        <v>1179</v>
      </c>
      <c r="D247" s="105">
        <v>38379.9621875</v>
      </c>
      <c r="E247" s="74">
        <v>589444.5087661755</v>
      </c>
      <c r="F247" s="97">
        <v>3.4756851054591573</v>
      </c>
    </row>
    <row r="248" spans="1:6" ht="11.25">
      <c r="A248" s="80"/>
      <c r="C248" s="74" t="s">
        <v>1148</v>
      </c>
      <c r="D248" s="105">
        <v>38379.97248842593</v>
      </c>
      <c r="E248" s="74">
        <v>406803.5017580992</v>
      </c>
      <c r="F248" s="97">
        <v>6.366920923298721</v>
      </c>
    </row>
    <row r="249" spans="1:6" ht="11.25">
      <c r="A249" s="80"/>
      <c r="C249" s="74" t="s">
        <v>1178</v>
      </c>
      <c r="D249" s="105">
        <v>38379.982777777775</v>
      </c>
      <c r="E249" s="74">
        <v>4953.462684186486</v>
      </c>
      <c r="F249" s="97">
        <v>2.7039811238952645</v>
      </c>
    </row>
    <row r="250" spans="1:6" ht="11.25">
      <c r="A250" s="80"/>
      <c r="C250" s="74" t="s">
        <v>23</v>
      </c>
      <c r="D250" s="105">
        <v>38379.99309027778</v>
      </c>
      <c r="E250" s="74">
        <v>345438.5037344297</v>
      </c>
      <c r="F250" s="97">
        <v>3.111698261007961</v>
      </c>
    </row>
    <row r="251" spans="1:6" ht="11.25">
      <c r="A251" s="80"/>
      <c r="C251" s="74" t="s">
        <v>24</v>
      </c>
      <c r="D251" s="105">
        <v>38380.00341435185</v>
      </c>
      <c r="E251" s="74">
        <v>396563.0032008477</v>
      </c>
      <c r="F251" s="97">
        <v>2.7799774365409955</v>
      </c>
    </row>
    <row r="252" spans="1:6" ht="11.25">
      <c r="A252" s="80"/>
      <c r="C252" s="74" t="s">
        <v>25</v>
      </c>
      <c r="D252" s="105">
        <v>38380.013715277775</v>
      </c>
      <c r="E252" s="74">
        <v>372906.25126457214</v>
      </c>
      <c r="F252" s="97">
        <v>3.1189269622632327</v>
      </c>
    </row>
    <row r="253" spans="1:6" ht="11.25">
      <c r="A253" s="80"/>
      <c r="C253" s="74" t="s">
        <v>1149</v>
      </c>
      <c r="D253" s="105">
        <v>38380.024039351854</v>
      </c>
      <c r="E253" s="74">
        <v>421264.66967948223</v>
      </c>
      <c r="F253" s="97">
        <v>3.9964982228172192</v>
      </c>
    </row>
    <row r="254" spans="1:6" ht="11.25">
      <c r="A254" s="80"/>
      <c r="C254" s="74" t="s">
        <v>1150</v>
      </c>
      <c r="D254" s="105">
        <v>38380.0343287037</v>
      </c>
      <c r="E254" s="74">
        <v>329597.76463810605</v>
      </c>
      <c r="F254" s="97">
        <v>3.81189190621223</v>
      </c>
    </row>
    <row r="255" spans="1:6" ht="11.25">
      <c r="A255" s="80"/>
      <c r="C255" s="74" t="s">
        <v>26</v>
      </c>
      <c r="D255" s="105">
        <v>38380.044641203705</v>
      </c>
      <c r="E255" s="74">
        <v>301328.93568166095</v>
      </c>
      <c r="F255" s="97">
        <v>0.9928526636968796</v>
      </c>
    </row>
    <row r="256" spans="1:6" ht="11.25">
      <c r="A256" s="80"/>
      <c r="C256" s="74" t="s">
        <v>27</v>
      </c>
      <c r="D256" s="105">
        <v>38380.054930555554</v>
      </c>
      <c r="E256" s="74">
        <v>125979.58757106462</v>
      </c>
      <c r="F256" s="97">
        <v>2.946488844320525</v>
      </c>
    </row>
    <row r="257" spans="1:6" ht="11.25">
      <c r="A257" s="80"/>
      <c r="C257" s="74" t="s">
        <v>1151</v>
      </c>
      <c r="D257" s="105">
        <v>38380.06524305556</v>
      </c>
      <c r="E257" s="74">
        <v>225958.85254645348</v>
      </c>
      <c r="F257" s="97">
        <v>5.7510599871909935</v>
      </c>
    </row>
    <row r="258" spans="1:6" ht="11.25">
      <c r="A258" s="80"/>
      <c r="C258" s="74" t="s">
        <v>1152</v>
      </c>
      <c r="D258" s="105">
        <v>38380.07554398148</v>
      </c>
      <c r="E258" s="74">
        <v>419976.68373775424</v>
      </c>
      <c r="F258" s="97">
        <v>1.3178645183822897</v>
      </c>
    </row>
    <row r="259" spans="1:6" ht="11.25">
      <c r="A259" s="80"/>
      <c r="C259" s="74" t="s">
        <v>28</v>
      </c>
      <c r="D259" s="105">
        <v>38380.08584490741</v>
      </c>
      <c r="E259" s="74">
        <v>68599.60764555198</v>
      </c>
      <c r="F259" s="97">
        <v>2.447551434877782</v>
      </c>
    </row>
    <row r="260" spans="1:6" ht="11.25">
      <c r="A260" s="80"/>
      <c r="C260" s="74" t="s">
        <v>1181</v>
      </c>
      <c r="D260" s="105">
        <v>38380.09614583333</v>
      </c>
      <c r="E260" s="74">
        <v>6860.281037531482</v>
      </c>
      <c r="F260" s="97">
        <v>7.682700681276248</v>
      </c>
    </row>
    <row r="261" spans="1:6" ht="11.25">
      <c r="A261" s="80"/>
      <c r="C261" s="74" t="s">
        <v>29</v>
      </c>
      <c r="D261" s="105">
        <v>38380.10648148148</v>
      </c>
      <c r="E261" s="74">
        <v>561895.4463106779</v>
      </c>
      <c r="F261" s="97">
        <v>2.946290163649108</v>
      </c>
    </row>
    <row r="262" spans="1:6" ht="11.25">
      <c r="A262" s="80"/>
      <c r="C262" s="74" t="s">
        <v>30</v>
      </c>
      <c r="D262" s="105">
        <v>38380.11678240741</v>
      </c>
      <c r="E262" s="74">
        <v>332770.0422472966</v>
      </c>
      <c r="F262" s="97">
        <v>2.001833845356123</v>
      </c>
    </row>
    <row r="263" spans="1:6" ht="11.25">
      <c r="A263" s="80"/>
      <c r="C263" s="74" t="s">
        <v>1153</v>
      </c>
      <c r="D263" s="105">
        <v>38380.12709490741</v>
      </c>
      <c r="E263" s="74">
        <v>419358.0309268639</v>
      </c>
      <c r="F263" s="97">
        <v>2.497967642147197</v>
      </c>
    </row>
    <row r="264" spans="1:6" ht="11.25">
      <c r="A264" s="80"/>
      <c r="C264" s="74" t="s">
        <v>1180</v>
      </c>
      <c r="D264" s="105">
        <v>38380.137395833335</v>
      </c>
      <c r="E264" s="74">
        <v>592580.905254364</v>
      </c>
      <c r="F264" s="97">
        <v>1.7904784232556057</v>
      </c>
    </row>
    <row r="265" spans="1:6" ht="11.25">
      <c r="A265" s="80"/>
      <c r="C265" s="74" t="s">
        <v>1310</v>
      </c>
      <c r="D265" s="105">
        <v>38380.147685185184</v>
      </c>
      <c r="E265" s="74">
        <v>2987.2157560714213</v>
      </c>
      <c r="F265" s="97">
        <v>1.454381062341484</v>
      </c>
    </row>
    <row r="266" spans="1:6" ht="11.25">
      <c r="A266" s="80"/>
      <c r="C266" s="74" t="s">
        <v>1182</v>
      </c>
      <c r="D266" s="105">
        <v>38380.15798611111</v>
      </c>
      <c r="E266" s="74">
        <v>4470.3380344038205</v>
      </c>
      <c r="F266" s="97">
        <v>3.8524087381792675</v>
      </c>
    </row>
    <row r="267" spans="1:6" ht="11.25">
      <c r="A267" s="80"/>
      <c r="C267" s="74" t="s">
        <v>1311</v>
      </c>
      <c r="D267" s="105">
        <v>38380.168275462966</v>
      </c>
      <c r="E267" s="74">
        <v>238137.33131965</v>
      </c>
      <c r="F267" s="97">
        <v>1.9650980453344766</v>
      </c>
    </row>
    <row r="268" spans="1:6" ht="11.25">
      <c r="A268" s="80"/>
      <c r="C268" s="74" t="s">
        <v>1088</v>
      </c>
      <c r="D268" s="105">
        <v>38380.17857638889</v>
      </c>
      <c r="E268" s="74">
        <v>427274.15704759024</v>
      </c>
      <c r="F268" s="97">
        <v>3.2634995271239866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1286</v>
      </c>
    </row>
    <row r="273" ht="11.25">
      <c r="A273" s="80"/>
    </row>
    <row r="274" ht="11.25">
      <c r="A274" s="80"/>
    </row>
    <row r="275" spans="1:6" ht="11.25">
      <c r="A275" s="80"/>
      <c r="C275" s="74" t="s">
        <v>1287</v>
      </c>
      <c r="D275" s="105" t="s">
        <v>1288</v>
      </c>
      <c r="E275" s="74" t="s">
        <v>1289</v>
      </c>
      <c r="F275" s="97" t="s">
        <v>1095</v>
      </c>
    </row>
    <row r="276" spans="1:6" ht="11.25">
      <c r="A276" s="80" t="s">
        <v>1089</v>
      </c>
      <c r="C276" s="74" t="s">
        <v>1144</v>
      </c>
      <c r="D276" s="105">
        <v>38379.85189814815</v>
      </c>
      <c r="E276" s="74">
        <v>267.07409594735753</v>
      </c>
      <c r="F276" s="97">
        <v>8.650610134487266</v>
      </c>
    </row>
    <row r="277" spans="1:6" ht="11.25">
      <c r="A277" s="80"/>
      <c r="C277" s="74" t="s">
        <v>1145</v>
      </c>
      <c r="D277" s="105">
        <v>38379.86221064815</v>
      </c>
      <c r="E277" s="74">
        <v>39.243749918881804</v>
      </c>
      <c r="F277" s="97">
        <v>27.31874936240549</v>
      </c>
    </row>
    <row r="278" spans="1:6" ht="11.25">
      <c r="A278" s="80"/>
      <c r="C278" s="74" t="s">
        <v>1177</v>
      </c>
      <c r="D278" s="105">
        <v>38379.87253472222</v>
      </c>
      <c r="E278" s="74">
        <v>43.27556105082233</v>
      </c>
      <c r="F278" s="97">
        <v>47.08557672273219</v>
      </c>
    </row>
    <row r="279" spans="1:6" ht="11.25">
      <c r="A279" s="80"/>
      <c r="C279" s="74" t="s">
        <v>1146</v>
      </c>
      <c r="D279" s="105">
        <v>38379.88287037037</v>
      </c>
      <c r="E279" s="74">
        <v>269.6190186460393</v>
      </c>
      <c r="F279" s="97">
        <v>9.365684174706772</v>
      </c>
    </row>
    <row r="280" spans="1:6" ht="11.25">
      <c r="A280" s="80"/>
      <c r="C280" s="74" t="s">
        <v>1183</v>
      </c>
      <c r="D280" s="105">
        <v>38379.89319444444</v>
      </c>
      <c r="E280" s="74">
        <v>28.221340086073724</v>
      </c>
      <c r="F280" s="97">
        <v>41.93637545282235</v>
      </c>
    </row>
    <row r="281" spans="1:6" ht="11.25">
      <c r="A281" s="80"/>
      <c r="C281" s="74" t="s">
        <v>19</v>
      </c>
      <c r="D281" s="105">
        <v>38379.90351851852</v>
      </c>
      <c r="E281" s="74">
        <v>23.064244092359935</v>
      </c>
      <c r="F281" s="97">
        <v>94.70204239226439</v>
      </c>
    </row>
    <row r="282" spans="1:6" ht="11.25">
      <c r="A282" s="80"/>
      <c r="C282" s="74" t="s">
        <v>1147</v>
      </c>
      <c r="D282" s="105">
        <v>38379.91385416667</v>
      </c>
      <c r="E282" s="74">
        <v>261.08545384672016</v>
      </c>
      <c r="F282" s="97">
        <v>1.1793803453416183</v>
      </c>
    </row>
    <row r="283" spans="1:6" ht="11.25">
      <c r="A283" s="80"/>
      <c r="C283" s="74" t="s">
        <v>20</v>
      </c>
      <c r="D283" s="105">
        <v>38379.924166666664</v>
      </c>
      <c r="E283" s="74">
        <v>23.97025907411262</v>
      </c>
      <c r="F283" s="97">
        <v>104.56402703183467</v>
      </c>
    </row>
    <row r="284" spans="1:6" ht="11.25">
      <c r="A284" s="80"/>
      <c r="C284" s="74" t="s">
        <v>21</v>
      </c>
      <c r="D284" s="105">
        <v>38379.934479166666</v>
      </c>
      <c r="E284" s="74">
        <v>18.959644520107457</v>
      </c>
      <c r="F284" s="97">
        <v>77.52887264071306</v>
      </c>
    </row>
    <row r="285" spans="1:6" ht="11.25">
      <c r="A285" s="80"/>
      <c r="C285" s="74" t="s">
        <v>22</v>
      </c>
      <c r="D285" s="105">
        <v>38379.94479166667</v>
      </c>
      <c r="E285" s="74">
        <v>7.23890755541955</v>
      </c>
      <c r="F285" s="97">
        <v>286.9559599587188</v>
      </c>
    </row>
    <row r="286" spans="1:6" ht="11.25">
      <c r="A286" s="80"/>
      <c r="C286" s="74" t="s">
        <v>1179</v>
      </c>
      <c r="D286" s="105">
        <v>38379.95511574074</v>
      </c>
      <c r="E286" s="74">
        <v>127.53730854624882</v>
      </c>
      <c r="F286" s="97">
        <v>1.9917828266234416</v>
      </c>
    </row>
    <row r="287" spans="1:6" ht="11.25">
      <c r="A287" s="80"/>
      <c r="C287" s="74" t="s">
        <v>1148</v>
      </c>
      <c r="D287" s="105">
        <v>38379.96542824074</v>
      </c>
      <c r="E287" s="74">
        <v>288.49925770765793</v>
      </c>
      <c r="F287" s="97">
        <v>2.2995000640551635</v>
      </c>
    </row>
    <row r="288" spans="1:6" ht="11.25">
      <c r="A288" s="80"/>
      <c r="C288" s="74" t="s">
        <v>1178</v>
      </c>
      <c r="D288" s="105">
        <v>38379.97572916667</v>
      </c>
      <c r="E288" s="74">
        <v>3.3313802084245863</v>
      </c>
      <c r="F288" s="97">
        <v>487.8050536502096</v>
      </c>
    </row>
    <row r="289" spans="1:6" ht="11.25">
      <c r="A289" s="80"/>
      <c r="C289" s="74" t="s">
        <v>23</v>
      </c>
      <c r="D289" s="105">
        <v>38379.98601851852</v>
      </c>
      <c r="E289" s="74">
        <v>21.544270833552524</v>
      </c>
      <c r="F289" s="97">
        <v>98.05905988329526</v>
      </c>
    </row>
    <row r="290" spans="1:6" ht="11.25">
      <c r="A290" s="80"/>
      <c r="C290" s="74" t="s">
        <v>24</v>
      </c>
      <c r="D290" s="105">
        <v>38379.996342592596</v>
      </c>
      <c r="E290" s="74">
        <v>34.255875263673566</v>
      </c>
      <c r="F290" s="97">
        <v>42.944422100830955</v>
      </c>
    </row>
    <row r="291" spans="1:6" ht="11.25">
      <c r="A291" s="80"/>
      <c r="C291" s="74" t="s">
        <v>25</v>
      </c>
      <c r="D291" s="105">
        <v>38380.00665509259</v>
      </c>
      <c r="E291" s="74">
        <v>14.272576223200605</v>
      </c>
      <c r="F291" s="97">
        <v>120.2739372375671</v>
      </c>
    </row>
    <row r="292" spans="1:6" ht="11.25">
      <c r="A292" s="80"/>
      <c r="C292" s="74" t="s">
        <v>1149</v>
      </c>
      <c r="D292" s="105">
        <v>38380.01695601852</v>
      </c>
      <c r="E292" s="74">
        <v>285.89818242230615</v>
      </c>
      <c r="F292" s="97">
        <v>11.327128577005999</v>
      </c>
    </row>
    <row r="293" spans="1:6" ht="11.25">
      <c r="A293" s="80"/>
      <c r="C293" s="74" t="s">
        <v>1150</v>
      </c>
      <c r="D293" s="105">
        <v>38380.027280092596</v>
      </c>
      <c r="E293" s="74">
        <v>52.89449367842947</v>
      </c>
      <c r="F293" s="97">
        <v>36.15850720525085</v>
      </c>
    </row>
    <row r="294" spans="1:6" ht="11.25">
      <c r="A294" s="80"/>
      <c r="C294" s="74" t="s">
        <v>26</v>
      </c>
      <c r="D294" s="105">
        <v>38380.037569444445</v>
      </c>
      <c r="E294" s="74">
        <v>20.80323281263312</v>
      </c>
      <c r="F294" s="97">
        <v>90.39729057131632</v>
      </c>
    </row>
    <row r="295" spans="1:6" ht="11.25">
      <c r="A295" s="80"/>
      <c r="C295" s="74" t="s">
        <v>27</v>
      </c>
      <c r="D295" s="105">
        <v>38380.04789351852</v>
      </c>
      <c r="E295" s="74">
        <v>28.111511794393664</v>
      </c>
      <c r="F295" s="97">
        <v>61.242524747647515</v>
      </c>
    </row>
    <row r="296" spans="1:6" ht="11.25">
      <c r="A296" s="80"/>
      <c r="C296" s="74" t="s">
        <v>1151</v>
      </c>
      <c r="D296" s="105">
        <v>38380.058171296296</v>
      </c>
      <c r="E296" s="74">
        <v>80.66344066266447</v>
      </c>
      <c r="F296" s="97">
        <v>29.28920626584359</v>
      </c>
    </row>
    <row r="297" spans="1:6" ht="11.25">
      <c r="A297" s="80"/>
      <c r="C297" s="74" t="s">
        <v>1152</v>
      </c>
      <c r="D297" s="105">
        <v>38380.0684837963</v>
      </c>
      <c r="E297" s="74">
        <v>292.4171786662191</v>
      </c>
      <c r="F297" s="97">
        <v>6.543342374579852</v>
      </c>
    </row>
    <row r="298" spans="1:6" ht="11.25">
      <c r="A298" s="80"/>
      <c r="C298" s="74" t="s">
        <v>28</v>
      </c>
      <c r="D298" s="105">
        <v>38380.078784722224</v>
      </c>
      <c r="E298" s="74">
        <v>26.400760776993287</v>
      </c>
      <c r="F298" s="97">
        <v>44.07291404791002</v>
      </c>
    </row>
    <row r="299" spans="1:6" ht="11.25">
      <c r="A299" s="80"/>
      <c r="C299" s="74" t="s">
        <v>1181</v>
      </c>
      <c r="D299" s="105">
        <v>38380.08907407407</v>
      </c>
      <c r="E299" s="74">
        <v>10.372282536079485</v>
      </c>
      <c r="F299" s="97">
        <v>30.053579355385306</v>
      </c>
    </row>
    <row r="300" spans="1:6" ht="11.25">
      <c r="A300" s="80"/>
      <c r="C300" s="74" t="s">
        <v>29</v>
      </c>
      <c r="D300" s="105">
        <v>38380.099386574075</v>
      </c>
      <c r="E300" s="74">
        <v>321.7262588016068</v>
      </c>
      <c r="F300" s="97">
        <v>3.1164746788185984</v>
      </c>
    </row>
    <row r="301" spans="1:6" ht="11.25">
      <c r="A301" s="80"/>
      <c r="C301" s="74" t="s">
        <v>30</v>
      </c>
      <c r="D301" s="105">
        <v>38380.10971064815</v>
      </c>
      <c r="E301" s="74">
        <v>51.4543661193411</v>
      </c>
      <c r="F301" s="97">
        <v>23.48696471212088</v>
      </c>
    </row>
    <row r="302" spans="1:6" ht="11.25">
      <c r="A302" s="80"/>
      <c r="C302" s="74" t="s">
        <v>1153</v>
      </c>
      <c r="D302" s="105">
        <v>38380.12002314815</v>
      </c>
      <c r="E302" s="74">
        <v>272.5778329190798</v>
      </c>
      <c r="F302" s="97">
        <v>11.202828817765914</v>
      </c>
    </row>
    <row r="303" spans="1:6" ht="11.25">
      <c r="A303" s="80"/>
      <c r="C303" s="74" t="s">
        <v>1180</v>
      </c>
      <c r="D303" s="105">
        <v>38380.13033564815</v>
      </c>
      <c r="E303" s="74">
        <v>121.88201482749233</v>
      </c>
      <c r="F303" s="97">
        <v>14.534588899985545</v>
      </c>
    </row>
    <row r="304" spans="1:6" ht="11.25">
      <c r="A304" s="80"/>
      <c r="C304" s="74" t="s">
        <v>1310</v>
      </c>
      <c r="D304" s="105">
        <v>38380.140625</v>
      </c>
      <c r="E304" s="74">
        <v>42.8433008948341</v>
      </c>
      <c r="F304" s="97">
        <v>63.225819212226085</v>
      </c>
    </row>
    <row r="305" spans="1:6" ht="11.25">
      <c r="A305" s="80"/>
      <c r="C305" s="74" t="s">
        <v>1182</v>
      </c>
      <c r="D305" s="105">
        <v>38380.15091435185</v>
      </c>
      <c r="E305" s="74">
        <v>64.84148754124696</v>
      </c>
      <c r="F305" s="97">
        <v>19.546442086098395</v>
      </c>
    </row>
    <row r="306" spans="1:6" ht="11.25">
      <c r="A306" s="80"/>
      <c r="C306" s="74" t="s">
        <v>1311</v>
      </c>
      <c r="D306" s="105">
        <v>38380.161215277774</v>
      </c>
      <c r="E306" s="74">
        <v>67.48228855717782</v>
      </c>
      <c r="F306" s="97">
        <v>14.749543558756848</v>
      </c>
    </row>
    <row r="307" spans="1:6" ht="11.25">
      <c r="A307" s="80"/>
      <c r="C307" s="74" t="s">
        <v>1088</v>
      </c>
      <c r="D307" s="105">
        <v>38380.17150462963</v>
      </c>
      <c r="E307" s="74">
        <v>305.3781544112089</v>
      </c>
      <c r="F307" s="97">
        <v>10.178148646617064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1286</v>
      </c>
    </row>
    <row r="312" ht="11.25">
      <c r="A312" s="80"/>
    </row>
    <row r="313" ht="11.25">
      <c r="A313" s="80"/>
    </row>
    <row r="314" spans="1:6" ht="11.25">
      <c r="A314" s="80"/>
      <c r="C314" s="74" t="s">
        <v>1287</v>
      </c>
      <c r="D314" s="105" t="s">
        <v>1288</v>
      </c>
      <c r="E314" s="74" t="s">
        <v>1289</v>
      </c>
      <c r="F314" s="97" t="s">
        <v>1095</v>
      </c>
    </row>
    <row r="315" spans="1:6" ht="11.25">
      <c r="A315" s="80" t="s">
        <v>1102</v>
      </c>
      <c r="C315" s="74" t="s">
        <v>1144</v>
      </c>
      <c r="D315" s="105">
        <v>38379.852627314816</v>
      </c>
      <c r="E315" s="74">
        <v>3245548.0459569125</v>
      </c>
      <c r="F315" s="97">
        <v>11.917847094143873</v>
      </c>
    </row>
    <row r="316" spans="1:6" ht="11.25">
      <c r="A316" s="80"/>
      <c r="C316" s="74" t="s">
        <v>1145</v>
      </c>
      <c r="D316" s="105">
        <v>38379.86295138889</v>
      </c>
      <c r="E316" s="74">
        <v>8847.492041320358</v>
      </c>
      <c r="F316" s="97">
        <v>1.3011698158288971</v>
      </c>
    </row>
    <row r="317" spans="1:6" ht="11.25">
      <c r="A317" s="80"/>
      <c r="C317" s="74" t="s">
        <v>1177</v>
      </c>
      <c r="D317" s="105">
        <v>38379.87326388889</v>
      </c>
      <c r="E317" s="74">
        <v>3810709.2206049818</v>
      </c>
      <c r="F317" s="97">
        <v>3.501048160837148</v>
      </c>
    </row>
    <row r="318" spans="1:6" ht="11.25">
      <c r="A318" s="80"/>
      <c r="C318" s="74" t="s">
        <v>1146</v>
      </c>
      <c r="D318" s="105">
        <v>38379.88361111111</v>
      </c>
      <c r="E318" s="74">
        <v>3406548.118553092</v>
      </c>
      <c r="F318" s="97">
        <v>4.128556195563242</v>
      </c>
    </row>
    <row r="319" spans="1:6" ht="11.25">
      <c r="A319" s="80"/>
      <c r="C319" s="74" t="s">
        <v>1183</v>
      </c>
      <c r="D319" s="105">
        <v>38379.89392361111</v>
      </c>
      <c r="E319" s="74">
        <v>3467151.725336034</v>
      </c>
      <c r="F319" s="97">
        <v>2.3742466648455665</v>
      </c>
    </row>
    <row r="320" spans="1:6" ht="11.25">
      <c r="A320" s="80"/>
      <c r="C320" s="74" t="s">
        <v>19</v>
      </c>
      <c r="D320" s="105">
        <v>38379.90425925926</v>
      </c>
      <c r="E320" s="74">
        <v>3945083.157177329</v>
      </c>
      <c r="F320" s="97">
        <v>5.093476419949513</v>
      </c>
    </row>
    <row r="321" spans="1:6" ht="11.25">
      <c r="A321" s="80"/>
      <c r="C321" s="74" t="s">
        <v>1147</v>
      </c>
      <c r="D321" s="105">
        <v>38379.91458333333</v>
      </c>
      <c r="E321" s="74">
        <v>3543855.1179210753</v>
      </c>
      <c r="F321" s="97">
        <v>3.6412681590725695</v>
      </c>
    </row>
    <row r="322" spans="1:6" ht="11.25">
      <c r="A322" s="80"/>
      <c r="C322" s="74" t="s">
        <v>20</v>
      </c>
      <c r="D322" s="105">
        <v>38379.924895833334</v>
      </c>
      <c r="E322" s="74">
        <v>3995807.877503187</v>
      </c>
      <c r="F322" s="97">
        <v>1.7297188927358624</v>
      </c>
    </row>
    <row r="323" spans="1:6" ht="11.25">
      <c r="A323" s="80"/>
      <c r="C323" s="74" t="s">
        <v>21</v>
      </c>
      <c r="D323" s="105">
        <v>38379.935208333336</v>
      </c>
      <c r="E323" s="74">
        <v>4310608.1825212445</v>
      </c>
      <c r="F323" s="97">
        <v>5.118906920699808</v>
      </c>
    </row>
    <row r="324" spans="1:6" ht="11.25">
      <c r="A324" s="80"/>
      <c r="C324" s="74" t="s">
        <v>22</v>
      </c>
      <c r="D324" s="105">
        <v>38379.94553240741</v>
      </c>
      <c r="E324" s="74">
        <v>3900897.1574214096</v>
      </c>
      <c r="F324" s="97">
        <v>3.396865791990678</v>
      </c>
    </row>
    <row r="325" spans="1:6" ht="11.25">
      <c r="A325" s="80"/>
      <c r="C325" s="74" t="s">
        <v>1179</v>
      </c>
      <c r="D325" s="105">
        <v>38379.95584490741</v>
      </c>
      <c r="E325" s="74">
        <v>5145711.789335426</v>
      </c>
      <c r="F325" s="97">
        <v>2.750294981947624</v>
      </c>
    </row>
    <row r="326" spans="1:6" ht="11.25">
      <c r="A326" s="80"/>
      <c r="C326" s="74" t="s">
        <v>1148</v>
      </c>
      <c r="D326" s="105">
        <v>38379.96616898148</v>
      </c>
      <c r="E326" s="74">
        <v>3589277.877247284</v>
      </c>
      <c r="F326" s="97">
        <v>4.824879230642235</v>
      </c>
    </row>
    <row r="327" spans="1:6" ht="11.25">
      <c r="A327" s="80"/>
      <c r="C327" s="74" t="s">
        <v>1178</v>
      </c>
      <c r="D327" s="105">
        <v>38379.97646990741</v>
      </c>
      <c r="E327" s="74">
        <v>3275482.6395778204</v>
      </c>
      <c r="F327" s="97">
        <v>3.3561911923236094</v>
      </c>
    </row>
    <row r="328" spans="1:6" ht="11.25">
      <c r="A328" s="80"/>
      <c r="C328" s="74" t="s">
        <v>23</v>
      </c>
      <c r="D328" s="105">
        <v>38379.98674768519</v>
      </c>
      <c r="E328" s="74">
        <v>4001012.552160878</v>
      </c>
      <c r="F328" s="97">
        <v>1.598509696694522</v>
      </c>
    </row>
    <row r="329" spans="1:6" ht="11.25">
      <c r="A329" s="80"/>
      <c r="C329" s="74" t="s">
        <v>24</v>
      </c>
      <c r="D329" s="105">
        <v>38379.99707175926</v>
      </c>
      <c r="E329" s="74">
        <v>4503190.021990547</v>
      </c>
      <c r="F329" s="97">
        <v>0.30116324995188803</v>
      </c>
    </row>
    <row r="330" spans="1:6" ht="11.25">
      <c r="A330" s="80"/>
      <c r="C330" s="74" t="s">
        <v>25</v>
      </c>
      <c r="D330" s="105">
        <v>38380.00738425926</v>
      </c>
      <c r="E330" s="74">
        <v>4242808.304824372</v>
      </c>
      <c r="F330" s="97">
        <v>1.887426882981168</v>
      </c>
    </row>
    <row r="331" spans="1:6" ht="11.25">
      <c r="A331" s="80"/>
      <c r="C331" s="74" t="s">
        <v>1149</v>
      </c>
      <c r="D331" s="105">
        <v>38380.017696759256</v>
      </c>
      <c r="E331" s="74">
        <v>3514384.0786703257</v>
      </c>
      <c r="F331" s="97">
        <v>4.720177237436661</v>
      </c>
    </row>
    <row r="332" spans="1:6" ht="11.25">
      <c r="A332" s="80"/>
      <c r="C332" s="74" t="s">
        <v>1150</v>
      </c>
      <c r="D332" s="105">
        <v>38380.02800925926</v>
      </c>
      <c r="E332" s="74">
        <v>3925632.501804388</v>
      </c>
      <c r="F332" s="97">
        <v>3.862648827010209</v>
      </c>
    </row>
    <row r="333" spans="1:6" ht="11.25">
      <c r="A333" s="80"/>
      <c r="C333" s="74" t="s">
        <v>26</v>
      </c>
      <c r="D333" s="105">
        <v>38380.038310185184</v>
      </c>
      <c r="E333" s="74">
        <v>4208959.999077381</v>
      </c>
      <c r="F333" s="97">
        <v>3.3941997286483327</v>
      </c>
    </row>
    <row r="334" spans="1:6" ht="11.25">
      <c r="A334" s="80"/>
      <c r="C334" s="74" t="s">
        <v>27</v>
      </c>
      <c r="D334" s="105">
        <v>38380.048622685186</v>
      </c>
      <c r="E334" s="74">
        <v>3424663.068033719</v>
      </c>
      <c r="F334" s="97">
        <v>5.323505146488141</v>
      </c>
    </row>
    <row r="335" spans="1:6" ht="11.25">
      <c r="A335" s="80"/>
      <c r="C335" s="74" t="s">
        <v>1151</v>
      </c>
      <c r="D335" s="105">
        <v>38380.058900462966</v>
      </c>
      <c r="E335" s="74">
        <v>3721403.2366568446</v>
      </c>
      <c r="F335" s="97">
        <v>1.5353296797793365</v>
      </c>
    </row>
    <row r="336" spans="1:6" ht="11.25">
      <c r="A336" s="80"/>
      <c r="C336" s="74" t="s">
        <v>1152</v>
      </c>
      <c r="D336" s="105">
        <v>38380.06921296296</v>
      </c>
      <c r="E336" s="74">
        <v>3619951.7675582077</v>
      </c>
      <c r="F336" s="97">
        <v>2.397847942524478</v>
      </c>
    </row>
    <row r="337" spans="1:6" ht="11.25">
      <c r="A337" s="80"/>
      <c r="C337" s="74" t="s">
        <v>28</v>
      </c>
      <c r="D337" s="105">
        <v>38380.079513888886</v>
      </c>
      <c r="E337" s="74">
        <v>3456976.396402595</v>
      </c>
      <c r="F337" s="97">
        <v>2.127051473647697</v>
      </c>
    </row>
    <row r="338" spans="1:6" ht="11.25">
      <c r="A338" s="80"/>
      <c r="C338" s="74" t="s">
        <v>1181</v>
      </c>
      <c r="D338" s="105">
        <v>38380.08981481481</v>
      </c>
      <c r="E338" s="74">
        <v>3481922.062013471</v>
      </c>
      <c r="F338" s="97">
        <v>8.175509945574994</v>
      </c>
    </row>
    <row r="339" spans="1:6" ht="11.25">
      <c r="A339" s="80"/>
      <c r="C339" s="74" t="s">
        <v>29</v>
      </c>
      <c r="D339" s="105">
        <v>38380.100127314814</v>
      </c>
      <c r="E339" s="74">
        <v>3536411.0758743733</v>
      </c>
      <c r="F339" s="97">
        <v>1.141897216103424</v>
      </c>
    </row>
    <row r="340" spans="1:6" ht="11.25">
      <c r="A340" s="80"/>
      <c r="C340" s="74" t="s">
        <v>30</v>
      </c>
      <c r="D340" s="105">
        <v>38380.110439814816</v>
      </c>
      <c r="E340" s="74">
        <v>4124993.160371515</v>
      </c>
      <c r="F340" s="97">
        <v>2.5909369501807045</v>
      </c>
    </row>
    <row r="341" spans="1:6" ht="11.25">
      <c r="A341" s="80"/>
      <c r="C341" s="74" t="s">
        <v>1153</v>
      </c>
      <c r="D341" s="105">
        <v>38380.12075231481</v>
      </c>
      <c r="E341" s="74">
        <v>3418506.3818095564</v>
      </c>
      <c r="F341" s="97">
        <v>10.32684677294594</v>
      </c>
    </row>
    <row r="342" spans="1:6" ht="11.25">
      <c r="A342" s="80"/>
      <c r="C342" s="74" t="s">
        <v>1180</v>
      </c>
      <c r="D342" s="105">
        <v>38380.131064814814</v>
      </c>
      <c r="E342" s="74">
        <v>5271729.430433272</v>
      </c>
      <c r="F342" s="97">
        <v>3.519689795874281</v>
      </c>
    </row>
    <row r="343" spans="1:6" ht="11.25">
      <c r="A343" s="80"/>
      <c r="C343" s="74" t="s">
        <v>1310</v>
      </c>
      <c r="D343" s="105">
        <v>38380.14136574074</v>
      </c>
      <c r="E343" s="74">
        <v>10598.835574439925</v>
      </c>
      <c r="F343" s="97">
        <v>12.304341358168735</v>
      </c>
    </row>
    <row r="344" spans="1:6" ht="11.25">
      <c r="A344" s="80"/>
      <c r="C344" s="74" t="s">
        <v>1182</v>
      </c>
      <c r="D344" s="105">
        <v>38380.151655092595</v>
      </c>
      <c r="E344" s="74">
        <v>3354707.325892289</v>
      </c>
      <c r="F344" s="97">
        <v>3.381398904047291</v>
      </c>
    </row>
    <row r="345" spans="1:6" ht="11.25">
      <c r="A345" s="80"/>
      <c r="C345" s="74" t="s">
        <v>1311</v>
      </c>
      <c r="D345" s="105">
        <v>38380.161944444444</v>
      </c>
      <c r="E345" s="74">
        <v>3751313.1547045945</v>
      </c>
      <c r="F345" s="97">
        <v>7.684395988313064</v>
      </c>
    </row>
    <row r="346" spans="1:6" ht="11.25">
      <c r="A346" s="80"/>
      <c r="C346" s="74" t="s">
        <v>1088</v>
      </c>
      <c r="D346" s="105">
        <v>38380.17223379629</v>
      </c>
      <c r="E346" s="74">
        <v>3216338.594804336</v>
      </c>
      <c r="F346" s="97">
        <v>22.83701445456676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1286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1287</v>
      </c>
      <c r="D353" s="105" t="s">
        <v>1288</v>
      </c>
      <c r="E353" s="75" t="s">
        <v>1289</v>
      </c>
      <c r="F353" s="97" t="s">
        <v>1095</v>
      </c>
    </row>
    <row r="354" spans="1:6" ht="11.25">
      <c r="A354" s="80" t="s">
        <v>1231</v>
      </c>
      <c r="C354" s="74" t="s">
        <v>1144</v>
      </c>
      <c r="D354" s="105">
        <v>38379.856770833336</v>
      </c>
      <c r="E354" s="75">
        <v>1575484.1410738626</v>
      </c>
      <c r="F354" s="97">
        <v>2.1692036616453403</v>
      </c>
    </row>
    <row r="355" spans="1:6" ht="11.25">
      <c r="A355" s="80"/>
      <c r="C355" s="74" t="s">
        <v>1145</v>
      </c>
      <c r="D355" s="105">
        <v>38379.867106481484</v>
      </c>
      <c r="E355" s="75">
        <v>760.1666112740834</v>
      </c>
      <c r="F355" s="97">
        <v>13.289783018462558</v>
      </c>
    </row>
    <row r="356" spans="1:6" ht="11.25">
      <c r="A356" s="80"/>
      <c r="C356" s="74" t="s">
        <v>1177</v>
      </c>
      <c r="D356" s="105">
        <v>38379.877430555556</v>
      </c>
      <c r="E356" s="75">
        <v>550649.0527677536</v>
      </c>
      <c r="F356" s="97">
        <v>3.711715711878394</v>
      </c>
    </row>
    <row r="357" spans="3:6" ht="11.25">
      <c r="C357" s="74" t="s">
        <v>1146</v>
      </c>
      <c r="D357" s="105">
        <v>38379.88775462963</v>
      </c>
      <c r="E357" s="75">
        <v>1574656.3604011536</v>
      </c>
      <c r="F357" s="97">
        <v>2.5733823569549616</v>
      </c>
    </row>
    <row r="358" spans="3:6" ht="11.25">
      <c r="C358" s="74" t="s">
        <v>1183</v>
      </c>
      <c r="D358" s="105">
        <v>38379.89807870371</v>
      </c>
      <c r="E358" s="75">
        <v>2835.770032087962</v>
      </c>
      <c r="F358" s="97">
        <v>2.0886231410363703</v>
      </c>
    </row>
    <row r="359" spans="3:6" ht="11.25">
      <c r="C359" s="74" t="s">
        <v>19</v>
      </c>
      <c r="D359" s="105">
        <v>38379.90841435185</v>
      </c>
      <c r="E359" s="75">
        <v>100023.21065119901</v>
      </c>
      <c r="F359" s="97">
        <v>3.9422315470998894</v>
      </c>
    </row>
    <row r="360" spans="3:6" ht="11.25">
      <c r="C360" s="74" t="s">
        <v>1147</v>
      </c>
      <c r="D360" s="105">
        <v>38379.91873842593</v>
      </c>
      <c r="E360" s="75">
        <v>1574588.2291704812</v>
      </c>
      <c r="F360" s="97">
        <v>3.06432070596198</v>
      </c>
    </row>
    <row r="361" spans="3:6" ht="11.25">
      <c r="C361" s="74" t="s">
        <v>20</v>
      </c>
      <c r="D361" s="105">
        <v>38379.92905092592</v>
      </c>
      <c r="E361" s="75">
        <v>148231.95347102484</v>
      </c>
      <c r="F361" s="97">
        <v>4.745398768534234</v>
      </c>
    </row>
    <row r="362" spans="3:6" ht="11.25">
      <c r="C362" s="74" t="s">
        <v>21</v>
      </c>
      <c r="D362" s="105">
        <v>38379.939363425925</v>
      </c>
      <c r="E362" s="75">
        <v>168765.81769212085</v>
      </c>
      <c r="F362" s="97">
        <v>1.8423275173656604</v>
      </c>
    </row>
    <row r="363" spans="3:6" ht="11.25">
      <c r="C363" s="74" t="s">
        <v>22</v>
      </c>
      <c r="D363" s="105">
        <v>38379.94967592593</v>
      </c>
      <c r="E363" s="75">
        <v>127449.28935345015</v>
      </c>
      <c r="F363" s="97">
        <v>3.725860200442317</v>
      </c>
    </row>
    <row r="364" spans="3:6" ht="11.25">
      <c r="C364" s="74" t="s">
        <v>1179</v>
      </c>
      <c r="D364" s="105">
        <v>38379.95998842592</v>
      </c>
      <c r="E364" s="75">
        <v>378869.4882917404</v>
      </c>
      <c r="F364" s="97">
        <v>2.9440429511399007</v>
      </c>
    </row>
    <row r="365" spans="3:6" ht="11.25">
      <c r="C365" s="74" t="s">
        <v>1148</v>
      </c>
      <c r="D365" s="105">
        <v>38379.970300925925</v>
      </c>
      <c r="E365" s="75">
        <v>1567587.7027295432</v>
      </c>
      <c r="F365" s="97">
        <v>4.769711455216199</v>
      </c>
    </row>
    <row r="366" spans="3:6" ht="11.25">
      <c r="C366" s="74" t="s">
        <v>1178</v>
      </c>
      <c r="D366" s="105">
        <v>38379.98059027778</v>
      </c>
      <c r="E366" s="75">
        <v>2520.8483103315034</v>
      </c>
      <c r="F366" s="97">
        <v>1.1037399081202044</v>
      </c>
    </row>
    <row r="367" spans="3:6" ht="11.25">
      <c r="C367" s="74" t="s">
        <v>23</v>
      </c>
      <c r="D367" s="105">
        <v>38379.990902777776</v>
      </c>
      <c r="E367" s="75">
        <v>82887.68206648032</v>
      </c>
      <c r="F367" s="97">
        <v>3.0570926353980035</v>
      </c>
    </row>
    <row r="368" spans="3:6" ht="11.25">
      <c r="C368" s="74" t="s">
        <v>24</v>
      </c>
      <c r="D368" s="105">
        <v>38380.001226851855</v>
      </c>
      <c r="E368" s="75">
        <v>134012.9215400219</v>
      </c>
      <c r="F368" s="97">
        <v>1.6901992780298107</v>
      </c>
    </row>
    <row r="369" spans="3:6" ht="11.25">
      <c r="C369" s="74" t="s">
        <v>25</v>
      </c>
      <c r="D369" s="105">
        <v>38380.01152777778</v>
      </c>
      <c r="E369" s="75">
        <v>140084.3338125547</v>
      </c>
      <c r="F369" s="97">
        <v>8.398430707129195</v>
      </c>
    </row>
    <row r="370" spans="3:6" ht="11.25">
      <c r="C370" s="74" t="s">
        <v>1149</v>
      </c>
      <c r="D370" s="105">
        <v>38380.02185185185</v>
      </c>
      <c r="E370" s="75">
        <v>1611726.842672348</v>
      </c>
      <c r="F370" s="97">
        <v>1.1005431597925661</v>
      </c>
    </row>
    <row r="371" spans="3:6" ht="11.25">
      <c r="C371" s="74" t="s">
        <v>1150</v>
      </c>
      <c r="D371" s="105">
        <v>38380.03215277778</v>
      </c>
      <c r="E371" s="75">
        <v>549217.0818713506</v>
      </c>
      <c r="F371" s="97">
        <v>7.505331551678185</v>
      </c>
    </row>
    <row r="372" spans="3:6" ht="11.25">
      <c r="C372" s="74" t="s">
        <v>26</v>
      </c>
      <c r="D372" s="105">
        <v>38380.0424537037</v>
      </c>
      <c r="E372" s="75">
        <v>183577.798292319</v>
      </c>
      <c r="F372" s="97">
        <v>2.888116387857624</v>
      </c>
    </row>
    <row r="373" spans="3:6" ht="11.25">
      <c r="C373" s="74" t="s">
        <v>27</v>
      </c>
      <c r="D373" s="105">
        <v>38380.05275462963</v>
      </c>
      <c r="E373" s="75">
        <v>42165.63374249141</v>
      </c>
      <c r="F373" s="97">
        <v>3.4895910321812704</v>
      </c>
    </row>
    <row r="374" spans="3:6" ht="11.25">
      <c r="C374" s="74" t="s">
        <v>1151</v>
      </c>
      <c r="D374" s="105">
        <v>38380.063055555554</v>
      </c>
      <c r="E374" s="75">
        <v>916358.4668060939</v>
      </c>
      <c r="F374" s="97">
        <v>3.2028493990898097</v>
      </c>
    </row>
    <row r="375" spans="3:6" ht="11.25">
      <c r="C375" s="74" t="s">
        <v>1152</v>
      </c>
      <c r="D375" s="105">
        <v>38380.07336805556</v>
      </c>
      <c r="E375" s="75">
        <v>1591510.8857758841</v>
      </c>
      <c r="F375" s="97">
        <v>1.2725601304164222</v>
      </c>
    </row>
    <row r="376" spans="3:6" ht="11.25">
      <c r="C376" s="74" t="s">
        <v>28</v>
      </c>
      <c r="D376" s="105">
        <v>38380.083657407406</v>
      </c>
      <c r="E376" s="75">
        <v>35870.96941717466</v>
      </c>
      <c r="F376" s="97">
        <v>0.900565431332451</v>
      </c>
    </row>
    <row r="377" spans="3:6" ht="11.25">
      <c r="C377" s="74" t="s">
        <v>1181</v>
      </c>
      <c r="D377" s="105">
        <v>38380.09395833333</v>
      </c>
      <c r="E377" s="75">
        <v>2632.9572527706623</v>
      </c>
      <c r="F377" s="97">
        <v>5.421524642694433</v>
      </c>
    </row>
    <row r="378" spans="3:6" ht="11.25">
      <c r="C378" s="74" t="s">
        <v>29</v>
      </c>
      <c r="D378" s="105">
        <v>38380.10429398148</v>
      </c>
      <c r="E378" s="75">
        <v>2541099.9498914084</v>
      </c>
      <c r="F378" s="97">
        <v>1.5897834499405799</v>
      </c>
    </row>
    <row r="379" spans="3:6" ht="11.25">
      <c r="C379" s="74" t="s">
        <v>30</v>
      </c>
      <c r="D379" s="105">
        <v>38380.114594907405</v>
      </c>
      <c r="E379" s="75">
        <v>169889.43579220772</v>
      </c>
      <c r="F379" s="97">
        <v>1.813263038350816</v>
      </c>
    </row>
    <row r="380" spans="3:6" ht="11.25">
      <c r="C380" s="74" t="s">
        <v>1153</v>
      </c>
      <c r="D380" s="105">
        <v>38380.12490740741</v>
      </c>
      <c r="E380" s="75">
        <v>1476063.5789858499</v>
      </c>
      <c r="F380" s="97">
        <v>12.44877813307639</v>
      </c>
    </row>
    <row r="381" spans="3:6" ht="11.25">
      <c r="C381" s="74" t="s">
        <v>1180</v>
      </c>
      <c r="D381" s="105">
        <v>38380.13521990741</v>
      </c>
      <c r="E381" s="75">
        <v>382112.0628698667</v>
      </c>
      <c r="F381" s="97">
        <v>4.96961573700979</v>
      </c>
    </row>
    <row r="382" spans="3:6" ht="11.25">
      <c r="C382" s="74" t="s">
        <v>1310</v>
      </c>
      <c r="D382" s="105">
        <v>38380.14550925926</v>
      </c>
      <c r="E382" s="75">
        <v>549.1755491793156</v>
      </c>
      <c r="F382" s="97">
        <v>7.002080167420437</v>
      </c>
    </row>
    <row r="383" spans="3:6" ht="11.25">
      <c r="C383" s="74" t="s">
        <v>1182</v>
      </c>
      <c r="D383" s="105">
        <v>38380.155798611115</v>
      </c>
      <c r="E383" s="74">
        <v>2446.337616274754</v>
      </c>
      <c r="F383" s="97">
        <v>4.806885307442286</v>
      </c>
    </row>
    <row r="384" spans="3:6" ht="11.25">
      <c r="C384" s="74" t="s">
        <v>1311</v>
      </c>
      <c r="D384" s="105">
        <v>38380.16608796296</v>
      </c>
      <c r="E384" s="74">
        <v>943797.9142843883</v>
      </c>
      <c r="F384" s="97">
        <v>5.410616772597925</v>
      </c>
    </row>
    <row r="385" spans="3:6" ht="11.25">
      <c r="C385" s="74" t="s">
        <v>1088</v>
      </c>
      <c r="D385" s="105">
        <v>38380.17638888889</v>
      </c>
      <c r="E385" s="74">
        <v>1617352.6268310547</v>
      </c>
      <c r="F385" s="97">
        <v>1.681947597515436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1286</v>
      </c>
    </row>
    <row r="393" spans="1:7" ht="11.25">
      <c r="A393" s="74" t="s">
        <v>1155</v>
      </c>
      <c r="G393" s="74" t="s">
        <v>1213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25" zoomScaleNormal="125" workbookViewId="0" topLeftCell="A220">
      <selection activeCell="C302" sqref="C302"/>
    </sheetView>
  </sheetViews>
  <sheetFormatPr defaultColWidth="9.140625" defaultRowHeight="12.75"/>
  <cols>
    <col min="1" max="1" width="10.7109375" style="87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1092</v>
      </c>
      <c r="D1" s="76" t="s">
        <v>1093</v>
      </c>
      <c r="E1" s="15" t="s">
        <v>1094</v>
      </c>
      <c r="F1" s="31" t="s">
        <v>1095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38379.85820601852</v>
      </c>
      <c r="E3" s="15">
        <f>'raw data'!E3</f>
        <v>4767358.878731227</v>
      </c>
      <c r="F3" s="31">
        <f>'raw data'!F3</f>
        <v>0.9517413617555571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38379.86854166666</v>
      </c>
      <c r="E4" s="173">
        <v>6886.045</v>
      </c>
      <c r="F4" s="174">
        <v>1.8718799418600676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38379.87886574074</v>
      </c>
      <c r="E5" s="15">
        <f>'raw data'!E5</f>
        <v>5562276.360022733</v>
      </c>
      <c r="F5" s="31">
        <f>'raw data'!F5</f>
        <v>2.32253978058853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38379.889189814814</v>
      </c>
      <c r="E6" s="15">
        <f>'raw data'!E6</f>
        <v>4949564.74029783</v>
      </c>
      <c r="F6" s="31">
        <f>'raw data'!F6</f>
        <v>2.5506707884814652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38379.899513888886</v>
      </c>
      <c r="E7" s="173">
        <v>237723.135</v>
      </c>
      <c r="F7" s="174">
        <v>0.51296690138804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1309D101R3(0-14)</v>
      </c>
      <c r="D8" s="81">
        <f>'raw data'!D8</f>
        <v>38379.909849537034</v>
      </c>
      <c r="E8" s="15">
        <f>'raw data'!E8</f>
        <v>6158486.10366424</v>
      </c>
      <c r="F8" s="31">
        <f>'raw data'!F8</f>
        <v>3.9285357135415757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38379.92016203704</v>
      </c>
      <c r="E9" s="173">
        <v>4808439.78</v>
      </c>
      <c r="F9" s="174">
        <v>4.437111283988958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1309D102R1(99-109)</v>
      </c>
      <c r="D10" s="81">
        <f>'raw data'!D10</f>
        <v>38379.93048611111</v>
      </c>
      <c r="E10" s="173">
        <v>6702788.975</v>
      </c>
      <c r="F10" s="174">
        <v>3.1890024990016426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1309D103R1(15-23)</v>
      </c>
      <c r="D11" s="81">
        <f>'raw data'!D11</f>
        <v>38379.94079861111</v>
      </c>
      <c r="E11" s="15">
        <f>'raw data'!E11</f>
        <v>6036305.742224116</v>
      </c>
      <c r="F11" s="31">
        <f>'raw data'!F11</f>
        <v>2.0092443107049136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1309D104R2(37-47)</v>
      </c>
      <c r="D12" s="81">
        <f>'raw data'!D12</f>
        <v>38379.95111111111</v>
      </c>
      <c r="E12" s="173">
        <v>5641026.375</v>
      </c>
      <c r="F12" s="174">
        <v>4.553735473879466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38379.96142361111</v>
      </c>
      <c r="E13" s="15">
        <f>'raw data'!E13</f>
        <v>5457740.110522097</v>
      </c>
      <c r="F13" s="31">
        <f>'raw data'!F13</f>
        <v>3.0508951483148037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38379.97173611111</v>
      </c>
      <c r="E14" s="15">
        <f>'raw data'!E14</f>
        <v>4935764.481156699</v>
      </c>
      <c r="F14" s="31">
        <f>'raw data'!F14</f>
        <v>1.6677005367686846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38379.98202546296</v>
      </c>
      <c r="E15" s="15">
        <f>'raw data'!E15</f>
        <v>96725.85030507515</v>
      </c>
      <c r="F15" s="31">
        <f>'raw data'!F15</f>
        <v>1.6696849062831485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1309D105R3(23-32)</v>
      </c>
      <c r="D16" s="81">
        <f>'raw data'!D16</f>
        <v>38379.99233796296</v>
      </c>
      <c r="E16" s="173">
        <v>7814537.805</v>
      </c>
      <c r="F16" s="174">
        <v>0.6266369072102986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1309D36R3(98-106)</v>
      </c>
      <c r="D17" s="81">
        <f>'raw data'!D17</f>
        <v>38380.00266203703</v>
      </c>
      <c r="E17" s="15">
        <f>'raw data'!E17</f>
        <v>6019737.840700413</v>
      </c>
      <c r="F17" s="31">
        <f>'raw data'!F17</f>
        <v>1.5249299101841212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1309D107R2(35-45)</v>
      </c>
      <c r="D18" s="81">
        <f>'raw data'!D18</f>
        <v>38380.01296296297</v>
      </c>
      <c r="E18" s="15">
        <f>'raw data'!E18</f>
        <v>5639002.857891384</v>
      </c>
      <c r="F18" s="31">
        <f>'raw data'!F18</f>
        <v>4.959049537831895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38380.02328703704</v>
      </c>
      <c r="E19" s="15">
        <f>'raw data'!E19</f>
        <v>4626542.868149218</v>
      </c>
      <c r="F19" s="31">
        <f>'raw data'!F19</f>
        <v>0.8827206741803815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38380.033587962964</v>
      </c>
      <c r="E20" s="173">
        <v>5427724.51</v>
      </c>
      <c r="F20" s="174">
        <v>0.09010362931859917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1309D109R2(77-95)</v>
      </c>
      <c r="D21" s="81">
        <f>'raw data'!D21</f>
        <v>38380.04388888889</v>
      </c>
      <c r="E21" s="15">
        <f>'raw data'!E21</f>
        <v>4877022.677589459</v>
      </c>
      <c r="F21" s="31">
        <f>'raw data'!F21</f>
        <v>3.9924940098517623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1309D111R2(6-14)</v>
      </c>
      <c r="D22" s="81">
        <f>'raw data'!D22</f>
        <v>38380.05417824074</v>
      </c>
      <c r="E22" s="15">
        <f>'raw data'!E22</f>
        <v>3820209.0712046116</v>
      </c>
      <c r="F22" s="31">
        <f>'raw data'!F22</f>
        <v>2.7487258490929944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38380.06449074074</v>
      </c>
      <c r="E23" s="15">
        <f>'raw data'!E23</f>
        <v>6184058.729427826</v>
      </c>
      <c r="F23" s="31">
        <f>'raw data'!F23</f>
        <v>4.060516035921705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38380.074791666666</v>
      </c>
      <c r="E24" s="173">
        <v>4816671.505000001</v>
      </c>
      <c r="F24" s="174">
        <v>2.771113801431659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1309D111R3(131-138)</v>
      </c>
      <c r="D25" s="81">
        <f>'raw data'!D25</f>
        <v>38380.08509259259</v>
      </c>
      <c r="E25" s="15">
        <f>'raw data'!E25</f>
        <v>2460625.0344604664</v>
      </c>
      <c r="F25" s="31">
        <f>'raw data'!F25</f>
        <v>2.2215352071997403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38380.09539351852</v>
      </c>
      <c r="E26" s="15">
        <f>'raw data'!E26</f>
        <v>229542.01897357407</v>
      </c>
      <c r="F26" s="31">
        <f>'raw data'!F26</f>
        <v>4.309923755665885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1309D113R2(7-22)</v>
      </c>
      <c r="D27" s="81">
        <f>'raw data'!D27</f>
        <v>38380.105729166666</v>
      </c>
      <c r="E27" s="173">
        <v>4208577.905</v>
      </c>
      <c r="F27" s="174">
        <v>2.3912530933087894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1309D113R2(145-149)</v>
      </c>
      <c r="D28" s="81">
        <f>'raw data'!D28</f>
        <v>38380.11603009259</v>
      </c>
      <c r="E28" s="15">
        <f>'raw data'!E28</f>
        <v>6511197.285056905</v>
      </c>
      <c r="F28" s="31">
        <f>'raw data'!F28</f>
        <v>1.6320288387559876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38380.12634259259</v>
      </c>
      <c r="E29" s="15">
        <f>'raw data'!E29</f>
        <v>4759020.016734036</v>
      </c>
      <c r="F29" s="31">
        <f>'raw data'!F29</f>
        <v>1.5512776401336168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38380.136655092596</v>
      </c>
      <c r="E30" s="15">
        <f>'raw data'!E30</f>
        <v>5326931.008696723</v>
      </c>
      <c r="F30" s="31">
        <f>'raw data'!F30</f>
        <v>2.2975095648758495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38380.14693287037</v>
      </c>
      <c r="E31" s="173">
        <v>5877.98</v>
      </c>
      <c r="F31" s="174">
        <v>4.803963640554187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38380.15723379629</v>
      </c>
      <c r="E32" s="173">
        <v>68770.89</v>
      </c>
      <c r="F32" s="174">
        <v>1.3047940855857267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38380.16752314815</v>
      </c>
      <c r="E33" s="173">
        <v>6420594.645</v>
      </c>
      <c r="F33" s="174">
        <v>0.7566045565136694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38380.177824074075</v>
      </c>
      <c r="E34" s="15">
        <f>'raw data'!E34</f>
        <v>4895145.977451522</v>
      </c>
      <c r="F34" s="31">
        <f>'raw data'!F34</f>
        <v>0.5436266857659354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38379.85747685185</v>
      </c>
      <c r="E42" s="15">
        <f>'raw data'!E42</f>
        <v>4329751.308392842</v>
      </c>
      <c r="F42" s="31">
        <f>'raw data'!F42</f>
        <v>1.5039836554595671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38379.8678125</v>
      </c>
      <c r="E43" s="173">
        <v>11638.42</v>
      </c>
      <c r="F43" s="174">
        <v>0.42456469065031355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38379.87814814815</v>
      </c>
      <c r="E44" s="15">
        <f>'raw data'!E44</f>
        <v>4940863.645014445</v>
      </c>
      <c r="F44" s="31">
        <f>'raw data'!F44</f>
        <v>2.947472577661718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38379.88846064815</v>
      </c>
      <c r="E45" s="173">
        <v>4320748.86</v>
      </c>
      <c r="F45" s="174">
        <f>'raw data'!F45</f>
        <v>4.256443285994028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38379.89879629629</v>
      </c>
      <c r="E46" s="173">
        <v>229604.425</v>
      </c>
      <c r="F46" s="174">
        <v>1.9585648843547279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1309D101R3(0-14)</v>
      </c>
      <c r="D47" s="81">
        <f>'raw data'!D47</f>
        <v>38379.90912037037</v>
      </c>
      <c r="E47" s="15">
        <f>'raw data'!E47</f>
        <v>5761834.637926737</v>
      </c>
      <c r="F47" s="31">
        <f>'raw data'!F47</f>
        <v>2.750117672946206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38379.919444444444</v>
      </c>
      <c r="E48" s="173">
        <v>4329094.63</v>
      </c>
      <c r="F48" s="174">
        <v>1.1421463715602238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1309D102R1(99-109)</v>
      </c>
      <c r="D49" s="81">
        <f>'raw data'!D49</f>
        <v>38379.929756944446</v>
      </c>
      <c r="E49" s="15">
        <f>'raw data'!E49</f>
        <v>5460607.712361654</v>
      </c>
      <c r="F49" s="31">
        <f>'raw data'!F49</f>
        <v>1.8036760144576254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1309D103R1(15-23)</v>
      </c>
      <c r="D50" s="81">
        <f>'raw data'!D50</f>
        <v>38379.94008101852</v>
      </c>
      <c r="E50" s="15">
        <f>'raw data'!E50</f>
        <v>5009317.056508382</v>
      </c>
      <c r="F50" s="31">
        <f>'raw data'!F50</f>
        <v>3.3976639259627466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1309D104R2(37-47)</v>
      </c>
      <c r="D51" s="81">
        <f>'raw data'!D51</f>
        <v>38379.95038194444</v>
      </c>
      <c r="E51" s="15">
        <f>'raw data'!E51</f>
        <v>4360288.916890462</v>
      </c>
      <c r="F51" s="31">
        <f>'raw data'!F51</f>
        <v>1.2346071459256376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38379.960706018515</v>
      </c>
      <c r="E52" s="15">
        <f>'raw data'!E52</f>
        <v>2456354.2440592446</v>
      </c>
      <c r="F52" s="31">
        <f>'raw data'!F52</f>
        <v>3.4740086961510936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38379.97100694444</v>
      </c>
      <c r="E53" s="173">
        <v>4499273.154999999</v>
      </c>
      <c r="F53" s="174">
        <v>0.2974551147025439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38379.981307870374</v>
      </c>
      <c r="E54" s="15">
        <f>'raw data'!E54</f>
        <v>63460.11559013526</v>
      </c>
      <c r="F54" s="31">
        <f>'raw data'!F54</f>
        <v>0.49466616726057894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1309D105R3(23-32)</v>
      </c>
      <c r="D55" s="81">
        <f>'raw data'!D55</f>
        <v>38379.99162037037</v>
      </c>
      <c r="E55" s="15">
        <f>'raw data'!E55</f>
        <v>4419712.445254008</v>
      </c>
      <c r="F55" s="31">
        <f>'raw data'!F55</f>
        <v>1.5175963270837058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1309D36R3(98-106)</v>
      </c>
      <c r="D56" s="81">
        <f>'raw data'!D56</f>
        <v>38380.00194444445</v>
      </c>
      <c r="E56" s="15">
        <f>'raw data'!E56</f>
        <v>4600592.153083801</v>
      </c>
      <c r="F56" s="31">
        <f>'raw data'!F56</f>
        <v>2.3538965335458215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1309D107R2(35-45)</v>
      </c>
      <c r="D57" s="81">
        <f>'raw data'!D57</f>
        <v>38380.0122337963</v>
      </c>
      <c r="E57" s="173">
        <v>5074406.654999999</v>
      </c>
      <c r="F57" s="174">
        <v>2.6682054970038775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38380.02255787037</v>
      </c>
      <c r="E58" s="173">
        <v>4401819.335</v>
      </c>
      <c r="F58" s="174">
        <v>2.8295766075675255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38380.032858796294</v>
      </c>
      <c r="E59" s="15">
        <f>'raw data'!E59</f>
        <v>4984482.618436177</v>
      </c>
      <c r="F59" s="31">
        <f>'raw data'!F59</f>
        <v>1.9553055641727246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1309D109R2(77-95)</v>
      </c>
      <c r="D60" s="81">
        <f>'raw data'!D60</f>
        <v>38380.043171296296</v>
      </c>
      <c r="E60" s="173">
        <v>5584950.234999999</v>
      </c>
      <c r="F60" s="174">
        <v>0.05023161681906341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1309D111R2(6-14)</v>
      </c>
      <c r="D61" s="81">
        <f>'raw data'!D61</f>
        <v>38380.053460648145</v>
      </c>
      <c r="E61" s="15">
        <f>'raw data'!E61</f>
        <v>2637309.2312939963</v>
      </c>
      <c r="F61" s="31">
        <f>'raw data'!F61</f>
        <v>2.4742060929260536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38380.06376157407</v>
      </c>
      <c r="E62" s="173">
        <v>4495502.345000001</v>
      </c>
      <c r="F62" s="174">
        <v>2.7269850175283508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38380.07407407407</v>
      </c>
      <c r="E63" s="15">
        <f>'raw data'!E63</f>
        <v>4291159.742184957</v>
      </c>
      <c r="F63" s="31">
        <f>'raw data'!F63</f>
        <v>3.861477061136378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1309D111R3(131-138)</v>
      </c>
      <c r="D64" s="81">
        <f>'raw data'!D64</f>
        <v>38380.084375</v>
      </c>
      <c r="E64" s="15">
        <f>'raw data'!E64</f>
        <v>1518560.8807652793</v>
      </c>
      <c r="F64" s="31">
        <f>'raw data'!F64</f>
        <v>3.583952064357062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38380.094664351855</v>
      </c>
      <c r="E65" s="15">
        <f>'raw data'!E65</f>
        <v>226323.71884560585</v>
      </c>
      <c r="F65" s="31">
        <f>'raw data'!F65</f>
        <v>2.1615920378466518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1309D113R2(7-22)</v>
      </c>
      <c r="D66" s="81">
        <f>'raw data'!D66</f>
        <v>38380.105</v>
      </c>
      <c r="E66" s="15">
        <f>'raw data'!E66</f>
        <v>3380039.916179657</v>
      </c>
      <c r="F66" s="31">
        <f>'raw data'!F66</f>
        <v>3.479661411645158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1309D113R2(145-149)</v>
      </c>
      <c r="D67" s="81">
        <f>'raw data'!D67</f>
        <v>38380.1153125</v>
      </c>
      <c r="E67" s="15">
        <f>'raw data'!E67</f>
        <v>4097511.751984914</v>
      </c>
      <c r="F67" s="31">
        <f>'raw data'!F67</f>
        <v>1.3542452677531878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38380.125625</v>
      </c>
      <c r="E68" s="15">
        <f>'raw data'!E68</f>
        <v>4318604.836734772</v>
      </c>
      <c r="F68" s="31">
        <f>'raw data'!F68</f>
        <v>4.887275145604432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38380.135925925926</v>
      </c>
      <c r="E69" s="15">
        <f>'raw data'!E69</f>
        <v>2357074.2642504373</v>
      </c>
      <c r="F69" s="31">
        <f>'raw data'!F69</f>
        <v>4.191931017336542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38380.146215277775</v>
      </c>
      <c r="E70" s="15">
        <f>'raw data'!E70</f>
        <v>10811.615640411776</v>
      </c>
      <c r="F70" s="31">
        <f>'raw data'!F70</f>
        <v>1.9879908423119956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38380.15650462963</v>
      </c>
      <c r="E71" s="173">
        <v>55937.5</v>
      </c>
      <c r="F71" s="174">
        <v>0.7268583672532108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38380.16680555556</v>
      </c>
      <c r="E72" s="15">
        <f>'raw data'!E72</f>
        <v>4446319.080296834</v>
      </c>
      <c r="F72" s="31">
        <f>'raw data'!F72</f>
        <v>3.136781430040072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38380.177094907405</v>
      </c>
      <c r="E73" s="15">
        <f>'raw data'!E73</f>
        <v>4369716.770629883</v>
      </c>
      <c r="F73" s="31">
        <f>'raw data'!F73</f>
        <v>1.5893932309783865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38379.85445601852</v>
      </c>
      <c r="E81" s="15">
        <f>'raw data'!E81</f>
        <v>4075312.1896137665</v>
      </c>
      <c r="F81" s="31">
        <f>'raw data'!F81</f>
        <v>2.5470609916106346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38379.86478009259</v>
      </c>
      <c r="E82" s="15">
        <f>'raw data'!E82</f>
        <v>13017.205797423918</v>
      </c>
      <c r="F82" s="31">
        <f>'raw data'!F82</f>
        <v>2.6596508148478564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38379.87511574074</v>
      </c>
      <c r="E83" s="173">
        <v>3834761.825</v>
      </c>
      <c r="F83" s="174">
        <v>1.5009541883884776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38379.88543981482</v>
      </c>
      <c r="E84" s="15">
        <f>'raw data'!E84</f>
        <v>4180311.0178309614</v>
      </c>
      <c r="F84" s="31">
        <f>'raw data'!F84</f>
        <v>2.751656277083736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38379.89576388889</v>
      </c>
      <c r="E85" s="173">
        <v>2870871.335</v>
      </c>
      <c r="F85" s="174">
        <v>1.092072784243509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1309D101R3(0-14)</v>
      </c>
      <c r="D86" s="81">
        <f>'raw data'!D86</f>
        <v>38379.90609953704</v>
      </c>
      <c r="E86" s="173">
        <v>1774415.97</v>
      </c>
      <c r="F86" s="174">
        <v>0.7318449467108283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38379.91642361111</v>
      </c>
      <c r="E87" s="15">
        <f>'raw data'!E87</f>
        <v>4169514.80957617</v>
      </c>
      <c r="F87" s="31">
        <f>'raw data'!F87</f>
        <v>4.361506699376989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1309D102R1(99-109)</v>
      </c>
      <c r="D88" s="81">
        <f>'raw data'!D88</f>
        <v>38379.92673611111</v>
      </c>
      <c r="E88" s="15">
        <f>'raw data'!E88</f>
        <v>1756145.489644343</v>
      </c>
      <c r="F88" s="31">
        <f>'raw data'!F88</f>
        <v>2.7138808393957343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1309D103R1(15-23)</v>
      </c>
      <c r="D89" s="81">
        <f>'raw data'!D89</f>
        <v>38379.937048611115</v>
      </c>
      <c r="E89" s="15">
        <f>'raw data'!E89</f>
        <v>1984803.6087422417</v>
      </c>
      <c r="F89" s="31">
        <f>'raw data'!F89</f>
        <v>1.8767887157948147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1309D104R2(37-47)</v>
      </c>
      <c r="D90" s="81">
        <f>'raw data'!D90</f>
        <v>38379.94736111111</v>
      </c>
      <c r="E90" s="15">
        <f>'raw data'!E90</f>
        <v>2733454.942298401</v>
      </c>
      <c r="F90" s="31">
        <f>'raw data'!F90</f>
        <v>3.433044613380071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38379.95768518518</v>
      </c>
      <c r="E91" s="15">
        <f>'raw data'!E91</f>
        <v>2239563.7533289073</v>
      </c>
      <c r="F91" s="31">
        <f>'raw data'!F91</f>
        <v>2.192763695481996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38379.967997685184</v>
      </c>
      <c r="E92" s="15">
        <f>'raw data'!E92</f>
        <v>4245664.370450067</v>
      </c>
      <c r="F92" s="31">
        <f>'raw data'!F92</f>
        <v>3.0485976664727663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38379.97828703704</v>
      </c>
      <c r="E93" s="173">
        <v>2892849.845</v>
      </c>
      <c r="F93" s="174">
        <v>0.1921667917400441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1309D105R3(23-32)</v>
      </c>
      <c r="D94" s="81">
        <f>'raw data'!D94</f>
        <v>38379.98857638889</v>
      </c>
      <c r="E94" s="15">
        <f>'raw data'!E94</f>
        <v>2373784.5839079395</v>
      </c>
      <c r="F94" s="31">
        <f>'raw data'!F94</f>
        <v>3.238504160432104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1309D36R3(98-106)</v>
      </c>
      <c r="D95" s="81">
        <f>'raw data'!D95</f>
        <v>38379.99890046296</v>
      </c>
      <c r="E95" s="15">
        <f>'raw data'!E95</f>
        <v>2044707.2869551363</v>
      </c>
      <c r="F95" s="31">
        <f>'raw data'!F95</f>
        <v>3.764051284498583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1309D107R2(35-45)</v>
      </c>
      <c r="D96" s="81">
        <f>'raw data'!D96</f>
        <v>38380.00921296296</v>
      </c>
      <c r="E96" s="15">
        <f>'raw data'!E96</f>
        <v>1868357.3917860552</v>
      </c>
      <c r="F96" s="31">
        <f>'raw data'!F96</f>
        <v>7.306544318177677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38380.019537037035</v>
      </c>
      <c r="E97" s="15">
        <f>'raw data'!E97</f>
        <v>4107049.4263450797</v>
      </c>
      <c r="F97" s="31">
        <f>'raw data'!F97</f>
        <v>2.63306102514276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38380.02984953704</v>
      </c>
      <c r="E98" s="173">
        <v>3965665.025</v>
      </c>
      <c r="F98" s="174">
        <v>0.12100838602254434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1309D109R2(77-95)</v>
      </c>
      <c r="D99" s="81">
        <f>'raw data'!D99</f>
        <v>38380.04015046296</v>
      </c>
      <c r="E99" s="15">
        <f>'raw data'!E99</f>
        <v>2083596.7656408818</v>
      </c>
      <c r="F99" s="31">
        <f>'raw data'!F99</f>
        <v>3.8218625580987156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1309D111R2(6-14)</v>
      </c>
      <c r="D100" s="81">
        <f>'raw data'!D100</f>
        <v>38380.05043981481</v>
      </c>
      <c r="E100" s="15">
        <f>'raw data'!E100</f>
        <v>3142485.6296285256</v>
      </c>
      <c r="F100" s="31">
        <f>'raw data'!F100</f>
        <v>0.5576098117152187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38380.060740740744</v>
      </c>
      <c r="E101" s="15">
        <f>'raw data'!E101</f>
        <v>5157518.399817521</v>
      </c>
      <c r="F101" s="31">
        <f>'raw data'!F101</f>
        <v>4.201221080643395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38380.07104166667</v>
      </c>
      <c r="E102" s="15">
        <f>'raw data'!E102</f>
        <v>4227812.504600075</v>
      </c>
      <c r="F102" s="31">
        <f>'raw data'!F102</f>
        <v>3.0938356891155454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1309D111R3(131-138)</v>
      </c>
      <c r="D103" s="81">
        <f>'raw data'!D103</f>
        <v>38380.081354166665</v>
      </c>
      <c r="E103" s="173">
        <v>3569140.45</v>
      </c>
      <c r="F103" s="174">
        <v>1.7914373323445227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38380.09164351852</v>
      </c>
      <c r="E104" s="15">
        <f>'raw data'!E104</f>
        <v>2949108.5306348708</v>
      </c>
      <c r="F104" s="31">
        <f>'raw data'!F104</f>
        <v>1.7387433392371152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1309D113R2(7-22)</v>
      </c>
      <c r="D105" s="81">
        <f>'raw data'!D105</f>
        <v>38380.10196759259</v>
      </c>
      <c r="E105" s="15">
        <f>'raw data'!E105</f>
        <v>7734975.769140044</v>
      </c>
      <c r="F105" s="31">
        <f>'raw data'!F105</f>
        <v>3.6106519359269367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1309D113R2(145-149)</v>
      </c>
      <c r="D106" s="81">
        <f>'raw data'!D106</f>
        <v>38380.112280092595</v>
      </c>
      <c r="E106" s="15">
        <f>'raw data'!E106</f>
        <v>2832918.224718948</v>
      </c>
      <c r="F106" s="31">
        <f>'raw data'!F106</f>
        <v>4.076703417966756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38380.12259259259</v>
      </c>
      <c r="E107" s="15">
        <f>'raw data'!E107</f>
        <v>4237335.667362508</v>
      </c>
      <c r="F107" s="31">
        <f>'raw data'!F107</f>
        <v>3.119698154802664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38380.13290509259</v>
      </c>
      <c r="E108" s="15">
        <f>'raw data'!E108</f>
        <v>2299789.389690759</v>
      </c>
      <c r="F108" s="31">
        <f>'raw data'!F108</f>
        <v>1.253119366515496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38380.14319444444</v>
      </c>
      <c r="E109" s="15">
        <f>'raw data'!E109</f>
        <v>13164.20515287625</v>
      </c>
      <c r="F109" s="31">
        <f>'raw data'!F109</f>
        <v>1.5391448035937783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38380.153495370374</v>
      </c>
      <c r="E110" s="15">
        <f>'raw data'!E110</f>
        <v>2875469.065351069</v>
      </c>
      <c r="F110" s="31">
        <f>'raw data'!F110</f>
        <v>3.390679442448968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38380.16378472222</v>
      </c>
      <c r="E111" s="15">
        <f>'raw data'!E111</f>
        <v>5547746.409028152</v>
      </c>
      <c r="F111" s="31">
        <f>'raw data'!F111</f>
        <v>0.3057601149339305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38380.17407407407</v>
      </c>
      <c r="E112" s="173">
        <v>4176420.3950000005</v>
      </c>
      <c r="F112" s="174">
        <v>3.0714231089593693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38379.85971064815</v>
      </c>
      <c r="E120" s="15">
        <f>'raw data'!E120</f>
        <v>28024.773701265916</v>
      </c>
      <c r="F120" s="31">
        <f>'raw data'!F120</f>
        <v>2.7500782022124786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38379.870046296295</v>
      </c>
      <c r="E121" s="171">
        <v>124.43</v>
      </c>
      <c r="F121" s="172">
        <v>38.4609715910195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38379.880381944444</v>
      </c>
      <c r="E122" s="15">
        <f>'raw data'!E122</f>
        <v>1301.7215838678803</v>
      </c>
      <c r="F122" s="31">
        <f>'raw data'!F122</f>
        <v>2.9560788756004506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38379.890706018516</v>
      </c>
      <c r="E123" s="15">
        <f>'raw data'!E123</f>
        <v>27679.709451517294</v>
      </c>
      <c r="F123" s="31">
        <f>'raw data'!F123</f>
        <v>1.861674299640209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38379.901030092595</v>
      </c>
      <c r="E124" s="173">
        <v>607.5</v>
      </c>
      <c r="F124" s="174">
        <v>3.9411745861689385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1309D101R3(0-14)</v>
      </c>
      <c r="D125" s="81">
        <f>'raw data'!D125</f>
        <v>38379.91135416667</v>
      </c>
      <c r="E125" s="15">
        <f>'raw data'!E125</f>
        <v>4736.720603789258</v>
      </c>
      <c r="F125" s="31">
        <f>'raw data'!F125</f>
        <v>1.6522732326424818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38379.92167824074</v>
      </c>
      <c r="E126" s="15">
        <f>'raw data'!E126</f>
        <v>27652.13036269049</v>
      </c>
      <c r="F126" s="31">
        <f>'raw data'!F126</f>
        <v>2.1500829342864503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1309D102R1(99-109)</v>
      </c>
      <c r="D127" s="81">
        <f>'raw data'!D127</f>
        <v>38379.93199074074</v>
      </c>
      <c r="E127" s="15">
        <f>'raw data'!E127</f>
        <v>1071.8304511186006</v>
      </c>
      <c r="F127" s="31">
        <f>'raw data'!F127</f>
        <v>2.5881692627514883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1309D103R1(15-23)</v>
      </c>
      <c r="D128" s="81">
        <f>'raw data'!D128</f>
        <v>38379.94231481481</v>
      </c>
      <c r="E128" s="173">
        <v>1168.03</v>
      </c>
      <c r="F128" s="174">
        <v>1.4747156485452262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1309D104R2(37-47)</v>
      </c>
      <c r="D129" s="81">
        <f>'raw data'!D129</f>
        <v>38379.95261574074</v>
      </c>
      <c r="E129" s="15">
        <f>'raw data'!E129</f>
        <v>1065.8406855114713</v>
      </c>
      <c r="F129" s="31">
        <f>'raw data'!F129</f>
        <v>4.315294065453135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38379.96293981482</v>
      </c>
      <c r="E130" s="15">
        <f>'raw data'!E130</f>
        <v>73348.97766018398</v>
      </c>
      <c r="F130" s="31">
        <f>'raw data'!F130</f>
        <v>1.8672796620615526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38379.97324074074</v>
      </c>
      <c r="E131" s="15">
        <f>'raw data'!E131</f>
        <v>27994.54675133685</v>
      </c>
      <c r="F131" s="31">
        <f>'raw data'!F131</f>
        <v>4.032102719881414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38379.98353009259</v>
      </c>
      <c r="E132" s="171">
        <v>188.15</v>
      </c>
      <c r="F132" s="172">
        <v>13.582162674505438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1309D105R3(23-32)</v>
      </c>
      <c r="D133" s="81">
        <f>'raw data'!D133</f>
        <v>38379.99385416666</v>
      </c>
      <c r="E133" s="173">
        <v>1770.11</v>
      </c>
      <c r="F133" s="174">
        <v>0.4394175838254133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1309D36R3(98-106)</v>
      </c>
      <c r="D134" s="81">
        <f>'raw data'!D134</f>
        <v>38380.004166666666</v>
      </c>
      <c r="E134" s="173">
        <v>929.79</v>
      </c>
      <c r="F134" s="174">
        <v>1.0281981610524615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1309D107R2(35-45)</v>
      </c>
      <c r="D135" s="81">
        <f>'raw data'!D135</f>
        <v>38380.01446759259</v>
      </c>
      <c r="E135" s="15">
        <f>'raw data'!E135</f>
        <v>1120.2641349894395</v>
      </c>
      <c r="F135" s="31">
        <f>'raw data'!F135</f>
        <v>1.549426543086624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38380.02480324074</v>
      </c>
      <c r="E136" s="173">
        <v>27339.31</v>
      </c>
      <c r="F136" s="174">
        <v>1.0456857602987712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38380.035092592596</v>
      </c>
      <c r="E137" s="171">
        <v>1336.43</v>
      </c>
      <c r="F137" s="172">
        <v>5.777785630790685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1309D109R2(77-95)</v>
      </c>
      <c r="D138" s="81">
        <f>'raw data'!D138</f>
        <v>38380.04540509259</v>
      </c>
      <c r="E138" s="173">
        <v>1219.335</v>
      </c>
      <c r="F138" s="174">
        <v>3.8732310575394884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1309D111R2(6-14)</v>
      </c>
      <c r="D139" s="81">
        <f>'raw data'!D139</f>
        <v>38380.05568287037</v>
      </c>
      <c r="E139" s="171">
        <f>'raw data'!E139</f>
        <v>609.3360398244628</v>
      </c>
      <c r="F139" s="172">
        <f>'raw data'!F139</f>
        <v>5.71672648887556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38380.06599537037</v>
      </c>
      <c r="E140" s="15">
        <f>'raw data'!E140</f>
        <v>12042.548895305654</v>
      </c>
      <c r="F140" s="31">
        <f>'raw data'!F140</f>
        <v>1.4949282877219359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38380.07630787037</v>
      </c>
      <c r="E141" s="173">
        <v>27391.52</v>
      </c>
      <c r="F141" s="174">
        <f>'raw data'!F141</f>
        <v>1.8110399281341043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1309D111R3(131-138)</v>
      </c>
      <c r="D142" s="81">
        <f>'raw data'!D142</f>
        <v>38380.086597222224</v>
      </c>
      <c r="E142" s="171">
        <v>249.69</v>
      </c>
      <c r="F142" s="172">
        <v>7.736856606999432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38380.09690972222</v>
      </c>
      <c r="E143" s="173">
        <v>248.85</v>
      </c>
      <c r="F143" s="174">
        <v>2.5289332338994543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1309D113R2(7-22)</v>
      </c>
      <c r="D144" s="81">
        <f>'raw data'!D144</f>
        <v>38380.1072337963</v>
      </c>
      <c r="E144" s="173">
        <v>2107.825</v>
      </c>
      <c r="F144" s="174">
        <v>2.855163884421106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1309D113R2(145-149)</v>
      </c>
      <c r="D145" s="81">
        <f>'raw data'!D145</f>
        <v>38380.11754629629</v>
      </c>
      <c r="E145" s="173">
        <v>1594.775</v>
      </c>
      <c r="F145" s="174">
        <v>2.3282392237210225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38380.127847222226</v>
      </c>
      <c r="E146" s="173">
        <v>27150.31</v>
      </c>
      <c r="F146" s="174">
        <v>0.05052565354186496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38380.13814814815</v>
      </c>
      <c r="E147" s="15">
        <f>'raw data'!E147</f>
        <v>72233.17968765042</v>
      </c>
      <c r="F147" s="31">
        <f>'raw data'!F147</f>
        <v>2.0976509471833578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38380.14844907408</v>
      </c>
      <c r="E148" s="173">
        <v>94.74</v>
      </c>
      <c r="F148" s="174">
        <v>17.494809954626064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38380.158738425926</v>
      </c>
      <c r="E149" s="173">
        <v>233.42</v>
      </c>
      <c r="F149" s="174">
        <v>12.347559078555173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38380.169027777774</v>
      </c>
      <c r="E150" s="15">
        <f>'raw data'!E150</f>
        <v>12277.498794094745</v>
      </c>
      <c r="F150" s="31">
        <f>'raw data'!F150</f>
        <v>3.055837661093191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38380.17932870371</v>
      </c>
      <c r="E151" s="15">
        <f>'raw data'!E151</f>
        <v>27980.569708743693</v>
      </c>
      <c r="F151" s="31">
        <f>'raw data'!F151</f>
        <v>0.334174373145108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38379.85539351852</v>
      </c>
      <c r="E159" s="173">
        <v>758039.075</v>
      </c>
      <c r="F159" s="174">
        <v>0.4274277467053344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38379.86571759259</v>
      </c>
      <c r="E160" s="173">
        <v>1683.04</v>
      </c>
      <c r="F160" s="174">
        <v>3.2804269343003747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38379.87605324074</v>
      </c>
      <c r="E161" s="15">
        <f>'raw data'!E161</f>
        <v>989371.1662695037</v>
      </c>
      <c r="F161" s="31">
        <f>'raw data'!F161</f>
        <v>1.3967400031015615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38379.88637731481</v>
      </c>
      <c r="E162" s="15">
        <f>'raw data'!E162</f>
        <v>757334.9115694494</v>
      </c>
      <c r="F162" s="31">
        <f>'raw data'!F162</f>
        <v>3.5266256541744854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38379.89670138889</v>
      </c>
      <c r="E163" s="15">
        <f>'raw data'!E163</f>
        <v>4626214.551827049</v>
      </c>
      <c r="F163" s="31">
        <f>'raw data'!F163</f>
        <v>2.66647282191477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1309D101R3(0-14)</v>
      </c>
      <c r="D164" s="81">
        <f>'raw data'!D164</f>
        <v>38379.90703703704</v>
      </c>
      <c r="E164" s="173">
        <v>1127592.4049999998</v>
      </c>
      <c r="F164" s="174">
        <v>0.8192993431246542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38379.91736111111</v>
      </c>
      <c r="E165" s="15">
        <f>'raw data'!E165</f>
        <v>785856.3388734454</v>
      </c>
      <c r="F165" s="31">
        <f>'raw data'!F165</f>
        <v>0.9682005650308507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1309D102R1(99-109)</v>
      </c>
      <c r="D166" s="81">
        <f>'raw data'!D166</f>
        <v>38379.92767361111</v>
      </c>
      <c r="E166" s="15">
        <f>'raw data'!E166</f>
        <v>1144416.7187547425</v>
      </c>
      <c r="F166" s="31">
        <f>'raw data'!F166</f>
        <v>2.195816986430006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1309D103R1(15-23)</v>
      </c>
      <c r="D167" s="81">
        <f>'raw data'!D167</f>
        <v>38379.93798611111</v>
      </c>
      <c r="E167" s="15">
        <f>'raw data'!E167</f>
        <v>966180.4452163368</v>
      </c>
      <c r="F167" s="31">
        <f>'raw data'!F167</f>
        <v>0.5222820192003325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1309D104R2(37-47)</v>
      </c>
      <c r="D168" s="81">
        <f>'raw data'!D168</f>
        <v>38379.94829861111</v>
      </c>
      <c r="E168" s="15">
        <f>'raw data'!E168</f>
        <v>1706618.9809179518</v>
      </c>
      <c r="F168" s="31">
        <f>'raw data'!F168</f>
        <v>1.2126493078983216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38379.95862268518</v>
      </c>
      <c r="E169" s="15">
        <f>'raw data'!E169</f>
        <v>392096.2086433515</v>
      </c>
      <c r="F169" s="31">
        <f>'raw data'!F169</f>
        <v>1.6543793866048602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38379.968935185185</v>
      </c>
      <c r="E170" s="173">
        <v>741777.29</v>
      </c>
      <c r="F170" s="174">
        <v>2.6273853455041047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38379.97922453703</v>
      </c>
      <c r="E171" s="15">
        <f>'raw data'!E171</f>
        <v>4990744.001169713</v>
      </c>
      <c r="F171" s="31">
        <f>'raw data'!F171</f>
        <v>2.492045182347734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1309D105R3(23-32)</v>
      </c>
      <c r="D172" s="81">
        <f>'raw data'!D172</f>
        <v>38379.98952546297</v>
      </c>
      <c r="E172" s="15">
        <f>'raw data'!E172</f>
        <v>1094247.2512164644</v>
      </c>
      <c r="F172" s="31">
        <f>'raw data'!F172</f>
        <v>1.251622563032228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1309D36R3(98-106)</v>
      </c>
      <c r="D173" s="81">
        <f>'raw data'!D173</f>
        <v>38379.99983796296</v>
      </c>
      <c r="E173" s="15">
        <f>'raw data'!E173</f>
        <v>1144479.24886805</v>
      </c>
      <c r="F173" s="31">
        <f>'raw data'!F173</f>
        <v>2.482953574704664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1309D107R2(35-45)</v>
      </c>
      <c r="D174" s="81">
        <f>'raw data'!D174</f>
        <v>38380.010150462964</v>
      </c>
      <c r="E174" s="173">
        <v>956332.77</v>
      </c>
      <c r="F174" s="174">
        <v>1.0507603099397111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38380.020474537036</v>
      </c>
      <c r="E175" s="15">
        <f>'raw data'!E175</f>
        <v>748968.5347213692</v>
      </c>
      <c r="F175" s="31">
        <f>'raw data'!F175</f>
        <v>3.6214689606039743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38380.03077546296</v>
      </c>
      <c r="E176" s="15">
        <f>'raw data'!E176</f>
        <v>1005242.7207332343</v>
      </c>
      <c r="F176" s="31">
        <f>'raw data'!F176</f>
        <v>3.067974229384474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1309D109R2(77-95)</v>
      </c>
      <c r="D177" s="81">
        <f>'raw data'!D177</f>
        <v>38380.04107638889</v>
      </c>
      <c r="E177" s="15">
        <f>'raw data'!E177</f>
        <v>1145216.2574046534</v>
      </c>
      <c r="F177" s="31">
        <f>'raw data'!F177</f>
        <v>3.1444265042701143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1309D111R2(6-14)</v>
      </c>
      <c r="D178" s="81">
        <f>'raw data'!D178</f>
        <v>38380.05137731481</v>
      </c>
      <c r="E178" s="173">
        <v>2672607.7750000004</v>
      </c>
      <c r="F178" s="174">
        <v>3.680448869079463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38380.06167824074</v>
      </c>
      <c r="E179" s="173">
        <v>846292.925</v>
      </c>
      <c r="F179" s="174">
        <v>2.9277582016302115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38380.07197916666</v>
      </c>
      <c r="E180" s="15">
        <f>'raw data'!E180</f>
        <v>763853.054295339</v>
      </c>
      <c r="F180" s="31">
        <f>'raw data'!F180</f>
        <v>0.849048274359656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1309D111R3(131-138)</v>
      </c>
      <c r="D181" s="81">
        <f>'raw data'!D181</f>
        <v>38380.082291666666</v>
      </c>
      <c r="E181" s="15">
        <f>'raw data'!E181</f>
        <v>3587848.2805183274</v>
      </c>
      <c r="F181" s="31">
        <f>'raw data'!F181</f>
        <v>4.937035365139257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38380.09258101852</v>
      </c>
      <c r="E182" s="15">
        <f>'raw data'!E182</f>
        <v>4666444.929964943</v>
      </c>
      <c r="F182" s="31">
        <f>'raw data'!F182</f>
        <v>3.266225730503805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1309D113R2(7-22)</v>
      </c>
      <c r="D183" s="81">
        <f>'raw data'!D183</f>
        <v>38380.10290509259</v>
      </c>
      <c r="E183" s="15">
        <f>'raw data'!E183</f>
        <v>460875.63165244035</v>
      </c>
      <c r="F183" s="31">
        <f>'raw data'!F183</f>
        <v>2.021414504042428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1309D113R2(145-149)</v>
      </c>
      <c r="D184" s="81">
        <f>'raw data'!D184</f>
        <v>38380.113217592596</v>
      </c>
      <c r="E184" s="15">
        <f>'raw data'!E184</f>
        <v>1250469.370669509</v>
      </c>
      <c r="F184" s="31">
        <f>'raw data'!F184</f>
        <v>3.454153405746614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38380.12353009259</v>
      </c>
      <c r="E185" s="173">
        <v>792659.83</v>
      </c>
      <c r="F185" s="174">
        <v>0.002487085953816021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38380.13384259259</v>
      </c>
      <c r="E186" s="15">
        <f>'raw data'!E186</f>
        <v>364027.4764779362</v>
      </c>
      <c r="F186" s="31">
        <f>'raw data'!F186</f>
        <v>1.4343635583442849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38380.14413194444</v>
      </c>
      <c r="E187" s="171">
        <f>'raw data'!E187</f>
        <v>583.6448803174321</v>
      </c>
      <c r="F187" s="172">
        <f>'raw data'!F187</f>
        <v>7.267194569414983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38380.15443287037</v>
      </c>
      <c r="E188" s="15">
        <f>'raw data'!E188</f>
        <v>4869955.315584268</v>
      </c>
      <c r="F188" s="31">
        <f>'raw data'!F188</f>
        <v>2.415429072399985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38380.164722222224</v>
      </c>
      <c r="E189" s="15">
        <f>'raw data'!E189</f>
        <v>856503.1304420466</v>
      </c>
      <c r="F189" s="31">
        <f>'raw data'!F189</f>
        <v>1.2575027351903556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38380.17501157407</v>
      </c>
      <c r="E190" s="15">
        <f>'raw data'!E190</f>
        <v>781221.1915942568</v>
      </c>
      <c r="F190" s="31">
        <f>'raw data'!F190</f>
        <v>1.1038548242921424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38379.853530092594</v>
      </c>
      <c r="E198" s="15">
        <v>375894.08</v>
      </c>
      <c r="F198" s="31">
        <f>'raw data'!F198</f>
        <v>3.685492007587574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38379.86384259259</v>
      </c>
      <c r="E199" s="15">
        <f>'raw data'!E199</f>
        <v>10539.59337909023</v>
      </c>
      <c r="F199" s="31">
        <f>'raw data'!F199</f>
        <v>0.6505851336970767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38379.87417824074</v>
      </c>
      <c r="E200" s="15">
        <f>'raw data'!E200</f>
        <v>369542.9814710617</v>
      </c>
      <c r="F200" s="31">
        <f>'raw data'!F200</f>
        <v>0.49711798185923767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38379.88450231482</v>
      </c>
      <c r="E201" s="15">
        <f>'raw data'!E201</f>
        <v>381441.71915849054</v>
      </c>
      <c r="F201" s="31">
        <f>'raw data'!F201</f>
        <v>0.6727638254064408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38379.89482638889</v>
      </c>
      <c r="E202" s="173">
        <v>275796.565</v>
      </c>
      <c r="F202" s="174">
        <v>1.5972838652251995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1309D101R3(0-14)</v>
      </c>
      <c r="D203" s="81">
        <f>'raw data'!D203</f>
        <v>38379.90516203704</v>
      </c>
      <c r="E203" s="173">
        <v>210528.375</v>
      </c>
      <c r="F203" s="174">
        <v>0.36353153089908596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38379.91548611111</v>
      </c>
      <c r="E204" s="15">
        <f>'raw data'!E204</f>
        <v>377379.64830191806</v>
      </c>
      <c r="F204" s="31">
        <f>'raw data'!F204</f>
        <v>4.352348277683371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1309D102R1(99-109)</v>
      </c>
      <c r="D205" s="81">
        <f>'raw data'!D205</f>
        <v>38379.92579861111</v>
      </c>
      <c r="E205" s="15">
        <f>'raw data'!E205</f>
        <v>208377.55660080787</v>
      </c>
      <c r="F205" s="31">
        <f>'raw data'!F205</f>
        <v>1.275246179247049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1309D103R1(15-23)</v>
      </c>
      <c r="D206" s="81">
        <f>'raw data'!D206</f>
        <v>38379.936111111114</v>
      </c>
      <c r="E206" s="15">
        <f>'raw data'!E206</f>
        <v>257814.57250778005</v>
      </c>
      <c r="F206" s="31">
        <f>'raw data'!F206</f>
        <v>2.4602280607129208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1309D104R2(37-47)</v>
      </c>
      <c r="D207" s="81">
        <f>'raw data'!D207</f>
        <v>38379.946435185186</v>
      </c>
      <c r="E207" s="15">
        <f>'raw data'!E207</f>
        <v>276634.26497284696</v>
      </c>
      <c r="F207" s="31">
        <f>'raw data'!F207</f>
        <v>3.91184341283586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38379.95674768519</v>
      </c>
      <c r="E208" s="173">
        <v>241627.29499999998</v>
      </c>
      <c r="F208" s="174">
        <v>0.9083920293106699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38379.96707175926</v>
      </c>
      <c r="E209" s="15">
        <f>'raw data'!E209</f>
        <v>378535.6012369791</v>
      </c>
      <c r="F209" s="31">
        <f>'raw data'!F209</f>
        <v>3.026721833716172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38379.97736111111</v>
      </c>
      <c r="E210" s="15">
        <f>'raw data'!E210</f>
        <v>262720.1770774536</v>
      </c>
      <c r="F210" s="31">
        <f>'raw data'!F210</f>
        <v>1.4132664997163136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1309D105R3(23-32)</v>
      </c>
      <c r="D211" s="81">
        <f>'raw data'!D211</f>
        <v>38379.987650462965</v>
      </c>
      <c r="E211" s="15">
        <f>'raw data'!E211</f>
        <v>243295.93079765764</v>
      </c>
      <c r="F211" s="31">
        <f>'raw data'!F211</f>
        <v>1.469645235884232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1309D36R3(98-106)</v>
      </c>
      <c r="D212" s="81">
        <f>'raw data'!D212</f>
        <v>38379.99797453704</v>
      </c>
      <c r="E212" s="15">
        <f>'raw data'!E212</f>
        <v>231248.84613982838</v>
      </c>
      <c r="F212" s="31">
        <f>'raw data'!F212</f>
        <v>2.6951643056722276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1309D107R2(35-45)</v>
      </c>
      <c r="D213" s="81">
        <f>'raw data'!D213</f>
        <v>38380.00828703704</v>
      </c>
      <c r="E213" s="15">
        <f>'raw data'!E213</f>
        <v>234741.40865301964</v>
      </c>
      <c r="F213" s="31">
        <f>'raw data'!F213</f>
        <v>2.3308655791852897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38380.018599537034</v>
      </c>
      <c r="E214" s="15">
        <f>'raw data'!E214</f>
        <v>386748.747110527</v>
      </c>
      <c r="F214" s="31">
        <f>'raw data'!F214</f>
        <v>0.9890973923010007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38380.028912037036</v>
      </c>
      <c r="E215" s="15">
        <f>'raw data'!E215</f>
        <v>360920.72927745304</v>
      </c>
      <c r="F215" s="31">
        <f>'raw data'!F215</f>
        <v>1.9747821972091208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1309D109R2(77-95)</v>
      </c>
      <c r="D216" s="81">
        <f>'raw data'!D216</f>
        <v>38380.03921296296</v>
      </c>
      <c r="E216" s="15">
        <f>'raw data'!E216</f>
        <v>260202.33163682494</v>
      </c>
      <c r="F216" s="31">
        <f>'raw data'!F216</f>
        <v>3.4399032725554988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1309D111R2(6-14)</v>
      </c>
      <c r="D217" s="81">
        <f>'raw data'!D217</f>
        <v>38380.04951388889</v>
      </c>
      <c r="E217" s="173">
        <v>301234.38</v>
      </c>
      <c r="F217" s="174">
        <v>1.767945470009204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38380.05980324074</v>
      </c>
      <c r="E218" s="15">
        <f>'raw data'!E218</f>
        <v>438021.66729831696</v>
      </c>
      <c r="F218" s="31">
        <f>'raw data'!F218</f>
        <v>1.2766438338597792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38380.07011574074</v>
      </c>
      <c r="E219" s="15">
        <f>'raw data'!E219</f>
        <v>382454.0191845894</v>
      </c>
      <c r="F219" s="31">
        <f>'raw data'!F219</f>
        <v>3.70228269390238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1309D111R3(131-138)</v>
      </c>
      <c r="D220" s="81">
        <f>'raw data'!D220</f>
        <v>38380.080416666664</v>
      </c>
      <c r="E220" s="15">
        <f>'raw data'!E220</f>
        <v>332375.426926136</v>
      </c>
      <c r="F220" s="31">
        <f>'raw data'!F220</f>
        <v>0.6230118220559123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38380.09071759259</v>
      </c>
      <c r="E221" s="15">
        <f>'raw data'!E221</f>
        <v>271477.0319313991</v>
      </c>
      <c r="F221" s="31">
        <f>'raw data'!F221</f>
        <v>1.592996104915631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1309D113R2(7-22)</v>
      </c>
      <c r="D222" s="81">
        <f>'raw data'!D222</f>
        <v>38380.10103009259</v>
      </c>
      <c r="E222" s="15">
        <f>'raw data'!E222</f>
        <v>553395.3477287292</v>
      </c>
      <c r="F222" s="31">
        <f>'raw data'!F222</f>
        <v>2.8948625235037038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1309D113R2(145-149)</v>
      </c>
      <c r="D223" s="81">
        <f>'raw data'!D223</f>
        <v>38380.111342592594</v>
      </c>
      <c r="E223" s="15">
        <f>'raw data'!E223</f>
        <v>276924.6687563236</v>
      </c>
      <c r="F223" s="31">
        <f>'raw data'!F223</f>
        <v>3.9177218913856455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38380.12165509259</v>
      </c>
      <c r="E224" s="15">
        <f>'raw data'!E224</f>
        <v>373442.3728950819</v>
      </c>
      <c r="F224" s="31">
        <f>'raw data'!F224</f>
        <v>4.3250400271986935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38380.13196759259</v>
      </c>
      <c r="E225" s="15">
        <f>'raw data'!E225</f>
        <v>244551.4216800506</v>
      </c>
      <c r="F225" s="31">
        <f>'raw data'!F225</f>
        <v>1.72902878248349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38380.14226851852</v>
      </c>
      <c r="E226" s="15">
        <f>'raw data'!E226</f>
        <v>11350.6216238526</v>
      </c>
      <c r="F226" s="31">
        <f>'raw data'!F226</f>
        <v>2.2763303770248093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38380.15255787037</v>
      </c>
      <c r="E227" s="173">
        <v>242997.02</v>
      </c>
      <c r="F227" s="174">
        <v>2.3369612826679336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38380.16284722222</v>
      </c>
      <c r="E228" s="15">
        <f>'raw data'!E228</f>
        <v>448895.3847541809</v>
      </c>
      <c r="F228" s="31">
        <f>'raw data'!F228</f>
        <v>1.9906812568869856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38380.17313657407</v>
      </c>
      <c r="E229" s="171">
        <f>'raw data'!E229</f>
        <v>396758.325832049</v>
      </c>
      <c r="F229" s="172">
        <f>'raw data'!F229</f>
        <v>7.415294974225741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38379.85895833333</v>
      </c>
      <c r="E237" s="15">
        <f>'raw data'!E237</f>
        <v>416706.7437245045</v>
      </c>
      <c r="F237" s="31">
        <f>'raw data'!F237</f>
        <v>0.47083640830306706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38379.86929398148</v>
      </c>
      <c r="E238" s="173">
        <v>4057.0249999999996</v>
      </c>
      <c r="F238" s="174">
        <v>3.9102398027914793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38379.87962962963</v>
      </c>
      <c r="E239" s="15">
        <f>'raw data'!E239</f>
        <v>336670.9713967636</v>
      </c>
      <c r="F239" s="31">
        <f>'raw data'!F239</f>
        <v>4.4559051711364965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38379.88994212963</v>
      </c>
      <c r="E240" s="15">
        <f>'raw data'!E240</f>
        <v>420365.36239846493</v>
      </c>
      <c r="F240" s="31">
        <f>'raw data'!F240</f>
        <v>3.3512912612724546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38379.9002662037</v>
      </c>
      <c r="E241" s="15">
        <f>'raw data'!E241</f>
        <v>8605.819771085555</v>
      </c>
      <c r="F241" s="31">
        <f>'raw data'!F241</f>
        <v>1.3288937350773684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1309D101R3(0-14)</v>
      </c>
      <c r="D242" s="81">
        <f>'raw data'!D242</f>
        <v>38379.91060185185</v>
      </c>
      <c r="E242" s="15">
        <f>'raw data'!E242</f>
        <v>276663.7695837021</v>
      </c>
      <c r="F242" s="31">
        <f>'raw data'!F242</f>
        <v>3.087907452981684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38379.92091435185</v>
      </c>
      <c r="E243" s="15">
        <f>'raw data'!E243</f>
        <v>419100.5890097612</v>
      </c>
      <c r="F243" s="31">
        <f>'raw data'!F243</f>
        <v>1.6637250539062192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1309D102R1(99-109)</v>
      </c>
      <c r="D244" s="81">
        <f>'raw data'!D244</f>
        <v>38379.931226851855</v>
      </c>
      <c r="E244" s="15">
        <f>'raw data'!E244</f>
        <v>253884.145948569</v>
      </c>
      <c r="F244" s="31">
        <f>'raw data'!F244</f>
        <v>1.4286449001039336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1309D103R1(15-23)</v>
      </c>
      <c r="D245" s="81">
        <f>'raw data'!D245</f>
        <v>38379.94155092593</v>
      </c>
      <c r="E245" s="15">
        <f>'raw data'!E245</f>
        <v>430902.71920267737</v>
      </c>
      <c r="F245" s="31">
        <f>'raw data'!F245</f>
        <v>1.0457971453003558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1309D104R2(37-47)</v>
      </c>
      <c r="D246" s="81">
        <f>'raw data'!D246</f>
        <v>38379.95186342593</v>
      </c>
      <c r="E246" s="15">
        <f>'raw data'!E246</f>
        <v>253867.22496525449</v>
      </c>
      <c r="F246" s="31">
        <f>'raw data'!F246</f>
        <v>1.6959787180167831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38379.9621875</v>
      </c>
      <c r="E247" s="15">
        <f>'raw data'!E247</f>
        <v>589444.5087661755</v>
      </c>
      <c r="F247" s="31">
        <f>'raw data'!F247</f>
        <v>3.4756851054591573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38379.97248842593</v>
      </c>
      <c r="E248" s="171">
        <f>'raw data'!E248</f>
        <v>406803.5017580992</v>
      </c>
      <c r="F248" s="172">
        <f>'raw data'!F248</f>
        <v>6.366920923298721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38379.982777777775</v>
      </c>
      <c r="E249" s="15">
        <f>'raw data'!E249</f>
        <v>4953.462684186486</v>
      </c>
      <c r="F249" s="31">
        <f>'raw data'!F249</f>
        <v>2.7039811238952645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1309D105R3(23-32)</v>
      </c>
      <c r="D250" s="81">
        <f>'raw data'!D250</f>
        <v>38379.99309027778</v>
      </c>
      <c r="E250" s="15">
        <f>'raw data'!E250</f>
        <v>345438.5037344297</v>
      </c>
      <c r="F250" s="31">
        <f>'raw data'!F250</f>
        <v>3.111698261007961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1309D36R3(98-106)</v>
      </c>
      <c r="D251" s="81">
        <f>'raw data'!D251</f>
        <v>38380.00341435185</v>
      </c>
      <c r="E251" s="15">
        <f>'raw data'!E251</f>
        <v>396563.0032008477</v>
      </c>
      <c r="F251" s="31">
        <f>'raw data'!F251</f>
        <v>2.7799774365409955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1309D107R2(35-45)</v>
      </c>
      <c r="D252" s="81">
        <f>'raw data'!D252</f>
        <v>38380.013715277775</v>
      </c>
      <c r="E252" s="15">
        <f>'raw data'!E252</f>
        <v>372906.25126457214</v>
      </c>
      <c r="F252" s="31">
        <f>'raw data'!F252</f>
        <v>3.1189269622632327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38380.024039351854</v>
      </c>
      <c r="E253" s="15">
        <f>'raw data'!E253</f>
        <v>421264.66967948223</v>
      </c>
      <c r="F253" s="31">
        <f>'raw data'!F253</f>
        <v>3.9964982228172192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38380.0343287037</v>
      </c>
      <c r="E254" s="15">
        <f>'raw data'!E254</f>
        <v>329597.76463810605</v>
      </c>
      <c r="F254" s="31">
        <f>'raw data'!F254</f>
        <v>3.81189190621223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1309D109R2(77-95)</v>
      </c>
      <c r="D255" s="81">
        <f>'raw data'!D255</f>
        <v>38380.044641203705</v>
      </c>
      <c r="E255" s="15">
        <f>'raw data'!E255</f>
        <v>301328.93568166095</v>
      </c>
      <c r="F255" s="31">
        <f>'raw data'!F255</f>
        <v>0.9928526636968796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1309D111R2(6-14)</v>
      </c>
      <c r="D256" s="81">
        <f>'raw data'!D256</f>
        <v>38380.054930555554</v>
      </c>
      <c r="E256" s="15">
        <f>'raw data'!E256</f>
        <v>125979.58757106462</v>
      </c>
      <c r="F256" s="31">
        <f>'raw data'!F256</f>
        <v>2.946488844320525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38380.06524305556</v>
      </c>
      <c r="E257" s="173">
        <v>233165.61</v>
      </c>
      <c r="F257" s="174">
        <v>2.229346440808382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38380.07554398148</v>
      </c>
      <c r="E258" s="15">
        <f>'raw data'!E258</f>
        <v>419976.68373775424</v>
      </c>
      <c r="F258" s="31">
        <f>'raw data'!F258</f>
        <v>1.3178645183822897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1309D111R3(131-138)</v>
      </c>
      <c r="D259" s="81">
        <f>'raw data'!D259</f>
        <v>38380.08584490741</v>
      </c>
      <c r="E259" s="15">
        <f>'raw data'!E259</f>
        <v>68599.60764555198</v>
      </c>
      <c r="F259" s="31">
        <f>'raw data'!F259</f>
        <v>2.447551434877782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38380.09614583333</v>
      </c>
      <c r="E260" s="173">
        <v>7164.98</v>
      </c>
      <c r="F260" s="174">
        <v>1.9027294900031484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1309D113R2(7-22)</v>
      </c>
      <c r="D261" s="81">
        <f>'raw data'!D261</f>
        <v>38380.10648148148</v>
      </c>
      <c r="E261" s="15">
        <f>'raw data'!E261</f>
        <v>561895.4463106779</v>
      </c>
      <c r="F261" s="31">
        <f>'raw data'!F261</f>
        <v>2.946290163649108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1309D113R2(145-149)</v>
      </c>
      <c r="D262" s="81">
        <f>'raw data'!D262</f>
        <v>38380.11678240741</v>
      </c>
      <c r="E262" s="15">
        <f>'raw data'!E262</f>
        <v>332770.0422472966</v>
      </c>
      <c r="F262" s="31">
        <f>'raw data'!F262</f>
        <v>2.001833845356123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38380.12709490741</v>
      </c>
      <c r="E263" s="15">
        <f>'raw data'!E263</f>
        <v>419358.0309268639</v>
      </c>
      <c r="F263" s="31">
        <f>'raw data'!F263</f>
        <v>2.497967642147197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38380.137395833335</v>
      </c>
      <c r="E264" s="15">
        <f>'raw data'!E264</f>
        <v>592580.905254364</v>
      </c>
      <c r="F264" s="31">
        <f>'raw data'!F264</f>
        <v>1.7904784232556057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38380.147685185184</v>
      </c>
      <c r="E265" s="15">
        <f>'raw data'!E265</f>
        <v>2987.2157560714213</v>
      </c>
      <c r="F265" s="31">
        <f>'raw data'!F265</f>
        <v>1.454381062341484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38380.15798611111</v>
      </c>
      <c r="E266" s="15">
        <f>'raw data'!E266</f>
        <v>4470.3380344038205</v>
      </c>
      <c r="F266" s="31">
        <f>'raw data'!F266</f>
        <v>3.8524087381792675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38380.168275462966</v>
      </c>
      <c r="E267" s="15">
        <f>'raw data'!E267</f>
        <v>238137.33131965</v>
      </c>
      <c r="F267" s="31">
        <f>'raw data'!F267</f>
        <v>1.9650980453344766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38380.17857638889</v>
      </c>
      <c r="E268" s="15">
        <f>'raw data'!E268</f>
        <v>427274.15704759024</v>
      </c>
      <c r="F268" s="31">
        <f>'raw data'!F268</f>
        <v>3.2634995271239866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38379.85189814815</v>
      </c>
      <c r="E276" s="173">
        <v>247.74</v>
      </c>
      <c r="F276" s="174">
        <v>6.439141431972302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38379.86221064815</v>
      </c>
      <c r="E277" s="173">
        <v>47.19</v>
      </c>
      <c r="F277" s="174">
        <v>12.137242906571435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38379.87253472222</v>
      </c>
      <c r="E278" s="173">
        <v>52.735</v>
      </c>
      <c r="F278" s="174">
        <v>8.380425490501416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38379.88287037037</v>
      </c>
      <c r="E279" s="173">
        <v>287.545</v>
      </c>
      <c r="F279" s="174">
        <v>6.086314432303483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38379.89319444444</v>
      </c>
      <c r="E280" s="173">
        <v>34.38</v>
      </c>
      <c r="F280" s="174">
        <v>11.394332657863696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1309D101R3(0-14)</v>
      </c>
      <c r="D281" s="81">
        <f>'raw data'!D281</f>
        <v>38379.90351851852</v>
      </c>
      <c r="E281" s="173">
        <v>41.435</v>
      </c>
      <c r="F281" s="174">
        <v>34.62579121582005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38379.91385416667</v>
      </c>
      <c r="E282" s="15">
        <f>'raw data'!E282</f>
        <v>261.08545384672016</v>
      </c>
      <c r="F282" s="31">
        <f>'raw data'!F282</f>
        <v>1.1793803453416183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1309D102R1(99-109)</v>
      </c>
      <c r="D283" s="81">
        <f>'raw data'!D283</f>
        <v>38379.924166666664</v>
      </c>
      <c r="E283" s="173">
        <v>16.275</v>
      </c>
      <c r="F283" s="174">
        <v>32.542118532026095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1309D103R1(15-23)</v>
      </c>
      <c r="D284" s="81">
        <f>'raw data'!D284</f>
        <v>38379.934479166666</v>
      </c>
      <c r="E284" s="173">
        <v>25.625</v>
      </c>
      <c r="F284" s="174">
        <v>36.8937274710796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1309D104R2(37-47)</v>
      </c>
      <c r="D285" s="81">
        <f>'raw data'!D285</f>
        <v>38379.94479166667</v>
      </c>
      <c r="E285" s="173">
        <v>15.745</v>
      </c>
      <c r="F285" s="174">
        <v>8.308336266720326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38379.95511574074</v>
      </c>
      <c r="E286" s="15">
        <f>'raw data'!E286</f>
        <v>127.53730854624882</v>
      </c>
      <c r="F286" s="31">
        <f>'raw data'!F286</f>
        <v>1.9917828266234416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38379.96542824074</v>
      </c>
      <c r="E287" s="15">
        <f>'raw data'!E287</f>
        <v>288.49925770765793</v>
      </c>
      <c r="F287" s="31">
        <f>'raw data'!F287</f>
        <v>2.2995000640551635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38379.97572916667</v>
      </c>
      <c r="E288" s="173">
        <v>6.16</v>
      </c>
      <c r="F288" s="174">
        <v>64.28243465332251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1309D105R3(23-32)</v>
      </c>
      <c r="D289" s="81">
        <f>'raw data'!D289</f>
        <v>38379.98601851852</v>
      </c>
      <c r="E289" s="173">
        <v>30.195</v>
      </c>
      <c r="F289" s="174">
        <v>26.204752049933667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1309D36R3(98-106)</v>
      </c>
      <c r="D290" s="81">
        <f>'raw data'!D290</f>
        <v>38379.996342592596</v>
      </c>
      <c r="E290" s="173">
        <v>47.755</v>
      </c>
      <c r="F290" s="174">
        <v>37.742962731536196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1309D107R2(35-45)</v>
      </c>
      <c r="D291" s="81">
        <f>'raw data'!D291</f>
        <v>38380.00665509259</v>
      </c>
      <c r="E291" s="173">
        <v>23.55</v>
      </c>
      <c r="F291" s="174">
        <v>11.950254730881122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38380.01695601852</v>
      </c>
      <c r="E292" s="173">
        <v>303.365</v>
      </c>
      <c r="F292" s="174">
        <v>7.587007640176524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38380.027280092596</v>
      </c>
      <c r="E293" s="173">
        <v>28.51</v>
      </c>
      <c r="F293" s="174">
        <v>23.413146314980697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1309D109R2(77-95)</v>
      </c>
      <c r="D294" s="81">
        <f>'raw data'!D294</f>
        <v>38380.037569444445</v>
      </c>
      <c r="E294" s="173">
        <v>34.6</v>
      </c>
      <c r="F294" s="174">
        <v>26.15886358146759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1309D111R2(6-14)</v>
      </c>
      <c r="D295" s="81">
        <f>'raw data'!D295</f>
        <v>38380.04789351852</v>
      </c>
      <c r="E295" s="173">
        <v>33.365</v>
      </c>
      <c r="F295" s="174">
        <v>6.5486586358955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38380.058171296296</v>
      </c>
      <c r="E296" s="173">
        <v>59.94</v>
      </c>
      <c r="F296" s="174">
        <v>23.570226039551574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38380.0684837963</v>
      </c>
      <c r="E297" s="173">
        <v>304.79</v>
      </c>
      <c r="F297" s="174">
        <v>0.6959940757788976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1309D111R3(131-138)</v>
      </c>
      <c r="D298" s="81">
        <f>'raw data'!D298</f>
        <v>38380.078784722224</v>
      </c>
      <c r="E298" s="173">
        <v>30.06</v>
      </c>
      <c r="F298" s="174">
        <v>5.598516763885337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38380.08907407407</v>
      </c>
      <c r="E299" s="171">
        <f>'raw data'!E299</f>
        <v>10.372282536079485</v>
      </c>
      <c r="F299" s="172">
        <f>'raw data'!F299</f>
        <v>30.053579355385306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1309D113R2(7-22)</v>
      </c>
      <c r="D300" s="81">
        <f>'raw data'!D300</f>
        <v>38380.099386574075</v>
      </c>
      <c r="E300" s="15">
        <f>'raw data'!E300</f>
        <v>321.7262588016068</v>
      </c>
      <c r="F300" s="31">
        <f>'raw data'!F300</f>
        <v>3.1164746788185984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1309D113R2(145-149)</v>
      </c>
      <c r="D301" s="81">
        <f>'raw data'!D301</f>
        <v>38380.10971064815</v>
      </c>
      <c r="E301" s="173">
        <v>41.69</v>
      </c>
      <c r="F301" s="174">
        <v>13.806306545594799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38380.12002314815</v>
      </c>
      <c r="E302" s="173">
        <v>298.655</v>
      </c>
      <c r="F302" s="174">
        <v>5.144876313868849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38380.13033564815</v>
      </c>
      <c r="E303" s="173">
        <v>142.215</v>
      </c>
      <c r="F303" s="174">
        <v>5.2057856056139995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38380.140625</v>
      </c>
      <c r="E304" s="173">
        <v>50.235</v>
      </c>
      <c r="F304" s="174">
        <v>22.704553360284702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38380.15091435185</v>
      </c>
      <c r="E305" s="173">
        <v>73.735</v>
      </c>
      <c r="F305" s="174">
        <v>5.5333371227319486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38380.161215277774</v>
      </c>
      <c r="E306" s="173">
        <v>58.23</v>
      </c>
      <c r="F306" s="174">
        <v>4.493036390846516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38380.17150462963</v>
      </c>
      <c r="E307" s="173">
        <v>323.25</v>
      </c>
      <c r="F307" s="174">
        <v>3.8499858774581357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38379.852627314816</v>
      </c>
      <c r="E315" s="173">
        <v>3468950.9450000003</v>
      </c>
      <c r="F315" s="174">
        <v>0.129254791531041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38379.86295138889</v>
      </c>
      <c r="E316" s="15">
        <f>'raw data'!E316</f>
        <v>8847.492041320358</v>
      </c>
      <c r="F316" s="31">
        <f>'raw data'!F316</f>
        <v>1.3011698158288971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38379.87326388889</v>
      </c>
      <c r="E317" s="15">
        <f>'raw data'!E317</f>
        <v>3810709.2206049818</v>
      </c>
      <c r="F317" s="31">
        <f>'raw data'!F317</f>
        <v>3.501048160837148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38379.88361111111</v>
      </c>
      <c r="E318" s="15">
        <f>'raw data'!E318</f>
        <v>3406548.118553092</v>
      </c>
      <c r="F318" s="31">
        <f>'raw data'!F318</f>
        <v>4.128556195563242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38379.89392361111</v>
      </c>
      <c r="E319" s="15">
        <f>'raw data'!E319</f>
        <v>3467151.725336034</v>
      </c>
      <c r="F319" s="31">
        <f>'raw data'!F319</f>
        <v>2.3742466648455665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1309D101R3(0-14)</v>
      </c>
      <c r="D320" s="81">
        <f>'raw data'!D320</f>
        <v>38379.90425925926</v>
      </c>
      <c r="E320" s="173">
        <v>4044577.83</v>
      </c>
      <c r="F320" s="174">
        <v>3.609110556552268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38379.91458333333</v>
      </c>
      <c r="E321" s="15">
        <f>'raw data'!E321</f>
        <v>3543855.1179210753</v>
      </c>
      <c r="F321" s="31">
        <f>'raw data'!F321</f>
        <v>3.6412681590725695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1309D102R1(99-109)</v>
      </c>
      <c r="D322" s="81">
        <f>'raw data'!D322</f>
        <v>38379.924895833334</v>
      </c>
      <c r="E322" s="15">
        <f>'raw data'!E322</f>
        <v>3995807.877503187</v>
      </c>
      <c r="F322" s="31">
        <f>'raw data'!F322</f>
        <v>1.7297188927358624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1309D103R1(15-23)</v>
      </c>
      <c r="D323" s="81">
        <f>'raw data'!D323</f>
        <v>38379.935208333336</v>
      </c>
      <c r="E323" s="173">
        <v>4432486.16</v>
      </c>
      <c r="F323" s="174">
        <v>2.0776596170630413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1309D104R2(37-47)</v>
      </c>
      <c r="D324" s="81">
        <f>'raw data'!D324</f>
        <v>38379.94553240741</v>
      </c>
      <c r="E324" s="15">
        <f>'raw data'!E324</f>
        <v>3900897.1574214096</v>
      </c>
      <c r="F324" s="31">
        <f>'raw data'!F324</f>
        <v>3.396865791990678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38379.95584490741</v>
      </c>
      <c r="E325" s="15">
        <f>'raw data'!E325</f>
        <v>5145711.789335426</v>
      </c>
      <c r="F325" s="31">
        <f>'raw data'!F325</f>
        <v>2.750294981947624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38379.96616898148</v>
      </c>
      <c r="E326" s="15">
        <f>'raw data'!E326</f>
        <v>3589277.877247284</v>
      </c>
      <c r="F326" s="31">
        <f>'raw data'!F326</f>
        <v>4.824879230642235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38379.97646990741</v>
      </c>
      <c r="E327" s="15">
        <f>'raw data'!E327</f>
        <v>3275482.6395778204</v>
      </c>
      <c r="F327" s="31">
        <f>'raw data'!F327</f>
        <v>3.3561911923236094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1309D105R3(23-32)</v>
      </c>
      <c r="D328" s="81">
        <f>'raw data'!D328</f>
        <v>38379.98674768519</v>
      </c>
      <c r="E328" s="15">
        <f>'raw data'!E328</f>
        <v>4001012.552160878</v>
      </c>
      <c r="F328" s="31">
        <f>'raw data'!F328</f>
        <v>1.598509696694522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1309D36R3(98-106)</v>
      </c>
      <c r="D329" s="81">
        <f>'raw data'!D329</f>
        <v>38379.99707175926</v>
      </c>
      <c r="E329" s="15">
        <f>'raw data'!E329</f>
        <v>4503190.021990547</v>
      </c>
      <c r="F329" s="31">
        <f>'raw data'!F329</f>
        <v>0.30116324995188803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1309D107R2(35-45)</v>
      </c>
      <c r="D330" s="81">
        <f>'raw data'!D330</f>
        <v>38380.00738425926</v>
      </c>
      <c r="E330" s="15">
        <f>'raw data'!E330</f>
        <v>4242808.304824372</v>
      </c>
      <c r="F330" s="31">
        <f>'raw data'!F330</f>
        <v>1.887426882981168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38380.017696759256</v>
      </c>
      <c r="E331" s="15">
        <f>'raw data'!E331</f>
        <v>3514384.0786703257</v>
      </c>
      <c r="F331" s="31">
        <f>'raw data'!F331</f>
        <v>4.720177237436661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38380.02800925926</v>
      </c>
      <c r="E332" s="15">
        <f>'raw data'!E332</f>
        <v>3925632.501804388</v>
      </c>
      <c r="F332" s="31">
        <f>'raw data'!F332</f>
        <v>3.862648827010209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1309D109R2(77-95)</v>
      </c>
      <c r="D333" s="81">
        <f>'raw data'!D333</f>
        <v>38380.038310185184</v>
      </c>
      <c r="E333" s="15">
        <f>'raw data'!E333</f>
        <v>4208959.999077381</v>
      </c>
      <c r="F333" s="31">
        <f>'raw data'!F333</f>
        <v>3.3941997286483327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1309D111R2(6-14)</v>
      </c>
      <c r="D334" s="81">
        <f>'raw data'!D334</f>
        <v>38380.048622685186</v>
      </c>
      <c r="E334" s="173">
        <v>3517062.91</v>
      </c>
      <c r="F334" s="174">
        <v>3.5845333881703434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38380.058900462966</v>
      </c>
      <c r="E335" s="15">
        <f>'raw data'!E335</f>
        <v>3721403.2366568446</v>
      </c>
      <c r="F335" s="31">
        <f>'raw data'!F335</f>
        <v>1.5353296797793365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38380.06921296296</v>
      </c>
      <c r="E336" s="15">
        <f>'raw data'!E336</f>
        <v>3619951.7675582077</v>
      </c>
      <c r="F336" s="31">
        <f>'raw data'!F336</f>
        <v>2.397847942524478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1309D111R3(131-138)</v>
      </c>
      <c r="D337" s="81">
        <f>'raw data'!D337</f>
        <v>38380.079513888886</v>
      </c>
      <c r="E337" s="15">
        <f>'raw data'!E337</f>
        <v>3456976.396402595</v>
      </c>
      <c r="F337" s="31">
        <f>'raw data'!F337</f>
        <v>2.127051473647697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38380.08981481481</v>
      </c>
      <c r="E338" s="173">
        <v>3641798.9749999996</v>
      </c>
      <c r="F338" s="174">
        <v>2.5675654806775143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1309D113R2(7-22)</v>
      </c>
      <c r="D339" s="81">
        <f>'raw data'!D339</f>
        <v>38380.100127314814</v>
      </c>
      <c r="E339" s="15">
        <f>'raw data'!E339</f>
        <v>3536411.0758743733</v>
      </c>
      <c r="F339" s="31">
        <f>'raw data'!F339</f>
        <v>1.141897216103424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1309D113R2(145-149)</v>
      </c>
      <c r="D340" s="81">
        <f>'raw data'!D340</f>
        <v>38380.110439814816</v>
      </c>
      <c r="E340" s="15">
        <f>'raw data'!E340</f>
        <v>4124993.160371515</v>
      </c>
      <c r="F340" s="31">
        <f>'raw data'!F340</f>
        <v>2.5909369501807045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38380.12075231481</v>
      </c>
      <c r="E341" s="173">
        <v>3617155.875</v>
      </c>
      <c r="F341" s="174">
        <v>2.9773798748746407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38380.131064814814</v>
      </c>
      <c r="E342" s="15">
        <f>'raw data'!E342</f>
        <v>5271729.430433272</v>
      </c>
      <c r="F342" s="31">
        <f>'raw data'!F342</f>
        <v>3.519689795874281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38380.14136574074</v>
      </c>
      <c r="E343" s="173">
        <v>9854.37</v>
      </c>
      <c r="F343" s="174">
        <v>0.15039985443018336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38380.151655092595</v>
      </c>
      <c r="E344" s="15">
        <f>'raw data'!E344</f>
        <v>3354707.325892289</v>
      </c>
      <c r="F344" s="31">
        <f>'raw data'!F344</f>
        <v>3.381398904047291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38380.161944444444</v>
      </c>
      <c r="E345" s="173">
        <v>3914284.7</v>
      </c>
      <c r="F345" s="174">
        <v>2.1699655168498264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38380.17223379629</v>
      </c>
      <c r="E346" s="173">
        <v>3637436.52</v>
      </c>
      <c r="F346" s="174">
        <v>3.561250180867553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38379.856770833336</v>
      </c>
      <c r="E354" s="15">
        <f>'raw data'!E354</f>
        <v>1575484.1410738626</v>
      </c>
      <c r="F354" s="31">
        <f>'raw data'!F354</f>
        <v>2.1692036616453403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38379.867106481484</v>
      </c>
      <c r="E355" s="171">
        <f>'raw data'!E355</f>
        <v>760.1666112740834</v>
      </c>
      <c r="F355" s="172">
        <f>'raw data'!F355</f>
        <v>13.289783018462558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38379.877430555556</v>
      </c>
      <c r="E356" s="15">
        <f>'raw data'!E356</f>
        <v>550649.0527677536</v>
      </c>
      <c r="F356" s="31">
        <f>'raw data'!F356</f>
        <v>3.711715711878394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38379.88775462963</v>
      </c>
      <c r="E357" s="15">
        <f>'raw data'!E357</f>
        <v>1574656.3604011536</v>
      </c>
      <c r="F357" s="31">
        <f>'raw data'!F357</f>
        <v>2.5733823569549616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38379.89807870371</v>
      </c>
      <c r="E358" s="15">
        <f>'raw data'!E358</f>
        <v>2835.770032087962</v>
      </c>
      <c r="F358" s="31">
        <f>'raw data'!F358</f>
        <v>2.0886231410363703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1309D101R3(0-14)</v>
      </c>
      <c r="D359" s="81">
        <f>'raw data'!D359</f>
        <v>38379.90841435185</v>
      </c>
      <c r="E359" s="15">
        <f>'raw data'!E359</f>
        <v>100023.21065119901</v>
      </c>
      <c r="F359" s="31">
        <f>'raw data'!F359</f>
        <v>3.9422315470998894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38379.91873842593</v>
      </c>
      <c r="E360" s="15">
        <f>'raw data'!E360</f>
        <v>1574588.2291704812</v>
      </c>
      <c r="F360" s="31">
        <f>'raw data'!F360</f>
        <v>3.06432070596198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1309D102R1(99-109)</v>
      </c>
      <c r="D361" s="81">
        <f>'raw data'!D361</f>
        <v>38379.92905092592</v>
      </c>
      <c r="E361" s="15">
        <f>'raw data'!E361</f>
        <v>148231.95347102484</v>
      </c>
      <c r="F361" s="31">
        <f>'raw data'!F361</f>
        <v>4.745398768534234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1309D103R1(15-23)</v>
      </c>
      <c r="D362" s="81">
        <f>'raw data'!D362</f>
        <v>38379.939363425925</v>
      </c>
      <c r="E362" s="15">
        <f>'raw data'!E362</f>
        <v>168765.81769212085</v>
      </c>
      <c r="F362" s="31">
        <f>'raw data'!F362</f>
        <v>1.8423275173656604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1309D104R2(37-47)</v>
      </c>
      <c r="D363" s="81">
        <f>'raw data'!D363</f>
        <v>38379.94967592593</v>
      </c>
      <c r="E363" s="15">
        <f>'raw data'!E363</f>
        <v>127449.28935345015</v>
      </c>
      <c r="F363" s="31">
        <f>'raw data'!F363</f>
        <v>3.725860200442317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38379.95998842592</v>
      </c>
      <c r="E364" s="15">
        <f>'raw data'!E364</f>
        <v>378869.4882917404</v>
      </c>
      <c r="F364" s="31">
        <f>'raw data'!F364</f>
        <v>2.9440429511399007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38379.970300925925</v>
      </c>
      <c r="E365" s="15">
        <f>'raw data'!E365</f>
        <v>1567587.7027295432</v>
      </c>
      <c r="F365" s="31">
        <f>'raw data'!F365</f>
        <v>4.769711455216199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38379.98059027778</v>
      </c>
      <c r="E366" s="15">
        <f>'raw data'!E366</f>
        <v>2520.8483103315034</v>
      </c>
      <c r="F366" s="31">
        <f>'raw data'!F366</f>
        <v>1.1037399081202044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1309D105R3(23-32)</v>
      </c>
      <c r="D367" s="81">
        <f>'raw data'!D367</f>
        <v>38379.990902777776</v>
      </c>
      <c r="E367" s="15">
        <f>'raw data'!E367</f>
        <v>82887.68206648032</v>
      </c>
      <c r="F367" s="31">
        <f>'raw data'!F367</f>
        <v>3.0570926353980035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1309D36R3(98-106)</v>
      </c>
      <c r="D368" s="81">
        <f>'raw data'!D368</f>
        <v>38380.001226851855</v>
      </c>
      <c r="E368" s="15">
        <f>'raw data'!E368</f>
        <v>134012.9215400219</v>
      </c>
      <c r="F368" s="31">
        <f>'raw data'!F368</f>
        <v>1.6901992780298107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1309D107R2(35-45)</v>
      </c>
      <c r="D369" s="81">
        <f>'raw data'!D369</f>
        <v>38380.01152777778</v>
      </c>
      <c r="E369" s="173">
        <v>146489</v>
      </c>
      <c r="F369" s="174">
        <v>3.4889096242494664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38380.02185185185</v>
      </c>
      <c r="E370" s="15">
        <f>'raw data'!E370</f>
        <v>1611726.842672348</v>
      </c>
      <c r="F370" s="31">
        <f>'raw data'!F370</f>
        <v>1.1005431597925661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38380.03215277778</v>
      </c>
      <c r="E371" s="173">
        <v>572800.625</v>
      </c>
      <c r="F371" s="174">
        <v>1.3900990624273841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1309D109R2(77-95)</v>
      </c>
      <c r="D372" s="81">
        <f>'raw data'!D372</f>
        <v>38380.0424537037</v>
      </c>
      <c r="E372" s="15">
        <f>'raw data'!E372</f>
        <v>183577.798292319</v>
      </c>
      <c r="F372" s="31">
        <f>'raw data'!F372</f>
        <v>2.888116387857624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1309D111R2(6-14)</v>
      </c>
      <c r="D373" s="81">
        <f>'raw data'!D373</f>
        <v>38380.05275462963</v>
      </c>
      <c r="E373" s="15">
        <f>'raw data'!E373</f>
        <v>42165.63374249141</v>
      </c>
      <c r="F373" s="31">
        <f>'raw data'!F373</f>
        <v>3.4895910321812704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38380.063055555554</v>
      </c>
      <c r="E374" s="15">
        <f>'raw data'!E374</f>
        <v>916358.4668060939</v>
      </c>
      <c r="F374" s="31">
        <f>'raw data'!F374</f>
        <v>3.2028493990898097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38380.07336805556</v>
      </c>
      <c r="E375" s="15">
        <f>'raw data'!E375</f>
        <v>1591510.8857758841</v>
      </c>
      <c r="F375" s="31">
        <f>'raw data'!F375</f>
        <v>1.2725601304164222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1309D111R3(131-138)</v>
      </c>
      <c r="D376" s="81">
        <f>'raw data'!D376</f>
        <v>38380.083657407406</v>
      </c>
      <c r="E376" s="15">
        <f>'raw data'!E376</f>
        <v>35870.96941717466</v>
      </c>
      <c r="F376" s="31">
        <f>'raw data'!F376</f>
        <v>0.900565431332451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38380.09395833333</v>
      </c>
      <c r="E377" s="173">
        <v>2583.69</v>
      </c>
      <c r="F377" s="174">
        <v>2.1637217359912793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1309D113R2(7-22)</v>
      </c>
      <c r="D378" s="81">
        <f>'raw data'!D378</f>
        <v>38380.10429398148</v>
      </c>
      <c r="E378" s="15">
        <f>'raw data'!E378</f>
        <v>2541099.9498914084</v>
      </c>
      <c r="F378" s="31">
        <f>'raw data'!F378</f>
        <v>1.5897834499405799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1309D113R2(145-149)</v>
      </c>
      <c r="D379" s="81">
        <f>'raw data'!D379</f>
        <v>38380.114594907405</v>
      </c>
      <c r="E379" s="15">
        <f>'raw data'!E379</f>
        <v>169889.43579220772</v>
      </c>
      <c r="F379" s="31">
        <f>'raw data'!F379</f>
        <v>1.813263038350816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38380.12490740741</v>
      </c>
      <c r="E380" s="173">
        <v>1581457.87</v>
      </c>
      <c r="F380" s="174">
        <v>1.5222038105439608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38380.13521990741</v>
      </c>
      <c r="E381" s="15">
        <f>'raw data'!E381</f>
        <v>382112.0628698667</v>
      </c>
      <c r="F381" s="31">
        <f>'raw data'!F381</f>
        <v>4.96961573700979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38380.14550925926</v>
      </c>
      <c r="E382" s="171">
        <v>501.8</v>
      </c>
      <c r="F382" s="172">
        <v>5.363189336779367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38380.155798611115</v>
      </c>
      <c r="E383" s="15">
        <f>'raw data'!E383</f>
        <v>2446.337616274754</v>
      </c>
      <c r="F383" s="31">
        <f>'raw data'!F383</f>
        <v>4.806885307442286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38380.16608796296</v>
      </c>
      <c r="E384" s="173">
        <v>972145.61</v>
      </c>
      <c r="F384" s="174">
        <v>1.9679747426644485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38380.17638888889</v>
      </c>
      <c r="E385" s="15">
        <f>'raw data'!E385</f>
        <v>1617352.6268310547</v>
      </c>
      <c r="F385" s="31">
        <f>'raw data'!F385</f>
        <v>1.681947597515436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145">
      <pane xSplit="2" topLeftCell="H1" activePane="topRight" state="frozen"/>
      <selection pane="topLeft" activeCell="A1" sqref="A1"/>
      <selection pane="topRight" activeCell="F155" sqref="F155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1094</v>
      </c>
      <c r="C1" s="18" t="s">
        <v>1104</v>
      </c>
      <c r="D1" s="18" t="s">
        <v>1103</v>
      </c>
      <c r="E1" s="18" t="s">
        <v>1106</v>
      </c>
      <c r="F1" s="18" t="s">
        <v>1108</v>
      </c>
      <c r="G1" s="18" t="s">
        <v>1107</v>
      </c>
      <c r="H1" s="18" t="s">
        <v>1109</v>
      </c>
      <c r="I1" s="18" t="s">
        <v>1110</v>
      </c>
      <c r="J1" s="18" t="s">
        <v>1111</v>
      </c>
      <c r="K1" s="18" t="s">
        <v>1239</v>
      </c>
      <c r="L1" s="18" t="s">
        <v>1105</v>
      </c>
      <c r="M1" s="18" t="s">
        <v>1114</v>
      </c>
      <c r="N1" s="18" t="s">
        <v>1116</v>
      </c>
      <c r="O1" s="18" t="s">
        <v>1119</v>
      </c>
      <c r="P1" s="18" t="s">
        <v>1112</v>
      </c>
      <c r="Q1" s="18" t="s">
        <v>1113</v>
      </c>
      <c r="R1" s="18" t="s">
        <v>1137</v>
      </c>
      <c r="S1" s="18" t="s">
        <v>1136</v>
      </c>
      <c r="T1" s="18" t="s">
        <v>1254</v>
      </c>
      <c r="U1" s="18" t="s">
        <v>1115</v>
      </c>
      <c r="V1" s="18" t="s">
        <v>1232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3468950.9450000003</v>
      </c>
      <c r="D4" s="7">
        <f>'recalc raw'!E3</f>
        <v>4767358.878731227</v>
      </c>
      <c r="E4" s="7">
        <f>'recalc raw'!E81</f>
        <v>4075312.1896137665</v>
      </c>
      <c r="F4" s="7">
        <f>'recalc raw'!E159</f>
        <v>758039.075</v>
      </c>
      <c r="G4" s="7">
        <f>'recalc raw'!E198</f>
        <v>375894.08</v>
      </c>
      <c r="H4" s="7">
        <f>'recalc raw'!E42</f>
        <v>4329751.308392842</v>
      </c>
      <c r="I4" s="7">
        <f>'recalc raw'!E237</f>
        <v>416706.7437245045</v>
      </c>
      <c r="J4" s="7">
        <f>'recalc raw'!E120</f>
        <v>28024.773701265916</v>
      </c>
      <c r="K4" s="7">
        <f>'recalc raw'!E276</f>
        <v>247.74</v>
      </c>
      <c r="L4" s="7">
        <f>'recalc raw'!E354</f>
        <v>1575484.1410738626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247.74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8847.492041320358</v>
      </c>
      <c r="D5" s="7">
        <f>'recalc raw'!E4</f>
        <v>6886.045</v>
      </c>
      <c r="E5" s="7">
        <f>'recalc raw'!E82</f>
        <v>13017.205797423918</v>
      </c>
      <c r="F5" s="7">
        <f>'recalc raw'!E160</f>
        <v>1683.04</v>
      </c>
      <c r="G5" s="7">
        <f>'recalc raw'!E199</f>
        <v>10539.59337909023</v>
      </c>
      <c r="H5" s="7">
        <f>'recalc raw'!E43</f>
        <v>11638.42</v>
      </c>
      <c r="I5" s="7">
        <f>'recalc raw'!E238</f>
        <v>4057.0249999999996</v>
      </c>
      <c r="J5" s="7">
        <f>'recalc raw'!E121</f>
        <v>124.43</v>
      </c>
      <c r="K5" s="7">
        <f>'recalc raw'!E277</f>
        <v>47.19</v>
      </c>
      <c r="L5" s="7">
        <f>'recalc raw'!E355</f>
        <v>760.1666112740834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47.19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3810709.2206049818</v>
      </c>
      <c r="D6" s="7">
        <f>'recalc raw'!E5</f>
        <v>5562276.360022733</v>
      </c>
      <c r="E6" s="7">
        <f>'recalc raw'!E83</f>
        <v>3834761.825</v>
      </c>
      <c r="F6" s="7">
        <f>'recalc raw'!E161</f>
        <v>989371.1662695037</v>
      </c>
      <c r="G6" s="7">
        <f>'recalc raw'!E200</f>
        <v>369542.9814710617</v>
      </c>
      <c r="H6" s="7">
        <f>'recalc raw'!E44</f>
        <v>4940863.645014445</v>
      </c>
      <c r="I6" s="7">
        <f>'recalc raw'!E239</f>
        <v>336670.9713967636</v>
      </c>
      <c r="J6" s="7">
        <f>'recalc raw'!E122</f>
        <v>1301.7215838678803</v>
      </c>
      <c r="K6" s="7">
        <f>'recalc raw'!E278</f>
        <v>52.735</v>
      </c>
      <c r="L6" s="7">
        <f>'recalc raw'!E356</f>
        <v>550649.0527677536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52.735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3406548.118553092</v>
      </c>
      <c r="D7" s="7">
        <f>'recalc raw'!E6</f>
        <v>4949564.74029783</v>
      </c>
      <c r="E7" s="7">
        <f>'recalc raw'!E84</f>
        <v>4180311.0178309614</v>
      </c>
      <c r="F7" s="7">
        <f>'recalc raw'!E162</f>
        <v>757334.9115694494</v>
      </c>
      <c r="G7" s="7">
        <f>'recalc raw'!E201</f>
        <v>381441.71915849054</v>
      </c>
      <c r="H7" s="7">
        <f>'recalc raw'!E45</f>
        <v>4320748.86</v>
      </c>
      <c r="I7" s="7">
        <f>'recalc raw'!E240</f>
        <v>420365.36239846493</v>
      </c>
      <c r="J7" s="7">
        <f>'recalc raw'!E123</f>
        <v>27679.709451517294</v>
      </c>
      <c r="K7" s="7">
        <f>'recalc raw'!E279</f>
        <v>287.545</v>
      </c>
      <c r="L7" s="7">
        <f>'recalc raw'!E357</f>
        <v>1574656.3604011536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287.545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3467151.725336034</v>
      </c>
      <c r="D8" s="7">
        <f>'recalc raw'!E7</f>
        <v>237723.135</v>
      </c>
      <c r="E8" s="7">
        <f>'recalc raw'!E85</f>
        <v>2870871.335</v>
      </c>
      <c r="F8" s="7">
        <f>'recalc raw'!E163</f>
        <v>4626214.551827049</v>
      </c>
      <c r="G8" s="7">
        <f>'recalc raw'!E202</f>
        <v>275796.565</v>
      </c>
      <c r="H8" s="7">
        <f>'recalc raw'!E46</f>
        <v>229604.425</v>
      </c>
      <c r="I8" s="7">
        <f>'recalc raw'!E241</f>
        <v>8605.819771085555</v>
      </c>
      <c r="J8" s="7">
        <f>'recalc raw'!E124</f>
        <v>607.5</v>
      </c>
      <c r="K8" s="7">
        <f>'recalc raw'!E280</f>
        <v>34.38</v>
      </c>
      <c r="L8" s="7">
        <f>'recalc raw'!E358</f>
        <v>2835.770032087962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34.38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1309D101R3(0-14)</v>
      </c>
      <c r="C9" s="7">
        <f>'recalc raw'!E320</f>
        <v>4044577.83</v>
      </c>
      <c r="D9" s="7">
        <f>'recalc raw'!E8</f>
        <v>6158486.10366424</v>
      </c>
      <c r="E9" s="7">
        <f>'recalc raw'!E86</f>
        <v>1774415.97</v>
      </c>
      <c r="F9" s="7">
        <f>'recalc raw'!E164</f>
        <v>1127592.4049999998</v>
      </c>
      <c r="G9" s="7">
        <f>'recalc raw'!E203</f>
        <v>210528.375</v>
      </c>
      <c r="H9" s="7">
        <f>'recalc raw'!E47</f>
        <v>5761834.637926737</v>
      </c>
      <c r="I9" s="7">
        <f>'recalc raw'!E242</f>
        <v>276663.7695837021</v>
      </c>
      <c r="J9" s="7">
        <f>'recalc raw'!E125</f>
        <v>4736.720603789258</v>
      </c>
      <c r="K9" s="7">
        <f>'recalc raw'!E281</f>
        <v>41.435</v>
      </c>
      <c r="L9" s="7">
        <f>'recalc raw'!E359</f>
        <v>100023.21065119901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41.435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3543855.1179210753</v>
      </c>
      <c r="D10" s="7">
        <f>'recalc raw'!E9</f>
        <v>4808439.78</v>
      </c>
      <c r="E10" s="7">
        <f>'recalc raw'!E87</f>
        <v>4169514.80957617</v>
      </c>
      <c r="F10" s="7">
        <f>'recalc raw'!E165</f>
        <v>785856.3388734454</v>
      </c>
      <c r="G10" s="7">
        <f>'recalc raw'!E204</f>
        <v>377379.64830191806</v>
      </c>
      <c r="H10" s="7">
        <f>'recalc raw'!E48</f>
        <v>4329094.63</v>
      </c>
      <c r="I10" s="7">
        <f>'recalc raw'!E243</f>
        <v>419100.5890097612</v>
      </c>
      <c r="J10" s="7">
        <f>'recalc raw'!E126</f>
        <v>27652.13036269049</v>
      </c>
      <c r="K10" s="7">
        <f>'recalc raw'!E282</f>
        <v>261.08545384672016</v>
      </c>
      <c r="L10" s="7">
        <f>'recalc raw'!E360</f>
        <v>1574588.2291704812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261.08545384672016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1309D102R1(99-109)</v>
      </c>
      <c r="C11" s="7">
        <f>'recalc raw'!E322</f>
        <v>3995807.877503187</v>
      </c>
      <c r="D11" s="7">
        <f>'recalc raw'!E10</f>
        <v>6702788.975</v>
      </c>
      <c r="E11" s="7">
        <f>'recalc raw'!E88</f>
        <v>1756145.489644343</v>
      </c>
      <c r="F11" s="7">
        <f>'recalc raw'!E166</f>
        <v>1144416.7187547425</v>
      </c>
      <c r="G11" s="7">
        <f>'recalc raw'!E205</f>
        <v>208377.55660080787</v>
      </c>
      <c r="H11" s="7">
        <f>'recalc raw'!E49</f>
        <v>5460607.712361654</v>
      </c>
      <c r="I11" s="7">
        <f>'recalc raw'!E244</f>
        <v>253884.145948569</v>
      </c>
      <c r="J11" s="7">
        <f>'recalc raw'!E127</f>
        <v>1071.8304511186006</v>
      </c>
      <c r="K11" s="7">
        <f>'recalc raw'!E283</f>
        <v>16.275</v>
      </c>
      <c r="L11" s="7">
        <f>'recalc raw'!E361</f>
        <v>148231.95347102484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16.275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1309D103R1(15-23)</v>
      </c>
      <c r="C12" s="7">
        <f>'recalc raw'!E323</f>
        <v>4432486.16</v>
      </c>
      <c r="D12" s="7">
        <f>'recalc raw'!E11</f>
        <v>6036305.742224116</v>
      </c>
      <c r="E12" s="7">
        <f>'recalc raw'!E89</f>
        <v>1984803.6087422417</v>
      </c>
      <c r="F12" s="7">
        <f>'recalc raw'!E167</f>
        <v>966180.4452163368</v>
      </c>
      <c r="G12" s="7">
        <f>'recalc raw'!E206</f>
        <v>257814.57250778005</v>
      </c>
      <c r="H12" s="7">
        <f>'recalc raw'!E50</f>
        <v>5009317.056508382</v>
      </c>
      <c r="I12" s="7">
        <f>'recalc raw'!E245</f>
        <v>430902.71920267737</v>
      </c>
      <c r="J12" s="7">
        <f>'recalc raw'!E128</f>
        <v>1168.03</v>
      </c>
      <c r="K12" s="7">
        <f>'recalc raw'!E284</f>
        <v>25.625</v>
      </c>
      <c r="L12" s="7">
        <f>'recalc raw'!E362</f>
        <v>168765.81769212085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25.625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1309D104R2(37-47)</v>
      </c>
      <c r="C13" s="7">
        <f>'recalc raw'!E324</f>
        <v>3900897.1574214096</v>
      </c>
      <c r="D13" s="7">
        <f>'recalc raw'!E12</f>
        <v>5641026.375</v>
      </c>
      <c r="E13" s="7">
        <f>'recalc raw'!E90</f>
        <v>2733454.942298401</v>
      </c>
      <c r="F13" s="7">
        <f>'recalc raw'!E168</f>
        <v>1706618.9809179518</v>
      </c>
      <c r="G13" s="7">
        <f>'recalc raw'!E207</f>
        <v>276634.26497284696</v>
      </c>
      <c r="H13" s="7">
        <f>'recalc raw'!E51</f>
        <v>4360288.916890462</v>
      </c>
      <c r="I13" s="7">
        <f>'recalc raw'!E246</f>
        <v>253867.22496525449</v>
      </c>
      <c r="J13" s="7">
        <f>'recalc raw'!E129</f>
        <v>1065.8406855114713</v>
      </c>
      <c r="K13" s="7">
        <f>'recalc raw'!E285</f>
        <v>15.745</v>
      </c>
      <c r="L13" s="7">
        <f>'recalc raw'!E363</f>
        <v>127449.28935345015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15.745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5145711.789335426</v>
      </c>
      <c r="D14" s="7">
        <f>'recalc raw'!E13</f>
        <v>5457740.110522097</v>
      </c>
      <c r="E14" s="7">
        <f>'recalc raw'!E91</f>
        <v>2239563.7533289073</v>
      </c>
      <c r="F14" s="7">
        <f>'recalc raw'!E169</f>
        <v>392096.2086433515</v>
      </c>
      <c r="G14" s="7">
        <f>'recalc raw'!E208</f>
        <v>241627.29499999998</v>
      </c>
      <c r="H14" s="7">
        <f>'recalc raw'!E52</f>
        <v>2456354.2440592446</v>
      </c>
      <c r="I14" s="7">
        <f>'recalc raw'!E247</f>
        <v>589444.5087661755</v>
      </c>
      <c r="J14" s="7">
        <f>'recalc raw'!E130</f>
        <v>73348.97766018398</v>
      </c>
      <c r="K14" s="7">
        <f>'recalc raw'!E286</f>
        <v>127.53730854624882</v>
      </c>
      <c r="L14" s="7">
        <f>'recalc raw'!E364</f>
        <v>378869.4882917404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127.53730854624882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3589277.877247284</v>
      </c>
      <c r="D15" s="7">
        <f>'recalc raw'!E14</f>
        <v>4935764.481156699</v>
      </c>
      <c r="E15" s="7">
        <f>'recalc raw'!E92</f>
        <v>4245664.370450067</v>
      </c>
      <c r="F15" s="7">
        <f>'recalc raw'!E170</f>
        <v>741777.29</v>
      </c>
      <c r="G15" s="7">
        <f>'recalc raw'!E209</f>
        <v>378535.6012369791</v>
      </c>
      <c r="H15" s="7">
        <f>'recalc raw'!E53</f>
        <v>4499273.154999999</v>
      </c>
      <c r="I15" s="7">
        <f>'recalc raw'!E248</f>
        <v>406803.5017580992</v>
      </c>
      <c r="J15" s="7">
        <f>'recalc raw'!E131</f>
        <v>27994.54675133685</v>
      </c>
      <c r="K15" s="7">
        <f>'recalc raw'!E287</f>
        <v>288.49925770765793</v>
      </c>
      <c r="L15" s="7">
        <f>'recalc raw'!E365</f>
        <v>1567587.7027295432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288.49925770765793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3275482.6395778204</v>
      </c>
      <c r="D16" s="7">
        <f>'recalc raw'!E15</f>
        <v>96725.85030507515</v>
      </c>
      <c r="E16" s="7">
        <f>'recalc raw'!E93</f>
        <v>2892849.845</v>
      </c>
      <c r="F16" s="7">
        <f>'recalc raw'!E171</f>
        <v>4990744.001169713</v>
      </c>
      <c r="G16" s="7">
        <f>'recalc raw'!E210</f>
        <v>262720.1770774536</v>
      </c>
      <c r="H16" s="7">
        <f>'recalc raw'!E54</f>
        <v>63460.11559013526</v>
      </c>
      <c r="I16" s="7">
        <f>'recalc raw'!E249</f>
        <v>4953.462684186486</v>
      </c>
      <c r="J16" s="7">
        <f>'recalc raw'!E132</f>
        <v>188.15</v>
      </c>
      <c r="K16" s="7">
        <f>'recalc raw'!E288</f>
        <v>6.16</v>
      </c>
      <c r="L16" s="7">
        <f>'recalc raw'!E366</f>
        <v>2520.8483103315034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6.16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1309D105R3(23-32)</v>
      </c>
      <c r="C17" s="7">
        <f>'recalc raw'!E328</f>
        <v>4001012.552160878</v>
      </c>
      <c r="D17" s="7">
        <f>'recalc raw'!E16</f>
        <v>7814537.805</v>
      </c>
      <c r="E17" s="7">
        <f>'recalc raw'!E94</f>
        <v>2373784.5839079395</v>
      </c>
      <c r="F17" s="7">
        <f>'recalc raw'!E172</f>
        <v>1094247.2512164644</v>
      </c>
      <c r="G17" s="7">
        <f>'recalc raw'!E211</f>
        <v>243295.93079765764</v>
      </c>
      <c r="H17" s="7">
        <f>'recalc raw'!E55</f>
        <v>4419712.445254008</v>
      </c>
      <c r="I17" s="7">
        <f>'recalc raw'!E250</f>
        <v>345438.5037344297</v>
      </c>
      <c r="J17" s="7">
        <f>'recalc raw'!E133</f>
        <v>1770.11</v>
      </c>
      <c r="K17" s="7">
        <f>'recalc raw'!E289</f>
        <v>30.195</v>
      </c>
      <c r="L17" s="7">
        <f>'recalc raw'!E367</f>
        <v>82887.68206648032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30.195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1309D36R3(98-106)</v>
      </c>
      <c r="C18" s="7">
        <f>'recalc raw'!E329</f>
        <v>4503190.021990547</v>
      </c>
      <c r="D18" s="7">
        <f>'recalc raw'!E17</f>
        <v>6019737.840700413</v>
      </c>
      <c r="E18" s="7">
        <f>'recalc raw'!E95</f>
        <v>2044707.2869551363</v>
      </c>
      <c r="F18" s="7">
        <f>'recalc raw'!E173</f>
        <v>1144479.24886805</v>
      </c>
      <c r="G18" s="7">
        <f>'recalc raw'!E212</f>
        <v>231248.84613982838</v>
      </c>
      <c r="H18" s="7">
        <f>'recalc raw'!E56</f>
        <v>4600592.153083801</v>
      </c>
      <c r="I18" s="7">
        <f>'recalc raw'!E251</f>
        <v>396563.0032008477</v>
      </c>
      <c r="J18" s="7">
        <f>'recalc raw'!E134</f>
        <v>929.79</v>
      </c>
      <c r="K18" s="7">
        <f>'recalc raw'!E290</f>
        <v>47.755</v>
      </c>
      <c r="L18" s="7">
        <f>'recalc raw'!E368</f>
        <v>134012.9215400219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47.755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1309D107R2(35-45)</v>
      </c>
      <c r="C19" s="7">
        <f>'recalc raw'!E330</f>
        <v>4242808.304824372</v>
      </c>
      <c r="D19" s="7">
        <f>'recalc raw'!E18</f>
        <v>5639002.857891384</v>
      </c>
      <c r="E19" s="7">
        <f>'recalc raw'!E96</f>
        <v>1868357.3917860552</v>
      </c>
      <c r="F19" s="7">
        <f>'recalc raw'!E174</f>
        <v>956332.77</v>
      </c>
      <c r="G19" s="7">
        <f>'recalc raw'!E213</f>
        <v>234741.40865301964</v>
      </c>
      <c r="H19" s="7">
        <f>'recalc raw'!E57</f>
        <v>5074406.654999999</v>
      </c>
      <c r="I19" s="7">
        <f>'recalc raw'!E252</f>
        <v>372906.25126457214</v>
      </c>
      <c r="J19" s="7">
        <f>'recalc raw'!E135</f>
        <v>1120.2641349894395</v>
      </c>
      <c r="K19" s="7">
        <f>'recalc raw'!E291</f>
        <v>23.55</v>
      </c>
      <c r="L19" s="7">
        <f>'recalc raw'!E369</f>
        <v>146489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23.55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3514384.0786703257</v>
      </c>
      <c r="D20" s="7">
        <f>'recalc raw'!E19</f>
        <v>4626542.868149218</v>
      </c>
      <c r="E20" s="7">
        <f>'recalc raw'!E97</f>
        <v>4107049.4263450797</v>
      </c>
      <c r="F20" s="7">
        <f>'recalc raw'!E175</f>
        <v>748968.5347213692</v>
      </c>
      <c r="G20" s="7">
        <f>'recalc raw'!E214</f>
        <v>386748.747110527</v>
      </c>
      <c r="H20" s="7">
        <f>'recalc raw'!E58</f>
        <v>4401819.335</v>
      </c>
      <c r="I20" s="7">
        <f>'recalc raw'!E253</f>
        <v>421264.66967948223</v>
      </c>
      <c r="J20" s="7">
        <f>'recalc raw'!E136</f>
        <v>27339.31</v>
      </c>
      <c r="K20" s="7">
        <f>'recalc raw'!E292</f>
        <v>303.365</v>
      </c>
      <c r="L20" s="7">
        <f>'recalc raw'!E370</f>
        <v>1611726.842672348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303.365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3925632.501804388</v>
      </c>
      <c r="D21" s="7">
        <f>'recalc raw'!E20</f>
        <v>5427724.51</v>
      </c>
      <c r="E21" s="7">
        <f>'recalc raw'!E98</f>
        <v>3965665.025</v>
      </c>
      <c r="F21" s="7">
        <f>'recalc raw'!E176</f>
        <v>1005242.7207332343</v>
      </c>
      <c r="G21" s="7">
        <f>'recalc raw'!E215</f>
        <v>360920.72927745304</v>
      </c>
      <c r="H21" s="7">
        <f>'recalc raw'!E59</f>
        <v>4984482.618436177</v>
      </c>
      <c r="I21" s="7">
        <f>'recalc raw'!E254</f>
        <v>329597.76463810605</v>
      </c>
      <c r="J21" s="7">
        <f>'recalc raw'!E137</f>
        <v>1336.43</v>
      </c>
      <c r="K21" s="7">
        <f>'recalc raw'!E293</f>
        <v>28.51</v>
      </c>
      <c r="L21" s="7">
        <f>'recalc raw'!E371</f>
        <v>572800.625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28.51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1309D109R2(77-95)</v>
      </c>
      <c r="C22" s="7">
        <f>'recalc raw'!E333</f>
        <v>4208959.999077381</v>
      </c>
      <c r="D22" s="7">
        <f>'recalc raw'!E21</f>
        <v>4877022.677589459</v>
      </c>
      <c r="E22" s="7">
        <f>'recalc raw'!E99</f>
        <v>2083596.7656408818</v>
      </c>
      <c r="F22" s="7">
        <f>'recalc raw'!E177</f>
        <v>1145216.2574046534</v>
      </c>
      <c r="G22" s="7">
        <f>'recalc raw'!E216</f>
        <v>260202.33163682494</v>
      </c>
      <c r="H22" s="7">
        <f>'recalc raw'!E60</f>
        <v>5584950.234999999</v>
      </c>
      <c r="I22" s="7">
        <f>'recalc raw'!E255</f>
        <v>301328.93568166095</v>
      </c>
      <c r="J22" s="7">
        <f>'recalc raw'!E138</f>
        <v>1219.335</v>
      </c>
      <c r="K22" s="7">
        <f>'recalc raw'!E294</f>
        <v>34.6</v>
      </c>
      <c r="L22" s="7">
        <f>'recalc raw'!E372</f>
        <v>183577.798292319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34.6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1309D111R2(6-14)</v>
      </c>
      <c r="C23" s="7">
        <f>'recalc raw'!E334</f>
        <v>3517062.91</v>
      </c>
      <c r="D23" s="7">
        <f>'recalc raw'!E22</f>
        <v>3820209.0712046116</v>
      </c>
      <c r="E23" s="7">
        <f>'recalc raw'!E100</f>
        <v>3142485.6296285256</v>
      </c>
      <c r="F23" s="7">
        <f>'recalc raw'!E178</f>
        <v>2672607.7750000004</v>
      </c>
      <c r="G23" s="7">
        <f>'recalc raw'!E217</f>
        <v>301234.38</v>
      </c>
      <c r="H23" s="7">
        <f>'recalc raw'!E61</f>
        <v>2637309.2312939963</v>
      </c>
      <c r="I23" s="7">
        <f>'recalc raw'!E256</f>
        <v>125979.58757106462</v>
      </c>
      <c r="J23" s="7">
        <f>'recalc raw'!E139</f>
        <v>609.3360398244628</v>
      </c>
      <c r="K23" s="7">
        <f>'recalc raw'!E295</f>
        <v>33.365</v>
      </c>
      <c r="L23" s="7">
        <f>'recalc raw'!E373</f>
        <v>42165.63374249141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33.365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3721403.2366568446</v>
      </c>
      <c r="D24" s="7">
        <f>'recalc raw'!E23</f>
        <v>6184058.729427826</v>
      </c>
      <c r="E24" s="7">
        <f>'recalc raw'!E101</f>
        <v>5157518.399817521</v>
      </c>
      <c r="F24" s="7">
        <f>'recalc raw'!E179</f>
        <v>846292.925</v>
      </c>
      <c r="G24" s="7">
        <f>'recalc raw'!E218</f>
        <v>438021.66729831696</v>
      </c>
      <c r="H24" s="7">
        <f>'recalc raw'!E62</f>
        <v>4495502.345000001</v>
      </c>
      <c r="I24" s="7">
        <f>'recalc raw'!E257</f>
        <v>233165.61</v>
      </c>
      <c r="J24" s="7">
        <f>'recalc raw'!E140</f>
        <v>12042.548895305654</v>
      </c>
      <c r="K24" s="7">
        <f>'recalc raw'!E296</f>
        <v>59.94</v>
      </c>
      <c r="L24" s="7">
        <f>'recalc raw'!E374</f>
        <v>916358.4668060939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59.94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3619951.7675582077</v>
      </c>
      <c r="D25" s="7">
        <f>'recalc raw'!E24</f>
        <v>4816671.505000001</v>
      </c>
      <c r="E25" s="7">
        <f>'recalc raw'!E102</f>
        <v>4227812.504600075</v>
      </c>
      <c r="F25" s="7">
        <f>'recalc raw'!E180</f>
        <v>763853.054295339</v>
      </c>
      <c r="G25" s="7">
        <f>'recalc raw'!E219</f>
        <v>382454.0191845894</v>
      </c>
      <c r="H25" s="7">
        <f>'recalc raw'!E63</f>
        <v>4291159.742184957</v>
      </c>
      <c r="I25" s="7">
        <f>'recalc raw'!E258</f>
        <v>419976.68373775424</v>
      </c>
      <c r="J25" s="7">
        <f>'recalc raw'!E141</f>
        <v>27391.52</v>
      </c>
      <c r="K25" s="7">
        <f>'recalc raw'!E297</f>
        <v>304.79</v>
      </c>
      <c r="L25" s="7">
        <f>'recalc raw'!E375</f>
        <v>1591510.8857758841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304.79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1309D111R3(131-138)</v>
      </c>
      <c r="C26" s="7">
        <f>'recalc raw'!E337</f>
        <v>3456976.396402595</v>
      </c>
      <c r="D26" s="7">
        <f>'recalc raw'!E25</f>
        <v>2460625.0344604664</v>
      </c>
      <c r="E26" s="7">
        <f>'recalc raw'!E103</f>
        <v>3569140.45</v>
      </c>
      <c r="F26" s="7">
        <f>'recalc raw'!E181</f>
        <v>3587848.2805183274</v>
      </c>
      <c r="G26" s="7">
        <f>'recalc raw'!E220</f>
        <v>332375.426926136</v>
      </c>
      <c r="H26" s="7">
        <f>'recalc raw'!E64</f>
        <v>1518560.8807652793</v>
      </c>
      <c r="I26" s="7">
        <f>'recalc raw'!E259</f>
        <v>68599.60764555198</v>
      </c>
      <c r="J26" s="7">
        <f>'recalc raw'!E142</f>
        <v>249.69</v>
      </c>
      <c r="K26" s="7">
        <f>'recalc raw'!E298</f>
        <v>30.06</v>
      </c>
      <c r="L26" s="7">
        <f>'recalc raw'!E376</f>
        <v>35870.96941717466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30.06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3641798.9749999996</v>
      </c>
      <c r="D27" s="7">
        <f>'recalc raw'!E26</f>
        <v>229542.01897357407</v>
      </c>
      <c r="E27" s="7">
        <f>'recalc raw'!E104</f>
        <v>2949108.5306348708</v>
      </c>
      <c r="F27" s="7">
        <f>'recalc raw'!E182</f>
        <v>4666444.929964943</v>
      </c>
      <c r="G27" s="7">
        <f>'recalc raw'!E221</f>
        <v>271477.0319313991</v>
      </c>
      <c r="H27" s="7">
        <f>'recalc raw'!E65</f>
        <v>226323.71884560585</v>
      </c>
      <c r="I27" s="7">
        <f>'recalc raw'!E260</f>
        <v>7164.98</v>
      </c>
      <c r="J27" s="7">
        <f>'recalc raw'!E143</f>
        <v>248.85</v>
      </c>
      <c r="K27" s="7">
        <f>'recalc raw'!E299</f>
        <v>10.372282536079485</v>
      </c>
      <c r="L27" s="7">
        <f>'recalc raw'!E377</f>
        <v>2583.69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10.372282536079485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1309D113R2(7-22)</v>
      </c>
      <c r="C28" s="7">
        <f>'recalc raw'!E339</f>
        <v>3536411.0758743733</v>
      </c>
      <c r="D28" s="7">
        <f>'recalc raw'!E27</f>
        <v>4208577.905</v>
      </c>
      <c r="E28" s="7">
        <f>'recalc raw'!E105</f>
        <v>7734975.769140044</v>
      </c>
      <c r="F28" s="7">
        <f>'recalc raw'!E183</f>
        <v>460875.63165244035</v>
      </c>
      <c r="G28" s="7">
        <f>'recalc raw'!E222</f>
        <v>553395.3477287292</v>
      </c>
      <c r="H28" s="7">
        <f>'recalc raw'!E66</f>
        <v>3380039.916179657</v>
      </c>
      <c r="I28" s="7">
        <f>'recalc raw'!E261</f>
        <v>561895.4463106779</v>
      </c>
      <c r="J28" s="7">
        <f>'recalc raw'!E144</f>
        <v>2107.825</v>
      </c>
      <c r="K28" s="7">
        <f>'recalc raw'!E300</f>
        <v>321.7262588016068</v>
      </c>
      <c r="L28" s="7">
        <f>'recalc raw'!E378</f>
        <v>2541099.9498914084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321.7262588016068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1309D113R2(145-149)</v>
      </c>
      <c r="C29" s="7">
        <f>'recalc raw'!E340</f>
        <v>4124993.160371515</v>
      </c>
      <c r="D29" s="7">
        <f>'recalc raw'!E28</f>
        <v>6511197.285056905</v>
      </c>
      <c r="E29" s="7">
        <f>'recalc raw'!E106</f>
        <v>2832918.224718948</v>
      </c>
      <c r="F29" s="7">
        <f>'recalc raw'!E184</f>
        <v>1250469.370669509</v>
      </c>
      <c r="G29" s="7">
        <f>'recalc raw'!E223</f>
        <v>276924.6687563236</v>
      </c>
      <c r="H29" s="7">
        <f>'recalc raw'!E67</f>
        <v>4097511.751984914</v>
      </c>
      <c r="I29" s="7">
        <f>'recalc raw'!E262</f>
        <v>332770.0422472966</v>
      </c>
      <c r="J29" s="7">
        <f>'recalc raw'!E145</f>
        <v>1594.775</v>
      </c>
      <c r="K29" s="7">
        <f>'recalc raw'!E301</f>
        <v>41.69</v>
      </c>
      <c r="L29" s="7">
        <f>'recalc raw'!E379</f>
        <v>169889.43579220772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41.69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3617155.875</v>
      </c>
      <c r="D30" s="7">
        <f>'recalc raw'!E29</f>
        <v>4759020.016734036</v>
      </c>
      <c r="E30" s="7">
        <f>'recalc raw'!E107</f>
        <v>4237335.667362508</v>
      </c>
      <c r="F30" s="7">
        <f>'recalc raw'!E185</f>
        <v>792659.83</v>
      </c>
      <c r="G30" s="7">
        <f>'recalc raw'!E224</f>
        <v>373442.3728950819</v>
      </c>
      <c r="H30" s="7">
        <f>'recalc raw'!E68</f>
        <v>4318604.836734772</v>
      </c>
      <c r="I30" s="7">
        <f>'recalc raw'!E263</f>
        <v>419358.0309268639</v>
      </c>
      <c r="J30" s="7">
        <f>'recalc raw'!E146</f>
        <v>27150.31</v>
      </c>
      <c r="K30" s="7">
        <f>'recalc raw'!E302</f>
        <v>298.655</v>
      </c>
      <c r="L30" s="7">
        <f>'recalc raw'!E380</f>
        <v>1581457.87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298.655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5271729.430433272</v>
      </c>
      <c r="D31" s="7">
        <f>'recalc raw'!E30</f>
        <v>5326931.008696723</v>
      </c>
      <c r="E31" s="7">
        <f>'recalc raw'!E108</f>
        <v>2299789.389690759</v>
      </c>
      <c r="F31" s="7">
        <f>'recalc raw'!E186</f>
        <v>364027.4764779362</v>
      </c>
      <c r="G31" s="7">
        <f>'recalc raw'!E225</f>
        <v>244551.4216800506</v>
      </c>
      <c r="H31" s="7">
        <f>'recalc raw'!E69</f>
        <v>2357074.2642504373</v>
      </c>
      <c r="I31" s="7">
        <f>'recalc raw'!E264</f>
        <v>592580.905254364</v>
      </c>
      <c r="J31" s="7">
        <f>'recalc raw'!E147</f>
        <v>72233.17968765042</v>
      </c>
      <c r="K31" s="7">
        <f>'recalc raw'!E303</f>
        <v>142.215</v>
      </c>
      <c r="L31" s="7">
        <f>'recalc raw'!E381</f>
        <v>382112.0628698667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142.215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9854.37</v>
      </c>
      <c r="D32" s="7">
        <f>'recalc raw'!E31</f>
        <v>5877.98</v>
      </c>
      <c r="E32" s="7">
        <f>'recalc raw'!E109</f>
        <v>13164.20515287625</v>
      </c>
      <c r="F32" s="7">
        <f>'recalc raw'!E187</f>
        <v>583.6448803174321</v>
      </c>
      <c r="G32" s="7">
        <f>'recalc raw'!E226</f>
        <v>11350.6216238526</v>
      </c>
      <c r="H32" s="7">
        <f>'recalc raw'!E70</f>
        <v>10811.615640411776</v>
      </c>
      <c r="I32" s="7">
        <f>'recalc raw'!E265</f>
        <v>2987.2157560714213</v>
      </c>
      <c r="J32" s="7">
        <f>'recalc raw'!E148</f>
        <v>94.74</v>
      </c>
      <c r="K32" s="7">
        <f>'recalc raw'!E304</f>
        <v>50.235</v>
      </c>
      <c r="L32" s="7">
        <f>'recalc raw'!E382</f>
        <v>501.8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50.235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3354707.325892289</v>
      </c>
      <c r="D33" s="7">
        <f>'recalc raw'!E32</f>
        <v>68770.89</v>
      </c>
      <c r="E33" s="7">
        <f>'recalc raw'!E110</f>
        <v>2875469.065351069</v>
      </c>
      <c r="F33" s="7">
        <f>'recalc raw'!E188</f>
        <v>4869955.315584268</v>
      </c>
      <c r="G33" s="7">
        <f>'recalc raw'!E227</f>
        <v>242997.02</v>
      </c>
      <c r="H33" s="7">
        <f>'recalc raw'!E71</f>
        <v>55937.5</v>
      </c>
      <c r="I33" s="7">
        <f>'recalc raw'!E266</f>
        <v>4470.3380344038205</v>
      </c>
      <c r="J33" s="7">
        <f>'recalc raw'!E149</f>
        <v>233.42</v>
      </c>
      <c r="K33" s="7">
        <f>'recalc raw'!E305</f>
        <v>73.735</v>
      </c>
      <c r="L33" s="7">
        <f>'recalc raw'!E383</f>
        <v>2446.337616274754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73.735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3914284.7</v>
      </c>
      <c r="D34" s="7">
        <f>'recalc raw'!E33</f>
        <v>6420594.645</v>
      </c>
      <c r="E34" s="7">
        <f>'recalc raw'!E111</f>
        <v>5547746.409028152</v>
      </c>
      <c r="F34" s="7">
        <f>'recalc raw'!E189</f>
        <v>856503.1304420466</v>
      </c>
      <c r="G34" s="7">
        <f>'recalc raw'!E228</f>
        <v>448895.3847541809</v>
      </c>
      <c r="H34" s="7">
        <f>'recalc raw'!E72</f>
        <v>4446319.080296834</v>
      </c>
      <c r="I34" s="7">
        <f>'recalc raw'!E267</f>
        <v>238137.33131965</v>
      </c>
      <c r="J34" s="7">
        <f>'recalc raw'!E150</f>
        <v>12277.498794094745</v>
      </c>
      <c r="K34" s="7">
        <f>'recalc raw'!E306</f>
        <v>58.23</v>
      </c>
      <c r="L34" s="7">
        <f>'recalc raw'!E384</f>
        <v>972145.61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58.23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3637436.52</v>
      </c>
      <c r="D35" s="7">
        <f>'recalc raw'!E34</f>
        <v>4895145.977451522</v>
      </c>
      <c r="E35" s="7">
        <f>'recalc raw'!E112</f>
        <v>4176420.3950000005</v>
      </c>
      <c r="F35" s="7">
        <f>'recalc raw'!E190</f>
        <v>781221.1915942568</v>
      </c>
      <c r="G35" s="7">
        <f>'recalc raw'!E229</f>
        <v>396758.325832049</v>
      </c>
      <c r="H35" s="7">
        <f>'recalc raw'!E73</f>
        <v>4369716.770629883</v>
      </c>
      <c r="I35" s="7">
        <f>'recalc raw'!E268</f>
        <v>427274.15704759024</v>
      </c>
      <c r="J35" s="7">
        <f>'recalc raw'!E151</f>
        <v>27980.569708743693</v>
      </c>
      <c r="K35" s="7">
        <f>'recalc raw'!E307</f>
        <v>323.25</v>
      </c>
      <c r="L35" s="7">
        <f>'recalc raw'!E385</f>
        <v>1617352.6268310547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323.25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1121</v>
      </c>
    </row>
    <row r="38" spans="1:22" s="20" customFormat="1" ht="11.25">
      <c r="A38" s="24"/>
      <c r="B38" s="20" t="s">
        <v>1092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1290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3459600.01397934</v>
      </c>
      <c r="D40" s="7">
        <f>D4-blanks!D$9</f>
        <v>4760976.866231226</v>
      </c>
      <c r="E40" s="7">
        <f>E4-blanks!E$9</f>
        <v>4062221.4841386164</v>
      </c>
      <c r="F40" s="7">
        <f>F4-blanks!F$9</f>
        <v>756905.7325598412</v>
      </c>
      <c r="G40" s="7">
        <f>G4-blanks!G$9</f>
        <v>364948.9724985286</v>
      </c>
      <c r="H40" s="7">
        <f>H4-blanks!H$9</f>
        <v>4318526.290572637</v>
      </c>
      <c r="I40" s="7">
        <f>I4-blanks!I$9</f>
        <v>413184.6233464688</v>
      </c>
      <c r="J40" s="7">
        <f>J4-blanks!J$9</f>
        <v>27915.188701265917</v>
      </c>
      <c r="K40" s="7">
        <f>K4-blanks!K$9</f>
        <v>199.0275</v>
      </c>
      <c r="L40" s="7">
        <f>L4-blanks!L$9</f>
        <v>1574853.1577682255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187.2775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-503.43897933982225</v>
      </c>
      <c r="D41" s="7">
        <f>D5-blanks!D$9</f>
        <v>504.03250000000025</v>
      </c>
      <c r="E41" s="7">
        <f>E5-blanks!E$9</f>
        <v>-73.49967772616583</v>
      </c>
      <c r="F41" s="7">
        <f>F5-blanks!F$9</f>
        <v>549.6975598412839</v>
      </c>
      <c r="G41" s="7">
        <f>G5-blanks!G$9</f>
        <v>-405.5141223811843</v>
      </c>
      <c r="H41" s="7">
        <f>H5-blanks!H$9</f>
        <v>413.40217979411136</v>
      </c>
      <c r="I41" s="7">
        <f>I5-blanks!I$9</f>
        <v>534.9046219642892</v>
      </c>
      <c r="J41" s="7">
        <f>J5-blanks!J$9</f>
        <v>14.844999999999999</v>
      </c>
      <c r="K41" s="7">
        <f>K5-blanks!K$9</f>
        <v>-1.5225000000000009</v>
      </c>
      <c r="L41" s="7">
        <f>L5-blanks!L$9</f>
        <v>129.1833056370417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-13.2725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3801358.2895843214</v>
      </c>
      <c r="D42" s="7">
        <f>D6-blanks!D$9</f>
        <v>5555894.347522733</v>
      </c>
      <c r="E42" s="7">
        <f>E6-blanks!E$9</f>
        <v>3821671.11952485</v>
      </c>
      <c r="F42" s="7">
        <f>F6-blanks!F$9</f>
        <v>988237.8238293449</v>
      </c>
      <c r="G42" s="7">
        <f>G6-blanks!G$9</f>
        <v>358597.8739695903</v>
      </c>
      <c r="H42" s="7">
        <f>H6-blanks!H$9</f>
        <v>4929638.62719424</v>
      </c>
      <c r="I42" s="7">
        <f>I6-blanks!I$9</f>
        <v>333148.8510187279</v>
      </c>
      <c r="J42" s="7">
        <f>J6-blanks!J$9</f>
        <v>1192.1365838678803</v>
      </c>
      <c r="K42" s="7">
        <f>K6-blanks!K$9</f>
        <v>4.022500000000001</v>
      </c>
      <c r="L42" s="7">
        <f>L6-blanks!L$9</f>
        <v>550018.0694621166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-7.727499999999999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3397197.1875324314</v>
      </c>
      <c r="D43" s="7">
        <f>D7-blanks!D$9</f>
        <v>4943182.72779783</v>
      </c>
      <c r="E43" s="7">
        <f>E7-blanks!E$9</f>
        <v>4167220.3123558112</v>
      </c>
      <c r="F43" s="7">
        <f>F7-blanks!F$9</f>
        <v>756201.5691292906</v>
      </c>
      <c r="G43" s="7">
        <f>G7-blanks!G$9</f>
        <v>370496.6116570191</v>
      </c>
      <c r="H43" s="7">
        <f>H7-blanks!H$9</f>
        <v>4309523.842179795</v>
      </c>
      <c r="I43" s="7">
        <f>I7-blanks!I$9</f>
        <v>416843.2420204292</v>
      </c>
      <c r="J43" s="7">
        <f>J7-blanks!J$9</f>
        <v>27570.124451517295</v>
      </c>
      <c r="K43" s="7">
        <f>K7-blanks!K$9</f>
        <v>238.8325</v>
      </c>
      <c r="L43" s="7">
        <f>L7-blanks!L$9</f>
        <v>1574025.3770955165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227.0825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3457800.7943153735</v>
      </c>
      <c r="D44" s="7">
        <f>D8-blanks!D$9</f>
        <v>231341.1225</v>
      </c>
      <c r="E44" s="7">
        <f>E8-blanks!E$9</f>
        <v>2857780.62952485</v>
      </c>
      <c r="F44" s="7">
        <f>F8-blanks!F$9</f>
        <v>4625081.20938689</v>
      </c>
      <c r="G44" s="7">
        <f>G8-blanks!G$9</f>
        <v>264851.4574985286</v>
      </c>
      <c r="H44" s="7">
        <f>H8-blanks!H$9</f>
        <v>218379.4071797941</v>
      </c>
      <c r="I44" s="7">
        <f>I8-blanks!I$9</f>
        <v>5083.699393049845</v>
      </c>
      <c r="J44" s="7">
        <f>J8-blanks!J$9</f>
        <v>497.91499999999996</v>
      </c>
      <c r="K44" s="7">
        <f>K8-blanks!K$9</f>
        <v>-14.332499999999996</v>
      </c>
      <c r="L44" s="7">
        <f>L8-blanks!L$9</f>
        <v>2204.7867264509205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-26.082499999999996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1309D101R3(0-14)</v>
      </c>
      <c r="C45" s="7">
        <f>C9-blanks!C$9</f>
        <v>4035226.8989793397</v>
      </c>
      <c r="D45" s="7">
        <f>D9-blanks!D$9</f>
        <v>6152104.09116424</v>
      </c>
      <c r="E45" s="7">
        <f>E9-blanks!E$9</f>
        <v>1761325.2645248498</v>
      </c>
      <c r="F45" s="7">
        <f>F9-blanks!F$9</f>
        <v>1126459.062559841</v>
      </c>
      <c r="G45" s="7">
        <f>G9-blanks!G$9</f>
        <v>199583.26749852858</v>
      </c>
      <c r="H45" s="7">
        <f>H9-blanks!H$9</f>
        <v>5750609.620106531</v>
      </c>
      <c r="I45" s="7">
        <f>I9-blanks!I$9</f>
        <v>273141.6492056664</v>
      </c>
      <c r="J45" s="7">
        <f>J9-blanks!J$9</f>
        <v>4627.135603789258</v>
      </c>
      <c r="K45" s="7">
        <f>K9-blanks!K$9</f>
        <v>-7.277499999999996</v>
      </c>
      <c r="L45" s="7">
        <f>L9-blanks!L$9</f>
        <v>99392.22734556197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-19.027499999999996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3534504.186900415</v>
      </c>
      <c r="D46" s="7">
        <f>D10-blanks!D$9</f>
        <v>4802057.7675</v>
      </c>
      <c r="E46" s="7">
        <f>E10-blanks!E$9</f>
        <v>4156424.10410102</v>
      </c>
      <c r="F46" s="7">
        <f>F10-blanks!F$9</f>
        <v>784722.9964332867</v>
      </c>
      <c r="G46" s="7">
        <f>G10-blanks!G$9</f>
        <v>366434.54080044664</v>
      </c>
      <c r="H46" s="7">
        <f>H10-blanks!H$9</f>
        <v>4317869.612179794</v>
      </c>
      <c r="I46" s="7">
        <f>I10-blanks!I$9</f>
        <v>415578.4686317255</v>
      </c>
      <c r="J46" s="7">
        <f>J10-blanks!J$9</f>
        <v>27542.54536269049</v>
      </c>
      <c r="K46" s="7">
        <f>K10-blanks!K$9</f>
        <v>212.37295384672015</v>
      </c>
      <c r="L46" s="7">
        <f>L10-blanks!L$9</f>
        <v>1573957.2458648442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200.62295384672015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1309D102R1(99-109)</v>
      </c>
      <c r="C47" s="7">
        <f>C11-blanks!C$9</f>
        <v>3986456.9464825266</v>
      </c>
      <c r="D47" s="7">
        <f>D11-blanks!D$9</f>
        <v>6696406.962499999</v>
      </c>
      <c r="E47" s="7">
        <f>E11-blanks!E$9</f>
        <v>1743054.784169193</v>
      </c>
      <c r="F47" s="7">
        <f>F11-blanks!F$9</f>
        <v>1143283.3763145837</v>
      </c>
      <c r="G47" s="7">
        <f>G11-blanks!G$9</f>
        <v>197432.44909933646</v>
      </c>
      <c r="H47" s="7">
        <f>H11-blanks!H$9</f>
        <v>5449382.694541449</v>
      </c>
      <c r="I47" s="7">
        <f>I11-blanks!I$9</f>
        <v>250362.0255705333</v>
      </c>
      <c r="J47" s="7">
        <f>J11-blanks!J$9</f>
        <v>962.2454511186006</v>
      </c>
      <c r="K47" s="7">
        <f>K11-blanks!K$9</f>
        <v>-32.4375</v>
      </c>
      <c r="L47" s="7">
        <f>L11-blanks!L$9</f>
        <v>147600.9701653878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-44.1875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1309D103R1(15-23)</v>
      </c>
      <c r="C48" s="7">
        <f>C12-blanks!C$9</f>
        <v>4423135.22897934</v>
      </c>
      <c r="D48" s="7">
        <f>D12-blanks!D$9</f>
        <v>6029923.729724116</v>
      </c>
      <c r="E48" s="7">
        <f>E12-blanks!E$9</f>
        <v>1971712.9032670916</v>
      </c>
      <c r="F48" s="7">
        <f>F12-blanks!F$9</f>
        <v>965047.102776178</v>
      </c>
      <c r="G48" s="7">
        <f>G12-blanks!G$9</f>
        <v>246869.46500630863</v>
      </c>
      <c r="H48" s="7">
        <f>H12-blanks!H$9</f>
        <v>4998092.038688176</v>
      </c>
      <c r="I48" s="7">
        <f>I12-blanks!I$9</f>
        <v>427380.59882464167</v>
      </c>
      <c r="J48" s="7">
        <f>J12-blanks!J$9</f>
        <v>1058.445</v>
      </c>
      <c r="K48" s="7">
        <f>K12-blanks!K$9</f>
        <v>-23.0875</v>
      </c>
      <c r="L48" s="7">
        <f>L12-blanks!L$9</f>
        <v>168134.8343864838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-34.8375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1309D104R2(37-47)</v>
      </c>
      <c r="C49" s="7">
        <f>C13-blanks!C$9</f>
        <v>3891546.2264007493</v>
      </c>
      <c r="D49" s="7">
        <f>D13-blanks!D$9</f>
        <v>5634644.3625</v>
      </c>
      <c r="E49" s="7">
        <f>E13-blanks!E$9</f>
        <v>2720364.236823251</v>
      </c>
      <c r="F49" s="7">
        <f>F13-blanks!F$9</f>
        <v>1705485.638477793</v>
      </c>
      <c r="G49" s="7">
        <f>G13-blanks!G$9</f>
        <v>265689.15747137554</v>
      </c>
      <c r="H49" s="7">
        <f>H13-blanks!H$9</f>
        <v>4349063.899070256</v>
      </c>
      <c r="I49" s="7">
        <f>I13-blanks!I$9</f>
        <v>250345.10458721878</v>
      </c>
      <c r="J49" s="7">
        <f>J13-blanks!J$9</f>
        <v>956.2556855114713</v>
      </c>
      <c r="K49" s="7">
        <f>K13-blanks!K$9</f>
        <v>-32.9675</v>
      </c>
      <c r="L49" s="7">
        <f>L13-blanks!L$9</f>
        <v>126818.30604781311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-44.7175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5136360.858314766</v>
      </c>
      <c r="D50" s="7">
        <f>D14-blanks!D$9</f>
        <v>5451358.098022097</v>
      </c>
      <c r="E50" s="7">
        <f>E14-blanks!E$9</f>
        <v>2226473.047853757</v>
      </c>
      <c r="F50" s="7">
        <f>F14-blanks!F$9</f>
        <v>390962.8662031928</v>
      </c>
      <c r="G50" s="7">
        <f>G14-blanks!G$9</f>
        <v>230682.18749852857</v>
      </c>
      <c r="H50" s="7">
        <f>H14-blanks!H$9</f>
        <v>2445129.2262390386</v>
      </c>
      <c r="I50" s="7">
        <f>I14-blanks!I$9</f>
        <v>585922.3883881398</v>
      </c>
      <c r="J50" s="7">
        <f>J14-blanks!J$9</f>
        <v>73239.39266018398</v>
      </c>
      <c r="K50" s="7">
        <f>K14-blanks!K$9</f>
        <v>78.82480854624882</v>
      </c>
      <c r="L50" s="7">
        <f>L14-blanks!L$9</f>
        <v>378238.5049861034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67.07480854624882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3579926.946226624</v>
      </c>
      <c r="D51" s="7">
        <f>D15-blanks!D$9</f>
        <v>4929382.468656699</v>
      </c>
      <c r="E51" s="7">
        <f>E15-blanks!E$9</f>
        <v>4232573.664974918</v>
      </c>
      <c r="F51" s="7">
        <f>F15-blanks!F$9</f>
        <v>740643.9475598413</v>
      </c>
      <c r="G51" s="7">
        <f>G15-blanks!G$9</f>
        <v>367590.4937355077</v>
      </c>
      <c r="H51" s="7">
        <f>H15-blanks!H$9</f>
        <v>4488048.137179794</v>
      </c>
      <c r="I51" s="7">
        <f>I15-blanks!I$9</f>
        <v>403281.3813800635</v>
      </c>
      <c r="J51" s="7">
        <f>J15-blanks!J$9</f>
        <v>27884.96175133685</v>
      </c>
      <c r="K51" s="7">
        <f>K15-blanks!K$9</f>
        <v>239.78675770765793</v>
      </c>
      <c r="L51" s="7">
        <f>L15-blanks!L$9</f>
        <v>1566956.7194239062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228.03675770765793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3266131.70855716</v>
      </c>
      <c r="D52" s="7">
        <f>D16-blanks!D$9</f>
        <v>90343.83780507515</v>
      </c>
      <c r="E52" s="7">
        <f>E16-blanks!E$9</f>
        <v>2879759.13952485</v>
      </c>
      <c r="F52" s="7">
        <f>F16-blanks!F$9</f>
        <v>4989610.658729554</v>
      </c>
      <c r="G52" s="7">
        <f>G16-blanks!G$9</f>
        <v>251775.06957598217</v>
      </c>
      <c r="H52" s="7">
        <f>H16-blanks!H$9</f>
        <v>52235.09776992937</v>
      </c>
      <c r="I52" s="7">
        <f>I16-blanks!I$9</f>
        <v>1431.3423061507751</v>
      </c>
      <c r="J52" s="7">
        <f>J16-blanks!J$9</f>
        <v>78.565</v>
      </c>
      <c r="K52" s="7">
        <f>K16-blanks!K$9</f>
        <v>-42.552499999999995</v>
      </c>
      <c r="L52" s="7">
        <f>L16-blanks!L$9</f>
        <v>1889.8650046944617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-54.302499999999995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1309D105R3(23-32)</v>
      </c>
      <c r="C53" s="7">
        <f>C17-blanks!C$9</f>
        <v>3991661.621140218</v>
      </c>
      <c r="D53" s="7">
        <f>D17-blanks!D$9</f>
        <v>7808155.7924999995</v>
      </c>
      <c r="E53" s="7">
        <f>E17-blanks!E$9</f>
        <v>2360693.8784327894</v>
      </c>
      <c r="F53" s="7">
        <f>F17-blanks!F$9</f>
        <v>1093113.9087763056</v>
      </c>
      <c r="G53" s="7">
        <f>G17-blanks!G$9</f>
        <v>232350.82329618622</v>
      </c>
      <c r="H53" s="7">
        <f>H17-blanks!H$9</f>
        <v>4408487.427433803</v>
      </c>
      <c r="I53" s="7">
        <f>I17-blanks!I$9</f>
        <v>341916.383356394</v>
      </c>
      <c r="J53" s="7">
        <f>J17-blanks!J$9</f>
        <v>1660.5249999999999</v>
      </c>
      <c r="K53" s="7">
        <f>K17-blanks!K$9</f>
        <v>-18.5175</v>
      </c>
      <c r="L53" s="7">
        <f>L17-blanks!L$9</f>
        <v>82256.69876084328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-30.2675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1309D36R3(98-106)</v>
      </c>
      <c r="C54" s="7">
        <f>C18-blanks!C$9</f>
        <v>4493839.090969887</v>
      </c>
      <c r="D54" s="7">
        <f>D18-blanks!D$9</f>
        <v>6013355.828200413</v>
      </c>
      <c r="E54" s="7">
        <f>E18-blanks!E$9</f>
        <v>2031616.5814799862</v>
      </c>
      <c r="F54" s="7">
        <f>F18-blanks!F$9</f>
        <v>1143345.9064278912</v>
      </c>
      <c r="G54" s="7">
        <f>G18-blanks!G$9</f>
        <v>220303.73863835697</v>
      </c>
      <c r="H54" s="7">
        <f>H18-blanks!H$9</f>
        <v>4589367.135263596</v>
      </c>
      <c r="I54" s="7">
        <f>I18-blanks!I$9</f>
        <v>393040.882822812</v>
      </c>
      <c r="J54" s="7">
        <f>J18-blanks!J$9</f>
        <v>820.2049999999999</v>
      </c>
      <c r="K54" s="7">
        <f>K18-blanks!K$9</f>
        <v>-0.957499999999996</v>
      </c>
      <c r="L54" s="7">
        <f>L18-blanks!L$9</f>
        <v>133381.93823438484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-12.707499999999996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1309D107R2(35-45)</v>
      </c>
      <c r="C55" s="7">
        <f>C19-blanks!C$9</f>
        <v>4233457.3738037115</v>
      </c>
      <c r="D55" s="7">
        <f>D19-blanks!D$9</f>
        <v>5632620.845391383</v>
      </c>
      <c r="E55" s="7">
        <f>E19-blanks!E$9</f>
        <v>1855266.686310905</v>
      </c>
      <c r="F55" s="7">
        <f>F19-blanks!F$9</f>
        <v>955199.4275598413</v>
      </c>
      <c r="G55" s="7">
        <f>G19-blanks!G$9</f>
        <v>223796.30115154822</v>
      </c>
      <c r="H55" s="7">
        <f>H19-blanks!H$9</f>
        <v>5063181.637179794</v>
      </c>
      <c r="I55" s="7">
        <f>I19-blanks!I$9</f>
        <v>369384.13088653644</v>
      </c>
      <c r="J55" s="7">
        <f>J19-blanks!J$9</f>
        <v>1010.6791349894395</v>
      </c>
      <c r="K55" s="7">
        <f>K19-blanks!K$9</f>
        <v>-25.162499999999998</v>
      </c>
      <c r="L55" s="7">
        <f>L19-blanks!L$9</f>
        <v>145858.01669436294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-36.912499999999994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3505033.1476496654</v>
      </c>
      <c r="D56" s="7">
        <f>D20-blanks!D$9</f>
        <v>4620160.855649218</v>
      </c>
      <c r="E56" s="7">
        <f>E20-blanks!E$9</f>
        <v>4093958.7208699295</v>
      </c>
      <c r="F56" s="7">
        <f>F20-blanks!F$9</f>
        <v>747835.1922812104</v>
      </c>
      <c r="G56" s="7">
        <f>G20-blanks!G$9</f>
        <v>375803.6396090556</v>
      </c>
      <c r="H56" s="7">
        <f>H20-blanks!H$9</f>
        <v>4390594.317179794</v>
      </c>
      <c r="I56" s="7">
        <f>I20-blanks!I$9</f>
        <v>417742.54930144653</v>
      </c>
      <c r="J56" s="7">
        <f>J20-blanks!J$9</f>
        <v>27229.725000000002</v>
      </c>
      <c r="K56" s="7">
        <f>K20-blanks!K$9</f>
        <v>254.6525</v>
      </c>
      <c r="L56" s="7">
        <f>L20-blanks!L$9</f>
        <v>1611095.859366711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242.9025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3916281.570783728</v>
      </c>
      <c r="D57" s="7">
        <f>D21-blanks!D$9</f>
        <v>5421342.4975</v>
      </c>
      <c r="E57" s="7">
        <f>E21-blanks!E$9</f>
        <v>3952574.3195248498</v>
      </c>
      <c r="F57" s="7">
        <f>F21-blanks!F$9</f>
        <v>1004109.3782930756</v>
      </c>
      <c r="G57" s="7">
        <f>G21-blanks!G$9</f>
        <v>349975.6217759816</v>
      </c>
      <c r="H57" s="7">
        <f>H21-blanks!H$9</f>
        <v>4973257.600615972</v>
      </c>
      <c r="I57" s="7">
        <f>I21-blanks!I$9</f>
        <v>326075.64426007034</v>
      </c>
      <c r="J57" s="7">
        <f>J21-blanks!J$9</f>
        <v>1226.845</v>
      </c>
      <c r="K57" s="7">
        <f>K21-blanks!K$9</f>
        <v>-20.202499999999997</v>
      </c>
      <c r="L57" s="7">
        <f>L21-blanks!L$9</f>
        <v>572169.641694363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-31.952499999999997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1309D109R2(77-95)</v>
      </c>
      <c r="C58" s="7">
        <f>C22-blanks!C$9</f>
        <v>4199609.06805672</v>
      </c>
      <c r="D58" s="7">
        <f>D22-blanks!D$9</f>
        <v>4870640.665089459</v>
      </c>
      <c r="E58" s="7">
        <f>E22-blanks!E$9</f>
        <v>2070506.0601657317</v>
      </c>
      <c r="F58" s="7">
        <f>F22-blanks!F$9</f>
        <v>1144082.9149644945</v>
      </c>
      <c r="G58" s="7">
        <f>G22-blanks!G$9</f>
        <v>249257.22413535352</v>
      </c>
      <c r="H58" s="7">
        <f>H22-blanks!H$9</f>
        <v>5573725.217179794</v>
      </c>
      <c r="I58" s="7">
        <f>I22-blanks!I$9</f>
        <v>297806.81530362525</v>
      </c>
      <c r="J58" s="7">
        <f>J22-blanks!J$9</f>
        <v>1109.75</v>
      </c>
      <c r="K58" s="7">
        <f>K22-blanks!K$9</f>
        <v>-14.112499999999997</v>
      </c>
      <c r="L58" s="7">
        <f>L22-blanks!L$9</f>
        <v>182946.81498668194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-25.862499999999997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1309D111R2(6-14)</v>
      </c>
      <c r="C59" s="7">
        <f>C23-blanks!C$9</f>
        <v>3507711.97897934</v>
      </c>
      <c r="D59" s="7">
        <f>D23-blanks!D$9</f>
        <v>3813827.0587046114</v>
      </c>
      <c r="E59" s="7">
        <f>E23-blanks!E$9</f>
        <v>3129394.9241533754</v>
      </c>
      <c r="F59" s="7">
        <f>F23-blanks!F$9</f>
        <v>2671474.432559842</v>
      </c>
      <c r="G59" s="7">
        <f>G23-blanks!G$9</f>
        <v>290289.2724985286</v>
      </c>
      <c r="H59" s="7">
        <f>H23-blanks!H$9</f>
        <v>2626084.2134737903</v>
      </c>
      <c r="I59" s="7">
        <f>I23-blanks!I$9</f>
        <v>122457.4671930289</v>
      </c>
      <c r="J59" s="7">
        <f>J23-blanks!J$9</f>
        <v>499.75103982446274</v>
      </c>
      <c r="K59" s="7">
        <f>K23-blanks!K$9</f>
        <v>-15.347499999999997</v>
      </c>
      <c r="L59" s="7">
        <f>L23-blanks!L$9</f>
        <v>41534.65043685437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-27.097499999999997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3712052.3056361843</v>
      </c>
      <c r="D60" s="7">
        <f>D24-blanks!D$9</f>
        <v>6177676.7169278255</v>
      </c>
      <c r="E60" s="7">
        <f>E24-blanks!E$9</f>
        <v>5144427.694342371</v>
      </c>
      <c r="F60" s="7">
        <f>F24-blanks!F$9</f>
        <v>845159.5825598413</v>
      </c>
      <c r="G60" s="7">
        <f>G24-blanks!G$9</f>
        <v>427076.55979684554</v>
      </c>
      <c r="H60" s="7">
        <f>H24-blanks!H$9</f>
        <v>4484277.327179795</v>
      </c>
      <c r="I60" s="7">
        <f>I24-blanks!I$9</f>
        <v>229643.48962196428</v>
      </c>
      <c r="J60" s="7">
        <f>J24-blanks!J$9</f>
        <v>11932.963895305655</v>
      </c>
      <c r="K60" s="7">
        <f>K24-blanks!K$9</f>
        <v>11.2275</v>
      </c>
      <c r="L60" s="7">
        <f>L24-blanks!L$9</f>
        <v>915727.4835004569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-0.5225000000000009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3610600.8365375474</v>
      </c>
      <c r="D61" s="7">
        <f>D25-blanks!D$9</f>
        <v>4810289.492500001</v>
      </c>
      <c r="E61" s="7">
        <f>E25-blanks!E$9</f>
        <v>4214721.799124925</v>
      </c>
      <c r="F61" s="7">
        <f>F25-blanks!F$9</f>
        <v>762719.7118551803</v>
      </c>
      <c r="G61" s="7">
        <f>G25-blanks!G$9</f>
        <v>371508.91168311797</v>
      </c>
      <c r="H61" s="7">
        <f>H25-blanks!H$9</f>
        <v>4279934.724364751</v>
      </c>
      <c r="I61" s="7">
        <f>I25-blanks!I$9</f>
        <v>416454.56335971854</v>
      </c>
      <c r="J61" s="7">
        <f>J25-blanks!J$9</f>
        <v>27281.935</v>
      </c>
      <c r="K61" s="7">
        <f>K25-blanks!K$9</f>
        <v>256.07750000000004</v>
      </c>
      <c r="L61" s="7">
        <f>L25-blanks!L$9</f>
        <v>1590879.9024702471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244.32750000000001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1309D111R3(131-138)</v>
      </c>
      <c r="C62" s="7">
        <f>C26-blanks!C$9</f>
        <v>3447625.465381935</v>
      </c>
      <c r="D62" s="7">
        <f>D26-blanks!D$9</f>
        <v>2454243.021960466</v>
      </c>
      <c r="E62" s="7">
        <f>E26-blanks!E$9</f>
        <v>3556049.74452485</v>
      </c>
      <c r="F62" s="7">
        <f>F26-blanks!F$9</f>
        <v>3586714.938078169</v>
      </c>
      <c r="G62" s="7">
        <f>G26-blanks!G$9</f>
        <v>321430.3194246646</v>
      </c>
      <c r="H62" s="7">
        <f>H26-blanks!H$9</f>
        <v>1507335.8629450733</v>
      </c>
      <c r="I62" s="7">
        <f>I26-blanks!I$9</f>
        <v>65077.48726751627</v>
      </c>
      <c r="J62" s="7">
        <f>J26-blanks!J$9</f>
        <v>140.105</v>
      </c>
      <c r="K62" s="7">
        <f>K26-blanks!K$9</f>
        <v>-18.6525</v>
      </c>
      <c r="L62" s="7">
        <f>L26-blanks!L$9</f>
        <v>35239.98611153762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-30.4025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3632448.0439793393</v>
      </c>
      <c r="D63" s="7">
        <f>D27-blanks!D$9</f>
        <v>223160.00647357406</v>
      </c>
      <c r="E63" s="7">
        <f>E27-blanks!E$9</f>
        <v>2936017.8251597206</v>
      </c>
      <c r="F63" s="7">
        <f>F27-blanks!F$9</f>
        <v>4665311.587524784</v>
      </c>
      <c r="G63" s="7">
        <f>G27-blanks!G$9</f>
        <v>260531.92442992766</v>
      </c>
      <c r="H63" s="7">
        <f>H27-blanks!H$9</f>
        <v>215098.70102539996</v>
      </c>
      <c r="I63" s="7">
        <f>I27-blanks!I$9</f>
        <v>3642.859621964289</v>
      </c>
      <c r="J63" s="7">
        <f>J27-blanks!J$9</f>
        <v>139.265</v>
      </c>
      <c r="K63" s="7">
        <f>K27-blanks!K$9</f>
        <v>-38.34021746392051</v>
      </c>
      <c r="L63" s="7">
        <f>L27-blanks!L$9</f>
        <v>1952.7066943629584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-50.09021746392051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1309D113R2(7-22)</v>
      </c>
      <c r="C64" s="7">
        <f>C28-blanks!C$9</f>
        <v>3527060.144853713</v>
      </c>
      <c r="D64" s="7">
        <f>D28-blanks!D$9</f>
        <v>4202195.8925</v>
      </c>
      <c r="E64" s="7">
        <f>E28-blanks!E$9</f>
        <v>7721885.063664895</v>
      </c>
      <c r="F64" s="7">
        <f>F28-blanks!F$9</f>
        <v>459742.28921228164</v>
      </c>
      <c r="G64" s="7">
        <f>G28-blanks!G$9</f>
        <v>542450.2402272578</v>
      </c>
      <c r="H64" s="7">
        <f>H28-blanks!H$9</f>
        <v>3368814.898359451</v>
      </c>
      <c r="I64" s="7">
        <f>I28-blanks!I$9</f>
        <v>558373.3259326422</v>
      </c>
      <c r="J64" s="7">
        <f>J28-blanks!J$9</f>
        <v>1998.2399999999998</v>
      </c>
      <c r="K64" s="7">
        <f>K28-blanks!K$9</f>
        <v>273.0137588016068</v>
      </c>
      <c r="L64" s="7">
        <f>L28-blanks!L$9</f>
        <v>2540468.966585771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261.2637588016068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1309D113R2(145-149)</v>
      </c>
      <c r="C65" s="7">
        <f>C29-blanks!C$9</f>
        <v>4115642.2293508546</v>
      </c>
      <c r="D65" s="7">
        <f>D29-blanks!D$9</f>
        <v>6504815.272556905</v>
      </c>
      <c r="E65" s="7">
        <f>E29-blanks!E$9</f>
        <v>2819827.5192437978</v>
      </c>
      <c r="F65" s="7">
        <f>F29-blanks!F$9</f>
        <v>1249336.0282293502</v>
      </c>
      <c r="G65" s="7">
        <f>G29-blanks!G$9</f>
        <v>265979.56125485216</v>
      </c>
      <c r="H65" s="7">
        <f>H29-blanks!H$9</f>
        <v>4086286.734164708</v>
      </c>
      <c r="I65" s="7">
        <f>I29-blanks!I$9</f>
        <v>329247.9218692609</v>
      </c>
      <c r="J65" s="7">
        <f>J29-blanks!J$9</f>
        <v>1485.19</v>
      </c>
      <c r="K65" s="7">
        <f>K29-blanks!K$9</f>
        <v>-7.022500000000001</v>
      </c>
      <c r="L65" s="7">
        <f>L29-blanks!L$9</f>
        <v>169258.45248657066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-18.7725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3607804.9439793397</v>
      </c>
      <c r="D66" s="7">
        <f>D30-blanks!D$9</f>
        <v>4752638.0042340355</v>
      </c>
      <c r="E66" s="7">
        <f>E30-blanks!E$9</f>
        <v>4224244.961887359</v>
      </c>
      <c r="F66" s="7">
        <f>F30-blanks!F$9</f>
        <v>791526.4875598412</v>
      </c>
      <c r="G66" s="7">
        <f>G30-blanks!G$9</f>
        <v>362497.26539361046</v>
      </c>
      <c r="H66" s="7">
        <f>H30-blanks!H$9</f>
        <v>4307379.818914566</v>
      </c>
      <c r="I66" s="7">
        <f>I30-blanks!I$9</f>
        <v>415835.9105488282</v>
      </c>
      <c r="J66" s="7">
        <f>J30-blanks!J$9</f>
        <v>27040.725000000002</v>
      </c>
      <c r="K66" s="7">
        <f>K30-blanks!K$9</f>
        <v>249.94249999999997</v>
      </c>
      <c r="L66" s="7">
        <f>L30-blanks!L$9</f>
        <v>1580826.886694363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238.19249999999997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5262378.499412612</v>
      </c>
      <c r="D67" s="7">
        <f>D31-blanks!D$9</f>
        <v>5320548.996196723</v>
      </c>
      <c r="E67" s="7">
        <f>E31-blanks!E$9</f>
        <v>2286698.684215609</v>
      </c>
      <c r="F67" s="7">
        <f>F31-blanks!F$9</f>
        <v>362894.1340377775</v>
      </c>
      <c r="G67" s="7">
        <f>G31-blanks!G$9</f>
        <v>233606.3141785792</v>
      </c>
      <c r="H67" s="7">
        <f>H31-blanks!H$9</f>
        <v>2345849.2464302313</v>
      </c>
      <c r="I67" s="7">
        <f>I31-blanks!I$9</f>
        <v>589058.7848763283</v>
      </c>
      <c r="J67" s="7">
        <f>J31-blanks!J$9</f>
        <v>72123.59468765042</v>
      </c>
      <c r="K67" s="7">
        <f>K31-blanks!K$9</f>
        <v>93.5025</v>
      </c>
      <c r="L67" s="7">
        <f>L31-blanks!L$9</f>
        <v>381481.0795642297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81.7525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503.43897933982043</v>
      </c>
      <c r="D68" s="7">
        <f>D32-blanks!D$9</f>
        <v>-504.03250000000025</v>
      </c>
      <c r="E68" s="7">
        <f>E32-blanks!E$9</f>
        <v>73.49967772616583</v>
      </c>
      <c r="F68" s="7">
        <f>F32-blanks!F$9</f>
        <v>-549.6975598412839</v>
      </c>
      <c r="G68" s="7">
        <f>G32-blanks!G$9</f>
        <v>405.5141223811843</v>
      </c>
      <c r="H68" s="7">
        <f>H32-blanks!H$9</f>
        <v>-413.4021797941132</v>
      </c>
      <c r="I68" s="7">
        <f>I32-blanks!I$9</f>
        <v>-534.9046219642892</v>
      </c>
      <c r="J68" s="7">
        <f>J32-blanks!J$9</f>
        <v>-14.845000000000013</v>
      </c>
      <c r="K68" s="7">
        <f>K32-blanks!K$9</f>
        <v>1.5225000000000009</v>
      </c>
      <c r="L68" s="7">
        <f>L32-blanks!L$9</f>
        <v>-129.18330563704166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-10.2275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3345356.394871629</v>
      </c>
      <c r="D69" s="7">
        <f>D33-blanks!D$9</f>
        <v>62388.8775</v>
      </c>
      <c r="E69" s="7">
        <f>E33-blanks!E$9</f>
        <v>2862378.359875919</v>
      </c>
      <c r="F69" s="7">
        <f>F33-blanks!F$9</f>
        <v>4868821.973144109</v>
      </c>
      <c r="G69" s="7">
        <f>G33-blanks!G$9</f>
        <v>232051.91249852857</v>
      </c>
      <c r="H69" s="7">
        <f>H33-blanks!H$9</f>
        <v>44712.48217979411</v>
      </c>
      <c r="I69" s="7">
        <f>I33-blanks!I$9</f>
        <v>948.21765636811</v>
      </c>
      <c r="J69" s="7">
        <f>J33-blanks!J$9</f>
        <v>123.83499999999998</v>
      </c>
      <c r="K69" s="7">
        <f>K33-blanks!K$9</f>
        <v>25.0225</v>
      </c>
      <c r="L69" s="7">
        <f>L33-blanks!L$9</f>
        <v>1815.3543106377124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13.2725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3904933.76897934</v>
      </c>
      <c r="D70" s="7">
        <f>D34-blanks!D$9</f>
        <v>6414212.632499999</v>
      </c>
      <c r="E70" s="7">
        <f>E34-blanks!E$9</f>
        <v>5534655.703553002</v>
      </c>
      <c r="F70" s="7">
        <f>F34-blanks!F$9</f>
        <v>855369.7880018878</v>
      </c>
      <c r="G70" s="7">
        <f>G34-blanks!G$9</f>
        <v>437950.2772527095</v>
      </c>
      <c r="H70" s="7">
        <f>H34-blanks!H$9</f>
        <v>4435094.062476628</v>
      </c>
      <c r="I70" s="7">
        <f>I34-blanks!I$9</f>
        <v>234615.2109416143</v>
      </c>
      <c r="J70" s="7">
        <f>J34-blanks!J$9</f>
        <v>12167.913794094746</v>
      </c>
      <c r="K70" s="7">
        <f>K34-blanks!K$9</f>
        <v>9.517499999999998</v>
      </c>
      <c r="L70" s="7">
        <f>L34-blanks!L$9</f>
        <v>971514.626694363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-2.2325000000000017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3628085.5889793397</v>
      </c>
      <c r="D71" s="7">
        <f>D35-blanks!D$9</f>
        <v>4888763.964951522</v>
      </c>
      <c r="E71" s="7">
        <f>E35-blanks!E$9</f>
        <v>4163329.6895248503</v>
      </c>
      <c r="F71" s="7">
        <f>F35-blanks!F$9</f>
        <v>780087.8491540981</v>
      </c>
      <c r="G71" s="7">
        <f>G35-blanks!G$9</f>
        <v>385813.2183305776</v>
      </c>
      <c r="H71" s="7">
        <f>H35-blanks!H$9</f>
        <v>4358491.752809677</v>
      </c>
      <c r="I71" s="7">
        <f>I35-blanks!I$9</f>
        <v>423752.03666955454</v>
      </c>
      <c r="J71" s="7">
        <f>J35-blanks!J$9</f>
        <v>27870.984708743694</v>
      </c>
      <c r="K71" s="7">
        <f>K35-blanks!K$9</f>
        <v>274.5375</v>
      </c>
      <c r="L71" s="7">
        <f>L35-blanks!L$9</f>
        <v>1616721.6435254177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262.7875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1122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1092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1290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3459600.01397934</v>
      </c>
      <c r="D76" s="7">
        <f>D40/Drift!D25</f>
        <v>4760976.866231226</v>
      </c>
      <c r="E76" s="7">
        <f>E40/Drift!E25</f>
        <v>4062221.4841386164</v>
      </c>
      <c r="F76" s="7">
        <f>F40/Drift!F25</f>
        <v>756905.7325598412</v>
      </c>
      <c r="G76" s="7">
        <f>G40/Drift!G25</f>
        <v>364948.9724985286</v>
      </c>
      <c r="H76" s="7">
        <f>H40/Drift!H25</f>
        <v>4318526.290572637</v>
      </c>
      <c r="I76" s="7">
        <f>I40/Drift!I25</f>
        <v>413184.6233464688</v>
      </c>
      <c r="J76" s="7">
        <f>J40/Drift!J25</f>
        <v>27915.188701265917</v>
      </c>
      <c r="K76" s="7">
        <f>K40/Drift!K25</f>
        <v>199.0275</v>
      </c>
      <c r="L76" s="7">
        <f>L40/Drift!L25</f>
        <v>1574853.1577682255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187.2775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-506.48422998286435</v>
      </c>
      <c r="D77" s="7">
        <f>D41/Drift!D26</f>
        <v>497.6836020015353</v>
      </c>
      <c r="E77" s="7">
        <f>E41/Drift!E26</f>
        <v>-72.87182290624504</v>
      </c>
      <c r="F77" s="7">
        <f>F41/Drift!F26</f>
        <v>549.8680773289208</v>
      </c>
      <c r="G77" s="7">
        <f>G41/Drift!G26</f>
        <v>-403.4697229327872</v>
      </c>
      <c r="H77" s="7">
        <f>H41/Drift!H26</f>
        <v>413.6896404839027</v>
      </c>
      <c r="I77" s="7">
        <f>I41/Drift!I26</f>
        <v>533.3304646448661</v>
      </c>
      <c r="J77" s="7">
        <f>J41/Drift!J26</f>
        <v>14.906420239370771</v>
      </c>
      <c r="K77" s="7">
        <f>K41/Drift!K26</f>
        <v>-1.4273448705619134</v>
      </c>
      <c r="L77" s="7">
        <f>L41/Drift!L26</f>
        <v>129.20594355354527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-12.394376773804826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3847626.210670937</v>
      </c>
      <c r="D78" s="7">
        <f>D42/Drift!D27</f>
        <v>5417669.064857647</v>
      </c>
      <c r="E78" s="7">
        <f>E42/Drift!E27</f>
        <v>3756932.5655724714</v>
      </c>
      <c r="F78" s="7">
        <f>F42/Drift!F27</f>
        <v>988851.1215123322</v>
      </c>
      <c r="G78" s="7">
        <f>G42/Drift!G27</f>
        <v>355000.26893142913</v>
      </c>
      <c r="H78" s="7">
        <f>H42/Drift!H27</f>
        <v>4936499.081468382</v>
      </c>
      <c r="I78" s="7">
        <f>I42/Drift!I27</f>
        <v>331193.77386548533</v>
      </c>
      <c r="J78" s="7">
        <f>J42/Drift!J27</f>
        <v>1202.0423462785272</v>
      </c>
      <c r="K78" s="7">
        <f>K42/Drift!K27</f>
        <v>3.54926995090089</v>
      </c>
      <c r="L78" s="7">
        <f>L42/Drift!L27</f>
        <v>550210.8721682604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-6.768433092210135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3459600.01397934</v>
      </c>
      <c r="D79" s="7">
        <f>D43/Drift!D28</f>
        <v>4760976.866231227</v>
      </c>
      <c r="E79" s="7">
        <f>E43/Drift!E28</f>
        <v>4062221.484138617</v>
      </c>
      <c r="F79" s="7">
        <f>F43/Drift!F28</f>
        <v>756905.7325598414</v>
      </c>
      <c r="G79" s="7">
        <f>G43/Drift!G28</f>
        <v>364948.9724985286</v>
      </c>
      <c r="H79" s="7">
        <f>H43/Drift!H28</f>
        <v>4318526.290572637</v>
      </c>
      <c r="I79" s="7">
        <f>I43/Drift!I28</f>
        <v>413184.6233464688</v>
      </c>
      <c r="J79" s="7">
        <f>J43/Drift!J28</f>
        <v>27915.188701265917</v>
      </c>
      <c r="K79" s="7">
        <f>K43/Drift!K28</f>
        <v>199.02750000000003</v>
      </c>
      <c r="L79" s="7">
        <f>L43/Drift!L28</f>
        <v>1574853.1577682255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187.2775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3474506.2906518998</v>
      </c>
      <c r="D80" s="7">
        <f>D44/Drift!D29</f>
        <v>224954.65626942972</v>
      </c>
      <c r="E80" s="7">
        <f>E44/Drift!E29</f>
        <v>2788182.753296348</v>
      </c>
      <c r="F80" s="7">
        <f>F44/Drift!F29</f>
        <v>4571908.9100990845</v>
      </c>
      <c r="G80" s="7">
        <f>G44/Drift!G29</f>
        <v>261842.63320176263</v>
      </c>
      <c r="H80" s="7">
        <f>H44/Drift!H29</f>
        <v>218694.42068966772</v>
      </c>
      <c r="I80" s="7">
        <f>I44/Drift!I29</f>
        <v>5044.181575166194</v>
      </c>
      <c r="J80" s="7">
        <f>J44/Drift!J29</f>
        <v>504.3150018922112</v>
      </c>
      <c r="K80" s="7">
        <f>K44/Drift!K29</f>
        <v>-12.401759763421563</v>
      </c>
      <c r="L80" s="7">
        <f>L44/Drift!L29</f>
        <v>2205.9780531813667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-22.37975835560402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1309D101R3(0-14)</v>
      </c>
      <c r="C81" s="7">
        <f>C45/Drift!C30</f>
        <v>4001527.856770006</v>
      </c>
      <c r="D81" s="7">
        <f>D45/Drift!D30</f>
        <v>6040302.0672746245</v>
      </c>
      <c r="E81" s="7">
        <f>E45/Drift!E30</f>
        <v>1719916.8381943689</v>
      </c>
      <c r="F81" s="7">
        <f>F45/Drift!F30</f>
        <v>1099852.7926739806</v>
      </c>
      <c r="G81" s="7">
        <f>G45/Drift!G30</f>
        <v>198042.34130141966</v>
      </c>
      <c r="H81" s="7">
        <f>H45/Drift!H30</f>
        <v>5755192.158769041</v>
      </c>
      <c r="I81" s="7">
        <f>I45/Drift!I30</f>
        <v>271293.0606597413</v>
      </c>
      <c r="J81" s="7">
        <f>J45/Drift!J30</f>
        <v>4688.1747237490035</v>
      </c>
      <c r="K81" s="7">
        <f>K45/Drift!K30</f>
        <v>-6.548235812635759</v>
      </c>
      <c r="L81" s="7">
        <f>L45/Drift!L30</f>
        <v>99447.36746407514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-17.013822330576133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3459600.0139793404</v>
      </c>
      <c r="D82" s="7">
        <f>D46/Drift!D31</f>
        <v>4760976.866231226</v>
      </c>
      <c r="E82" s="7">
        <f>E46/Drift!E31</f>
        <v>4062221.484138617</v>
      </c>
      <c r="F82" s="7">
        <f>F46/Drift!F31</f>
        <v>756905.7325598412</v>
      </c>
      <c r="G82" s="7">
        <f>G46/Drift!G31</f>
        <v>364948.9724985286</v>
      </c>
      <c r="H82" s="7">
        <f>H46/Drift!H31</f>
        <v>4318526.290572637</v>
      </c>
      <c r="I82" s="7">
        <f>I46/Drift!I31</f>
        <v>413184.6233464688</v>
      </c>
      <c r="J82" s="7">
        <f>J46/Drift!J31</f>
        <v>27915.188701265917</v>
      </c>
      <c r="K82" s="7">
        <f>K46/Drift!K31</f>
        <v>199.0275</v>
      </c>
      <c r="L82" s="7">
        <f>L46/Drift!L31</f>
        <v>1574853.1577682255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187.2775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1309D102R1(99-109)</v>
      </c>
      <c r="C83" s="7">
        <f>C47/Drift!C32</f>
        <v>3891971.536342283</v>
      </c>
      <c r="D83" s="7">
        <f>D47/Drift!D32</f>
        <v>6604099.155095362</v>
      </c>
      <c r="E83" s="7">
        <f>E47/Drift!E32</f>
        <v>1697330.2590908278</v>
      </c>
      <c r="F83" s="7">
        <f>F47/Drift!F32</f>
        <v>1115285.1221800058</v>
      </c>
      <c r="G83" s="7">
        <f>G47/Drift!G32</f>
        <v>196508.05425427694</v>
      </c>
      <c r="H83" s="7">
        <f>H47/Drift!H32</f>
        <v>5407586.038434152</v>
      </c>
      <c r="I83" s="7">
        <f>I47/Drift!I32</f>
        <v>250401.76418830568</v>
      </c>
      <c r="J83" s="7">
        <f>J47/Drift!J32</f>
        <v>972.8454413896158</v>
      </c>
      <c r="K83" s="7">
        <f>K47/Drift!K32</f>
        <v>-29.634083928178434</v>
      </c>
      <c r="L83" s="7">
        <f>L47/Drift!L32</f>
        <v>147816.47544417702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-40.15087377150696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1309D103R1(15-23)</v>
      </c>
      <c r="C84" s="7">
        <f>C48/Drift!C33</f>
        <v>4307257.506724463</v>
      </c>
      <c r="D84" s="7">
        <f>D48/Drift!D33</f>
        <v>5915598.691953646</v>
      </c>
      <c r="E84" s="7">
        <f>E48/Drift!E33</f>
        <v>1913006.1050364387</v>
      </c>
      <c r="F84" s="7">
        <f>F48/Drift!F33</f>
        <v>952232.9494157532</v>
      </c>
      <c r="G84" s="7">
        <f>G48/Drift!G33</f>
        <v>245558.7719582522</v>
      </c>
      <c r="H84" s="7">
        <f>H48/Drift!H33</f>
        <v>4921268.152632232</v>
      </c>
      <c r="I84" s="7">
        <f>I48/Drift!I33</f>
        <v>430008.39928327117</v>
      </c>
      <c r="J84" s="7">
        <f>J48/Drift!J33</f>
        <v>1067.4571138495432</v>
      </c>
      <c r="K84" s="7">
        <f>K48/Drift!K33</f>
        <v>-20.57436542540851</v>
      </c>
      <c r="L84" s="7">
        <f>L48/Drift!L33</f>
        <v>168530.36896835448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-30.834760230634824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1309D104R2(37-47)</v>
      </c>
      <c r="C85" s="7">
        <f>C49/Drift!C34</f>
        <v>3779929.454671193</v>
      </c>
      <c r="D85" s="7">
        <f>D49/Drift!D34</f>
        <v>5498959.142131114</v>
      </c>
      <c r="E85" s="7">
        <f>E49/Drift!E34</f>
        <v>2629800.7304488434</v>
      </c>
      <c r="F85" s="7">
        <f>F49/Drift!F34</f>
        <v>1702404.6567708896</v>
      </c>
      <c r="G85" s="7">
        <f>G49/Drift!G34</f>
        <v>264112.12245954</v>
      </c>
      <c r="H85" s="7">
        <f>H49/Drift!H34</f>
        <v>4249241.103922957</v>
      </c>
      <c r="I85" s="7">
        <f>I49/Drift!I34</f>
        <v>253401.99152262384</v>
      </c>
      <c r="J85" s="7">
        <f>J49/Drift!J34</f>
        <v>962.0175338532658</v>
      </c>
      <c r="K85" s="7">
        <f>K49/Drift!K34</f>
        <v>-28.67495699379874</v>
      </c>
      <c r="L85" s="7">
        <f>L49/Drift!L34</f>
        <v>127230.02263935216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-38.57987706833055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4976347.913111042</v>
      </c>
      <c r="D86" s="7">
        <f>D50/Drift!D35</f>
        <v>5292460.495876077</v>
      </c>
      <c r="E86" s="7">
        <f>E50/Drift!E35</f>
        <v>2144578.952769027</v>
      </c>
      <c r="F86" s="7">
        <f>F50/Drift!F35</f>
        <v>394847.1305513132</v>
      </c>
      <c r="G86" s="7">
        <f>G50/Drift!G35</f>
        <v>229168.627498377</v>
      </c>
      <c r="H86" s="7">
        <f>H50/Drift!H35</f>
        <v>2370751.094242696</v>
      </c>
      <c r="I86" s="7">
        <f>I50/Drift!I35</f>
        <v>596671.8704510042</v>
      </c>
      <c r="J86" s="7">
        <f>J50/Drift!J35</f>
        <v>73499.29173870698</v>
      </c>
      <c r="K86" s="7">
        <f>K50/Drift!K35</f>
        <v>66.95705061855709</v>
      </c>
      <c r="L86" s="7">
        <f>L50/Drift!L35</f>
        <v>379805.2168875829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56.44294252402196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3459600.0139793404</v>
      </c>
      <c r="D87" s="7">
        <f>D51/Drift!D36</f>
        <v>4760976.866231226</v>
      </c>
      <c r="E87" s="7">
        <f>E51/Drift!E36</f>
        <v>4062221.484138617</v>
      </c>
      <c r="F87" s="7">
        <f>F51/Drift!F36</f>
        <v>756905.7325598412</v>
      </c>
      <c r="G87" s="7">
        <f>G51/Drift!G36</f>
        <v>364948.9724985286</v>
      </c>
      <c r="H87" s="7">
        <f>H51/Drift!H36</f>
        <v>4318526.290572637</v>
      </c>
      <c r="I87" s="7">
        <f>I51/Drift!I36</f>
        <v>413184.6233464688</v>
      </c>
      <c r="J87" s="7">
        <f>J51/Drift!J36</f>
        <v>27915.188701265917</v>
      </c>
      <c r="K87" s="7">
        <f>K51/Drift!K36</f>
        <v>199.0275</v>
      </c>
      <c r="L87" s="7">
        <f>L51/Drift!L36</f>
        <v>1574853.1577682255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187.2775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3169613.8943440756</v>
      </c>
      <c r="D88" s="7">
        <f>D52/Drift!D37</f>
        <v>88366.00944670457</v>
      </c>
      <c r="E88" s="7">
        <f>E52/Drift!E37</f>
        <v>2782077.2595003243</v>
      </c>
      <c r="F88" s="7">
        <f>F52/Drift!F37</f>
        <v>5089281.118217936</v>
      </c>
      <c r="G88" s="7">
        <f>G52/Drift!G37</f>
        <v>248853.76538887332</v>
      </c>
      <c r="H88" s="7">
        <f>H52/Drift!H37</f>
        <v>50481.31290961851</v>
      </c>
      <c r="I88" s="7">
        <f>I52/Drift!I37</f>
        <v>1456.0488664402699</v>
      </c>
      <c r="J88" s="7">
        <f>J52/Drift!J37</f>
        <v>79.02153075136835</v>
      </c>
      <c r="K88" s="7">
        <f>K52/Drift!K37</f>
        <v>-34.88680576418736</v>
      </c>
      <c r="L88" s="7">
        <f>L52/Drift!L37</f>
        <v>1888.7479733736016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-44.02251233519267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1309D105R3(23-32)</v>
      </c>
      <c r="C89" s="7">
        <f>C53/Drift!C38</f>
        <v>3890048.318743361</v>
      </c>
      <c r="D89" s="7">
        <f>D53/Drift!D38</f>
        <v>7735500.941528085</v>
      </c>
      <c r="E89" s="7">
        <f>E53/Drift!E38</f>
        <v>2295754.908217122</v>
      </c>
      <c r="F89" s="7">
        <f>F53/Drift!F38</f>
        <v>1112792.7805599442</v>
      </c>
      <c r="G89" s="7">
        <f>G53/Drift!G38</f>
        <v>228637.74119617522</v>
      </c>
      <c r="H89" s="7">
        <f>H53/Drift!H38</f>
        <v>4279137.744926139</v>
      </c>
      <c r="I89" s="7">
        <f>I53/Drift!I38</f>
        <v>345359.0481198732</v>
      </c>
      <c r="J89" s="7">
        <f>J53/Drift!J38</f>
        <v>1678.0976657100323</v>
      </c>
      <c r="K89" s="7">
        <f>K53/Drift!K38</f>
        <v>-14.997948635279483</v>
      </c>
      <c r="L89" s="7">
        <f>L53/Drift!L38</f>
        <v>81750.10103547855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-24.225778829772455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1309D36R3(98-106)</v>
      </c>
      <c r="C90" s="7">
        <f>C54/Drift!C39</f>
        <v>4397999.102719134</v>
      </c>
      <c r="D90" s="7">
        <f>D54/Drift!D39</f>
        <v>6035066.6650229385</v>
      </c>
      <c r="E90" s="7">
        <f>E54/Drift!E39</f>
        <v>1988930.2501103182</v>
      </c>
      <c r="F90" s="7">
        <f>F54/Drift!F39</f>
        <v>1161681.9528224063</v>
      </c>
      <c r="G90" s="7">
        <f>G54/Drift!G39</f>
        <v>215827.26409845572</v>
      </c>
      <c r="H90" s="7">
        <f>H54/Drift!H39</f>
        <v>4474311.6098334715</v>
      </c>
      <c r="I90" s="7">
        <f>I54/Drift!I39</f>
        <v>394211.1010132316</v>
      </c>
      <c r="J90" s="7">
        <f>J54/Drift!J39</f>
        <v>832.8360071514821</v>
      </c>
      <c r="K90" s="7">
        <f>K54/Drift!K39</f>
        <v>-0.7662407647562889</v>
      </c>
      <c r="L90" s="7">
        <f>L54/Drift!L39</f>
        <v>131826.07428307077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-10.04332783985304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1309D107R2(35-45)</v>
      </c>
      <c r="C91" s="7">
        <f>C55/Drift!C40</f>
        <v>4160801.035629375</v>
      </c>
      <c r="D91" s="7">
        <f>D55/Drift!D40</f>
        <v>5727626.630088309</v>
      </c>
      <c r="E91" s="7">
        <f>E55/Drift!E40</f>
        <v>1828502.2286458788</v>
      </c>
      <c r="F91" s="7">
        <f>F55/Drift!F40</f>
        <v>968648.0215548654</v>
      </c>
      <c r="G91" s="7">
        <f>G55/Drift!G40</f>
        <v>218286.32026468235</v>
      </c>
      <c r="H91" s="7">
        <f>H55/Drift!H40</f>
        <v>4958063.758773573</v>
      </c>
      <c r="I91" s="7">
        <f>I55/Drift!I40</f>
        <v>367900.99273919745</v>
      </c>
      <c r="J91" s="7">
        <f>J55/Drift!J40</f>
        <v>1031.1587117673857</v>
      </c>
      <c r="K91" s="7">
        <f>K55/Drift!K40</f>
        <v>-19.898451891567216</v>
      </c>
      <c r="L91" s="7">
        <f>L55/Drift!L40</f>
        <v>143362.37987557746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-28.812151053362825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3459600.01397934</v>
      </c>
      <c r="D92" s="7">
        <f>D56/Drift!D41</f>
        <v>4760976.866231226</v>
      </c>
      <c r="E92" s="7">
        <f>E56/Drift!E41</f>
        <v>4062221.4841386164</v>
      </c>
      <c r="F92" s="7">
        <f>F56/Drift!F41</f>
        <v>756905.7325598412</v>
      </c>
      <c r="G92" s="7">
        <f>G56/Drift!G41</f>
        <v>364948.97249852866</v>
      </c>
      <c r="H92" s="7">
        <f>H56/Drift!H41</f>
        <v>4318526.290572637</v>
      </c>
      <c r="I92" s="7">
        <f>I56/Drift!I41</f>
        <v>413184.62334646884</v>
      </c>
      <c r="J92" s="7">
        <f>J56/Drift!J41</f>
        <v>27915.188701265917</v>
      </c>
      <c r="K92" s="7">
        <f>K56/Drift!K41</f>
        <v>199.0275</v>
      </c>
      <c r="L92" s="7">
        <f>L56/Drift!L41</f>
        <v>1574853.1577682253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187.2775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3842372.1375586493</v>
      </c>
      <c r="D93" s="7">
        <f>D57/Drift!D42</f>
        <v>5540973.027702005</v>
      </c>
      <c r="E93" s="7">
        <f>E57/Drift!E42</f>
        <v>3898931.0891222954</v>
      </c>
      <c r="F93" s="7">
        <f>F57/Drift!F42</f>
        <v>1012258.7907117575</v>
      </c>
      <c r="G93" s="7">
        <f>G57/Drift!G42</f>
        <v>340645.55547103606</v>
      </c>
      <c r="H93" s="7">
        <f>H57/Drift!H42</f>
        <v>4916408.048939762</v>
      </c>
      <c r="I93" s="7">
        <f>I57/Drift!I42</f>
        <v>322716.8825465947</v>
      </c>
      <c r="J93" s="7">
        <f>J57/Drift!J42</f>
        <v>1257.2466858299576</v>
      </c>
      <c r="K93" s="7">
        <f>K57/Drift!K42</f>
        <v>-15.77191691591076</v>
      </c>
      <c r="L93" s="7">
        <f>L57/Drift!L42</f>
        <v>560705.4360763093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-24.60646340272423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1309D109R2(77-95)</v>
      </c>
      <c r="C94" s="7">
        <f>C58/Drift!C43</f>
        <v>4095827.9563235454</v>
      </c>
      <c r="D94" s="7">
        <f>D58/Drift!D43</f>
        <v>4937810.728640707</v>
      </c>
      <c r="E94" s="7">
        <f>E58/Drift!E43</f>
        <v>2030496.9209493143</v>
      </c>
      <c r="F94" s="7">
        <f>F58/Drift!F43</f>
        <v>1148813.416928494</v>
      </c>
      <c r="G94" s="7">
        <f>G58/Drift!G43</f>
        <v>243169.29531717705</v>
      </c>
      <c r="H94" s="7">
        <f>H58/Drift!H43</f>
        <v>5538069.182102507</v>
      </c>
      <c r="I94" s="7">
        <f>I58/Drift!I43</f>
        <v>294921.21108269866</v>
      </c>
      <c r="J94" s="7">
        <f>J58/Drift!J43</f>
        <v>1136.8142510587506</v>
      </c>
      <c r="K94" s="7">
        <f>K58/Drift!K43</f>
        <v>-11.00520367032687</v>
      </c>
      <c r="L94" s="7">
        <f>L58/Drift!L43</f>
        <v>179733.41610871107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-19.89327067225251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1309D111R2(6-14)</v>
      </c>
      <c r="C95" s="7">
        <f>C59/Drift!C44</f>
        <v>3400787.3682412426</v>
      </c>
      <c r="D95" s="7">
        <f>D59/Drift!D44</f>
        <v>3835367.434733332</v>
      </c>
      <c r="E95" s="7">
        <f>E59/Drift!E44</f>
        <v>3051134.0108012096</v>
      </c>
      <c r="F95" s="7">
        <f>F59/Drift!F44</f>
        <v>2671968.0440613655</v>
      </c>
      <c r="G95" s="7">
        <f>G59/Drift!G44</f>
        <v>283850.9209834791</v>
      </c>
      <c r="H95" s="7">
        <f>H59/Drift!H44</f>
        <v>2622639.4454084877</v>
      </c>
      <c r="I95" s="7">
        <f>I59/Drift!I44</f>
        <v>121345.83268770247</v>
      </c>
      <c r="J95" s="7">
        <f>J59/Drift!J44</f>
        <v>511.74272702669214</v>
      </c>
      <c r="K95" s="7">
        <f>K59/Drift!K44</f>
        <v>-11.954931093020747</v>
      </c>
      <c r="L95" s="7">
        <f>L59/Drift!L44</f>
        <v>40908.28931262823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-20.818855035229678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3577729.9484824683</v>
      </c>
      <c r="D96" s="7">
        <f>D60/Drift!D45</f>
        <v>6163065.87059494</v>
      </c>
      <c r="E96" s="7">
        <f>E60/Drift!E45</f>
        <v>4986865.456360576</v>
      </c>
      <c r="F96" s="7">
        <f>F60/Drift!F45</f>
        <v>842003.5389365887</v>
      </c>
      <c r="G96" s="7">
        <f>G60/Drift!G45</f>
        <v>418567.6841697998</v>
      </c>
      <c r="H96" s="7">
        <f>H60/Drift!H45</f>
        <v>4501434.110389704</v>
      </c>
      <c r="I96" s="7">
        <f>I60/Drift!I45</f>
        <v>227699.5195883559</v>
      </c>
      <c r="J96" s="7">
        <f>J60/Drift!J45</f>
        <v>12214.620552782002</v>
      </c>
      <c r="K96" s="7">
        <f>K60/Drift!K45</f>
        <v>8.735913899938424</v>
      </c>
      <c r="L96" s="7">
        <f>L60/Drift!L45</f>
        <v>904204.2996349591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-0.4009649702408398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3459600.0139793404</v>
      </c>
      <c r="D97" s="7">
        <f>D61/Drift!D46</f>
        <v>4760976.866231226</v>
      </c>
      <c r="E97" s="7">
        <f>E61/Drift!E46</f>
        <v>4062221.484138616</v>
      </c>
      <c r="F97" s="7">
        <f>F61/Drift!F46</f>
        <v>756905.7325598412</v>
      </c>
      <c r="G97" s="7">
        <f>G61/Drift!G46</f>
        <v>364948.9724985286</v>
      </c>
      <c r="H97" s="7">
        <f>H61/Drift!H46</f>
        <v>4318526.290572637</v>
      </c>
      <c r="I97" s="7">
        <f>I61/Drift!I46</f>
        <v>413184.6233464688</v>
      </c>
      <c r="J97" s="7">
        <f>J61/Drift!J46</f>
        <v>27915.188701265914</v>
      </c>
      <c r="K97" s="7">
        <f>K61/Drift!K46</f>
        <v>199.02749999999997</v>
      </c>
      <c r="L97" s="7">
        <f>L61/Drift!L46</f>
        <v>1574853.1577682258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187.27749999999997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1309D111R3(131-138)</v>
      </c>
      <c r="C98" s="7">
        <f>C62/Drift!C47</f>
        <v>3303952.208339109</v>
      </c>
      <c r="D98" s="7">
        <f>D62/Drift!D47</f>
        <v>2434919.898504348</v>
      </c>
      <c r="E98" s="7">
        <f>E62/Drift!E47</f>
        <v>3425833.875714702</v>
      </c>
      <c r="F98" s="7">
        <f>F62/Drift!F47</f>
        <v>3532689.6319009964</v>
      </c>
      <c r="G98" s="7">
        <f>G62/Drift!G47</f>
        <v>317293.9579122413</v>
      </c>
      <c r="H98" s="7">
        <f>H62/Drift!H47</f>
        <v>1518979.2055142415</v>
      </c>
      <c r="I98" s="7">
        <f>I62/Drift!I47</f>
        <v>64585.69711083426</v>
      </c>
      <c r="J98" s="7">
        <f>J62/Drift!J47</f>
        <v>143.61098632458186</v>
      </c>
      <c r="K98" s="7">
        <f>K62/Drift!K47</f>
        <v>-14.566816403146154</v>
      </c>
      <c r="L98" s="7">
        <f>L62/Drift!L47</f>
        <v>34929.118103916684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-23.42119491218652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3481611.9416158777</v>
      </c>
      <c r="D99" s="7">
        <f>D63/Drift!D48</f>
        <v>221936.24978148332</v>
      </c>
      <c r="E99" s="7">
        <f>E63/Drift!E48</f>
        <v>2827229.3140870836</v>
      </c>
      <c r="F99" s="7">
        <f>F63/Drift!F48</f>
        <v>4560846.814656098</v>
      </c>
      <c r="G99" s="7">
        <f>G63/Drift!G48</f>
        <v>258439.1381866566</v>
      </c>
      <c r="H99" s="7">
        <f>H63/Drift!H48</f>
        <v>216482.93659861494</v>
      </c>
      <c r="I99" s="7">
        <f>I63/Drift!I48</f>
        <v>3616.40532494856</v>
      </c>
      <c r="J99" s="7">
        <f>J63/Drift!J48</f>
        <v>143.00328342839694</v>
      </c>
      <c r="K99" s="7">
        <f>K63/Drift!K48</f>
        <v>-30.086950268017116</v>
      </c>
      <c r="L99" s="7">
        <f>L63/Drift!L48</f>
        <v>1937.9332963007537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-38.78378863785976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1309D113R2(7-22)</v>
      </c>
      <c r="C100" s="7">
        <f>C64/Drift!C49</f>
        <v>3381124.0385884307</v>
      </c>
      <c r="D100" s="7">
        <f>D64/Drift!D49</f>
        <v>4189242.0584267327</v>
      </c>
      <c r="E100" s="7">
        <f>E64/Drift!E49</f>
        <v>7432409.745653334</v>
      </c>
      <c r="F100" s="7">
        <f>F64/Drift!F49</f>
        <v>446128.06289135077</v>
      </c>
      <c r="G100" s="7">
        <f>G64/Drift!G49</f>
        <v>540741.9215079069</v>
      </c>
      <c r="H100" s="7">
        <f>H64/Drift!H49</f>
        <v>3386162.7584865782</v>
      </c>
      <c r="I100" s="7">
        <f>I64/Drift!I49</f>
        <v>554483.2792390648</v>
      </c>
      <c r="J100" s="7">
        <f>J64/Drift!J49</f>
        <v>2055.526294926556</v>
      </c>
      <c r="K100" s="7">
        <f>K64/Drift!K49</f>
        <v>215.28525902651896</v>
      </c>
      <c r="L100" s="7">
        <f>L64/Drift!L49</f>
        <v>2524447.3535974883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203.32239857620166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1309D113R2(145-149)</v>
      </c>
      <c r="C101" s="7">
        <f>C65/Drift!C50</f>
        <v>3945964.2737958655</v>
      </c>
      <c r="D101" s="7">
        <f>D65/Drift!D50</f>
        <v>6500457.806976119</v>
      </c>
      <c r="E101" s="7">
        <f>E65/Drift!E50</f>
        <v>2712894.5174445175</v>
      </c>
      <c r="F101" s="7">
        <f>F65/Drift!F50</f>
        <v>1203450.7038372918</v>
      </c>
      <c r="G101" s="7">
        <f>G65/Drift!G50</f>
        <v>266453.67991261056</v>
      </c>
      <c r="H101" s="7">
        <f>H65/Drift!H50</f>
        <v>4102088.4798585796</v>
      </c>
      <c r="I101" s="7">
        <f>I65/Drift!I50</f>
        <v>327051.38946125156</v>
      </c>
      <c r="J101" s="7">
        <f>J65/Drift!J50</f>
        <v>1530.4887450020935</v>
      </c>
      <c r="K101" s="7">
        <f>K65/Drift!K50</f>
        <v>-5.564651037446825</v>
      </c>
      <c r="L101" s="7">
        <f>L65/Drift!L50</f>
        <v>168404.65940870353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-14.684129190604777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3459600.01397934</v>
      </c>
      <c r="D102" s="7">
        <f>D66/Drift!D51</f>
        <v>4760976.866231226</v>
      </c>
      <c r="E102" s="7">
        <f>E66/Drift!E51</f>
        <v>4062221.4841386164</v>
      </c>
      <c r="F102" s="7">
        <f>F66/Drift!F51</f>
        <v>756905.7325598412</v>
      </c>
      <c r="G102" s="7">
        <f>G66/Drift!G51</f>
        <v>364948.97249852866</v>
      </c>
      <c r="H102" s="7">
        <f>H66/Drift!H51</f>
        <v>4318526.290572637</v>
      </c>
      <c r="I102" s="7">
        <f>I66/Drift!I51</f>
        <v>413184.6233464687</v>
      </c>
      <c r="J102" s="7">
        <f>J66/Drift!J51</f>
        <v>27915.188701265917</v>
      </c>
      <c r="K102" s="7">
        <f>K66/Drift!K51</f>
        <v>199.0275</v>
      </c>
      <c r="L102" s="7">
        <f>L66/Drift!L51</f>
        <v>1574853.1577682258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187.2775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5040538.482039392</v>
      </c>
      <c r="D103" s="7">
        <f>D67/Drift!D52</f>
        <v>5299526.293082976</v>
      </c>
      <c r="E103" s="7">
        <f>E67/Drift!E52</f>
        <v>2205351.37587123</v>
      </c>
      <c r="F103" s="7">
        <f>F67/Drift!F52</f>
        <v>348027.3199047542</v>
      </c>
      <c r="G103" s="7">
        <f>G67/Drift!G52</f>
        <v>232199.25495748874</v>
      </c>
      <c r="H103" s="7">
        <f>H67/Drift!H52</f>
        <v>2346351.3222848093</v>
      </c>
      <c r="I103" s="7">
        <f>I67/Drift!I52</f>
        <v>583083.0723832211</v>
      </c>
      <c r="J103" s="7">
        <f>J67/Drift!J52</f>
        <v>74001.55335672671</v>
      </c>
      <c r="K103" s="7">
        <f>K67/Drift!K52</f>
        <v>73.01836024173915</v>
      </c>
      <c r="L103" s="7">
        <f>L67/Drift!L52</f>
        <v>378321.45725250314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62.97688023293839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481.67516087160084</v>
      </c>
      <c r="D104" s="7">
        <f>D68/Drift!D53</f>
        <v>-499.19761784679605</v>
      </c>
      <c r="E104" s="7">
        <f>E68/Drift!E53</f>
        <v>71.09061484650242</v>
      </c>
      <c r="F104" s="7">
        <f>F68/Drift!F53</f>
        <v>-528.7104498181541</v>
      </c>
      <c r="G104" s="7">
        <f>G68/Drift!G53</f>
        <v>398.01654268761666</v>
      </c>
      <c r="H104" s="7">
        <f>H68/Drift!H53</f>
        <v>-412.5139880035959</v>
      </c>
      <c r="I104" s="7">
        <f>I68/Drift!I53</f>
        <v>-527.4776118841962</v>
      </c>
      <c r="J104" s="7">
        <f>J68/Drift!J53</f>
        <v>-15.139135893993288</v>
      </c>
      <c r="K104" s="7">
        <f>K68/Drift!K53</f>
        <v>1.1664438583727423</v>
      </c>
      <c r="L104" s="7">
        <f>L68/Drift!L53</f>
        <v>-127.53678330053467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-7.722359271339612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3197149.252846199</v>
      </c>
      <c r="D105" s="7">
        <f>D69/Drift!D54</f>
        <v>61442.43593871371</v>
      </c>
      <c r="E105" s="7">
        <f>E69/Drift!E54</f>
        <v>2776614.0208823285</v>
      </c>
      <c r="F105" s="7">
        <f>F69/Drift!F54</f>
        <v>4696586.728440659</v>
      </c>
      <c r="G105" s="7">
        <f>G69/Drift!G54</f>
        <v>224940.4193581749</v>
      </c>
      <c r="H105" s="7">
        <f>H69/Drift!H54</f>
        <v>44511.28139776674</v>
      </c>
      <c r="I105" s="7">
        <f>I69/Drift!I54</f>
        <v>931.5320544314003</v>
      </c>
      <c r="J105" s="7">
        <f>J69/Drift!J54</f>
        <v>125.52715612364968</v>
      </c>
      <c r="K105" s="7">
        <f>K69/Drift!K54</f>
        <v>18.814412640560334</v>
      </c>
      <c r="L105" s="7">
        <f>L69/Drift!L54</f>
        <v>1784.186945693809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9.826627918813834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3727759.1341176177</v>
      </c>
      <c r="D106" s="7">
        <f>D70/Drift!D55</f>
        <v>6281533.35508253</v>
      </c>
      <c r="E106" s="7">
        <f>E70/Drift!E55</f>
        <v>5384487.77065871</v>
      </c>
      <c r="F106" s="7">
        <f>F70/Drift!F55</f>
        <v>827523.6538134704</v>
      </c>
      <c r="G106" s="7">
        <f>G70/Drift!G55</f>
        <v>419334.8866722736</v>
      </c>
      <c r="H106" s="7">
        <f>H70/Drift!H55</f>
        <v>4404757.087864572</v>
      </c>
      <c r="I106" s="7">
        <f>I70/Drift!I55</f>
        <v>229622.35706698685</v>
      </c>
      <c r="J106" s="7">
        <f>J70/Drift!J55</f>
        <v>12260.25749708881</v>
      </c>
      <c r="K106" s="7">
        <f>K70/Drift!K55</f>
        <v>7.0256463530877875</v>
      </c>
      <c r="L106" s="7">
        <f>L70/Drift!L55</f>
        <v>950576.1388752889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-1.6213574699895499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3459600.01397934</v>
      </c>
      <c r="D107" s="7">
        <f>D71/Drift!D56</f>
        <v>4760976.866231226</v>
      </c>
      <c r="E107" s="7">
        <f>E71/Drift!E56</f>
        <v>4062221.4841386164</v>
      </c>
      <c r="F107" s="7">
        <f>F71/Drift!F56</f>
        <v>756905.7325598412</v>
      </c>
      <c r="G107" s="7">
        <f>G71/Drift!G56</f>
        <v>364948.9724985286</v>
      </c>
      <c r="H107" s="7">
        <f>H71/Drift!H56</f>
        <v>4318526.290572637</v>
      </c>
      <c r="I107" s="7">
        <f>I71/Drift!I56</f>
        <v>413184.6233464688</v>
      </c>
      <c r="J107" s="7">
        <f>J71/Drift!J56</f>
        <v>27915.188701265917</v>
      </c>
      <c r="K107" s="7">
        <f>K71/Drift!K56</f>
        <v>199.0275</v>
      </c>
      <c r="L107" s="7">
        <f>L71/Drift!L56</f>
        <v>1574853.1577682255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187.27749999999997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1226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20.15769257325819</v>
      </c>
      <c r="D111" s="7">
        <f>D76*regressions!C$38+regressions!C$39</f>
        <v>7.237878128892789</v>
      </c>
      <c r="E111" s="7">
        <f>E76*regressions!D$38+regressions!D$39</f>
        <v>8.481391787558277</v>
      </c>
      <c r="F111" s="7">
        <f>F76*regressions!E$38+regressions!E$39</f>
        <v>4.524553080222984</v>
      </c>
      <c r="G111" s="7">
        <f>G76*regressions!F$38+regressions!F$39</f>
        <v>0.1356796334600191</v>
      </c>
      <c r="H111" s="7">
        <f>H76*regressions!G$38+regressions!G$39</f>
        <v>8.252114167592765</v>
      </c>
      <c r="I111" s="7">
        <f>I76*regressions!H$38+regressions!H$39</f>
        <v>1.6677683953721805</v>
      </c>
      <c r="J111" s="7">
        <f>J76*regressions!I$38+regressions!I$39</f>
        <v>0.44400197804328756</v>
      </c>
      <c r="K111" s="7">
        <f>K76*regressions!J$38+regressions!J$39</f>
        <v>0.11859791211537227</v>
      </c>
      <c r="L111" s="7">
        <f>L76*regressions!K$38+regressions!K$39</f>
        <v>1.6381722722497531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68.05285301920641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0.028384076763747938</v>
      </c>
      <c r="D112" s="7">
        <f>D77*regressions!C$38+regressions!C$39</f>
        <v>0.014892905604145407</v>
      </c>
      <c r="E112" s="7">
        <f>E77*regressions!D$38+regressions!D$39</f>
        <v>0.0662337587861898</v>
      </c>
      <c r="F112" s="7">
        <f>F77*regressions!E$38+regressions!E$39</f>
        <v>-0.09078351466329057</v>
      </c>
      <c r="G112" s="7">
        <f>G77*regressions!F$38+regressions!F$39</f>
        <v>-0.0016067550958067671</v>
      </c>
      <c r="H112" s="7">
        <f>H77*regressions!G$38+regressions!G$39</f>
        <v>-0.01386984855667729</v>
      </c>
      <c r="I112" s="7">
        <f>I77*regressions!H$38+regressions!H$39</f>
        <v>0.005831569526024583</v>
      </c>
      <c r="J112" s="7">
        <f>J77*regressions!I$38+regressions!I$39</f>
        <v>0.0010948892010117137</v>
      </c>
      <c r="K112" s="7">
        <f>K77*regressions!J$38+regressions!J$39</f>
        <v>0.008372062420321612</v>
      </c>
      <c r="L112" s="7">
        <f>L77*regressions!K$38+regressions!K$39</f>
        <v>0.0056840006822092976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4.306728520425514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22.4150505539934</v>
      </c>
      <c r="D113" s="7">
        <f>D78*regressions!C$38+regressions!C$39</f>
        <v>8.23426480866981</v>
      </c>
      <c r="E113" s="7">
        <f>E78*regressions!D$38+regressions!D$39</f>
        <v>7.84897712996536</v>
      </c>
      <c r="F113" s="7">
        <f>F78*regressions!E$38+regressions!E$39</f>
        <v>5.939900130357892</v>
      </c>
      <c r="G113" s="7">
        <f>G78*regressions!F$38+regressions!F$39</f>
        <v>0.13194126626795954</v>
      </c>
      <c r="H113" s="7">
        <f>H78*regressions!G$38+regressions!G$39</f>
        <v>9.435073873381075</v>
      </c>
      <c r="I113" s="7">
        <f>I78*regressions!H$38+regressions!H$39</f>
        <v>1.3375534790847885</v>
      </c>
      <c r="J113" s="7">
        <f>J78*regressions!I$38+regressions!I$39</f>
        <v>0.019940251114057436</v>
      </c>
      <c r="K113" s="7">
        <f>K78*regressions!J$38+regressions!J$39</f>
        <v>0.011108596913438663</v>
      </c>
      <c r="L113" s="7">
        <f>L78*regressions!K$38+regressions!K$39</f>
        <v>0.57594386589581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6.102835774710181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20.15769257325819</v>
      </c>
      <c r="D114" s="7">
        <f>D79*regressions!C$38+regressions!C$39</f>
        <v>7.23787812889279</v>
      </c>
      <c r="E114" s="7">
        <f>E79*regressions!D$38+regressions!D$39</f>
        <v>8.481391787558277</v>
      </c>
      <c r="F114" s="7">
        <f>F79*regressions!E$38+regressions!E$39</f>
        <v>4.524553080222985</v>
      </c>
      <c r="G114" s="7">
        <f>G79*regressions!F$38+regressions!F$39</f>
        <v>0.1356796334600191</v>
      </c>
      <c r="H114" s="7">
        <f>H79*regressions!G$38+regressions!G$39</f>
        <v>8.252114167592765</v>
      </c>
      <c r="I114" s="7">
        <f>I79*regressions!H$38+regressions!H$39</f>
        <v>1.6677683953721805</v>
      </c>
      <c r="J114" s="7">
        <f>J79*regressions!I$38+regressions!I$39</f>
        <v>0.44400197804328756</v>
      </c>
      <c r="K114" s="7">
        <f>K79*regressions!J$38+regressions!J$39</f>
        <v>0.1185979121153723</v>
      </c>
      <c r="L114" s="7">
        <f>L79*regressions!K$38+regressions!K$39</f>
        <v>1.6381722722497531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68.05285301920641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20.24441043637348</v>
      </c>
      <c r="D115" s="7">
        <f>D80*regressions!C$38+regressions!C$39</f>
        <v>0.35545723424501063</v>
      </c>
      <c r="E115" s="7">
        <f>E80*regressions!D$38+regressions!D$39</f>
        <v>5.842184404892808</v>
      </c>
      <c r="F115" s="7">
        <f>F80*regressions!E$38+regressions!E$39</f>
        <v>27.803970351550813</v>
      </c>
      <c r="G115" s="7">
        <f>G80*regressions!F$38+regressions!F$39</f>
        <v>0.09693595660597361</v>
      </c>
      <c r="H115" s="7">
        <f>H80*regressions!G$38+regressions!G$39</f>
        <v>0.4039759096795653</v>
      </c>
      <c r="I115" s="7">
        <f>I80*regressions!H$38+regressions!H$39</f>
        <v>0.023998844670443824</v>
      </c>
      <c r="J115" s="7">
        <f>J80*regressions!I$38+regressions!I$39</f>
        <v>0.008864076909255624</v>
      </c>
      <c r="K115" s="7">
        <f>K80*regressions!J$38+regressions!J$39</f>
        <v>0.0023374654154321587</v>
      </c>
      <c r="L115" s="7">
        <f>L80*regressions!K$38+regressions!K$39</f>
        <v>0.007836953336392002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1.11885155063929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1309D101R3(0-14)</v>
      </c>
      <c r="C116" s="7">
        <f>C81*regressions!B$38+regressions!B$39</f>
        <v>23.310379560210322</v>
      </c>
      <c r="D116" s="7">
        <f>D81*regressions!C$38+regressions!C$39</f>
        <v>9.178974112808774</v>
      </c>
      <c r="E116" s="7">
        <f>E81*regressions!D$38+regressions!D$39</f>
        <v>3.629241248978597</v>
      </c>
      <c r="F116" s="7">
        <f>F81*regressions!E$38+regressions!E$39</f>
        <v>6.617240122104242</v>
      </c>
      <c r="G116" s="7">
        <f>G81*regressions!F$38+regressions!F$39</f>
        <v>0.07296208740025933</v>
      </c>
      <c r="H116" s="7">
        <f>H81*regressions!G$38+regressions!G$39</f>
        <v>11.002264105900391</v>
      </c>
      <c r="I116" s="7">
        <f>I81*regressions!H$38+regressions!H$39</f>
        <v>1.0963057164136925</v>
      </c>
      <c r="J116" s="7">
        <f>J81*regressions!I$38+regressions!I$39</f>
        <v>0.07528136655769087</v>
      </c>
      <c r="K116" s="7">
        <f>K81*regressions!J$38+regressions!J$39</f>
        <v>0.005556193561425941</v>
      </c>
      <c r="L116" s="7">
        <f>L81*regressions!K$38+regressions!K$39</f>
        <v>0.10864536965613752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2.8319502174656446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20.15769257325819</v>
      </c>
      <c r="D117" s="7">
        <f>D82*regressions!C$38+regressions!C$39</f>
        <v>7.237878128892789</v>
      </c>
      <c r="E117" s="7">
        <f>E82*regressions!D$38+regressions!D$39</f>
        <v>8.481391787558277</v>
      </c>
      <c r="F117" s="7">
        <f>F82*regressions!E$38+regressions!E$39</f>
        <v>4.524553080222984</v>
      </c>
      <c r="G117" s="7">
        <f>G82*regressions!F$38+regressions!F$39</f>
        <v>0.1356796334600191</v>
      </c>
      <c r="H117" s="7">
        <f>H82*regressions!G$38+regressions!G$39</f>
        <v>8.252114167592765</v>
      </c>
      <c r="I117" s="7">
        <f>I82*regressions!H$38+regressions!H$39</f>
        <v>1.6677683953721805</v>
      </c>
      <c r="J117" s="7">
        <f>J82*regressions!I$38+regressions!I$39</f>
        <v>0.44400197804328756</v>
      </c>
      <c r="K117" s="7">
        <f>K82*regressions!J$38+regressions!J$39</f>
        <v>0.11859791211537227</v>
      </c>
      <c r="L117" s="7">
        <f>L82*regressions!K$38+regressions!K$39</f>
        <v>1.6381722722497531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68.05285301920641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1309D102R1(99-109)</v>
      </c>
      <c r="C118" s="7">
        <f>C83*regressions!B$38+regressions!B$39</f>
        <v>22.673031266806138</v>
      </c>
      <c r="D118" s="7">
        <f>D83*regressions!C$38+regressions!C$39</f>
        <v>10.03441279409153</v>
      </c>
      <c r="E118" s="7">
        <f>E83*regressions!D$38+regressions!D$39</f>
        <v>3.582452509455887</v>
      </c>
      <c r="F118" s="7">
        <f>F83*regressions!E$38+regressions!E$39</f>
        <v>6.711409280377686</v>
      </c>
      <c r="G118" s="7">
        <f>G83*regressions!F$38+regressions!F$39</f>
        <v>0.07238555716980716</v>
      </c>
      <c r="H118" s="7">
        <f>H83*regressions!G$38+regressions!G$39</f>
        <v>10.33685611399586</v>
      </c>
      <c r="I118" s="7">
        <f>I83*regressions!H$38+regressions!H$39</f>
        <v>1.0121668428793935</v>
      </c>
      <c r="J118" s="7">
        <f>J83*regressions!I$38+regressions!I$39</f>
        <v>0.016301831513369697</v>
      </c>
      <c r="K118" s="7">
        <f>K83*regressions!J$38+regressions!J$39</f>
        <v>-0.007138222610504032</v>
      </c>
      <c r="L118" s="7">
        <f>L83*regressions!K$38+regressions!K$39</f>
        <v>0.15878876233915679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-4.554655174935654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1309D103R1(15-23)</v>
      </c>
      <c r="C119" s="7">
        <f>C84*regressions!B$38+regressions!B$39</f>
        <v>25.0889740756229</v>
      </c>
      <c r="D119" s="7">
        <f>D84*regressions!C$38+regressions!C$39</f>
        <v>8.989764034856037</v>
      </c>
      <c r="E119" s="7">
        <f>E84*regressions!D$38+regressions!D$39</f>
        <v>4.029231144282765</v>
      </c>
      <c r="F119" s="7">
        <f>F84*regressions!E$38+regressions!E$39</f>
        <v>5.716453472968893</v>
      </c>
      <c r="G119" s="7">
        <f>G84*regressions!F$38+regressions!F$39</f>
        <v>0.09081706360426589</v>
      </c>
      <c r="H119" s="7">
        <f>H84*regressions!G$38+regressions!G$39</f>
        <v>9.40591793745584</v>
      </c>
      <c r="I119" s="7">
        <f>I84*regressions!H$38+regressions!H$39</f>
        <v>1.7355254901916157</v>
      </c>
      <c r="J119" s="7">
        <f>J84*regressions!I$38+regressions!I$39</f>
        <v>0.01780375826800408</v>
      </c>
      <c r="K119" s="7">
        <f>K84*regressions!J$38+regressions!J$39</f>
        <v>-0.0021564763692963687</v>
      </c>
      <c r="L119" s="7">
        <f>L84*regressions!K$38+regressions!K$39</f>
        <v>0.18026248679577414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-1.5804449695897826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1309D104R2(37-47)</v>
      </c>
      <c r="C120" s="7">
        <f>C85*regressions!B$38+regressions!B$39</f>
        <v>22.02122195755107</v>
      </c>
      <c r="D120" s="7">
        <f>D85*regressions!C$38+regressions!C$39</f>
        <v>8.357604708797673</v>
      </c>
      <c r="E120" s="7">
        <f>E85*regressions!D$38+regressions!D$39</f>
        <v>5.514091550365315</v>
      </c>
      <c r="F120" s="7">
        <f>F85*regressions!E$38+regressions!E$39</f>
        <v>10.294053906824628</v>
      </c>
      <c r="G120" s="7">
        <f>G85*regressions!F$38+regressions!F$39</f>
        <v>0.09778874954796697</v>
      </c>
      <c r="H120" s="7">
        <f>H85*regressions!G$38+regressions!G$39</f>
        <v>8.119484405858774</v>
      </c>
      <c r="I120" s="7">
        <f>I85*regressions!H$38+regressions!H$39</f>
        <v>1.0242501402755841</v>
      </c>
      <c r="J120" s="7">
        <f>J85*regressions!I$38+regressions!I$39</f>
        <v>0.01612994232039048</v>
      </c>
      <c r="K120" s="7">
        <f>K85*regressions!J$38+regressions!J$39</f>
        <v>-0.006610819137788385</v>
      </c>
      <c r="L120" s="7">
        <f>L85*regressions!K$38+regressions!K$39</f>
        <v>0.13744715340629338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-4.053107570706416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28.981434382602014</v>
      </c>
      <c r="D121" s="7">
        <f>D86*regressions!C$38+regressions!C$39</f>
        <v>8.044288209909954</v>
      </c>
      <c r="E121" s="7">
        <f>E86*regressions!D$38+regressions!D$39</f>
        <v>4.508940869399731</v>
      </c>
      <c r="F121" s="7">
        <f>F86*regressions!E$38+regressions!E$39</f>
        <v>2.3152460677274656</v>
      </c>
      <c r="G121" s="7">
        <f>G86*regressions!F$38+regressions!F$39</f>
        <v>0.08465823316885689</v>
      </c>
      <c r="H121" s="7">
        <f>H86*regressions!G$38+regressions!G$39</f>
        <v>4.523568822008203</v>
      </c>
      <c r="I121" s="7">
        <f>I86*regressions!H$38+regressions!H$39</f>
        <v>2.4067560546777615</v>
      </c>
      <c r="J121" s="7">
        <f>J86*regressions!I$38+regressions!I$39</f>
        <v>1.1676334513896756</v>
      </c>
      <c r="K121" s="7">
        <f>K86*regressions!J$38+regressions!J$39</f>
        <v>0.04597518497661506</v>
      </c>
      <c r="L121" s="7">
        <f>L86*regressions!K$38+regressions!K$39</f>
        <v>0.3992873583649837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26.28334534309706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20.15769257325819</v>
      </c>
      <c r="D122" s="7">
        <f>D87*regressions!C$38+regressions!C$39</f>
        <v>7.237878128892789</v>
      </c>
      <c r="E122" s="7">
        <f>E87*regressions!D$38+regressions!D$39</f>
        <v>8.481391787558277</v>
      </c>
      <c r="F122" s="7">
        <f>F87*regressions!E$38+regressions!E$39</f>
        <v>4.524553080222984</v>
      </c>
      <c r="G122" s="7">
        <f>G87*regressions!F$38+regressions!F$39</f>
        <v>0.1356796334600191</v>
      </c>
      <c r="H122" s="7">
        <f>H87*regressions!G$38+regressions!G$39</f>
        <v>8.252114167592765</v>
      </c>
      <c r="I122" s="7">
        <f>I87*regressions!H$38+regressions!H$39</f>
        <v>1.6677683953721805</v>
      </c>
      <c r="J122" s="7">
        <f>J87*regressions!I$38+regressions!I$39</f>
        <v>0.44400197804328756</v>
      </c>
      <c r="K122" s="7">
        <f>K87*regressions!J$38+regressions!J$39</f>
        <v>0.11859791211537227</v>
      </c>
      <c r="L122" s="7">
        <f>L87*regressions!K$38+regressions!K$39</f>
        <v>1.6381722722497531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68.05285301920641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18.470686677670734</v>
      </c>
      <c r="D123" s="7">
        <f>D88*regressions!C$38+regressions!C$39</f>
        <v>0.14821385814339605</v>
      </c>
      <c r="E123" s="7">
        <f>E88*regressions!D$38+regressions!D$39</f>
        <v>5.829536701246757</v>
      </c>
      <c r="F123" s="7">
        <f>F88*regressions!E$38+regressions!E$39</f>
        <v>30.961011894345994</v>
      </c>
      <c r="G123" s="7">
        <f>G88*regressions!F$38+regressions!F$39</f>
        <v>0.09205520435858701</v>
      </c>
      <c r="H123" s="7">
        <f>H88*regressions!G$38+regressions!G$39</f>
        <v>0.08197252794362955</v>
      </c>
      <c r="I123" s="7">
        <f>I88*regressions!H$38+regressions!H$39</f>
        <v>0.009547781539127033</v>
      </c>
      <c r="J123" s="7">
        <f>J88*regressions!I$38+regressions!I$39</f>
        <v>0.002112693847632831</v>
      </c>
      <c r="K123" s="7">
        <f>K88*regressions!J$38+regressions!J$39</f>
        <v>-0.010026582470100812</v>
      </c>
      <c r="L123" s="7">
        <f>L88*regressions!K$38+regressions!K$39</f>
        <v>0.00750808656321913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-5.790692807689396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1309D105R3(23-32)</v>
      </c>
      <c r="C124" s="7">
        <f>C89*regressions!B$38+regressions!B$39</f>
        <v>22.661842871196175</v>
      </c>
      <c r="D124" s="7">
        <f>D89*regressions!C$38+regressions!C$39</f>
        <v>11.75106737265277</v>
      </c>
      <c r="E124" s="7">
        <f>E89*regressions!D$38+regressions!D$39</f>
        <v>4.822106150832226</v>
      </c>
      <c r="F124" s="7">
        <f>F89*regressions!E$38+regressions!E$39</f>
        <v>6.696200836804768</v>
      </c>
      <c r="G124" s="7">
        <f>G89*regressions!F$38+regressions!F$39</f>
        <v>0.08445874507259596</v>
      </c>
      <c r="H124" s="7">
        <f>H89*regressions!G$38+regressions!G$39</f>
        <v>8.176714306861243</v>
      </c>
      <c r="I124" s="7">
        <f>I89*regressions!H$38+regressions!H$39</f>
        <v>1.3946035631089275</v>
      </c>
      <c r="J124" s="7">
        <f>J89*regressions!I$38+regressions!I$39</f>
        <v>0.027497460519091806</v>
      </c>
      <c r="K124" s="7">
        <f>K89*regressions!J$38+regressions!J$39</f>
        <v>0.0009098764511736059</v>
      </c>
      <c r="L124" s="7">
        <f>L89*regressions!K$38+regressions!K$39</f>
        <v>0.09029892877676073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0.5295013984045429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1309D36R3(98-106)</v>
      </c>
      <c r="C125" s="7">
        <f>C90*regressions!B$38+regressions!B$39</f>
        <v>25.616866954118482</v>
      </c>
      <c r="D125" s="7">
        <f>D90*regressions!C$38+regressions!C$39</f>
        <v>9.171030535775628</v>
      </c>
      <c r="E125" s="7">
        <f>E90*regressions!D$38+regressions!D$39</f>
        <v>4.186510165203169</v>
      </c>
      <c r="F125" s="7">
        <f>F90*regressions!E$38+regressions!E$39</f>
        <v>6.9945259988513655</v>
      </c>
      <c r="G125" s="7">
        <f>G90*regressions!F$38+regressions!F$39</f>
        <v>0.07964502567953666</v>
      </c>
      <c r="H125" s="7">
        <f>H90*regressions!G$38+regressions!G$39</f>
        <v>8.550327548754439</v>
      </c>
      <c r="I125" s="7">
        <f>I90*regressions!H$38+regressions!H$39</f>
        <v>1.591353281629518</v>
      </c>
      <c r="J125" s="7">
        <f>J90*regressions!I$38+regressions!I$39</f>
        <v>0.014079231386809823</v>
      </c>
      <c r="K125" s="7">
        <f>K90*regressions!J$38+regressions!J$39</f>
        <v>0.008735589487209748</v>
      </c>
      <c r="L125" s="7">
        <f>L90*regressions!K$38+regressions!K$39</f>
        <v>0.1422117982795713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5.057311228756516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1309D107R2(35-45)</v>
      </c>
      <c r="C126" s="7">
        <f>C91*regressions!B$38+regressions!B$39</f>
        <v>24.2369576739582</v>
      </c>
      <c r="D126" s="7">
        <f>D91*regressions!C$38+regressions!C$39</f>
        <v>8.70455757282619</v>
      </c>
      <c r="E126" s="7">
        <f>E91*regressions!D$38+regressions!D$39</f>
        <v>3.8541789664840764</v>
      </c>
      <c r="F126" s="7">
        <f>F91*regressions!E$38+regressions!E$39</f>
        <v>5.816619395795679</v>
      </c>
      <c r="G126" s="7">
        <f>G91*regressions!F$38+regressions!F$39</f>
        <v>0.08056905108980764</v>
      </c>
      <c r="H126" s="7">
        <f>H91*regressions!G$38+regressions!G$39</f>
        <v>9.47635424153999</v>
      </c>
      <c r="I126" s="7">
        <f>I91*regressions!H$38+regressions!H$39</f>
        <v>1.4853903570322131</v>
      </c>
      <c r="J126" s="7">
        <f>J91*regressions!I$38+regressions!I$39</f>
        <v>0.017227534004969736</v>
      </c>
      <c r="K126" s="7">
        <f>K91*regressions!J$38+regressions!J$39</f>
        <v>-0.0017848059133582783</v>
      </c>
      <c r="L126" s="7">
        <f>L91*regressions!K$38+regressions!K$39</f>
        <v>0.15417128080040557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-0.9347180975334943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20.15769257325819</v>
      </c>
      <c r="D127" s="7">
        <f>D92*regressions!C$38+regressions!C$39</f>
        <v>7.237878128892789</v>
      </c>
      <c r="E127" s="7">
        <f>E92*regressions!D$38+regressions!D$39</f>
        <v>8.481391787558277</v>
      </c>
      <c r="F127" s="7">
        <f>F92*regressions!E$38+regressions!E$39</f>
        <v>4.524553080222984</v>
      </c>
      <c r="G127" s="7">
        <f>G92*regressions!F$38+regressions!F$39</f>
        <v>0.13567963346001916</v>
      </c>
      <c r="H127" s="7">
        <f>H92*regressions!G$38+regressions!G$39</f>
        <v>8.252114167592765</v>
      </c>
      <c r="I127" s="7">
        <f>I92*regressions!H$38+regressions!H$39</f>
        <v>1.6677683953721807</v>
      </c>
      <c r="J127" s="7">
        <f>J92*regressions!I$38+regressions!I$39</f>
        <v>0.44400197804328756</v>
      </c>
      <c r="K127" s="7">
        <f>K92*regressions!J$38+regressions!J$39</f>
        <v>0.11859791211537227</v>
      </c>
      <c r="L127" s="7">
        <f>L92*regressions!K$38+regressions!K$39</f>
        <v>1.638172272249753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68.05285301920641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22.384484772681436</v>
      </c>
      <c r="D128" s="7">
        <f>D93*regressions!C$38+regressions!C$39</f>
        <v>8.421351584481702</v>
      </c>
      <c r="E128" s="7">
        <f>E93*regressions!D$38+regressions!D$39</f>
        <v>8.143131100804641</v>
      </c>
      <c r="F128" s="7">
        <f>F93*regressions!E$38+regressions!E$39</f>
        <v>6.0827353714530545</v>
      </c>
      <c r="G128" s="7">
        <f>G93*regressions!F$38+regressions!F$39</f>
        <v>0.12654727804730193</v>
      </c>
      <c r="H128" s="7">
        <f>H93*regressions!G$38+regressions!G$39</f>
        <v>9.396614442352423</v>
      </c>
      <c r="I128" s="7">
        <f>I93*regressions!H$38+regressions!H$39</f>
        <v>1.303413133241756</v>
      </c>
      <c r="J128" s="7">
        <f>J93*regressions!I$38+regressions!I$39</f>
        <v>0.02081660043109685</v>
      </c>
      <c r="K128" s="7">
        <f>K93*regressions!J$38+regressions!J$39</f>
        <v>0.00048428777844939513</v>
      </c>
      <c r="L128" s="7">
        <f>L93*regressions!K$38+regressions!K$39</f>
        <v>0.5868233933680723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0.4079661748455443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1309D109R2(77-95)</v>
      </c>
      <c r="C129" s="7">
        <f>C94*regressions!B$38+regressions!B$39</f>
        <v>23.858974176053994</v>
      </c>
      <c r="D129" s="7">
        <f>D94*regressions!C$38+regressions!C$39</f>
        <v>7.506184811090126</v>
      </c>
      <c r="E129" s="7">
        <f>E94*regressions!D$38+regressions!D$39</f>
        <v>4.272616703329038</v>
      </c>
      <c r="F129" s="7">
        <f>F94*regressions!E$38+regressions!E$39</f>
        <v>6.916001289223556</v>
      </c>
      <c r="G129" s="7">
        <f>G94*regressions!F$38+regressions!F$39</f>
        <v>0.08991918369248234</v>
      </c>
      <c r="H129" s="7">
        <f>H94*regressions!G$38+regressions!G$39</f>
        <v>10.58663458890333</v>
      </c>
      <c r="I129" s="7">
        <f>I94*regressions!H$38+regressions!H$39</f>
        <v>1.1914671614204602</v>
      </c>
      <c r="J129" s="7">
        <f>J94*regressions!I$38+regressions!I$39</f>
        <v>0.018904778229821978</v>
      </c>
      <c r="K129" s="7">
        <f>K94*regressions!J$38+regressions!J$39</f>
        <v>0.003105401865696371</v>
      </c>
      <c r="L129" s="7">
        <f>L94*regressions!K$38+regressions!K$39</f>
        <v>0.1918764862153287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1.912673675159958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1309D111R2(6-14)</v>
      </c>
      <c r="C130" s="7">
        <f>C95*regressions!B$38+regressions!B$39</f>
        <v>19.815547645011073</v>
      </c>
      <c r="D130" s="7">
        <f>D95*regressions!C$38+regressions!C$39</f>
        <v>5.833468406728352</v>
      </c>
      <c r="E130" s="7">
        <f>E95*regressions!D$38+regressions!D$39</f>
        <v>6.3868953962370085</v>
      </c>
      <c r="F130" s="7">
        <f>F95*regressions!E$38+regressions!E$39</f>
        <v>16.210397776895977</v>
      </c>
      <c r="G130" s="7">
        <f>G95*regressions!F$38+regressions!F$39</f>
        <v>0.10520588448568845</v>
      </c>
      <c r="H130" s="7">
        <f>H95*regressions!G$38+regressions!G$39</f>
        <v>5.00574825478659</v>
      </c>
      <c r="I130" s="7">
        <f>I95*regressions!H$38+regressions!H$39</f>
        <v>0.49239916286837876</v>
      </c>
      <c r="J130" s="7">
        <f>J95*regressions!I$38+regressions!I$39</f>
        <v>0.008981989412179323</v>
      </c>
      <c r="K130" s="7">
        <f>K95*regressions!J$38+regressions!J$39</f>
        <v>0.002583166984256014</v>
      </c>
      <c r="L130" s="7">
        <f>L95*regressions!K$38+regressions!K$39</f>
        <v>0.04795895004597022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1.6171767980343557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20.844918210825917</v>
      </c>
      <c r="D131" s="7">
        <f>D96*regressions!C$38+regressions!C$39</f>
        <v>9.365241314768813</v>
      </c>
      <c r="E131" s="7">
        <f>E96*regressions!D$38+regressions!D$39</f>
        <v>10.396818013425065</v>
      </c>
      <c r="F131" s="7">
        <f>F96*regressions!E$38+regressions!E$39</f>
        <v>5.043825870133678</v>
      </c>
      <c r="G131" s="7">
        <f>G96*regressions!F$38+regressions!F$39</f>
        <v>0.15582762874809475</v>
      </c>
      <c r="H131" s="7">
        <f>H96*regressions!G$38+regressions!G$39</f>
        <v>8.602247027655341</v>
      </c>
      <c r="I131" s="7">
        <f>I96*regressions!H$38+regressions!H$39</f>
        <v>0.9207344470990932</v>
      </c>
      <c r="J131" s="7">
        <f>J96*regressions!I$38+regressions!I$39</f>
        <v>0.19476102550483482</v>
      </c>
      <c r="K131" s="7">
        <f>K96*regressions!J$38+regressions!J$39</f>
        <v>0.013960621950386592</v>
      </c>
      <c r="L131" s="7">
        <f>L96*regressions!K$38+regressions!K$39</f>
        <v>0.9429225467508043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8.135677966627336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20.15769257325819</v>
      </c>
      <c r="D132" s="7">
        <f>D97*regressions!C$38+regressions!C$39</f>
        <v>7.237878128892789</v>
      </c>
      <c r="E132" s="7">
        <f>E97*regressions!D$38+regressions!D$39</f>
        <v>8.481391787558277</v>
      </c>
      <c r="F132" s="7">
        <f>F97*regressions!E$38+regressions!E$39</f>
        <v>4.524553080222984</v>
      </c>
      <c r="G132" s="7">
        <f>G97*regressions!F$38+regressions!F$39</f>
        <v>0.1356796334600191</v>
      </c>
      <c r="H132" s="7">
        <f>H97*regressions!G$38+regressions!G$39</f>
        <v>8.252114167592765</v>
      </c>
      <c r="I132" s="7">
        <f>I97*regressions!H$38+regressions!H$39</f>
        <v>1.6677683953721805</v>
      </c>
      <c r="J132" s="7">
        <f>J97*regressions!I$38+regressions!I$39</f>
        <v>0.4440019780432875</v>
      </c>
      <c r="K132" s="7">
        <f>K97*regressions!J$38+regressions!J$39</f>
        <v>0.11859791211537227</v>
      </c>
      <c r="L132" s="7">
        <f>L97*regressions!K$38+regressions!K$39</f>
        <v>1.6381722722497534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68.05285301920641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1309D111R3(131-138)</v>
      </c>
      <c r="C133" s="7">
        <f>C98*regressions!B$38+regressions!B$39</f>
        <v>19.252205213792212</v>
      </c>
      <c r="D133" s="7">
        <f>D98*regressions!C$38+regressions!C$39</f>
        <v>3.7085957894751096</v>
      </c>
      <c r="E133" s="7">
        <f>E98*regressions!D$38+regressions!D$39</f>
        <v>7.163096798771822</v>
      </c>
      <c r="F133" s="7">
        <f>F98*regressions!E$38+regressions!E$39</f>
        <v>21.46258134406222</v>
      </c>
      <c r="G133" s="7">
        <f>G98*regressions!F$38+regressions!F$39</f>
        <v>0.11777258236889525</v>
      </c>
      <c r="H133" s="7">
        <f>H98*regressions!G$38+regressions!G$39</f>
        <v>2.8930571915067325</v>
      </c>
      <c r="I133" s="7">
        <f>I98*regressions!H$38+regressions!H$39</f>
        <v>0.26379995287575975</v>
      </c>
      <c r="J133" s="7">
        <f>J98*regressions!I$38+regressions!I$39</f>
        <v>0.0031380285539162026</v>
      </c>
      <c r="K133" s="7">
        <f>K98*regressions!J$38+regressions!J$39</f>
        <v>0.0011469468829135125</v>
      </c>
      <c r="L133" s="7">
        <f>L98*regressions!K$38+regressions!K$39</f>
        <v>0.041760449756058644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0.7863683513718449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20.285747846189146</v>
      </c>
      <c r="D134" s="7">
        <f>D99*regressions!C$38+regressions!C$39</f>
        <v>0.3508774630446933</v>
      </c>
      <c r="E134" s="7">
        <f>E99*regressions!D$38+regressions!D$39</f>
        <v>5.923070463543849</v>
      </c>
      <c r="F134" s="7">
        <f>F99*regressions!E$38+regressions!E$39</f>
        <v>27.736468668399233</v>
      </c>
      <c r="G134" s="7">
        <f>G99*regressions!F$38+regressions!F$39</f>
        <v>0.09565704483450548</v>
      </c>
      <c r="H134" s="7">
        <f>H99*regressions!G$38+regressions!G$39</f>
        <v>0.3997425573244959</v>
      </c>
      <c r="I134" s="7">
        <f>I99*regressions!H$38+regressions!H$39</f>
        <v>0.01824853206937614</v>
      </c>
      <c r="J134" s="7">
        <f>J99*regressions!I$38+regressions!I$39</f>
        <v>0.0031283814859073846</v>
      </c>
      <c r="K134" s="7">
        <f>K99*regressions!J$38+regressions!J$39</f>
        <v>-0.0073872441651551025</v>
      </c>
      <c r="L134" s="7">
        <f>L99*regressions!K$38+regressions!K$39</f>
        <v>0.007559076111399176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-4.1182072357567705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1309D113R2(7-22)</v>
      </c>
      <c r="C135" s="7">
        <f>C100*regressions!B$38+regressions!B$39</f>
        <v>19.701155435160146</v>
      </c>
      <c r="D135" s="7">
        <f>D100*regressions!C$38+regressions!C$39</f>
        <v>6.370395694880584</v>
      </c>
      <c r="E135" s="7">
        <f>E100*regressions!D$38+regressions!D$39</f>
        <v>15.462832402697106</v>
      </c>
      <c r="F135" s="7">
        <f>F100*regressions!E$38+regressions!E$39</f>
        <v>2.628165917712095</v>
      </c>
      <c r="G135" s="7">
        <f>G100*regressions!F$38+regressions!F$39</f>
        <v>0.20173634011930286</v>
      </c>
      <c r="H135" s="7">
        <f>H100*regressions!G$38+regressions!G$39</f>
        <v>6.467329293803161</v>
      </c>
      <c r="I135" s="7">
        <f>I100*regressions!H$38+regressions!H$39</f>
        <v>2.236843165574634</v>
      </c>
      <c r="J135" s="7">
        <f>J100*regressions!I$38+regressions!I$39</f>
        <v>0.03348900618620148</v>
      </c>
      <c r="K135" s="7">
        <f>K100*regressions!J$38+regressions!J$39</f>
        <v>0.12753770752911037</v>
      </c>
      <c r="L135" s="7">
        <f>L100*regressions!K$38+regressions!K$39</f>
        <v>2.6225996607095703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73.17525742955574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1309D113R2(145-149)</v>
      </c>
      <c r="C136" s="7">
        <f>C101*regressions!B$38+regressions!B$39</f>
        <v>22.987136185061072</v>
      </c>
      <c r="D136" s="7">
        <f>D101*regressions!C$38+regressions!C$39</f>
        <v>9.877159732526085</v>
      </c>
      <c r="E136" s="7">
        <f>E101*regressions!D$38+regressions!D$39</f>
        <v>5.68622268797024</v>
      </c>
      <c r="F136" s="7">
        <f>F101*regressions!E$38+regressions!E$39</f>
        <v>7.249401850463344</v>
      </c>
      <c r="G136" s="7">
        <f>G101*regressions!F$38+regressions!F$39</f>
        <v>0.09866862314173147</v>
      </c>
      <c r="H136" s="7">
        <f>H101*regressions!G$38+regressions!G$39</f>
        <v>7.837796235386328</v>
      </c>
      <c r="I136" s="7">
        <f>I101*regressions!H$38+regressions!H$39</f>
        <v>1.3208701890843413</v>
      </c>
      <c r="J136" s="7">
        <f>J101*regressions!I$38+regressions!I$39</f>
        <v>0.025154221239309937</v>
      </c>
      <c r="K136" s="7">
        <f>K101*regressions!J$38+regressions!J$39</f>
        <v>0.006097045879873633</v>
      </c>
      <c r="L136" s="7">
        <f>L101*regressions!K$38+regressions!K$39</f>
        <v>0.1801321659344471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3.575714994679643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20.15769257325819</v>
      </c>
      <c r="D137" s="7">
        <f>D102*regressions!C$38+regressions!C$39</f>
        <v>7.237878128892789</v>
      </c>
      <c r="E137" s="7">
        <f>E102*regressions!D$38+regressions!D$39</f>
        <v>8.481391787558277</v>
      </c>
      <c r="F137" s="7">
        <f>F102*regressions!E$38+regressions!E$39</f>
        <v>4.524553080222984</v>
      </c>
      <c r="G137" s="7">
        <f>G102*regressions!F$38+regressions!F$39</f>
        <v>0.13567963346001916</v>
      </c>
      <c r="H137" s="7">
        <f>H102*regressions!G$38+regressions!G$39</f>
        <v>8.252114167592765</v>
      </c>
      <c r="I137" s="7">
        <f>I102*regressions!H$38+regressions!H$39</f>
        <v>1.6677683953721802</v>
      </c>
      <c r="J137" s="7">
        <f>J102*regressions!I$38+regressions!I$39</f>
        <v>0.44400197804328756</v>
      </c>
      <c r="K137" s="7">
        <f>K102*regressions!J$38+regressions!J$39</f>
        <v>0.11859791211537227</v>
      </c>
      <c r="L137" s="7">
        <f>L102*regressions!K$38+regressions!K$39</f>
        <v>1.6381722722497534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68.05285301920641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29.354865594962945</v>
      </c>
      <c r="D138" s="7">
        <f>D103*regressions!C$38+regressions!C$39</f>
        <v>8.055009010665142</v>
      </c>
      <c r="E138" s="7">
        <f>E103*regressions!D$38+regressions!D$39</f>
        <v>4.63483266831527</v>
      </c>
      <c r="F138" s="7">
        <f>F103*regressions!E$38+regressions!E$39</f>
        <v>2.0295482955675905</v>
      </c>
      <c r="G138" s="7">
        <f>G103*regressions!F$38+regressions!F$39</f>
        <v>0.08579703464063511</v>
      </c>
      <c r="H138" s="7">
        <f>H103*regressions!G$38+regressions!G$39</f>
        <v>4.476861349637509</v>
      </c>
      <c r="I138" s="7">
        <f>I103*regressions!H$38+regressions!H$39</f>
        <v>2.3520277057851207</v>
      </c>
      <c r="J138" s="7">
        <f>J103*regressions!I$38+regressions!I$39</f>
        <v>1.1756066764930506</v>
      </c>
      <c r="K138" s="7">
        <f>K103*regressions!J$38+regressions!J$39</f>
        <v>0.04930817003822056</v>
      </c>
      <c r="L138" s="7">
        <f>L103*regressions!K$38+regressions!K$39</f>
        <v>0.3977491711803115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28.36933368251507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0.034132733700322444</v>
      </c>
      <c r="D139" s="7">
        <f>D104*regressions!C$38+regressions!C$39</f>
        <v>0.013380356542569295</v>
      </c>
      <c r="E139" s="7">
        <f>E104*regressions!D$38+regressions!D$39</f>
        <v>0.06653198106102785</v>
      </c>
      <c r="F139" s="7">
        <f>F104*regressions!E$38+regressions!E$39</f>
        <v>-0.09736507657159454</v>
      </c>
      <c r="G139" s="7">
        <f>G104*regressions!F$38+regressions!F$39</f>
        <v>-0.0013055852056725085</v>
      </c>
      <c r="H139" s="7">
        <f>H104*regressions!G$38+regressions!G$39</f>
        <v>-0.015451415926108108</v>
      </c>
      <c r="I139" s="7">
        <f>I104*regressions!H$38+regressions!H$39</f>
        <v>0.0015592067879207504</v>
      </c>
      <c r="J139" s="7">
        <f>J104*regressions!I$38+regressions!I$39</f>
        <v>0.0006179266503953321</v>
      </c>
      <c r="K139" s="7">
        <f>K104*regressions!J$38+regressions!J$39</f>
        <v>0.009798331597107444</v>
      </c>
      <c r="L139" s="7">
        <f>L104*regressions!K$38+regressions!K$39</f>
        <v>0.005417840070431024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5.798290648175809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18.630874731459734</v>
      </c>
      <c r="D140" s="7">
        <f>D105*regressions!C$38+regressions!C$39</f>
        <v>0.10736322816565123</v>
      </c>
      <c r="E140" s="7">
        <f>E105*regressions!D$38+regressions!D$39</f>
        <v>5.818219447426424</v>
      </c>
      <c r="F140" s="7">
        <f>F105*regressions!E$38+regressions!E$39</f>
        <v>28.5647631537011</v>
      </c>
      <c r="G140" s="7">
        <f>G105*regressions!F$38+regressions!F$39</f>
        <v>0.08306942368368905</v>
      </c>
      <c r="H140" s="7">
        <f>H105*regressions!G$38+regressions!G$39</f>
        <v>0.070544344009236</v>
      </c>
      <c r="I140" s="7">
        <f>I105*regressions!H$38+regressions!H$39</f>
        <v>0.007435310741894831</v>
      </c>
      <c r="J140" s="7">
        <f>J105*regressions!I$38+regressions!I$39</f>
        <v>0.0028509541613083653</v>
      </c>
      <c r="K140" s="7">
        <f>K105*regressions!J$38+regressions!J$39</f>
        <v>0.019502573745330175</v>
      </c>
      <c r="L140" s="7">
        <f>L105*regressions!K$38+regressions!K$39</f>
        <v>0.007399690008284836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11.400881961114244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21.717719022792444</v>
      </c>
      <c r="D141" s="7">
        <f>D106*regressions!C$38+regressions!C$39</f>
        <v>9.54498979324476</v>
      </c>
      <c r="E141" s="7">
        <f>E106*regressions!D$38+regressions!D$39</f>
        <v>11.220503920300441</v>
      </c>
      <c r="F141" s="7">
        <f>F106*regressions!E$38+regressions!E$39</f>
        <v>4.955468594363494</v>
      </c>
      <c r="G141" s="7">
        <f>G106*regressions!F$38+regressions!F$39</f>
        <v>0.15611591602548425</v>
      </c>
      <c r="H141" s="7">
        <f>H106*regressions!G$38+regressions!G$39</f>
        <v>8.417182209579696</v>
      </c>
      <c r="I141" s="7">
        <f>I106*regressions!H$38+regressions!H$39</f>
        <v>0.9284785992948532</v>
      </c>
      <c r="J141" s="7">
        <f>J106*regressions!I$38+regressions!I$39</f>
        <v>0.19548549581459693</v>
      </c>
      <c r="K141" s="7">
        <f>K106*regressions!J$38+regressions!J$39</f>
        <v>0.013020182253460282</v>
      </c>
      <c r="L141" s="7">
        <f>L106*regressions!K$38+regressions!K$39</f>
        <v>0.9909954065070409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7.746062295741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20.15769257325819</v>
      </c>
      <c r="D142" s="7">
        <f>D107*regressions!C$38+regressions!C$39</f>
        <v>7.237878128892789</v>
      </c>
      <c r="E142" s="7">
        <f>E107*regressions!D$38+regressions!D$39</f>
        <v>8.481391787558277</v>
      </c>
      <c r="F142" s="7">
        <f>F107*regressions!E$38+regressions!E$39</f>
        <v>4.524553080222984</v>
      </c>
      <c r="G142" s="7">
        <f>G107*regressions!F$38+regressions!F$39</f>
        <v>0.1356796334600191</v>
      </c>
      <c r="H142" s="7">
        <f>H107*regressions!G$38+regressions!G$39</f>
        <v>8.252114167592765</v>
      </c>
      <c r="I142" s="7">
        <f>I107*regressions!H$38+regressions!H$39</f>
        <v>1.6677683953721805</v>
      </c>
      <c r="J142" s="7">
        <f>J107*regressions!I$38+regressions!I$39</f>
        <v>0.44400197804328756</v>
      </c>
      <c r="K142" s="7">
        <f>K107*regressions!J$38+regressions!J$39</f>
        <v>0.11859791211537227</v>
      </c>
      <c r="L142" s="7">
        <f>L107*regressions!K$38+regressions!K$39</f>
        <v>1.6381722722497531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68.05285301920641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1228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1272</v>
      </c>
      <c r="D145" s="20" t="s">
        <v>1276</v>
      </c>
      <c r="E145" s="20" t="s">
        <v>1273</v>
      </c>
      <c r="F145" s="20" t="s">
        <v>1129</v>
      </c>
      <c r="G145" s="20" t="s">
        <v>1128</v>
      </c>
      <c r="H145" s="20" t="s">
        <v>1130</v>
      </c>
      <c r="I145" s="20" t="s">
        <v>1277</v>
      </c>
      <c r="J145" s="20" t="s">
        <v>1233</v>
      </c>
      <c r="K145" s="20" t="s">
        <v>1241</v>
      </c>
      <c r="L145" s="20" t="s">
        <v>1234</v>
      </c>
      <c r="N145" s="73" t="s">
        <v>1204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43.11730441419926</v>
      </c>
      <c r="D146" s="114">
        <f aca="true" t="shared" si="12" ref="D146:D177">D111*1.889</f>
        <v>13.67235178547848</v>
      </c>
      <c r="E146" s="114">
        <f aca="true" t="shared" si="13" ref="E146:E177">E111*1.43</f>
        <v>12.128390256208336</v>
      </c>
      <c r="F146" s="114">
        <f aca="true" t="shared" si="14" ref="F146:F177">F111*1.658</f>
        <v>7.5017090070097066</v>
      </c>
      <c r="G146" s="114">
        <f aca="true" t="shared" si="15" ref="G146:G177">G111*1.291</f>
        <v>0.17516240679688463</v>
      </c>
      <c r="H146" s="114">
        <f aca="true" t="shared" si="16" ref="H146:H177">H111*1.399</f>
        <v>11.544707720462279</v>
      </c>
      <c r="I146" s="114">
        <f aca="true" t="shared" si="17" ref="I146:I177">I111*1.348</f>
        <v>2.2481517969616993</v>
      </c>
      <c r="J146" s="114">
        <f aca="true" t="shared" si="18" ref="J146:J177">J111*1.205</f>
        <v>0.5350223835421616</v>
      </c>
      <c r="K146" s="114">
        <f aca="true" t="shared" si="19" ref="K146:K177">K111*2.291</f>
        <v>0.2717078166563179</v>
      </c>
      <c r="L146" s="114">
        <f aca="true" t="shared" si="20" ref="L146:L177">L111*1.668</f>
        <v>2.732471350112588</v>
      </c>
      <c r="N146" s="115">
        <f>SUM(C146:J146,L146)</f>
        <v>93.65527112077139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0.06071354019765683</v>
      </c>
      <c r="D147" s="114">
        <f t="shared" si="12"/>
        <v>0.028132698686230674</v>
      </c>
      <c r="E147" s="114">
        <f t="shared" si="13"/>
        <v>0.09471427506425141</v>
      </c>
      <c r="F147" s="114">
        <f t="shared" si="14"/>
        <v>-0.15051906731173575</v>
      </c>
      <c r="G147" s="114">
        <f t="shared" si="15"/>
        <v>-0.002074320828686536</v>
      </c>
      <c r="H147" s="114">
        <f t="shared" si="16"/>
        <v>-0.01940391813079153</v>
      </c>
      <c r="I147" s="114">
        <f t="shared" si="17"/>
        <v>0.007860955721081139</v>
      </c>
      <c r="J147" s="114">
        <f t="shared" si="18"/>
        <v>0.001319341487219115</v>
      </c>
      <c r="K147" s="114">
        <f t="shared" si="19"/>
        <v>0.019180395004956812</v>
      </c>
      <c r="L147" s="114">
        <f t="shared" si="20"/>
        <v>0.009480913137925108</v>
      </c>
      <c r="N147" s="114">
        <f aca="true" t="shared" si="21" ref="N147:N177">SUM(C147:J147,L147)</f>
        <v>0.030224418023150477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47.945793134991874</v>
      </c>
      <c r="D148" s="7">
        <f t="shared" si="12"/>
        <v>15.554526223577271</v>
      </c>
      <c r="E148" s="7">
        <f t="shared" si="13"/>
        <v>11.224037295850465</v>
      </c>
      <c r="F148" s="7">
        <f t="shared" si="14"/>
        <v>9.848354416133384</v>
      </c>
      <c r="G148" s="7">
        <f t="shared" si="15"/>
        <v>0.17033617475193577</v>
      </c>
      <c r="H148" s="7">
        <f t="shared" si="16"/>
        <v>13.199668348860124</v>
      </c>
      <c r="I148" s="7">
        <f t="shared" si="17"/>
        <v>1.803022089806295</v>
      </c>
      <c r="J148" s="7">
        <f t="shared" si="18"/>
        <v>0.024028002592439212</v>
      </c>
      <c r="K148" s="7">
        <f t="shared" si="19"/>
        <v>0.025449795528687976</v>
      </c>
      <c r="L148" s="7">
        <f t="shared" si="20"/>
        <v>0.960674368314211</v>
      </c>
      <c r="N148" s="7">
        <f t="shared" si="21"/>
        <v>100.73044005487802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43.11730441419926</v>
      </c>
      <c r="D149" s="114">
        <f t="shared" si="12"/>
        <v>13.672351785478481</v>
      </c>
      <c r="E149" s="114">
        <f t="shared" si="13"/>
        <v>12.128390256208336</v>
      </c>
      <c r="F149" s="114">
        <f t="shared" si="14"/>
        <v>7.501709007009708</v>
      </c>
      <c r="G149" s="114">
        <f t="shared" si="15"/>
        <v>0.17516240679688463</v>
      </c>
      <c r="H149" s="114">
        <f t="shared" si="16"/>
        <v>11.544707720462279</v>
      </c>
      <c r="I149" s="114">
        <f t="shared" si="17"/>
        <v>2.2481517969616993</v>
      </c>
      <c r="J149" s="114">
        <f t="shared" si="18"/>
        <v>0.5350223835421616</v>
      </c>
      <c r="K149" s="114">
        <f t="shared" si="19"/>
        <v>0.27170781665631794</v>
      </c>
      <c r="L149" s="114">
        <f t="shared" si="20"/>
        <v>2.732471350112588</v>
      </c>
      <c r="N149" s="115">
        <f t="shared" si="21"/>
        <v>93.6552711207714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43.302793923402874</v>
      </c>
      <c r="D150" s="7">
        <f t="shared" si="12"/>
        <v>0.6714587154888251</v>
      </c>
      <c r="E150" s="7">
        <f t="shared" si="13"/>
        <v>8.354323698996716</v>
      </c>
      <c r="F150" s="7">
        <f t="shared" si="14"/>
        <v>46.098982842871244</v>
      </c>
      <c r="G150" s="7">
        <f t="shared" si="15"/>
        <v>0.1251443199783119</v>
      </c>
      <c r="H150" s="7">
        <f t="shared" si="16"/>
        <v>0.5651622976417119</v>
      </c>
      <c r="I150" s="7">
        <f t="shared" si="17"/>
        <v>0.03235044261575828</v>
      </c>
      <c r="J150" s="7">
        <f t="shared" si="18"/>
        <v>0.010681212675653027</v>
      </c>
      <c r="K150" s="7">
        <f t="shared" si="19"/>
        <v>0.005355133266755075</v>
      </c>
      <c r="L150" s="7">
        <f t="shared" si="20"/>
        <v>0.013072038165101859</v>
      </c>
      <c r="N150" s="7">
        <f t="shared" si="21"/>
        <v>99.17396949183619</v>
      </c>
    </row>
    <row r="151" spans="1:14" s="119" customFormat="1" ht="11.25">
      <c r="A151" s="118">
        <f t="shared" si="22"/>
        <v>6</v>
      </c>
      <c r="B151" s="119" t="str">
        <f>'recalc raw'!C8</f>
        <v>1309D101R3(0-14)</v>
      </c>
      <c r="C151" s="107">
        <f t="shared" si="11"/>
        <v>49.86090187928988</v>
      </c>
      <c r="D151" s="107">
        <f t="shared" si="12"/>
        <v>17.339082099095773</v>
      </c>
      <c r="E151" s="107">
        <f t="shared" si="13"/>
        <v>5.189814986039393</v>
      </c>
      <c r="F151" s="107">
        <f t="shared" si="14"/>
        <v>10.971384122448832</v>
      </c>
      <c r="G151" s="107">
        <f t="shared" si="15"/>
        <v>0.09419405483373479</v>
      </c>
      <c r="H151" s="107">
        <f t="shared" si="16"/>
        <v>15.392167484154648</v>
      </c>
      <c r="I151" s="107">
        <f t="shared" si="17"/>
        <v>1.4778201057256575</v>
      </c>
      <c r="J151" s="107">
        <f t="shared" si="18"/>
        <v>0.0907140467020175</v>
      </c>
      <c r="K151" s="107">
        <f t="shared" si="19"/>
        <v>0.012729239449226831</v>
      </c>
      <c r="L151" s="107">
        <f t="shared" si="20"/>
        <v>0.1812204765864374</v>
      </c>
      <c r="N151" s="109">
        <f t="shared" si="21"/>
        <v>100.59729925487635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43.11730441419926</v>
      </c>
      <c r="D152" s="114">
        <f t="shared" si="12"/>
        <v>13.67235178547848</v>
      </c>
      <c r="E152" s="114">
        <f t="shared" si="13"/>
        <v>12.128390256208336</v>
      </c>
      <c r="F152" s="114">
        <f t="shared" si="14"/>
        <v>7.5017090070097066</v>
      </c>
      <c r="G152" s="114">
        <f t="shared" si="15"/>
        <v>0.17516240679688463</v>
      </c>
      <c r="H152" s="114">
        <f t="shared" si="16"/>
        <v>11.544707720462279</v>
      </c>
      <c r="I152" s="114">
        <f t="shared" si="17"/>
        <v>2.2481517969616993</v>
      </c>
      <c r="J152" s="114">
        <f t="shared" si="18"/>
        <v>0.5350223835421616</v>
      </c>
      <c r="K152" s="114">
        <f t="shared" si="19"/>
        <v>0.2717078166563179</v>
      </c>
      <c r="L152" s="114">
        <f t="shared" si="20"/>
        <v>2.732471350112588</v>
      </c>
      <c r="N152" s="115">
        <f t="shared" si="21"/>
        <v>93.65527112077139</v>
      </c>
    </row>
    <row r="153" spans="1:14" ht="11.25">
      <c r="A153" s="25">
        <f t="shared" si="22"/>
        <v>8</v>
      </c>
      <c r="B153" s="1" t="str">
        <f>'recalc raw'!C10</f>
        <v>1309D102R1(99-109)</v>
      </c>
      <c r="C153" s="7">
        <f t="shared" si="11"/>
        <v>48.49761387969833</v>
      </c>
      <c r="D153" s="7">
        <f t="shared" si="12"/>
        <v>18.9550057680389</v>
      </c>
      <c r="E153" s="7">
        <f t="shared" si="13"/>
        <v>5.1229070885219175</v>
      </c>
      <c r="F153" s="7">
        <f t="shared" si="14"/>
        <v>11.127516586866204</v>
      </c>
      <c r="G153" s="7">
        <f t="shared" si="15"/>
        <v>0.09344975430622103</v>
      </c>
      <c r="H153" s="7">
        <f t="shared" si="16"/>
        <v>14.46126170348021</v>
      </c>
      <c r="I153" s="7">
        <f t="shared" si="17"/>
        <v>1.3644009042014225</v>
      </c>
      <c r="J153" s="7">
        <f t="shared" si="18"/>
        <v>0.019643706973610484</v>
      </c>
      <c r="K153" s="7">
        <f t="shared" si="19"/>
        <v>-0.016353668000664737</v>
      </c>
      <c r="L153" s="7">
        <f t="shared" si="20"/>
        <v>0.2648596555817135</v>
      </c>
      <c r="N153" s="7">
        <f t="shared" si="21"/>
        <v>99.90665904766853</v>
      </c>
    </row>
    <row r="154" spans="1:14" ht="11.25">
      <c r="A154" s="25">
        <f t="shared" si="22"/>
        <v>9</v>
      </c>
      <c r="B154" s="1" t="str">
        <f>'recalc raw'!C11</f>
        <v>1309D103R1(15-23)</v>
      </c>
      <c r="C154" s="7">
        <f t="shared" si="11"/>
        <v>53.66531554775738</v>
      </c>
      <c r="D154" s="7">
        <f t="shared" si="12"/>
        <v>16.981664261843054</v>
      </c>
      <c r="E154" s="7">
        <f t="shared" si="13"/>
        <v>5.761800536324353</v>
      </c>
      <c r="F154" s="7">
        <f t="shared" si="14"/>
        <v>9.477879858182424</v>
      </c>
      <c r="G154" s="7">
        <f t="shared" si="15"/>
        <v>0.11724482911310725</v>
      </c>
      <c r="H154" s="7">
        <f t="shared" si="16"/>
        <v>13.15887919450072</v>
      </c>
      <c r="I154" s="7">
        <f t="shared" si="17"/>
        <v>2.339488360778298</v>
      </c>
      <c r="J154" s="7">
        <f t="shared" si="18"/>
        <v>0.021453528712944918</v>
      </c>
      <c r="K154" s="7">
        <f t="shared" si="19"/>
        <v>-0.00494048736205798</v>
      </c>
      <c r="L154" s="7">
        <f t="shared" si="20"/>
        <v>0.30067782797535125</v>
      </c>
      <c r="N154" s="111">
        <f t="shared" si="21"/>
        <v>101.82440394518763</v>
      </c>
    </row>
    <row r="155" spans="1:14" ht="11.25">
      <c r="A155" s="25">
        <f t="shared" si="22"/>
        <v>10</v>
      </c>
      <c r="B155" s="1" t="str">
        <f>'recalc raw'!C12</f>
        <v>1309D104R2(37-47)</v>
      </c>
      <c r="C155" s="7">
        <f t="shared" si="11"/>
        <v>47.10339376720174</v>
      </c>
      <c r="D155" s="7">
        <f t="shared" si="12"/>
        <v>15.787515294918805</v>
      </c>
      <c r="E155" s="7">
        <f t="shared" si="13"/>
        <v>7.8851509170224</v>
      </c>
      <c r="F155" s="7">
        <f t="shared" si="14"/>
        <v>17.067541377515234</v>
      </c>
      <c r="G155" s="7">
        <f t="shared" si="15"/>
        <v>0.12624527566642535</v>
      </c>
      <c r="H155" s="7">
        <f t="shared" si="16"/>
        <v>11.359158683796425</v>
      </c>
      <c r="I155" s="7">
        <f t="shared" si="17"/>
        <v>1.3806891890914874</v>
      </c>
      <c r="J155" s="7">
        <f t="shared" si="18"/>
        <v>0.01943658049607053</v>
      </c>
      <c r="K155" s="7">
        <f t="shared" si="19"/>
        <v>-0.01514538664467319</v>
      </c>
      <c r="L155" s="7">
        <f t="shared" si="20"/>
        <v>0.22926185188169734</v>
      </c>
      <c r="N155" s="7">
        <f t="shared" si="21"/>
        <v>100.95839293759029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61.9912881443857</v>
      </c>
      <c r="D156" s="7">
        <f t="shared" si="12"/>
        <v>15.195660428519904</v>
      </c>
      <c r="E156" s="7">
        <f t="shared" si="13"/>
        <v>6.447785443241615</v>
      </c>
      <c r="F156" s="7">
        <f t="shared" si="14"/>
        <v>3.838677980292138</v>
      </c>
      <c r="G156" s="7">
        <f t="shared" si="15"/>
        <v>0.10929377902099423</v>
      </c>
      <c r="H156" s="7">
        <f t="shared" si="16"/>
        <v>6.3284727819894755</v>
      </c>
      <c r="I156" s="7">
        <f t="shared" si="17"/>
        <v>3.2443071617056227</v>
      </c>
      <c r="J156" s="7">
        <f t="shared" si="18"/>
        <v>1.4069983089245592</v>
      </c>
      <c r="K156" s="7">
        <f t="shared" si="19"/>
        <v>0.1053291487814251</v>
      </c>
      <c r="L156" s="7">
        <f t="shared" si="20"/>
        <v>0.6660113137527928</v>
      </c>
      <c r="N156" s="7">
        <f t="shared" si="21"/>
        <v>99.22849534183278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43.11730441419926</v>
      </c>
      <c r="D157" s="114">
        <f t="shared" si="12"/>
        <v>13.67235178547848</v>
      </c>
      <c r="E157" s="114">
        <f t="shared" si="13"/>
        <v>12.128390256208336</v>
      </c>
      <c r="F157" s="114">
        <f t="shared" si="14"/>
        <v>7.5017090070097066</v>
      </c>
      <c r="G157" s="114">
        <f t="shared" si="15"/>
        <v>0.17516240679688463</v>
      </c>
      <c r="H157" s="114">
        <f t="shared" si="16"/>
        <v>11.544707720462279</v>
      </c>
      <c r="I157" s="114">
        <f t="shared" si="17"/>
        <v>2.2481517969616993</v>
      </c>
      <c r="J157" s="114">
        <f t="shared" si="18"/>
        <v>0.5350223835421616</v>
      </c>
      <c r="K157" s="114">
        <f t="shared" si="19"/>
        <v>0.2717078166563179</v>
      </c>
      <c r="L157" s="114">
        <f t="shared" si="20"/>
        <v>2.732471350112588</v>
      </c>
      <c r="N157" s="115">
        <f t="shared" si="21"/>
        <v>93.65527112077139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39.508798803537694</v>
      </c>
      <c r="D158" s="35">
        <f t="shared" si="12"/>
        <v>0.27997597803287516</v>
      </c>
      <c r="E158" s="35">
        <f t="shared" si="13"/>
        <v>8.336237482782861</v>
      </c>
      <c r="F158" s="35">
        <f t="shared" si="14"/>
        <v>51.33335772082565</v>
      </c>
      <c r="G158" s="35">
        <f t="shared" si="15"/>
        <v>0.11884326882693583</v>
      </c>
      <c r="H158" s="35">
        <f t="shared" si="16"/>
        <v>0.11467956659313774</v>
      </c>
      <c r="I158" s="35">
        <f t="shared" si="17"/>
        <v>0.01287040951474324</v>
      </c>
      <c r="J158" s="35">
        <f t="shared" si="18"/>
        <v>0.0025457960863975613</v>
      </c>
      <c r="K158" s="35">
        <f t="shared" si="19"/>
        <v>-0.02297090043900096</v>
      </c>
      <c r="L158" s="35">
        <f t="shared" si="20"/>
        <v>0.012523488387449508</v>
      </c>
      <c r="N158" s="7">
        <f t="shared" si="21"/>
        <v>99.71983251458774</v>
      </c>
    </row>
    <row r="159" spans="1:14" s="119" customFormat="1" ht="11.25">
      <c r="A159" s="118">
        <f t="shared" si="22"/>
        <v>14</v>
      </c>
      <c r="B159" s="119" t="str">
        <f>'recalc raw'!C16</f>
        <v>1309D105R3(23-32)</v>
      </c>
      <c r="C159" s="107">
        <f t="shared" si="11"/>
        <v>48.47368190148861</v>
      </c>
      <c r="D159" s="107">
        <f t="shared" si="12"/>
        <v>22.197766266941084</v>
      </c>
      <c r="E159" s="107">
        <f t="shared" si="13"/>
        <v>6.895611795690082</v>
      </c>
      <c r="F159" s="107">
        <f t="shared" si="14"/>
        <v>11.102300987422305</v>
      </c>
      <c r="G159" s="107">
        <f t="shared" si="15"/>
        <v>0.10903623988872138</v>
      </c>
      <c r="H159" s="107">
        <f t="shared" si="16"/>
        <v>11.439223315298879</v>
      </c>
      <c r="I159" s="107">
        <f t="shared" si="17"/>
        <v>1.8799256030708345</v>
      </c>
      <c r="J159" s="107">
        <f t="shared" si="18"/>
        <v>0.033134439925505625</v>
      </c>
      <c r="K159" s="107">
        <f t="shared" si="19"/>
        <v>0.002084526949638731</v>
      </c>
      <c r="L159" s="107">
        <f t="shared" si="20"/>
        <v>0.15061861319963687</v>
      </c>
      <c r="N159" s="109">
        <f t="shared" si="21"/>
        <v>102.28129916292566</v>
      </c>
    </row>
    <row r="160" spans="1:14" ht="11.25">
      <c r="A160" s="25">
        <f t="shared" si="22"/>
        <v>15</v>
      </c>
      <c r="B160" s="1" t="str">
        <f>'recalc raw'!C17</f>
        <v>1309D36R3(98-106)</v>
      </c>
      <c r="C160" s="7">
        <f t="shared" si="11"/>
        <v>54.79447841485943</v>
      </c>
      <c r="D160" s="7">
        <f t="shared" si="12"/>
        <v>17.32407668208016</v>
      </c>
      <c r="E160" s="7">
        <f t="shared" si="13"/>
        <v>5.9867095362405305</v>
      </c>
      <c r="F160" s="7">
        <f t="shared" si="14"/>
        <v>11.596924106095564</v>
      </c>
      <c r="G160" s="7">
        <f t="shared" si="15"/>
        <v>0.10282172815228181</v>
      </c>
      <c r="H160" s="7">
        <f t="shared" si="16"/>
        <v>11.96190824070746</v>
      </c>
      <c r="I160" s="7">
        <f t="shared" si="17"/>
        <v>2.1451442236365903</v>
      </c>
      <c r="J160" s="7">
        <f t="shared" si="18"/>
        <v>0.016965473821105838</v>
      </c>
      <c r="K160" s="7">
        <f t="shared" si="19"/>
        <v>0.020013235515197535</v>
      </c>
      <c r="L160" s="7">
        <f t="shared" si="20"/>
        <v>0.23720927953032495</v>
      </c>
      <c r="N160" s="7">
        <f t="shared" si="21"/>
        <v>104.16623768512342</v>
      </c>
    </row>
    <row r="161" spans="1:14" ht="11.25">
      <c r="A161" s="25">
        <f t="shared" si="22"/>
        <v>16</v>
      </c>
      <c r="B161" s="1" t="str">
        <f>'recalc raw'!C18</f>
        <v>1309D107R2(35-45)</v>
      </c>
      <c r="C161" s="7">
        <f t="shared" si="11"/>
        <v>51.84285246459659</v>
      </c>
      <c r="D161" s="7">
        <f t="shared" si="12"/>
        <v>16.44290925506867</v>
      </c>
      <c r="E161" s="7">
        <f t="shared" si="13"/>
        <v>5.511475922072229</v>
      </c>
      <c r="F161" s="7">
        <f t="shared" si="14"/>
        <v>9.643954958229235</v>
      </c>
      <c r="G161" s="7">
        <f t="shared" si="15"/>
        <v>0.10401464495694165</v>
      </c>
      <c r="H161" s="7">
        <f t="shared" si="16"/>
        <v>13.257419583914446</v>
      </c>
      <c r="I161" s="7">
        <f t="shared" si="17"/>
        <v>2.0023062012794233</v>
      </c>
      <c r="J161" s="7">
        <f t="shared" si="18"/>
        <v>0.020759178475988533</v>
      </c>
      <c r="K161" s="7">
        <f t="shared" si="19"/>
        <v>-0.0040889903475038155</v>
      </c>
      <c r="L161" s="7">
        <f t="shared" si="20"/>
        <v>0.25715769637507646</v>
      </c>
      <c r="N161" s="35">
        <f t="shared" si="21"/>
        <v>99.0828499049686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43.11730441419926</v>
      </c>
      <c r="D162" s="114">
        <f t="shared" si="12"/>
        <v>13.67235178547848</v>
      </c>
      <c r="E162" s="114">
        <f t="shared" si="13"/>
        <v>12.128390256208336</v>
      </c>
      <c r="F162" s="114">
        <f t="shared" si="14"/>
        <v>7.5017090070097066</v>
      </c>
      <c r="G162" s="114">
        <f t="shared" si="15"/>
        <v>0.17516240679688472</v>
      </c>
      <c r="H162" s="114">
        <f t="shared" si="16"/>
        <v>11.544707720462279</v>
      </c>
      <c r="I162" s="114">
        <f t="shared" si="17"/>
        <v>2.2481517969616998</v>
      </c>
      <c r="J162" s="114">
        <f t="shared" si="18"/>
        <v>0.5350223835421616</v>
      </c>
      <c r="K162" s="114">
        <f t="shared" si="19"/>
        <v>0.2717078166563179</v>
      </c>
      <c r="L162" s="114">
        <f t="shared" si="20"/>
        <v>2.7324713501125877</v>
      </c>
      <c r="N162" s="115">
        <f t="shared" si="21"/>
        <v>93.65527112077139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47.88041292876559</v>
      </c>
      <c r="D163" s="7">
        <f t="shared" si="12"/>
        <v>15.907933143085934</v>
      </c>
      <c r="E163" s="7">
        <f t="shared" si="13"/>
        <v>11.644677474150637</v>
      </c>
      <c r="F163" s="7">
        <f t="shared" si="14"/>
        <v>10.085175245869165</v>
      </c>
      <c r="G163" s="7">
        <f t="shared" si="15"/>
        <v>0.16337253595906678</v>
      </c>
      <c r="H163" s="7">
        <f t="shared" si="16"/>
        <v>13.145863604851039</v>
      </c>
      <c r="I163" s="7">
        <f t="shared" si="17"/>
        <v>1.7570009036098873</v>
      </c>
      <c r="J163" s="7">
        <f t="shared" si="18"/>
        <v>0.025084003519471706</v>
      </c>
      <c r="K163" s="7">
        <f t="shared" si="19"/>
        <v>0.0011095033004275643</v>
      </c>
      <c r="L163" s="7">
        <f t="shared" si="20"/>
        <v>0.9788214201379446</v>
      </c>
      <c r="N163" s="35">
        <f t="shared" si="21"/>
        <v>101.58834125994875</v>
      </c>
    </row>
    <row r="164" spans="1:14" ht="11.25">
      <c r="A164" s="25">
        <f t="shared" si="22"/>
        <v>19</v>
      </c>
      <c r="B164" s="1" t="str">
        <f>'recalc raw'!C21</f>
        <v>1309D109R2(77-95)</v>
      </c>
      <c r="C164" s="7">
        <f t="shared" si="11"/>
        <v>51.03434576257949</v>
      </c>
      <c r="D164" s="7">
        <f t="shared" si="12"/>
        <v>14.179183108149248</v>
      </c>
      <c r="E164" s="7">
        <f t="shared" si="13"/>
        <v>6.109841885760524</v>
      </c>
      <c r="F164" s="7">
        <f t="shared" si="14"/>
        <v>11.466730137532656</v>
      </c>
      <c r="G164" s="7">
        <f t="shared" si="15"/>
        <v>0.11608566614699468</v>
      </c>
      <c r="H164" s="7">
        <f t="shared" si="16"/>
        <v>14.81070178987576</v>
      </c>
      <c r="I164" s="7">
        <f t="shared" si="17"/>
        <v>1.6060977335947804</v>
      </c>
      <c r="J164" s="7">
        <f t="shared" si="18"/>
        <v>0.022780257766935486</v>
      </c>
      <c r="K164" s="7">
        <f t="shared" si="19"/>
        <v>0.0071144756743103865</v>
      </c>
      <c r="L164" s="7">
        <f t="shared" si="20"/>
        <v>0.32004997900716825</v>
      </c>
      <c r="N164" s="7">
        <f t="shared" si="21"/>
        <v>99.66581632041355</v>
      </c>
    </row>
    <row r="165" spans="1:14" s="119" customFormat="1" ht="11.25">
      <c r="A165" s="118">
        <f t="shared" si="22"/>
        <v>20</v>
      </c>
      <c r="B165" s="119" t="str">
        <f>'recalc raw'!C22</f>
        <v>1309D111R2(6-14)</v>
      </c>
      <c r="C165" s="107">
        <f t="shared" si="11"/>
        <v>42.38545641267868</v>
      </c>
      <c r="D165" s="107">
        <f t="shared" si="12"/>
        <v>11.019421820309857</v>
      </c>
      <c r="E165" s="107">
        <f t="shared" si="13"/>
        <v>9.133260416618922</v>
      </c>
      <c r="F165" s="107">
        <f t="shared" si="14"/>
        <v>26.87683951409353</v>
      </c>
      <c r="G165" s="107">
        <f t="shared" si="15"/>
        <v>0.13582079687102377</v>
      </c>
      <c r="H165" s="107">
        <f t="shared" si="16"/>
        <v>7.003041808446439</v>
      </c>
      <c r="I165" s="107">
        <f t="shared" si="17"/>
        <v>0.6637540715465746</v>
      </c>
      <c r="J165" s="107">
        <f t="shared" si="18"/>
        <v>0.010823297241676084</v>
      </c>
      <c r="K165" s="107">
        <f t="shared" si="19"/>
        <v>0.005918035560930528</v>
      </c>
      <c r="L165" s="107">
        <f t="shared" si="20"/>
        <v>0.07999552867667832</v>
      </c>
      <c r="N165" s="109">
        <f t="shared" si="21"/>
        <v>97.30841366648339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44.58728005295663</v>
      </c>
      <c r="D166" s="7">
        <f t="shared" si="12"/>
        <v>17.690940843598288</v>
      </c>
      <c r="E166" s="7">
        <f t="shared" si="13"/>
        <v>14.867449759197843</v>
      </c>
      <c r="F166" s="7">
        <f t="shared" si="14"/>
        <v>8.362663292681638</v>
      </c>
      <c r="G166" s="7">
        <f t="shared" si="15"/>
        <v>0.2011734687137903</v>
      </c>
      <c r="H166" s="7">
        <f t="shared" si="16"/>
        <v>12.034543591689824</v>
      </c>
      <c r="I166" s="7">
        <f t="shared" si="17"/>
        <v>1.2411500346895779</v>
      </c>
      <c r="J166" s="7">
        <f t="shared" si="18"/>
        <v>0.23468703573332597</v>
      </c>
      <c r="K166" s="7">
        <f t="shared" si="19"/>
        <v>0.031983784888335684</v>
      </c>
      <c r="L166" s="7">
        <f t="shared" si="20"/>
        <v>1.5727948079803415</v>
      </c>
      <c r="N166" s="7">
        <f t="shared" si="21"/>
        <v>100.79268288724127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43.11730441419926</v>
      </c>
      <c r="D167" s="114">
        <f t="shared" si="12"/>
        <v>13.67235178547848</v>
      </c>
      <c r="E167" s="114">
        <f t="shared" si="13"/>
        <v>12.128390256208336</v>
      </c>
      <c r="F167" s="114">
        <f t="shared" si="14"/>
        <v>7.5017090070097066</v>
      </c>
      <c r="G167" s="114">
        <f t="shared" si="15"/>
        <v>0.17516240679688463</v>
      </c>
      <c r="H167" s="114">
        <f t="shared" si="16"/>
        <v>11.544707720462279</v>
      </c>
      <c r="I167" s="114">
        <f t="shared" si="17"/>
        <v>2.2481517969616993</v>
      </c>
      <c r="J167" s="114">
        <f t="shared" si="18"/>
        <v>0.5350223835421615</v>
      </c>
      <c r="K167" s="114">
        <f t="shared" si="19"/>
        <v>0.2717078166563179</v>
      </c>
      <c r="L167" s="114">
        <f t="shared" si="20"/>
        <v>2.7324713501125886</v>
      </c>
      <c r="N167" s="115">
        <f t="shared" si="21"/>
        <v>93.65527112077139</v>
      </c>
    </row>
    <row r="168" spans="1:14" ht="11.25">
      <c r="A168" s="25">
        <f t="shared" si="23"/>
        <v>23</v>
      </c>
      <c r="B168" s="1" t="str">
        <f>'recalc raw'!C25</f>
        <v>1309D111R3(131-138)</v>
      </c>
      <c r="C168" s="7">
        <f t="shared" si="11"/>
        <v>41.180466952301536</v>
      </c>
      <c r="D168" s="7">
        <f t="shared" si="12"/>
        <v>7.005537446318482</v>
      </c>
      <c r="E168" s="7">
        <f t="shared" si="13"/>
        <v>10.243228422243705</v>
      </c>
      <c r="F168" s="7">
        <f t="shared" si="14"/>
        <v>35.58495986845516</v>
      </c>
      <c r="G168" s="7">
        <f t="shared" si="15"/>
        <v>0.15204440383824375</v>
      </c>
      <c r="H168" s="7">
        <f t="shared" si="16"/>
        <v>4.047387010917919</v>
      </c>
      <c r="I168" s="7">
        <f t="shared" si="17"/>
        <v>0.3556023364765242</v>
      </c>
      <c r="J168" s="7">
        <f t="shared" si="18"/>
        <v>0.003781324407469024</v>
      </c>
      <c r="K168" s="7">
        <f t="shared" si="19"/>
        <v>0.002627655308754857</v>
      </c>
      <c r="L168" s="7">
        <f t="shared" si="20"/>
        <v>0.06965643019310581</v>
      </c>
      <c r="N168" s="7">
        <f t="shared" si="21"/>
        <v>98.64266419515215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43.39121464299858</v>
      </c>
      <c r="D169" s="7">
        <f t="shared" si="12"/>
        <v>0.6628075276914257</v>
      </c>
      <c r="E169" s="7">
        <f t="shared" si="13"/>
        <v>8.469990762867702</v>
      </c>
      <c r="F169" s="7">
        <f t="shared" si="14"/>
        <v>45.98706505220593</v>
      </c>
      <c r="G169" s="7">
        <f t="shared" si="15"/>
        <v>0.12349324488134657</v>
      </c>
      <c r="H169" s="7">
        <f t="shared" si="16"/>
        <v>0.5592398376969697</v>
      </c>
      <c r="I169" s="7">
        <f t="shared" si="17"/>
        <v>0.02459902122951904</v>
      </c>
      <c r="J169" s="7">
        <f t="shared" si="18"/>
        <v>0.0037696996905183986</v>
      </c>
      <c r="K169" s="7">
        <f t="shared" si="19"/>
        <v>-0.01692417638237034</v>
      </c>
      <c r="L169" s="7">
        <f t="shared" si="20"/>
        <v>0.012608538953813826</v>
      </c>
      <c r="N169" s="7">
        <f t="shared" si="21"/>
        <v>99.2347883282158</v>
      </c>
    </row>
    <row r="170" spans="1:14" ht="11.25">
      <c r="A170" s="25">
        <f t="shared" si="23"/>
        <v>25</v>
      </c>
      <c r="B170" s="1" t="str">
        <f>'recalc raw'!C27</f>
        <v>1309D113R2(7-22)</v>
      </c>
      <c r="C170" s="7">
        <f t="shared" si="11"/>
        <v>42.14077147580755</v>
      </c>
      <c r="D170" s="7">
        <f t="shared" si="12"/>
        <v>12.033677467629424</v>
      </c>
      <c r="E170" s="7">
        <f t="shared" si="13"/>
        <v>22.11185033585686</v>
      </c>
      <c r="F170" s="7">
        <f t="shared" si="14"/>
        <v>4.357499091566653</v>
      </c>
      <c r="G170" s="7">
        <f t="shared" si="15"/>
        <v>0.26044161509402</v>
      </c>
      <c r="H170" s="7">
        <f t="shared" si="16"/>
        <v>9.047793682030623</v>
      </c>
      <c r="I170" s="7">
        <f t="shared" si="17"/>
        <v>3.015264587194607</v>
      </c>
      <c r="J170" s="7">
        <f t="shared" si="18"/>
        <v>0.04035425245437278</v>
      </c>
      <c r="K170" s="7">
        <f t="shared" si="19"/>
        <v>0.29218888794919184</v>
      </c>
      <c r="L170" s="7">
        <f t="shared" si="20"/>
        <v>4.374496234063563</v>
      </c>
      <c r="N170" s="7">
        <f t="shared" si="21"/>
        <v>97.38214874169766</v>
      </c>
    </row>
    <row r="171" spans="1:14" ht="11.25">
      <c r="A171" s="25">
        <f t="shared" si="23"/>
        <v>26</v>
      </c>
      <c r="B171" s="1" t="str">
        <f>'recalc raw'!C28</f>
        <v>1309D113R2(145-149)</v>
      </c>
      <c r="C171" s="7">
        <f t="shared" si="11"/>
        <v>49.16948429984563</v>
      </c>
      <c r="D171" s="7">
        <f t="shared" si="12"/>
        <v>18.657954734741775</v>
      </c>
      <c r="E171" s="7">
        <f t="shared" si="13"/>
        <v>8.131298443797442</v>
      </c>
      <c r="F171" s="7">
        <f t="shared" si="14"/>
        <v>12.019508268068224</v>
      </c>
      <c r="G171" s="7">
        <f t="shared" si="15"/>
        <v>0.12738119247597532</v>
      </c>
      <c r="H171" s="7">
        <f t="shared" si="16"/>
        <v>10.965076933305474</v>
      </c>
      <c r="I171" s="7">
        <f t="shared" si="17"/>
        <v>1.7805330148856922</v>
      </c>
      <c r="J171" s="7">
        <f t="shared" si="18"/>
        <v>0.030310836593368477</v>
      </c>
      <c r="K171" s="7">
        <f t="shared" si="19"/>
        <v>0.013968332110790493</v>
      </c>
      <c r="L171" s="7">
        <f t="shared" si="20"/>
        <v>0.3004604527786578</v>
      </c>
      <c r="N171" s="35">
        <f t="shared" si="21"/>
        <v>101.18200817649223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43.11730441419926</v>
      </c>
      <c r="D172" s="114">
        <f t="shared" si="12"/>
        <v>13.67235178547848</v>
      </c>
      <c r="E172" s="114">
        <f t="shared" si="13"/>
        <v>12.128390256208336</v>
      </c>
      <c r="F172" s="114">
        <f t="shared" si="14"/>
        <v>7.5017090070097066</v>
      </c>
      <c r="G172" s="114">
        <f t="shared" si="15"/>
        <v>0.17516240679688472</v>
      </c>
      <c r="H172" s="114">
        <f t="shared" si="16"/>
        <v>11.544707720462279</v>
      </c>
      <c r="I172" s="114">
        <f t="shared" si="17"/>
        <v>2.2481517969616993</v>
      </c>
      <c r="J172" s="114">
        <f t="shared" si="18"/>
        <v>0.5350223835421616</v>
      </c>
      <c r="K172" s="114">
        <f t="shared" si="19"/>
        <v>0.2717078166563179</v>
      </c>
      <c r="L172" s="114">
        <f t="shared" si="20"/>
        <v>2.7324713501125886</v>
      </c>
      <c r="N172" s="115">
        <f t="shared" si="21"/>
        <v>93.65527112077139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62.79005750762573</v>
      </c>
      <c r="D173" s="35">
        <f t="shared" si="12"/>
        <v>15.215912021146453</v>
      </c>
      <c r="E173" s="35">
        <f t="shared" si="13"/>
        <v>6.627810715690836</v>
      </c>
      <c r="F173" s="35">
        <f t="shared" si="14"/>
        <v>3.364991074051065</v>
      </c>
      <c r="G173" s="35">
        <f t="shared" si="15"/>
        <v>0.11076397172105992</v>
      </c>
      <c r="H173" s="35">
        <f t="shared" si="16"/>
        <v>6.263129028142875</v>
      </c>
      <c r="I173" s="35">
        <f t="shared" si="17"/>
        <v>3.170533347398343</v>
      </c>
      <c r="J173" s="35">
        <f t="shared" si="18"/>
        <v>1.416606045174126</v>
      </c>
      <c r="K173" s="35">
        <f t="shared" si="19"/>
        <v>0.11296501755756329</v>
      </c>
      <c r="L173" s="35">
        <f t="shared" si="20"/>
        <v>0.6634456175287595</v>
      </c>
      <c r="N173" s="7">
        <f t="shared" si="21"/>
        <v>99.62324932847925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0.0730099173849897</v>
      </c>
      <c r="D174" s="7">
        <f t="shared" si="12"/>
        <v>0.025275493508913397</v>
      </c>
      <c r="E174" s="7">
        <f t="shared" si="13"/>
        <v>0.09514073291726982</v>
      </c>
      <c r="F174" s="7">
        <f t="shared" si="14"/>
        <v>-0.16143129695570374</v>
      </c>
      <c r="G174" s="7">
        <f t="shared" si="15"/>
        <v>-0.0016855105005232083</v>
      </c>
      <c r="H174" s="7">
        <f t="shared" si="16"/>
        <v>-0.021616530880625245</v>
      </c>
      <c r="I174" s="7">
        <f t="shared" si="17"/>
        <v>0.0021018107501171715</v>
      </c>
      <c r="J174" s="7">
        <f t="shared" si="18"/>
        <v>0.0007446016137263752</v>
      </c>
      <c r="K174" s="7">
        <f t="shared" si="19"/>
        <v>0.022447977688973154</v>
      </c>
      <c r="L174" s="7">
        <f t="shared" si="20"/>
        <v>0.009036957237478948</v>
      </c>
      <c r="N174" s="35">
        <f t="shared" si="21"/>
        <v>0.020576175075643202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39.85144105059237</v>
      </c>
      <c r="D175" s="114">
        <f t="shared" si="12"/>
        <v>0.20280913800491518</v>
      </c>
      <c r="E175" s="114">
        <f t="shared" si="13"/>
        <v>8.320053809819786</v>
      </c>
      <c r="F175" s="114">
        <f t="shared" si="14"/>
        <v>47.360377308836426</v>
      </c>
      <c r="G175" s="114">
        <f t="shared" si="15"/>
        <v>0.10724262597564256</v>
      </c>
      <c r="H175" s="114">
        <f t="shared" si="16"/>
        <v>0.09869153726892116</v>
      </c>
      <c r="I175" s="114">
        <f t="shared" si="17"/>
        <v>0.010022798880074233</v>
      </c>
      <c r="J175" s="114">
        <f t="shared" si="18"/>
        <v>0.0034353997643765803</v>
      </c>
      <c r="K175" s="114">
        <f t="shared" si="19"/>
        <v>0.04468039645055143</v>
      </c>
      <c r="L175" s="114">
        <f t="shared" si="20"/>
        <v>0.012342682933819106</v>
      </c>
      <c r="N175" s="114">
        <f>SUM(C175:J175,L175)</f>
        <v>95.96641635207634</v>
      </c>
    </row>
    <row r="176" spans="1:14" s="113" customFormat="1" ht="11.25">
      <c r="A176" s="112">
        <f t="shared" si="23"/>
        <v>31</v>
      </c>
      <c r="B176" s="113" t="str">
        <f>'recalc raw'!C33</f>
        <v>JGB-1 (2)</v>
      </c>
      <c r="C176" s="114">
        <f t="shared" si="11"/>
        <v>46.45420098975303</v>
      </c>
      <c r="D176" s="114">
        <f t="shared" si="12"/>
        <v>18.03048571943935</v>
      </c>
      <c r="E176" s="114">
        <f t="shared" si="13"/>
        <v>16.04532060602963</v>
      </c>
      <c r="F176" s="114">
        <f t="shared" si="14"/>
        <v>8.216166929454673</v>
      </c>
      <c r="G176" s="114">
        <f t="shared" si="15"/>
        <v>0.20154564758890015</v>
      </c>
      <c r="H176" s="114">
        <f t="shared" si="16"/>
        <v>11.775637911201995</v>
      </c>
      <c r="I176" s="114">
        <f t="shared" si="17"/>
        <v>1.2515891518494622</v>
      </c>
      <c r="J176" s="114">
        <f t="shared" si="18"/>
        <v>0.2355600224565893</v>
      </c>
      <c r="K176" s="114">
        <f t="shared" si="19"/>
        <v>0.029829237542677505</v>
      </c>
      <c r="L176" s="114">
        <f t="shared" si="20"/>
        <v>1.652980338053744</v>
      </c>
      <c r="N176" s="114">
        <f t="shared" si="21"/>
        <v>103.86348731582738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43.11730441419926</v>
      </c>
      <c r="D177" s="114">
        <f t="shared" si="12"/>
        <v>13.67235178547848</v>
      </c>
      <c r="E177" s="114">
        <f t="shared" si="13"/>
        <v>12.128390256208336</v>
      </c>
      <c r="F177" s="114">
        <f t="shared" si="14"/>
        <v>7.5017090070097066</v>
      </c>
      <c r="G177" s="114">
        <f t="shared" si="15"/>
        <v>0.17516240679688463</v>
      </c>
      <c r="H177" s="114">
        <f t="shared" si="16"/>
        <v>11.544707720462279</v>
      </c>
      <c r="I177" s="114">
        <f t="shared" si="17"/>
        <v>2.2481517969616993</v>
      </c>
      <c r="J177" s="114">
        <f t="shared" si="18"/>
        <v>0.5350223835421616</v>
      </c>
      <c r="K177" s="114">
        <f t="shared" si="19"/>
        <v>0.2717078166563179</v>
      </c>
      <c r="L177" s="114">
        <f t="shared" si="20"/>
        <v>2.732471350112588</v>
      </c>
      <c r="N177" s="115">
        <f t="shared" si="21"/>
        <v>93.65527112077139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1" sqref="A3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1242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43.11730441419926</v>
      </c>
      <c r="D3" s="7">
        <f>'blk, drift &amp; conc calc'!D146</f>
        <v>13.67235178547848</v>
      </c>
      <c r="E3" s="7">
        <f>'blk, drift &amp; conc calc'!E146</f>
        <v>12.128390256208336</v>
      </c>
      <c r="F3" s="7">
        <f>'blk, drift &amp; conc calc'!F146</f>
        <v>7.5017090070097066</v>
      </c>
      <c r="G3" s="7">
        <f>'blk, drift &amp; conc calc'!G146</f>
        <v>0.17516240679688463</v>
      </c>
      <c r="H3" s="7">
        <f>'blk, drift &amp; conc calc'!H146</f>
        <v>11.544707720462279</v>
      </c>
      <c r="I3" s="7">
        <f>'blk, drift &amp; conc calc'!I146</f>
        <v>2.2481517969616993</v>
      </c>
      <c r="J3" s="7">
        <f>'blk, drift &amp; conc calc'!J146</f>
        <v>0.5350223835421616</v>
      </c>
      <c r="K3" s="7"/>
      <c r="L3" s="7">
        <f>'blk, drift &amp; conc calc'!L146</f>
        <v>2.732471350112588</v>
      </c>
      <c r="M3" s="7"/>
      <c r="N3" s="7">
        <f>SUM(C3:L3)</f>
        <v>93.65527112077139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68.05285301920641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43.11730441419926</v>
      </c>
      <c r="D4" s="7">
        <f>'blk, drift &amp; conc calc'!D149</f>
        <v>13.672351785478481</v>
      </c>
      <c r="E4" s="7">
        <f>'blk, drift &amp; conc calc'!E149</f>
        <v>12.128390256208336</v>
      </c>
      <c r="F4" s="7">
        <f>'blk, drift &amp; conc calc'!F149</f>
        <v>7.501709007009708</v>
      </c>
      <c r="G4" s="7">
        <f>'blk, drift &amp; conc calc'!G149</f>
        <v>0.17516240679688463</v>
      </c>
      <c r="H4" s="7">
        <f>'blk, drift &amp; conc calc'!H149</f>
        <v>11.544707720462279</v>
      </c>
      <c r="I4" s="7">
        <f>'blk, drift &amp; conc calc'!I149</f>
        <v>2.2481517969616993</v>
      </c>
      <c r="J4" s="7">
        <f>'blk, drift &amp; conc calc'!J149</f>
        <v>0.5350223835421616</v>
      </c>
      <c r="K4" s="7"/>
      <c r="L4" s="7">
        <f>'blk, drift &amp; conc calc'!L149</f>
        <v>2.732471350112588</v>
      </c>
      <c r="M4" s="7"/>
      <c r="N4" s="7">
        <f aca="true" t="shared" si="0" ref="N4:N9">SUM(C4:L4)</f>
        <v>93.6552711207714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68.05285301920641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43.11730441419926</v>
      </c>
      <c r="D5" s="7">
        <f>'blk, drift &amp; conc calc'!D152</f>
        <v>13.67235178547848</v>
      </c>
      <c r="E5" s="7">
        <f>'blk, drift &amp; conc calc'!E152</f>
        <v>12.128390256208336</v>
      </c>
      <c r="F5" s="7">
        <f>'blk, drift &amp; conc calc'!F152</f>
        <v>7.5017090070097066</v>
      </c>
      <c r="G5" s="7">
        <f>'blk, drift &amp; conc calc'!G152</f>
        <v>0.17516240679688463</v>
      </c>
      <c r="H5" s="7">
        <f>'blk, drift &amp; conc calc'!H152</f>
        <v>11.544707720462279</v>
      </c>
      <c r="I5" s="7">
        <f>'blk, drift &amp; conc calc'!I152</f>
        <v>2.2481517969616993</v>
      </c>
      <c r="J5" s="7">
        <f>'blk, drift &amp; conc calc'!J152</f>
        <v>0.5350223835421616</v>
      </c>
      <c r="K5" s="7"/>
      <c r="L5" s="7">
        <f>'blk, drift &amp; conc calc'!L152</f>
        <v>2.732471350112588</v>
      </c>
      <c r="M5" s="7"/>
      <c r="N5" s="7">
        <f t="shared" si="0"/>
        <v>93.65527112077139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68.05285301920641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43.11730441419926</v>
      </c>
      <c r="D6" s="7">
        <f>'blk, drift &amp; conc calc'!D157</f>
        <v>13.67235178547848</v>
      </c>
      <c r="E6" s="7">
        <f>'blk, drift &amp; conc calc'!E157</f>
        <v>12.128390256208336</v>
      </c>
      <c r="F6" s="7">
        <f>'blk, drift &amp; conc calc'!F157</f>
        <v>7.5017090070097066</v>
      </c>
      <c r="G6" s="7">
        <f>'blk, drift &amp; conc calc'!G157</f>
        <v>0.17516240679688463</v>
      </c>
      <c r="H6" s="7">
        <f>'blk, drift &amp; conc calc'!H157</f>
        <v>11.544707720462279</v>
      </c>
      <c r="I6" s="7">
        <f>'blk, drift &amp; conc calc'!I157</f>
        <v>2.2481517969616993</v>
      </c>
      <c r="J6" s="7">
        <f>'blk, drift &amp; conc calc'!J157</f>
        <v>0.5350223835421616</v>
      </c>
      <c r="K6" s="7"/>
      <c r="L6" s="7">
        <f>'blk, drift &amp; conc calc'!L157</f>
        <v>2.732471350112588</v>
      </c>
      <c r="M6" s="7"/>
      <c r="N6" s="7">
        <f t="shared" si="0"/>
        <v>93.65527112077139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68.05285301920641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43.11730441419926</v>
      </c>
      <c r="D7" s="7">
        <f>'blk, drift &amp; conc calc'!D162</f>
        <v>13.67235178547848</v>
      </c>
      <c r="E7" s="7">
        <f>'blk, drift &amp; conc calc'!E162</f>
        <v>12.128390256208336</v>
      </c>
      <c r="F7" s="7">
        <f>'blk, drift &amp; conc calc'!F162</f>
        <v>7.5017090070097066</v>
      </c>
      <c r="G7" s="7">
        <f>'blk, drift &amp; conc calc'!G162</f>
        <v>0.17516240679688472</v>
      </c>
      <c r="H7" s="7">
        <f>'blk, drift &amp; conc calc'!H162</f>
        <v>11.544707720462279</v>
      </c>
      <c r="I7" s="7">
        <f>'blk, drift &amp; conc calc'!I162</f>
        <v>2.2481517969616998</v>
      </c>
      <c r="J7" s="7">
        <f>'blk, drift &amp; conc calc'!J162</f>
        <v>0.5350223835421616</v>
      </c>
      <c r="K7" s="7"/>
      <c r="L7" s="7">
        <f>'blk, drift &amp; conc calc'!L162</f>
        <v>2.7324713501125877</v>
      </c>
      <c r="M7" s="7"/>
      <c r="N7" s="7">
        <f t="shared" si="0"/>
        <v>93.65527112077139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68.05285301920641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43.11730441419926</v>
      </c>
      <c r="D8" s="7">
        <f>'blk, drift &amp; conc calc'!D167</f>
        <v>13.67235178547848</v>
      </c>
      <c r="E8" s="7">
        <f>'blk, drift &amp; conc calc'!E167</f>
        <v>12.128390256208336</v>
      </c>
      <c r="F8" s="7">
        <f>'blk, drift &amp; conc calc'!F167</f>
        <v>7.5017090070097066</v>
      </c>
      <c r="G8" s="7">
        <f>'blk, drift &amp; conc calc'!G167</f>
        <v>0.17516240679688463</v>
      </c>
      <c r="H8" s="7">
        <f>'blk, drift &amp; conc calc'!H167</f>
        <v>11.544707720462279</v>
      </c>
      <c r="I8" s="7">
        <f>'blk, drift &amp; conc calc'!I167</f>
        <v>2.2481517969616993</v>
      </c>
      <c r="J8" s="7">
        <f>'blk, drift &amp; conc calc'!J167</f>
        <v>0.5350223835421615</v>
      </c>
      <c r="K8" s="7"/>
      <c r="L8" s="7">
        <f>'blk, drift &amp; conc calc'!L167</f>
        <v>2.7324713501125886</v>
      </c>
      <c r="M8" s="7"/>
      <c r="N8" s="7">
        <f t="shared" si="0"/>
        <v>93.65527112077139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68.05285301920641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43.11730441419926</v>
      </c>
      <c r="D9" s="7">
        <f>'blk, drift &amp; conc calc'!D172</f>
        <v>13.67235178547848</v>
      </c>
      <c r="E9" s="7">
        <f>'blk, drift &amp; conc calc'!E172</f>
        <v>12.128390256208336</v>
      </c>
      <c r="F9" s="7">
        <f>'blk, drift &amp; conc calc'!F172</f>
        <v>7.5017090070097066</v>
      </c>
      <c r="G9" s="7">
        <f>'blk, drift &amp; conc calc'!G172</f>
        <v>0.17516240679688472</v>
      </c>
      <c r="H9" s="7">
        <f>'blk, drift &amp; conc calc'!H172</f>
        <v>11.544707720462279</v>
      </c>
      <c r="I9" s="7">
        <f>'blk, drift &amp; conc calc'!I172</f>
        <v>2.2481517969616993</v>
      </c>
      <c r="J9" s="7">
        <f>'blk, drift &amp; conc calc'!J172</f>
        <v>0.5350223835421616</v>
      </c>
      <c r="K9" s="7"/>
      <c r="L9" s="7">
        <f>'blk, drift &amp; conc calc'!L172</f>
        <v>2.7324713501125886</v>
      </c>
      <c r="M9" s="7"/>
      <c r="N9" s="7">
        <f t="shared" si="0"/>
        <v>93.65527112077139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68.05285301920641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43.11730441419926</v>
      </c>
      <c r="D10" s="32">
        <f>'blk, drift &amp; conc calc'!D177</f>
        <v>13.67235178547848</v>
      </c>
      <c r="E10" s="32">
        <f>'blk, drift &amp; conc calc'!E177</f>
        <v>12.128390256208336</v>
      </c>
      <c r="F10" s="32">
        <f>'blk, drift &amp; conc calc'!F177</f>
        <v>7.5017090070097066</v>
      </c>
      <c r="G10" s="32">
        <f>'blk, drift &amp; conc calc'!G177</f>
        <v>0.17516240679688463</v>
      </c>
      <c r="H10" s="32">
        <f>'blk, drift &amp; conc calc'!H177</f>
        <v>11.544707720462279</v>
      </c>
      <c r="I10" s="32">
        <f>'blk, drift &amp; conc calc'!I177</f>
        <v>2.2481517969616993</v>
      </c>
      <c r="J10" s="32">
        <f>'blk, drift &amp; conc calc'!J177</f>
        <v>0.5350223835421616</v>
      </c>
      <c r="K10" s="32"/>
      <c r="L10" s="32">
        <f>'blk, drift &amp; conc calc'!L177</f>
        <v>2.732471350112588</v>
      </c>
      <c r="M10" s="40"/>
      <c r="N10" s="7">
        <f>SUM(C10:L10)</f>
        <v>93.65527112077139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68.05285301920641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1243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7.458559381494268</v>
      </c>
      <c r="D12" s="35">
        <f t="shared" si="1"/>
        <v>0.9495811138705417</v>
      </c>
      <c r="E12" s="35">
        <f t="shared" si="1"/>
        <v>-1.011715243689558</v>
      </c>
      <c r="F12" s="35">
        <f t="shared" si="1"/>
        <v>0.6605343580378644</v>
      </c>
      <c r="G12" s="35">
        <f t="shared" si="1"/>
        <v>0.015123021345328586</v>
      </c>
      <c r="H12" s="35">
        <f t="shared" si="1"/>
        <v>0.8739202214505895</v>
      </c>
      <c r="I12" s="35">
        <f t="shared" si="1"/>
        <v>-0.4053876507423708</v>
      </c>
      <c r="J12" s="35">
        <f t="shared" si="1"/>
        <v>-0.5250073610083609</v>
      </c>
      <c r="K12" s="35">
        <f t="shared" si="1"/>
        <v>0.08012018027040561</v>
      </c>
      <c r="L12" s="35">
        <f t="shared" si="1"/>
        <v>-1.7509991418001192</v>
      </c>
      <c r="M12" s="35"/>
      <c r="N12" s="35">
        <f>N11-N7</f>
        <v>6.344728879228612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26.202853019206408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14.74727038103372</v>
      </c>
      <c r="D13" s="35">
        <f t="shared" si="3"/>
        <v>6.494224261642027</v>
      </c>
      <c r="E13" s="35">
        <f t="shared" si="3"/>
        <v>-9.100879917333547</v>
      </c>
      <c r="F13" s="35">
        <f t="shared" si="3"/>
        <v>8.092558975470032</v>
      </c>
      <c r="G13" s="35">
        <f t="shared" si="3"/>
        <v>7.947545691216103</v>
      </c>
      <c r="H13" s="35">
        <f t="shared" si="3"/>
        <v>7.037172105793658</v>
      </c>
      <c r="I13" s="35">
        <f t="shared" si="3"/>
        <v>-21.99888963403572</v>
      </c>
      <c r="J13" s="35">
        <f t="shared" si="3"/>
        <v>-5242.198499668482</v>
      </c>
      <c r="K13" s="35">
        <f t="shared" si="3"/>
        <v>100</v>
      </c>
      <c r="L13" s="35">
        <f t="shared" si="3"/>
        <v>-178.4053717436142</v>
      </c>
      <c r="M13" s="35"/>
      <c r="N13" s="35">
        <f>(N11-N7)/N11*100</f>
        <v>6.344728879228612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62.611357274089386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47.945793134991874</v>
      </c>
      <c r="D15" s="32">
        <f>'blk, drift &amp; conc calc'!D148</f>
        <v>15.554526223577271</v>
      </c>
      <c r="E15" s="32">
        <f>'blk, drift &amp; conc calc'!E148</f>
        <v>11.224037295850465</v>
      </c>
      <c r="F15" s="32">
        <f>'blk, drift &amp; conc calc'!F148</f>
        <v>9.848354416133384</v>
      </c>
      <c r="G15" s="32">
        <f>'blk, drift &amp; conc calc'!G148</f>
        <v>0.17033617475193577</v>
      </c>
      <c r="H15" s="32">
        <f>'blk, drift &amp; conc calc'!H148</f>
        <v>13.199668348860124</v>
      </c>
      <c r="I15" s="32">
        <f>'blk, drift &amp; conc calc'!I148</f>
        <v>1.803022089806295</v>
      </c>
      <c r="J15" s="32">
        <f>'blk, drift &amp; conc calc'!J148</f>
        <v>0.024028002592439212</v>
      </c>
      <c r="K15" s="32">
        <f>'blk, drift &amp; conc calc'!K148</f>
        <v>0.025449795528687976</v>
      </c>
      <c r="L15" s="32">
        <f>'blk, drift &amp; conc calc'!L148</f>
        <v>0.960674368314211</v>
      </c>
      <c r="M15" s="7"/>
      <c r="N15" s="7">
        <f>SUM(C15:L15)</f>
        <v>100.7558898504067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6.102835774710181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47.88041292876559</v>
      </c>
      <c r="D16" s="32">
        <f>'blk, drift &amp; conc calc'!D163</f>
        <v>15.907933143085934</v>
      </c>
      <c r="E16" s="32">
        <f>'blk, drift &amp; conc calc'!E163</f>
        <v>11.644677474150637</v>
      </c>
      <c r="F16" s="32">
        <f>'blk, drift &amp; conc calc'!F163</f>
        <v>10.085175245869165</v>
      </c>
      <c r="G16" s="32">
        <f>'blk, drift &amp; conc calc'!G163</f>
        <v>0.16337253595906678</v>
      </c>
      <c r="H16" s="32">
        <f>'blk, drift &amp; conc calc'!H163</f>
        <v>13.145863604851039</v>
      </c>
      <c r="I16" s="32">
        <f>'blk, drift &amp; conc calc'!I163</f>
        <v>1.7570009036098873</v>
      </c>
      <c r="J16" s="32">
        <f>'blk, drift &amp; conc calc'!J163</f>
        <v>0.025084003519471706</v>
      </c>
      <c r="K16" s="32">
        <f>'blk, drift &amp; conc calc'!K163</f>
        <v>0.0011095033004275643</v>
      </c>
      <c r="L16" s="32">
        <f>'blk, drift &amp; conc calc'!L163</f>
        <v>0.9788214201379446</v>
      </c>
      <c r="M16" s="7"/>
      <c r="N16" s="7">
        <f>SUM(C16:L16)</f>
        <v>101.58945076324918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73.17525742955574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1271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-0.3176839421063846</v>
      </c>
      <c r="D18" s="35">
        <f aca="true" t="shared" si="5" ref="D18:L18">D17-AVERAGE(D15:D16)</f>
        <v>-0.3490571251274446</v>
      </c>
      <c r="E18" s="35">
        <f t="shared" si="5"/>
        <v>-0.22025739095493968</v>
      </c>
      <c r="F18" s="35">
        <f t="shared" si="5"/>
        <v>-0.3405020042541569</v>
      </c>
      <c r="G18" s="35">
        <f t="shared" si="5"/>
        <v>0.006815334817771468</v>
      </c>
      <c r="H18" s="35">
        <f t="shared" si="5"/>
        <v>0.026130476313147355</v>
      </c>
      <c r="I18" s="35">
        <f t="shared" si="5"/>
        <v>0.026153281093945546</v>
      </c>
      <c r="J18" s="35">
        <f t="shared" si="5"/>
        <v>0.005215943830891294</v>
      </c>
      <c r="K18" s="35">
        <f t="shared" si="5"/>
        <v>0.0075607134062349625</v>
      </c>
      <c r="L18" s="35">
        <f t="shared" si="5"/>
        <v>-0.017045593846981677</v>
      </c>
      <c r="M18" s="35"/>
      <c r="N18" s="35">
        <f>N17-AVERAGE(N15:N16)</f>
        <v>-1.1726703068279392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-4.360953397867036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-0.6674674751937437</v>
      </c>
      <c r="D19" s="35">
        <f aca="true" t="shared" si="7" ref="D19:L19">(D17-AVERAGE(D15:D16))/D17*100</f>
        <v>-2.269231630360779</v>
      </c>
      <c r="E19" s="35">
        <f t="shared" si="7"/>
        <v>-1.9641111731827834</v>
      </c>
      <c r="F19" s="35">
        <f t="shared" si="7"/>
        <v>-3.53721906811076</v>
      </c>
      <c r="G19" s="35">
        <f t="shared" si="7"/>
        <v>3.924308732843198</v>
      </c>
      <c r="H19" s="35">
        <f t="shared" si="7"/>
        <v>0.19797470497523356</v>
      </c>
      <c r="I19" s="35">
        <f t="shared" si="7"/>
        <v>1.4480008366552288</v>
      </c>
      <c r="J19" s="35">
        <f t="shared" si="7"/>
        <v>17.519659868786405</v>
      </c>
      <c r="K19" s="35">
        <f t="shared" si="7"/>
        <v>36.27918319488914</v>
      </c>
      <c r="L19" s="35">
        <f t="shared" si="7"/>
        <v>-1.7891836558176621</v>
      </c>
      <c r="M19" s="35"/>
      <c r="N19" s="35">
        <f>(N17-AVERAGE(N15:N16))/N17*100</f>
        <v>-1.1726703068279392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-9.91125772242508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43.302793923402874</v>
      </c>
      <c r="D21" s="7">
        <f>'blk, drift &amp; conc calc'!D150</f>
        <v>0.6714587154888251</v>
      </c>
      <c r="E21" s="7">
        <f>'blk, drift &amp; conc calc'!E150</f>
        <v>8.354323698996716</v>
      </c>
      <c r="F21" s="7">
        <f>'blk, drift &amp; conc calc'!F150</f>
        <v>46.098982842871244</v>
      </c>
      <c r="G21" s="7">
        <f>'blk, drift &amp; conc calc'!G150</f>
        <v>0.1251443199783119</v>
      </c>
      <c r="H21" s="7">
        <f>'blk, drift &amp; conc calc'!H150</f>
        <v>0.5651622976417119</v>
      </c>
      <c r="I21" s="7">
        <f>'blk, drift &amp; conc calc'!I150</f>
        <v>0.03235044261575828</v>
      </c>
      <c r="J21" s="7">
        <f>'blk, drift &amp; conc calc'!J150</f>
        <v>0.010681212675653027</v>
      </c>
      <c r="K21" s="7"/>
      <c r="L21" s="7">
        <f>'blk, drift &amp; conc calc'!L150</f>
        <v>0.013072038165101859</v>
      </c>
      <c r="M21" s="7"/>
      <c r="N21" s="7">
        <f>SUM(C21:L21)</f>
        <v>99.17396949183619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1.11885155063929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43.39121464299858</v>
      </c>
      <c r="D22" s="7">
        <f>'blk, drift &amp; conc calc'!D169</f>
        <v>0.6628075276914257</v>
      </c>
      <c r="E22" s="7">
        <f>'blk, drift &amp; conc calc'!E169</f>
        <v>8.469990762867702</v>
      </c>
      <c r="F22" s="7">
        <f>'blk, drift &amp; conc calc'!F169</f>
        <v>45.98706505220593</v>
      </c>
      <c r="G22" s="7">
        <f>'blk, drift &amp; conc calc'!G169</f>
        <v>0.12349324488134657</v>
      </c>
      <c r="H22" s="7">
        <f>'blk, drift &amp; conc calc'!H169</f>
        <v>0.5592398376969697</v>
      </c>
      <c r="I22" s="7">
        <f>'blk, drift &amp; conc calc'!I169</f>
        <v>0.02459902122951904</v>
      </c>
      <c r="J22" s="7">
        <f>'blk, drift &amp; conc calc'!J169</f>
        <v>0.0037696996905183986</v>
      </c>
      <c r="K22" s="7">
        <f>'blk, drift &amp; conc calc'!K169</f>
        <v>-0.01692417638237034</v>
      </c>
      <c r="L22" s="7">
        <f>'blk, drift &amp; conc calc'!L169</f>
        <v>0.012608538953813826</v>
      </c>
      <c r="M22" s="7"/>
      <c r="N22" s="7">
        <f>SUM(C22:L22)</f>
        <v>99.21786415183342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0.4079661748455443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1096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0.47337146773245564</v>
      </c>
      <c r="D24" s="35">
        <f t="shared" si="9"/>
        <v>0.015298402610344208</v>
      </c>
      <c r="E24" s="35">
        <f t="shared" si="9"/>
        <v>0.2423152805191986</v>
      </c>
      <c r="F24" s="35">
        <f t="shared" si="9"/>
        <v>0.07280329388708395</v>
      </c>
      <c r="G24" s="35">
        <f t="shared" si="9"/>
        <v>0.0007936636735901836</v>
      </c>
      <c r="H24" s="35">
        <f t="shared" si="9"/>
        <v>0.006491869164383934</v>
      </c>
      <c r="I24" s="35">
        <f t="shared" si="9"/>
        <v>-0.006761001607169172</v>
      </c>
      <c r="J24" s="35">
        <f t="shared" si="9"/>
        <v>-0.004123494709447215</v>
      </c>
      <c r="K24" s="35">
        <f t="shared" si="9"/>
        <v>0.01899215069812934</v>
      </c>
      <c r="L24" s="35">
        <f t="shared" si="9"/>
        <v>-0.006636365612180847</v>
      </c>
      <c r="M24" s="35"/>
      <c r="N24" s="35">
        <f>N23-AVERAGE(N21:N22)</f>
        <v>0.8040831781652003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-6.476591137257583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1.0802542415953038</v>
      </c>
      <c r="D25" s="35">
        <f t="shared" si="11"/>
        <v>2.2417491085669985</v>
      </c>
      <c r="E25" s="35">
        <f t="shared" si="11"/>
        <v>2.7998850328379037</v>
      </c>
      <c r="F25" s="35">
        <f t="shared" si="11"/>
        <v>0.1578705148363576</v>
      </c>
      <c r="G25" s="35">
        <f t="shared" si="11"/>
        <v>0.6343602881316315</v>
      </c>
      <c r="H25" s="35">
        <f t="shared" si="11"/>
        <v>1.1415420772637515</v>
      </c>
      <c r="I25" s="35">
        <f t="shared" si="11"/>
        <v>-31.1369880206739</v>
      </c>
      <c r="J25" s="35">
        <f t="shared" si="11"/>
        <v>-132.9318479449228</v>
      </c>
      <c r="K25" s="35">
        <f t="shared" si="11"/>
        <v>918.3939352340913</v>
      </c>
      <c r="L25" s="35">
        <f t="shared" si="11"/>
        <v>-106.97047124180767</v>
      </c>
      <c r="M25" s="35"/>
      <c r="N25" s="35">
        <f>(N23-AVERAGE(N21:N22))/N23*100</f>
        <v>0.8040831781652001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-89.45567869140308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61.9912881443857</v>
      </c>
      <c r="D27" s="32">
        <f>'blk, drift &amp; conc calc'!D156</f>
        <v>15.195660428519904</v>
      </c>
      <c r="E27" s="32">
        <f>'blk, drift &amp; conc calc'!E156</f>
        <v>6.447785443241615</v>
      </c>
      <c r="F27" s="32">
        <f>'blk, drift &amp; conc calc'!F156</f>
        <v>3.838677980292138</v>
      </c>
      <c r="G27" s="32">
        <f>'blk, drift &amp; conc calc'!G156</f>
        <v>0.10929377902099423</v>
      </c>
      <c r="H27" s="32">
        <f>'blk, drift &amp; conc calc'!H156</f>
        <v>6.3284727819894755</v>
      </c>
      <c r="I27" s="32">
        <f>'blk, drift &amp; conc calc'!I156</f>
        <v>3.2443071617056227</v>
      </c>
      <c r="J27" s="32">
        <f>'blk, drift &amp; conc calc'!J156</f>
        <v>1.4069983089245592</v>
      </c>
      <c r="K27" s="32">
        <f>'blk, drift &amp; conc calc'!K156</f>
        <v>0.1053291487814251</v>
      </c>
      <c r="L27" s="32">
        <f>'blk, drift &amp; conc calc'!L156</f>
        <v>0.6660113137527928</v>
      </c>
      <c r="M27" s="7"/>
      <c r="N27" s="7">
        <f>SUM(C27:L27)</f>
        <v>99.3338244906142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26.28334534309706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62.79005750762573</v>
      </c>
      <c r="D28" s="32">
        <f>'blk, drift &amp; conc calc'!D173</f>
        <v>15.215912021146453</v>
      </c>
      <c r="E28" s="32">
        <f>'blk, drift &amp; conc calc'!E173</f>
        <v>6.627810715690836</v>
      </c>
      <c r="F28" s="32">
        <f>'blk, drift &amp; conc calc'!F173</f>
        <v>3.364991074051065</v>
      </c>
      <c r="G28" s="32">
        <f>'blk, drift &amp; conc calc'!G173</f>
        <v>0.11076397172105992</v>
      </c>
      <c r="H28" s="32">
        <f>'blk, drift &amp; conc calc'!H173</f>
        <v>6.263129028142875</v>
      </c>
      <c r="I28" s="32">
        <f>'blk, drift &amp; conc calc'!I173</f>
        <v>3.170533347398343</v>
      </c>
      <c r="J28" s="32">
        <f>'blk, drift &amp; conc calc'!J173</f>
        <v>1.416606045174126</v>
      </c>
      <c r="K28" s="32">
        <f>'blk, drift &amp; conc calc'!K173</f>
        <v>0.11296501755756329</v>
      </c>
      <c r="L28" s="32">
        <f>'blk, drift &amp; conc calc'!L173</f>
        <v>0.6634456175287595</v>
      </c>
      <c r="M28" s="7"/>
      <c r="N28" s="7">
        <f>SUM(C28:L28)</f>
        <v>99.7362143460368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5.798290648175809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1249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-0.0645793418699725</v>
      </c>
      <c r="D30" s="35">
        <f aca="true" t="shared" si="13" ref="D30:L30">D29-AVERAGE(D27:D28)</f>
        <v>0.36823039012028325</v>
      </c>
      <c r="E30" s="35">
        <f t="shared" si="13"/>
        <v>0.0681472713495106</v>
      </c>
      <c r="F30" s="35">
        <f t="shared" si="13"/>
        <v>0.12151648874272203</v>
      </c>
      <c r="G30" s="35">
        <f t="shared" si="13"/>
        <v>-0.005935191055142772</v>
      </c>
      <c r="H30" s="35">
        <f t="shared" si="13"/>
        <v>-0.050179846113115545</v>
      </c>
      <c r="I30" s="35">
        <f t="shared" si="13"/>
        <v>-0.014546668324377343</v>
      </c>
      <c r="J30" s="35">
        <f t="shared" si="13"/>
        <v>-0.0005320339205263647</v>
      </c>
      <c r="K30" s="35">
        <f t="shared" si="13"/>
        <v>0.0069574108751459945</v>
      </c>
      <c r="L30" s="35">
        <f t="shared" si="13"/>
        <v>0.03590210186998355</v>
      </c>
      <c r="M30" s="35"/>
      <c r="N30" s="35">
        <f>N29-AVERAGE(N27:N28)</f>
        <v>0.46498058167449585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-5.959182004363566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-0.103615256885</v>
      </c>
      <c r="D31" s="35">
        <f t="shared" si="15"/>
        <v>2.364389349416291</v>
      </c>
      <c r="E31" s="35">
        <f t="shared" si="15"/>
        <v>1.031605133413576</v>
      </c>
      <c r="F31" s="35">
        <f t="shared" si="15"/>
        <v>3.263632362979934</v>
      </c>
      <c r="G31" s="35">
        <f t="shared" si="15"/>
        <v>-5.70177825307033</v>
      </c>
      <c r="H31" s="35">
        <f t="shared" si="15"/>
        <v>-0.80344045275022</v>
      </c>
      <c r="I31" s="35">
        <f t="shared" si="15"/>
        <v>-0.45559800385220683</v>
      </c>
      <c r="J31" s="35">
        <f t="shared" si="15"/>
        <v>-0.0376989425530419</v>
      </c>
      <c r="K31" s="35">
        <f t="shared" si="15"/>
        <v>5.992370004619278</v>
      </c>
      <c r="L31" s="35">
        <f t="shared" si="15"/>
        <v>5.1242557111857945</v>
      </c>
      <c r="M31" s="35"/>
      <c r="N31" s="35">
        <f>(N29-AVERAGE(N27:N28))/N29*100</f>
        <v>0.4649805816744959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-27.0871909289253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39.508798803537694</v>
      </c>
      <c r="D33" s="7">
        <f>'blk, drift &amp; conc calc'!D158</f>
        <v>0.27997597803287516</v>
      </c>
      <c r="E33" s="7">
        <f>'blk, drift &amp; conc calc'!E158</f>
        <v>8.336237482782861</v>
      </c>
      <c r="F33" s="7">
        <f>'blk, drift &amp; conc calc'!F158</f>
        <v>51.33335772082565</v>
      </c>
      <c r="G33" s="7">
        <f>'blk, drift &amp; conc calc'!G158</f>
        <v>0.11884326882693583</v>
      </c>
      <c r="H33" s="7">
        <f>'blk, drift &amp; conc calc'!H158</f>
        <v>0.11467956659313774</v>
      </c>
      <c r="I33" s="7">
        <f>'blk, drift &amp; conc calc'!I158</f>
        <v>0.01287040951474324</v>
      </c>
      <c r="J33" s="7">
        <f>'blk, drift &amp; conc calc'!J158</f>
        <v>0.0025457960863975613</v>
      </c>
      <c r="K33" s="7">
        <f>'blk, drift &amp; conc calc'!K158</f>
        <v>-0.02297090043900096</v>
      </c>
      <c r="L33" s="7">
        <f>'blk, drift &amp; conc calc'!L158</f>
        <v>0.012523488387449508</v>
      </c>
      <c r="N33" s="7">
        <f>SUM(C33:L33)</f>
        <v>99.69686161414873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-4.554655174935654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39.85144105059237</v>
      </c>
      <c r="D34" s="7">
        <f>'blk, drift &amp; conc calc'!D175</f>
        <v>0.20280913800491518</v>
      </c>
      <c r="E34" s="7">
        <f>'blk, drift &amp; conc calc'!E175</f>
        <v>8.320053809819786</v>
      </c>
      <c r="F34" s="7">
        <f>'blk, drift &amp; conc calc'!F175</f>
        <v>47.360377308836426</v>
      </c>
      <c r="G34" s="7">
        <f>'blk, drift &amp; conc calc'!G175</f>
        <v>0.10724262597564256</v>
      </c>
      <c r="H34" s="7">
        <f>'blk, drift &amp; conc calc'!H175</f>
        <v>0.09869153726892116</v>
      </c>
      <c r="I34" s="7">
        <f>'blk, drift &amp; conc calc'!I175</f>
        <v>0.010022798880074233</v>
      </c>
      <c r="J34" s="7">
        <f>'blk, drift &amp; conc calc'!J175</f>
        <v>0.0034353997643765803</v>
      </c>
      <c r="K34" s="7">
        <f>'blk, drift &amp; conc calc'!K175</f>
        <v>0.04468039645055143</v>
      </c>
      <c r="L34" s="7">
        <f>'blk, drift &amp; conc calc'!L175</f>
        <v>0.012342682933819106</v>
      </c>
      <c r="N34" s="7">
        <f>SUM(C34:L34)</f>
        <v>96.01109674852688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8.135677966627336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1125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1.2324273652142494</v>
      </c>
      <c r="D36" s="35">
        <f t="shared" si="17"/>
        <v>-0.08841861668511791</v>
      </c>
      <c r="E36" s="35">
        <f t="shared" si="17"/>
        <v>0.41490934089362597</v>
      </c>
      <c r="F36" s="35">
        <f t="shared" si="17"/>
        <v>-1.3368864090610089</v>
      </c>
      <c r="G36" s="35">
        <f t="shared" si="17"/>
        <v>0.0021403278137529375</v>
      </c>
      <c r="H36" s="35">
        <f t="shared" si="17"/>
        <v>0.05671386198117137</v>
      </c>
      <c r="I36" s="35">
        <f t="shared" si="17"/>
        <v>-0.002788443128019175</v>
      </c>
      <c r="J36" s="35">
        <f t="shared" si="17"/>
        <v>0.007536170300326504</v>
      </c>
      <c r="K36" s="35">
        <f t="shared" si="17"/>
        <v>0.02498729371634577</v>
      </c>
      <c r="L36" s="35">
        <f t="shared" si="17"/>
        <v>-0.007482505194087475</v>
      </c>
      <c r="M36" s="35"/>
      <c r="N36" s="35">
        <f>N35-N33</f>
        <v>0.30313838585126973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8.054655174935654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3.0250129441600047</v>
      </c>
      <c r="D37" s="35">
        <f t="shared" si="19"/>
        <v>-46.15777543761469</v>
      </c>
      <c r="E37" s="35">
        <f t="shared" si="19"/>
        <v>4.741199630785264</v>
      </c>
      <c r="F37" s="35">
        <f t="shared" si="19"/>
        <v>-2.6739615296538477</v>
      </c>
      <c r="G37" s="35">
        <f t="shared" si="19"/>
        <v>1.7691057905226057</v>
      </c>
      <c r="H37" s="35">
        <f t="shared" si="19"/>
        <v>33.089869578390854</v>
      </c>
      <c r="I37" s="35">
        <f t="shared" si="19"/>
        <v>-27.657730853883795</v>
      </c>
      <c r="J37" s="35">
        <f t="shared" si="19"/>
        <v>74.74901235784851</v>
      </c>
      <c r="K37" s="35">
        <f t="shared" si="19"/>
        <v>1239.207350921594</v>
      </c>
      <c r="L37" s="35">
        <f t="shared" si="19"/>
        <v>-148.43344853719088</v>
      </c>
      <c r="M37" s="35"/>
      <c r="N37" s="35">
        <f>(N35-N33)/N35*100</f>
        <v>0.30313838585126973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230.13300499816154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44.58728005295663</v>
      </c>
      <c r="D39" s="7">
        <f>'blk, drift &amp; conc calc'!D166</f>
        <v>17.690940843598288</v>
      </c>
      <c r="E39" s="7">
        <f>'blk, drift &amp; conc calc'!E166</f>
        <v>14.867449759197843</v>
      </c>
      <c r="F39" s="7">
        <f>'blk, drift &amp; conc calc'!F166</f>
        <v>8.362663292681638</v>
      </c>
      <c r="G39" s="7">
        <f>'blk, drift &amp; conc calc'!G166</f>
        <v>0.2011734687137903</v>
      </c>
      <c r="H39" s="7">
        <f>'blk, drift &amp; conc calc'!H166</f>
        <v>12.034543591689824</v>
      </c>
      <c r="I39" s="7">
        <f>'blk, drift &amp; conc calc'!I166</f>
        <v>1.2411500346895779</v>
      </c>
      <c r="J39" s="7">
        <f>'blk, drift &amp; conc calc'!J166</f>
        <v>0.23468703573332597</v>
      </c>
      <c r="K39" s="7">
        <f>'blk, drift &amp; conc calc'!K166</f>
        <v>0.031983784888335684</v>
      </c>
      <c r="L39" s="7">
        <f>'blk, drift &amp; conc calc'!L166</f>
        <v>1.5727948079803415</v>
      </c>
      <c r="M39" s="7"/>
      <c r="N39" s="7">
        <f>SUM(C39:L39)</f>
        <v>100.82466667212961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-5.790692807689396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46.45420098975303</v>
      </c>
      <c r="D40" s="7">
        <f>'blk, drift &amp; conc calc'!D176</f>
        <v>18.03048571943935</v>
      </c>
      <c r="E40" s="7">
        <f>'blk, drift &amp; conc calc'!E176</f>
        <v>16.04532060602963</v>
      </c>
      <c r="F40" s="7">
        <f>'blk, drift &amp; conc calc'!F176</f>
        <v>8.216166929454673</v>
      </c>
      <c r="G40" s="7">
        <f>'blk, drift &amp; conc calc'!G176</f>
        <v>0.20154564758890015</v>
      </c>
      <c r="H40" s="7">
        <f>'blk, drift &amp; conc calc'!H176</f>
        <v>11.775637911201995</v>
      </c>
      <c r="I40" s="7">
        <f>'blk, drift &amp; conc calc'!I176</f>
        <v>1.2515891518494622</v>
      </c>
      <c r="J40" s="7">
        <f>'blk, drift &amp; conc calc'!J176</f>
        <v>0.2355600224565893</v>
      </c>
      <c r="K40" s="7">
        <f>'blk, drift &amp; conc calc'!K176</f>
        <v>0.029829237542677505</v>
      </c>
      <c r="L40" s="7">
        <f>'blk, drift &amp; conc calc'!L176</f>
        <v>1.652980338053744</v>
      </c>
      <c r="M40" s="7"/>
      <c r="N40" s="7">
        <f>SUM(C40:L40)</f>
        <v>103.89331655337006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28.36933368251507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1084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-1.8607405213548347</v>
      </c>
      <c r="D42" s="35">
        <f t="shared" si="21"/>
        <v>-0.370713281518821</v>
      </c>
      <c r="E42" s="35">
        <f t="shared" si="21"/>
        <v>-0.3963851826137361</v>
      </c>
      <c r="F42" s="35">
        <f t="shared" si="21"/>
        <v>-0.4394151110681559</v>
      </c>
      <c r="G42" s="35">
        <f t="shared" si="21"/>
        <v>-0.012359558151345207</v>
      </c>
      <c r="H42" s="35">
        <f t="shared" si="21"/>
        <v>-0.005090751445909092</v>
      </c>
      <c r="I42" s="35">
        <f t="shared" si="21"/>
        <v>-0.04636959326952006</v>
      </c>
      <c r="J42" s="35">
        <f t="shared" si="21"/>
        <v>0.0048764709050423405</v>
      </c>
      <c r="K42" s="35">
        <f t="shared" si="21"/>
        <v>0.025093488784493405</v>
      </c>
      <c r="L42" s="35">
        <f t="shared" si="21"/>
        <v>-0.012887573017042797</v>
      </c>
      <c r="M42" s="35"/>
      <c r="N42" s="35">
        <f>N41-N39</f>
        <v>-0.8246666721296094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47.6406928076894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-4.261888505164532</v>
      </c>
      <c r="D43" s="35">
        <f t="shared" si="23"/>
        <v>-2.1195727931321957</v>
      </c>
      <c r="E43" s="35">
        <f t="shared" si="23"/>
        <v>-2.6320397251908108</v>
      </c>
      <c r="F43" s="35">
        <f t="shared" si="23"/>
        <v>-5.597644726982877</v>
      </c>
      <c r="G43" s="35">
        <f t="shared" si="23"/>
        <v>-6.539448757325506</v>
      </c>
      <c r="H43" s="35">
        <f t="shared" si="23"/>
        <v>-0.04277942391520245</v>
      </c>
      <c r="I43" s="35">
        <f t="shared" si="23"/>
        <v>-3.864132772460005</v>
      </c>
      <c r="J43" s="35">
        <f t="shared" si="23"/>
        <v>2.0318628771009752</v>
      </c>
      <c r="K43" s="35">
        <f t="shared" si="23"/>
        <v>44.80980140088108</v>
      </c>
      <c r="L43" s="35">
        <f t="shared" si="23"/>
        <v>-0.8054733135651748</v>
      </c>
      <c r="M43" s="35"/>
      <c r="N43" s="35">
        <f>(N41-N39)/N41*100</f>
        <v>-0.8246666721296094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113.83678090248361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1309D102R1(99-109)</v>
      </c>
      <c r="C45" s="32">
        <f>'blk, drift &amp; conc calc'!C153</f>
        <v>48.49761387969833</v>
      </c>
      <c r="D45" s="32">
        <f>'blk, drift &amp; conc calc'!D153</f>
        <v>18.9550057680389</v>
      </c>
      <c r="E45" s="32">
        <f>'blk, drift &amp; conc calc'!E153</f>
        <v>5.1229070885219175</v>
      </c>
      <c r="F45" s="32">
        <f>'blk, drift &amp; conc calc'!F153</f>
        <v>11.127516586866204</v>
      </c>
      <c r="G45" s="32">
        <f>'blk, drift &amp; conc calc'!G153</f>
        <v>0.09344975430622103</v>
      </c>
      <c r="H45" s="32">
        <f>'blk, drift &amp; conc calc'!H153</f>
        <v>14.46126170348021</v>
      </c>
      <c r="I45" s="32">
        <f>'blk, drift &amp; conc calc'!I153</f>
        <v>1.3644009042014225</v>
      </c>
      <c r="J45" s="32">
        <f>'blk, drift &amp; conc calc'!J153</f>
        <v>0.019643706973610484</v>
      </c>
      <c r="K45" s="7">
        <f>'blk, drift &amp; conc calc'!K153</f>
        <v>-0.016353668000664737</v>
      </c>
      <c r="L45" s="32">
        <f>'blk, drift &amp; conc calc'!L153</f>
        <v>0.2648596555817135</v>
      </c>
      <c r="M45" s="107"/>
      <c r="N45" s="7">
        <f>SUM(C45:L45)</f>
        <v>99.89030537966786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0.7863683513718449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1309D107R2(35-45)</v>
      </c>
      <c r="C46" s="7">
        <f>'blk, drift &amp; conc calc'!C161</f>
        <v>51.84285246459659</v>
      </c>
      <c r="D46" s="7">
        <f>'blk, drift &amp; conc calc'!D161</f>
        <v>16.44290925506867</v>
      </c>
      <c r="E46" s="7">
        <f>'blk, drift &amp; conc calc'!E161</f>
        <v>5.511475922072229</v>
      </c>
      <c r="F46" s="7">
        <f>'blk, drift &amp; conc calc'!F161</f>
        <v>9.643954958229235</v>
      </c>
      <c r="G46" s="7">
        <f>'blk, drift &amp; conc calc'!G161</f>
        <v>0.10401464495694165</v>
      </c>
      <c r="H46" s="7">
        <f>'blk, drift &amp; conc calc'!H161</f>
        <v>13.257419583914446</v>
      </c>
      <c r="I46" s="7">
        <f>'blk, drift &amp; conc calc'!I161</f>
        <v>2.0023062012794233</v>
      </c>
      <c r="J46" s="7">
        <f>'blk, drift &amp; conc calc'!J161</f>
        <v>0.020759178475988533</v>
      </c>
      <c r="K46" s="7">
        <f>'blk, drift &amp; conc calc'!K161</f>
        <v>-0.0040889903475038155</v>
      </c>
      <c r="L46" s="7">
        <f>'blk, drift &amp; conc calc'!L161</f>
        <v>0.25715769637507646</v>
      </c>
      <c r="M46" s="107"/>
      <c r="N46" s="35">
        <f>SUM(C46:L46)</f>
        <v>99.0787609146211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3.3452385848982615</v>
      </c>
      <c r="D47" s="7">
        <f aca="true" t="shared" si="25" ref="D47:L47">D46-D45</f>
        <v>-2.5120965129702313</v>
      </c>
      <c r="E47" s="7">
        <f t="shared" si="25"/>
        <v>0.3885688335503117</v>
      </c>
      <c r="F47" s="7">
        <f t="shared" si="25"/>
        <v>-1.4835616286369682</v>
      </c>
      <c r="G47" s="7">
        <f t="shared" si="25"/>
        <v>0.010564890650720624</v>
      </c>
      <c r="H47" s="7">
        <f t="shared" si="25"/>
        <v>-1.2038421195657634</v>
      </c>
      <c r="I47" s="7">
        <f t="shared" si="25"/>
        <v>0.6379052970780008</v>
      </c>
      <c r="J47" s="7">
        <f t="shared" si="25"/>
        <v>0.0011154715023780487</v>
      </c>
      <c r="K47" s="7">
        <f t="shared" si="25"/>
        <v>0.012264677653160923</v>
      </c>
      <c r="L47" s="7">
        <f t="shared" si="25"/>
        <v>-0.007701959206637021</v>
      </c>
      <c r="M47" s="107"/>
      <c r="N47" s="35">
        <f>N46-N45</f>
        <v>-0.8115444650467651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43.21363164862815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6.452651476271913</v>
      </c>
      <c r="D48" s="7">
        <f t="shared" si="27"/>
        <v>-15.277688844483867</v>
      </c>
      <c r="E48" s="7">
        <f t="shared" si="27"/>
        <v>7.050177466877436</v>
      </c>
      <c r="F48" s="7">
        <f t="shared" si="27"/>
        <v>-15.38333220201363</v>
      </c>
      <c r="G48" s="7">
        <f t="shared" si="27"/>
        <v>10.157118408753028</v>
      </c>
      <c r="H48" s="7">
        <f t="shared" si="27"/>
        <v>-9.080516098520519</v>
      </c>
      <c r="I48" s="7">
        <f t="shared" si="27"/>
        <v>31.858528764002</v>
      </c>
      <c r="J48" s="7">
        <f t="shared" si="27"/>
        <v>5.373389431900103</v>
      </c>
      <c r="K48" s="7">
        <f t="shared" si="27"/>
        <v>-299.9439130651917</v>
      </c>
      <c r="L48" s="7">
        <f t="shared" si="27"/>
        <v>-2.995033520366956</v>
      </c>
      <c r="M48" s="107"/>
      <c r="N48" s="35">
        <f>(N46-N45)/N46*100</f>
        <v>-0.8190902445238444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98.21279920142761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1309D36R3(98-106)</v>
      </c>
      <c r="C50" s="7">
        <f>'blk, drift &amp; conc calc'!C160</f>
        <v>54.79447841485943</v>
      </c>
      <c r="D50" s="7">
        <f>'blk, drift &amp; conc calc'!D160</f>
        <v>17.32407668208016</v>
      </c>
      <c r="E50" s="7">
        <f>'blk, drift &amp; conc calc'!E160</f>
        <v>5.9867095362405305</v>
      </c>
      <c r="F50" s="7">
        <f>'blk, drift &amp; conc calc'!F160</f>
        <v>11.596924106095564</v>
      </c>
      <c r="G50" s="7">
        <f>'blk, drift &amp; conc calc'!G160</f>
        <v>0.10282172815228181</v>
      </c>
      <c r="H50" s="7">
        <f>'blk, drift &amp; conc calc'!H160</f>
        <v>11.96190824070746</v>
      </c>
      <c r="I50" s="7">
        <f>'blk, drift &amp; conc calc'!I160</f>
        <v>2.1451442236365903</v>
      </c>
      <c r="J50" s="7">
        <f>'blk, drift &amp; conc calc'!J160</f>
        <v>0.016965473821105838</v>
      </c>
      <c r="K50" s="7">
        <f>'[1]Compar'!K50</f>
        <v>0.020084904120448346</v>
      </c>
      <c r="L50" s="7">
        <f>'blk, drift &amp; conc calc'!L160</f>
        <v>0.23720927953032495</v>
      </c>
      <c r="M50" s="107"/>
      <c r="N50" s="7">
        <f>SUM(C50:L50)</f>
        <v>104.18632258924387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5.057311228756516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1309D113R2(145-149)</v>
      </c>
      <c r="C51" s="7">
        <f>'blk, drift &amp; conc calc'!C171</f>
        <v>49.16948429984563</v>
      </c>
      <c r="D51" s="7">
        <f>'blk, drift &amp; conc calc'!D171</f>
        <v>18.657954734741775</v>
      </c>
      <c r="E51" s="7">
        <f>'blk, drift &amp; conc calc'!E171</f>
        <v>8.131298443797442</v>
      </c>
      <c r="F51" s="7">
        <f>'blk, drift &amp; conc calc'!F171</f>
        <v>12.019508268068224</v>
      </c>
      <c r="G51" s="7">
        <f>'blk, drift &amp; conc calc'!G171</f>
        <v>0.12738119247597532</v>
      </c>
      <c r="H51" s="7">
        <f>'blk, drift &amp; conc calc'!H171</f>
        <v>10.965076933305474</v>
      </c>
      <c r="I51" s="7">
        <f>'blk, drift &amp; conc calc'!I171</f>
        <v>1.7805330148856922</v>
      </c>
      <c r="J51" s="7">
        <f>'blk, drift &amp; conc calc'!J171</f>
        <v>0.030310836593368477</v>
      </c>
      <c r="K51" s="7">
        <f>'[1]Compar'!K51</f>
        <v>0.05458348547527615</v>
      </c>
      <c r="L51" s="7">
        <f>'blk, drift &amp; conc calc'!L171</f>
        <v>0.3004604527786578</v>
      </c>
      <c r="M51" s="107"/>
      <c r="N51" s="7">
        <f>SUM(C51:L51)</f>
        <v>101.23659166196751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3.575714994679643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1124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-2.645401657566964</v>
      </c>
      <c r="D53" s="107">
        <f t="shared" si="29"/>
        <v>-10.056776966452427</v>
      </c>
      <c r="E53" s="107">
        <f t="shared" si="29"/>
        <v>1.6581600557279756</v>
      </c>
      <c r="F53" s="107">
        <f t="shared" si="29"/>
        <v>12.9047484305021</v>
      </c>
      <c r="G53" s="107">
        <f t="shared" si="29"/>
        <v>0.03232527306685784</v>
      </c>
      <c r="H53" s="107">
        <f t="shared" si="29"/>
        <v>-3.875483294654787</v>
      </c>
      <c r="I53" s="107">
        <f t="shared" si="29"/>
        <v>-1.1218361174741505</v>
      </c>
      <c r="J53" s="107">
        <f t="shared" si="29"/>
        <v>-0.02363815520723716</v>
      </c>
      <c r="K53" s="107">
        <f t="shared" si="29"/>
        <v>-0.03733419479786225</v>
      </c>
      <c r="L53" s="107">
        <f t="shared" si="29"/>
        <v>0.45377950125079813</v>
      </c>
      <c r="M53" s="107"/>
      <c r="N53" s="35">
        <f>N52-N50</f>
        <v>-4.186322589243872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22.942688771243482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-5.361947815726801</v>
      </c>
      <c r="D54" s="107">
        <f t="shared" si="31"/>
        <v>-126.75163041501749</v>
      </c>
      <c r="E54" s="107">
        <f t="shared" si="31"/>
        <v>19.02178331193594</v>
      </c>
      <c r="F54" s="107">
        <f t="shared" si="31"/>
        <v>52.218536424885244</v>
      </c>
      <c r="G54" s="107">
        <f t="shared" si="31"/>
        <v>21.926330676622605</v>
      </c>
      <c r="H54" s="107">
        <f t="shared" si="31"/>
        <v>-51.07378161174727</v>
      </c>
      <c r="I54" s="107">
        <f t="shared" si="31"/>
        <v>-133.3927206031415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62.796911010805964</v>
      </c>
      <c r="M54" s="107"/>
      <c r="N54" s="35">
        <f>(N52-N50)/N52*100</f>
        <v>-4.186322589243872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81.93817418301244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JGB-1 (2)</v>
      </c>
      <c r="C56" s="107">
        <f>'blk, drift &amp; conc calc'!C176</f>
        <v>46.45420098975303</v>
      </c>
      <c r="D56" s="107">
        <f>'blk, drift &amp; conc calc'!D176</f>
        <v>18.03048571943935</v>
      </c>
      <c r="E56" s="107">
        <f>'blk, drift &amp; conc calc'!E176</f>
        <v>16.04532060602963</v>
      </c>
      <c r="F56" s="107">
        <f>'blk, drift &amp; conc calc'!F176</f>
        <v>8.216166929454673</v>
      </c>
      <c r="G56" s="107">
        <f>'blk, drift &amp; conc calc'!G176</f>
        <v>0.20154564758890015</v>
      </c>
      <c r="H56" s="107">
        <f>'blk, drift &amp; conc calc'!H176</f>
        <v>11.775637911201995</v>
      </c>
      <c r="I56" s="107">
        <f>'blk, drift &amp; conc calc'!I176</f>
        <v>1.2515891518494622</v>
      </c>
      <c r="J56" s="107">
        <f>'blk, drift &amp; conc calc'!J176</f>
        <v>0.2355600224565893</v>
      </c>
      <c r="K56" s="107">
        <f>'[1]Compar'!K56</f>
        <v>0.11302949753552384</v>
      </c>
      <c r="L56" s="107">
        <f>'blk, drift &amp; conc calc'!L176</f>
        <v>1.652980338053744</v>
      </c>
      <c r="M56" s="119"/>
      <c r="N56" s="7">
        <f>SUM(C56:L56)</f>
        <v>103.9765168133629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7.746062295741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1097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3.3263257460809683</v>
      </c>
      <c r="D58" s="107">
        <f t="shared" si="33"/>
        <v>-4.5628081456165255</v>
      </c>
      <c r="E58" s="107">
        <f t="shared" si="33"/>
        <v>-3.7747699276577222</v>
      </c>
      <c r="F58" s="107">
        <f t="shared" si="33"/>
        <v>-1.0034773843628928</v>
      </c>
      <c r="G58" s="107">
        <f t="shared" si="33"/>
        <v>-0.03195267073335345</v>
      </c>
      <c r="H58" s="107">
        <f t="shared" si="33"/>
        <v>-0.4029324044182747</v>
      </c>
      <c r="I58" s="107">
        <f t="shared" si="33"/>
        <v>0.9630956047347359</v>
      </c>
      <c r="J58" s="107">
        <f t="shared" si="33"/>
        <v>0.2831949655721418</v>
      </c>
      <c r="K58" s="107">
        <f t="shared" si="33"/>
        <v>0.15632405394093274</v>
      </c>
      <c r="L58" s="107">
        <f t="shared" si="33"/>
        <v>1.0704833490970942</v>
      </c>
      <c r="M58" s="119"/>
    </row>
    <row r="59" spans="1:13" ht="11.25">
      <c r="A59" s="162"/>
      <c r="B59" s="119"/>
      <c r="C59" s="107">
        <f aca="true" t="shared" si="34" ref="C59:L59">(C57-AVERAGE(C55:C56))/C57*100</f>
        <v>6.681981819381888</v>
      </c>
      <c r="D59" s="107">
        <f t="shared" si="34"/>
        <v>-33.879695445674116</v>
      </c>
      <c r="E59" s="107">
        <f t="shared" si="34"/>
        <v>-30.762840451090252</v>
      </c>
      <c r="F59" s="107">
        <f t="shared" si="34"/>
        <v>-13.912665699659248</v>
      </c>
      <c r="G59" s="107">
        <f t="shared" si="34"/>
        <v>-18.840798319478527</v>
      </c>
      <c r="H59" s="107">
        <f t="shared" si="34"/>
        <v>-3.542977563060338</v>
      </c>
      <c r="I59" s="107">
        <f t="shared" si="34"/>
        <v>43.48680334171618</v>
      </c>
      <c r="J59" s="107">
        <f t="shared" si="34"/>
        <v>54.59127567106056</v>
      </c>
      <c r="K59" s="107">
        <f t="shared" si="34"/>
        <v>58.03675247051516</v>
      </c>
      <c r="L59" s="107">
        <f t="shared" si="34"/>
        <v>39.3059527155651</v>
      </c>
      <c r="M59" s="119"/>
    </row>
    <row r="62" ht="11.25">
      <c r="B62" s="1" t="s">
        <v>1283</v>
      </c>
    </row>
    <row r="63" spans="2:25" ht="11.25">
      <c r="B63" s="1" t="s">
        <v>1123</v>
      </c>
      <c r="C63" s="1" t="s">
        <v>1272</v>
      </c>
      <c r="D63" s="1" t="s">
        <v>1276</v>
      </c>
      <c r="E63" s="1" t="s">
        <v>1273</v>
      </c>
      <c r="F63" s="1" t="s">
        <v>1129</v>
      </c>
      <c r="G63" s="1" t="s">
        <v>1128</v>
      </c>
      <c r="H63" s="1" t="s">
        <v>1130</v>
      </c>
      <c r="I63" s="1" t="s">
        <v>1277</v>
      </c>
      <c r="J63" s="1" t="s">
        <v>1233</v>
      </c>
      <c r="K63" s="1" t="s">
        <v>1244</v>
      </c>
      <c r="L63" s="7" t="s">
        <v>1234</v>
      </c>
      <c r="N63" s="1" t="s">
        <v>1242</v>
      </c>
      <c r="O63" s="1" t="s">
        <v>1134</v>
      </c>
      <c r="P63" s="1" t="s">
        <v>1114</v>
      </c>
      <c r="Q63" s="1" t="s">
        <v>1116</v>
      </c>
      <c r="R63" s="1" t="s">
        <v>1119</v>
      </c>
      <c r="S63" s="1" t="s">
        <v>1112</v>
      </c>
      <c r="T63" s="1" t="s">
        <v>1113</v>
      </c>
      <c r="U63" s="1" t="s">
        <v>1137</v>
      </c>
      <c r="V63" s="1" t="s">
        <v>1136</v>
      </c>
      <c r="W63" s="1" t="s">
        <v>1118</v>
      </c>
      <c r="X63" s="1" t="s">
        <v>1115</v>
      </c>
      <c r="Y63" s="1" t="s">
        <v>1232</v>
      </c>
    </row>
    <row r="64" spans="2:25" ht="11.25">
      <c r="B64" s="1" t="s">
        <v>1125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1096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1271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1127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1249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1097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1243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1126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1124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1250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D26">
      <selection activeCell="F9" sqref="F9"/>
    </sheetView>
  </sheetViews>
  <sheetFormatPr defaultColWidth="11.421875" defaultRowHeight="12.75"/>
  <cols>
    <col min="1" max="1" width="15.8515625" style="1" customWidth="1"/>
    <col min="2" max="2" width="10.421875" style="1" customWidth="1"/>
    <col min="3" max="3" width="9.421875" style="1" customWidth="1"/>
    <col min="4" max="4" width="10.7109375" style="1" bestFit="1" customWidth="1"/>
    <col min="5" max="5" width="10.00390625" style="176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1220</v>
      </c>
      <c r="E1" s="175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5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1290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1093</v>
      </c>
    </row>
    <row r="5" spans="1:21" ht="11.25">
      <c r="A5" s="1" t="str">
        <f>'blk, drift &amp; conc calc'!B77</f>
        <v>Blank 1</v>
      </c>
      <c r="B5" s="1">
        <f>'blk, drift &amp; conc calc'!C77</f>
        <v>-506.48422998286435</v>
      </c>
      <c r="C5" s="1">
        <f>'blk, drift &amp; conc calc'!D77</f>
        <v>497.6836020015353</v>
      </c>
      <c r="D5" s="1">
        <f>'blk, drift &amp; conc calc'!E77</f>
        <v>-72.87182290624504</v>
      </c>
      <c r="E5" s="176">
        <f>'blk, drift &amp; conc calc'!F77</f>
        <v>549.8680773289208</v>
      </c>
      <c r="F5" s="1">
        <f>'blk, drift &amp; conc calc'!G77</f>
        <v>-403.4697229327872</v>
      </c>
      <c r="G5" s="1">
        <f>'blk, drift &amp; conc calc'!H77</f>
        <v>413.6896404839027</v>
      </c>
      <c r="H5" s="1">
        <f>'blk, drift &amp; conc calc'!I77</f>
        <v>533.3304646448661</v>
      </c>
      <c r="I5" s="1">
        <f>'blk, drift &amp; conc calc'!J77</f>
        <v>14.906420239370771</v>
      </c>
      <c r="J5" s="1">
        <f>'blk, drift &amp; conc calc'!K77</f>
        <v>-1.4273448705619134</v>
      </c>
      <c r="K5" s="1">
        <f>'blk, drift &amp; conc calc'!L77</f>
        <v>129.20594355354527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-12.394376773804826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3847626.210670937</v>
      </c>
      <c r="C6" s="1">
        <f>'blk, drift &amp; conc calc'!D78</f>
        <v>5417669.064857647</v>
      </c>
      <c r="D6" s="1">
        <f>'blk, drift &amp; conc calc'!E78</f>
        <v>3756932.5655724714</v>
      </c>
      <c r="E6" s="176">
        <f>'blk, drift &amp; conc calc'!F78</f>
        <v>988851.1215123322</v>
      </c>
      <c r="F6" s="1">
        <f>'blk, drift &amp; conc calc'!G78</f>
        <v>355000.26893142913</v>
      </c>
      <c r="G6" s="1">
        <f>'blk, drift &amp; conc calc'!H78</f>
        <v>4936499.081468382</v>
      </c>
      <c r="H6" s="1">
        <f>'blk, drift &amp; conc calc'!I78</f>
        <v>331193.77386548533</v>
      </c>
      <c r="I6" s="1">
        <f>'blk, drift &amp; conc calc'!J78</f>
        <v>1202.0423462785272</v>
      </c>
      <c r="J6" s="1">
        <f>'blk, drift &amp; conc calc'!K78</f>
        <v>3.54926995090089</v>
      </c>
      <c r="K6" s="1">
        <f>'blk, drift &amp; conc calc'!L78</f>
        <v>550210.8721682604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9.826627918813834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3842372.1375586493</v>
      </c>
      <c r="C7" s="1">
        <f>'blk, drift &amp; conc calc'!D93</f>
        <v>5540973.027702005</v>
      </c>
      <c r="D7" s="1">
        <f>'blk, drift &amp; conc calc'!E93</f>
        <v>3898931.0891222954</v>
      </c>
      <c r="E7" s="176">
        <f>'blk, drift &amp; conc calc'!F93</f>
        <v>1012258.7907117575</v>
      </c>
      <c r="G7" s="1">
        <f>'blk, drift &amp; conc calc'!H93</f>
        <v>4916408.048939762</v>
      </c>
      <c r="H7" s="1">
        <f>'blk, drift &amp; conc calc'!I93</f>
        <v>322716.8825465947</v>
      </c>
      <c r="I7" s="1">
        <f>'blk, drift &amp; conc calc'!J93</f>
        <v>1257.2466858299576</v>
      </c>
      <c r="J7" s="1">
        <f>'blk, drift &amp; conc calc'!K93</f>
        <v>-15.77191691591076</v>
      </c>
      <c r="K7" s="1">
        <f>'blk, drift &amp; conc calc'!L93</f>
        <v>560705.4360763093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-22.37975835560402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3474506.2906518998</v>
      </c>
      <c r="C8" s="1">
        <f>'blk, drift &amp; conc calc'!D80</f>
        <v>224954.65626942972</v>
      </c>
      <c r="D8" s="1">
        <f>'blk, drift &amp; conc calc'!E80</f>
        <v>2788182.753296348</v>
      </c>
      <c r="E8" s="176">
        <f>'blk, drift &amp; conc calc'!F80</f>
        <v>4571908.9100990845</v>
      </c>
      <c r="F8" s="1">
        <f>'blk, drift &amp; conc calc'!G80</f>
        <v>261842.63320176263</v>
      </c>
      <c r="G8" s="1">
        <f>'blk, drift &amp; conc calc'!H80</f>
        <v>218694.42068966772</v>
      </c>
      <c r="H8" s="1">
        <f>'blk, drift &amp; conc calc'!I80</f>
        <v>5044.181575166194</v>
      </c>
      <c r="I8" s="1">
        <f>'blk, drift &amp; conc calc'!J80</f>
        <v>504.3150018922112</v>
      </c>
      <c r="J8" s="1">
        <f>'blk, drift &amp; conc calc'!K80</f>
        <v>-12.401759763421563</v>
      </c>
      <c r="K8" s="1">
        <f>'blk, drift &amp; conc calc'!L80</f>
        <v>2205.9780531813667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-24.60646340272423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3481611.9416158777</v>
      </c>
      <c r="C9" s="1">
        <f>'blk, drift &amp; conc calc'!D99</f>
        <v>221936.24978148332</v>
      </c>
      <c r="D9" s="1">
        <f>'blk, drift &amp; conc calc'!E99</f>
        <v>2827229.3140870836</v>
      </c>
      <c r="E9" s="176">
        <f>'blk, drift &amp; conc calc'!F99</f>
        <v>4560846.814656098</v>
      </c>
      <c r="F9" s="1">
        <f>'blk, drift &amp; conc calc'!G99</f>
        <v>258439.1381866566</v>
      </c>
      <c r="G9" s="1">
        <f>'blk, drift &amp; conc calc'!H99</f>
        <v>216482.93659861494</v>
      </c>
      <c r="H9" s="1">
        <f>'blk, drift &amp; conc calc'!I99</f>
        <v>3616.40532494856</v>
      </c>
      <c r="I9" s="1">
        <f>'blk, drift &amp; conc calc'!J99</f>
        <v>143.00328342839694</v>
      </c>
      <c r="J9" s="1">
        <f>'blk, drift &amp; conc calc'!K99</f>
        <v>-30.086950268017116</v>
      </c>
      <c r="K9" s="1">
        <f>'blk, drift &amp; conc calc'!L99</f>
        <v>1937.9332963007537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-6.768433092210135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4976347.913111042</v>
      </c>
      <c r="C10" s="1">
        <f>'blk, drift &amp; conc calc'!D86</f>
        <v>5292460.495876077</v>
      </c>
      <c r="D10" s="1">
        <f>'blk, drift &amp; conc calc'!E86</f>
        <v>2144578.952769027</v>
      </c>
      <c r="E10" s="176">
        <f>'blk, drift &amp; conc calc'!F86</f>
        <v>394847.1305513132</v>
      </c>
      <c r="F10" s="1">
        <f>'blk, drift &amp; conc calc'!G86</f>
        <v>229168.627498377</v>
      </c>
      <c r="G10" s="1">
        <f>'blk, drift &amp; conc calc'!H86</f>
        <v>2370751.094242696</v>
      </c>
      <c r="H10" s="1">
        <f>'blk, drift &amp; conc calc'!I86</f>
        <v>596671.8704510042</v>
      </c>
      <c r="I10" s="1">
        <f>'blk, drift &amp; conc calc'!J86</f>
        <v>73499.29173870698</v>
      </c>
      <c r="J10" s="1">
        <f>'blk, drift &amp; conc calc'!K86</f>
        <v>66.95705061855709</v>
      </c>
      <c r="K10" s="1">
        <f>'blk, drift &amp; conc calc'!L86</f>
        <v>379805.2168875829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203.32239857620166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5040538.482039392</v>
      </c>
      <c r="C11" s="1">
        <f>'blk, drift &amp; conc calc'!D103</f>
        <v>5299526.293082976</v>
      </c>
      <c r="D11" s="1">
        <f>'blk, drift &amp; conc calc'!E103</f>
        <v>2205351.37587123</v>
      </c>
      <c r="E11" s="176">
        <f>'blk, drift &amp; conc calc'!F103</f>
        <v>348027.3199047542</v>
      </c>
      <c r="F11" s="1">
        <f>'blk, drift &amp; conc calc'!G103</f>
        <v>232199.25495748874</v>
      </c>
      <c r="G11" s="1">
        <f>'blk, drift &amp; conc calc'!H103</f>
        <v>2346351.3222848093</v>
      </c>
      <c r="H11" s="1">
        <f>'blk, drift &amp; conc calc'!I103</f>
        <v>583083.0723832211</v>
      </c>
      <c r="I11" s="1">
        <f>'blk, drift &amp; conc calc'!J103</f>
        <v>74001.55335672671</v>
      </c>
      <c r="J11" s="1">
        <f>'blk, drift &amp; conc calc'!K103</f>
        <v>73.01836024173915</v>
      </c>
      <c r="K11" s="1">
        <f>'blk, drift &amp; conc calc'!L103</f>
        <v>378321.45725250314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56.44294252402196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481.67516087160084</v>
      </c>
      <c r="C12" s="1">
        <f>'blk, drift &amp; conc calc'!D104</f>
        <v>-499.19761784679605</v>
      </c>
      <c r="D12" s="1">
        <f>'blk, drift &amp; conc calc'!E104</f>
        <v>71.09061484650242</v>
      </c>
      <c r="E12" s="176">
        <f>'blk, drift &amp; conc calc'!F104</f>
        <v>-528.7104498181541</v>
      </c>
      <c r="F12" s="1">
        <f>'blk, drift &amp; conc calc'!G104</f>
        <v>398.01654268761666</v>
      </c>
      <c r="G12" s="1">
        <f>'blk, drift &amp; conc calc'!H104</f>
        <v>-412.5139880035959</v>
      </c>
      <c r="H12" s="1">
        <f>'blk, drift &amp; conc calc'!I104</f>
        <v>-527.4776118841962</v>
      </c>
      <c r="I12" s="1">
        <f>'blk, drift &amp; conc calc'!J104</f>
        <v>-15.139135893993288</v>
      </c>
      <c r="J12" s="1">
        <f>'blk, drift &amp; conc calc'!K104</f>
        <v>1.1664438583727423</v>
      </c>
      <c r="K12" s="1">
        <f>'blk, drift &amp; conc calc'!L104</f>
        <v>-127.53678330053467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-7.722359271339612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3169613.8943440756</v>
      </c>
      <c r="C13" s="1">
        <f>'blk, drift &amp; conc calc'!D88</f>
        <v>88366.00944670457</v>
      </c>
      <c r="D13" s="1">
        <f>'blk, drift &amp; conc calc'!E88</f>
        <v>2782077.2595003243</v>
      </c>
      <c r="E13" s="176">
        <f>'blk, drift &amp; conc calc'!F88</f>
        <v>5089281.118217936</v>
      </c>
      <c r="F13" s="1">
        <f>'blk, drift &amp; conc calc'!G88</f>
        <v>248853.76538887332</v>
      </c>
      <c r="G13" s="1">
        <f>'blk, drift &amp; conc calc'!H88</f>
        <v>50481.31290961851</v>
      </c>
      <c r="H13" s="1">
        <f>'blk, drift &amp; conc calc'!I88</f>
        <v>1456.0488664402699</v>
      </c>
      <c r="I13" s="1">
        <f>'blk, drift &amp; conc calc'!J88</f>
        <v>79.02153075136835</v>
      </c>
      <c r="J13" s="1">
        <f>'blk, drift &amp; conc calc'!K88</f>
        <v>-34.88680576418736</v>
      </c>
      <c r="K13" s="1">
        <f>'blk, drift &amp; conc calc'!L88</f>
        <v>1888.7479733736016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-40.15087377150696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3197149.252846199</v>
      </c>
      <c r="C14" s="1">
        <f>'blk, drift &amp; conc calc'!D105</f>
        <v>61442.43593871371</v>
      </c>
      <c r="D14" s="1">
        <f>'blk, drift &amp; conc calc'!E105</f>
        <v>2776614.0208823285</v>
      </c>
      <c r="E14" s="176">
        <f>'blk, drift &amp; conc calc'!F105</f>
        <v>4696586.728440659</v>
      </c>
      <c r="F14" s="1">
        <f>'blk, drift &amp; conc calc'!G105</f>
        <v>224940.4193581749</v>
      </c>
      <c r="G14" s="1">
        <f>'blk, drift &amp; conc calc'!H105</f>
        <v>44511.28139776674</v>
      </c>
      <c r="H14" s="1">
        <f>'blk, drift &amp; conc calc'!I105</f>
        <v>931.5320544314003</v>
      </c>
      <c r="I14" s="1">
        <f>'blk, drift &amp; conc calc'!J105</f>
        <v>125.52715612364968</v>
      </c>
      <c r="J14" s="1">
        <f>'blk, drift &amp; conc calc'!K105</f>
        <v>18.814412640560334</v>
      </c>
      <c r="K14" s="1">
        <f>'blk, drift &amp; conc calc'!L105</f>
        <v>1784.186945693809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-0.4009649702408398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3459600.01397934</v>
      </c>
      <c r="C15" s="1">
        <f>'blk, drift &amp; conc calc'!D76</f>
        <v>4760976.866231226</v>
      </c>
      <c r="D15" s="1">
        <f>'blk, drift &amp; conc calc'!E76</f>
        <v>4062221.4841386164</v>
      </c>
      <c r="E15" s="176">
        <f>'blk, drift &amp; conc calc'!F76</f>
        <v>756905.7325598412</v>
      </c>
      <c r="F15" s="1">
        <f>'blk, drift &amp; conc calc'!G76</f>
        <v>364948.9724985286</v>
      </c>
      <c r="G15" s="1">
        <f>'blk, drift &amp; conc calc'!H76</f>
        <v>4318526.290572637</v>
      </c>
      <c r="H15" s="1">
        <f>'blk, drift &amp; conc calc'!I76</f>
        <v>413184.6233464688</v>
      </c>
      <c r="I15" s="1">
        <f>'blk, drift &amp; conc calc'!J76</f>
        <v>27915.188701265917</v>
      </c>
      <c r="J15" s="1">
        <f>'blk, drift &amp; conc calc'!K76</f>
        <v>199.0275</v>
      </c>
      <c r="K15" s="1">
        <f>'blk, drift &amp; conc calc'!L76</f>
        <v>1574853.1577682255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187.2775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3577729.9484824683</v>
      </c>
      <c r="C16" s="1">
        <f>'blk, drift &amp; conc calc'!D96</f>
        <v>6163065.87059494</v>
      </c>
      <c r="D16" s="1">
        <f>'blk, drift &amp; conc calc'!E96</f>
        <v>4986865.456360576</v>
      </c>
      <c r="E16" s="176">
        <f>'blk, drift &amp; conc calc'!F96</f>
        <v>842003.5389365887</v>
      </c>
      <c r="F16" s="1">
        <f>'blk, drift &amp; conc calc'!G96</f>
        <v>418567.6841697998</v>
      </c>
      <c r="G16" s="1">
        <f>'blk, drift &amp; conc calc'!H96</f>
        <v>4501434.110389704</v>
      </c>
      <c r="H16" s="1">
        <f>'blk, drift &amp; conc calc'!I96</f>
        <v>227699.5195883559</v>
      </c>
      <c r="I16" s="1">
        <f>'blk, drift &amp; conc calc'!J96</f>
        <v>12214.620552782002</v>
      </c>
      <c r="J16" s="1">
        <f>'blk, drift &amp; conc calc'!K96</f>
        <v>8.735913899938424</v>
      </c>
      <c r="K16" s="1">
        <f>'blk, drift &amp; conc calc'!L96</f>
        <v>904204.2996349591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3727759.1341176177</v>
      </c>
      <c r="C17" s="1">
        <f>'blk, drift &amp; conc calc'!D106</f>
        <v>6281533.35508253</v>
      </c>
      <c r="D17" s="1">
        <f>'blk, drift &amp; conc calc'!E106</f>
        <v>5384487.77065871</v>
      </c>
      <c r="E17" s="176">
        <f>'blk, drift &amp; conc calc'!F106</f>
        <v>827523.6538134704</v>
      </c>
      <c r="F17" s="1">
        <f>'blk, drift &amp; conc calc'!G106</f>
        <v>419334.8866722736</v>
      </c>
      <c r="G17" s="1">
        <f>'blk, drift &amp; conc calc'!H106</f>
        <v>4404757.087864572</v>
      </c>
      <c r="H17" s="1">
        <f>'blk, drift &amp; conc calc'!I106</f>
        <v>229622.35706698685</v>
      </c>
      <c r="I17" s="1">
        <f>'blk, drift &amp; conc calc'!J106</f>
        <v>12260.25749708881</v>
      </c>
      <c r="J17" s="1">
        <f>'blk, drift &amp; conc calc'!K106</f>
        <v>7.0256463530877875</v>
      </c>
      <c r="K17" s="1">
        <f>'blk, drift &amp; conc calc'!L106</f>
        <v>950576.1388752889</v>
      </c>
    </row>
    <row r="19" ht="11.25">
      <c r="A19" s="22" t="s">
        <v>1275</v>
      </c>
    </row>
    <row r="20" spans="1:21" ht="11.25">
      <c r="A20" s="1" t="s">
        <v>1221</v>
      </c>
      <c r="B20" s="1">
        <v>0</v>
      </c>
      <c r="C20" s="1">
        <v>0</v>
      </c>
      <c r="D20" s="1">
        <v>0</v>
      </c>
      <c r="E20" s="176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1181</v>
      </c>
      <c r="B21" s="32">
        <f>AVERAGE(B8:B9)</f>
        <v>3478059.1161338887</v>
      </c>
      <c r="C21" s="32">
        <f aca="true" t="shared" si="0" ref="C21:K21">AVERAGE(C8:C9)</f>
        <v>223445.45302545652</v>
      </c>
      <c r="D21" s="32">
        <f t="shared" si="0"/>
        <v>2807706.0336917154</v>
      </c>
      <c r="E21" s="177">
        <f t="shared" si="0"/>
        <v>4566377.862377591</v>
      </c>
      <c r="F21" s="32">
        <f t="shared" si="0"/>
        <v>260140.8856942096</v>
      </c>
      <c r="G21" s="32">
        <f t="shared" si="0"/>
        <v>217588.67864414133</v>
      </c>
      <c r="H21" s="32">
        <f t="shared" si="0"/>
        <v>4330.293450057377</v>
      </c>
      <c r="I21" s="32">
        <f t="shared" si="0"/>
        <v>323.6591426603041</v>
      </c>
      <c r="J21" s="32">
        <f t="shared" si="0"/>
        <v>-21.24435501571934</v>
      </c>
      <c r="K21" s="32">
        <f t="shared" si="0"/>
        <v>2071.95567474106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-23.493110879164128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3844999.174114793</v>
      </c>
      <c r="C22" s="32">
        <f aca="true" t="shared" si="2" ref="C22:K22">AVERAGE(C6:C7)</f>
        <v>5479321.046279825</v>
      </c>
      <c r="D22" s="32">
        <f t="shared" si="2"/>
        <v>3827931.8273473834</v>
      </c>
      <c r="E22" s="177">
        <f t="shared" si="2"/>
        <v>1000554.9561120449</v>
      </c>
      <c r="F22" s="32">
        <f t="shared" si="2"/>
        <v>355000.26893142913</v>
      </c>
      <c r="G22" s="32">
        <f t="shared" si="2"/>
        <v>4926453.565204072</v>
      </c>
      <c r="H22" s="32">
        <f t="shared" si="2"/>
        <v>326955.32820604</v>
      </c>
      <c r="I22" s="32">
        <f t="shared" si="2"/>
        <v>1229.6445160542426</v>
      </c>
      <c r="J22" s="32">
        <f t="shared" si="2"/>
        <v>-6.111323482504935</v>
      </c>
      <c r="K22" s="32">
        <f t="shared" si="2"/>
        <v>555458.1541222848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98.27698274199577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5008443.197575217</v>
      </c>
      <c r="C23" s="32">
        <f aca="true" t="shared" si="4" ref="C23:K23">AVERAGE(C10:C11)</f>
        <v>5295993.394479526</v>
      </c>
      <c r="D23" s="32">
        <f t="shared" si="4"/>
        <v>2174965.1643201285</v>
      </c>
      <c r="E23" s="177">
        <f t="shared" si="4"/>
        <v>371437.2252280337</v>
      </c>
      <c r="F23" s="32">
        <f t="shared" si="4"/>
        <v>230683.94122793287</v>
      </c>
      <c r="G23" s="32">
        <f t="shared" si="4"/>
        <v>2358551.208263753</v>
      </c>
      <c r="H23" s="32">
        <f t="shared" si="4"/>
        <v>589877.4714171127</v>
      </c>
      <c r="I23" s="32">
        <f t="shared" si="4"/>
        <v>73750.42254771685</v>
      </c>
      <c r="J23" s="32">
        <f t="shared" si="4"/>
        <v>69.98770543014811</v>
      </c>
      <c r="K23" s="32">
        <f t="shared" si="4"/>
        <v>379063.337070043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56.44294252402196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32"/>
      <c r="C24" s="32"/>
      <c r="D24" s="32"/>
      <c r="E24" s="177"/>
      <c r="F24" s="1">
        <f>+F15</f>
        <v>364948.9724985286</v>
      </c>
      <c r="G24" s="32"/>
      <c r="H24" s="32"/>
      <c r="I24" s="32"/>
      <c r="J24" s="1">
        <f>+J15</f>
        <v>199.0275</v>
      </c>
      <c r="K24" s="1">
        <f>+K15</f>
        <v>1574853.1577682255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-20.2759193708739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B25" s="1">
        <f>+B15</f>
        <v>3459600.01397934</v>
      </c>
      <c r="C25" s="1">
        <f aca="true" t="shared" si="7" ref="C25:U25">+C15</f>
        <v>4760976.866231226</v>
      </c>
      <c r="D25" s="1">
        <f t="shared" si="7"/>
        <v>4062221.4841386164</v>
      </c>
      <c r="E25" s="176">
        <f t="shared" si="7"/>
        <v>756905.7325598412</v>
      </c>
      <c r="G25" s="1">
        <f t="shared" si="7"/>
        <v>4318526.290572637</v>
      </c>
      <c r="H25" s="1">
        <f t="shared" si="7"/>
        <v>413184.6233464688</v>
      </c>
      <c r="I25" s="1">
        <f t="shared" si="7"/>
        <v>27915.188701265917</v>
      </c>
      <c r="L25" s="1" t="e">
        <f t="shared" si="7"/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187.2775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3652744.541300043</v>
      </c>
      <c r="C26" s="32">
        <f aca="true" t="shared" si="8" ref="C26:K26">AVERAGE(C16:C17)</f>
        <v>6222299.612838735</v>
      </c>
      <c r="D26" s="32">
        <f t="shared" si="8"/>
        <v>5185676.613509643</v>
      </c>
      <c r="E26" s="177">
        <f t="shared" si="8"/>
        <v>834763.5963750295</v>
      </c>
      <c r="F26" s="32">
        <f t="shared" si="8"/>
        <v>418951.2854210367</v>
      </c>
      <c r="G26" s="32">
        <f t="shared" si="8"/>
        <v>4453095.599127138</v>
      </c>
      <c r="H26" s="32">
        <f t="shared" si="8"/>
        <v>228660.93832767138</v>
      </c>
      <c r="I26" s="32">
        <f t="shared" si="8"/>
        <v>12237.439024935407</v>
      </c>
      <c r="J26" s="32">
        <f t="shared" si="8"/>
        <v>7.880780126513105</v>
      </c>
      <c r="K26" s="32">
        <f t="shared" si="8"/>
        <v>927390.219255124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1104</v>
      </c>
      <c r="C29" s="1" t="s">
        <v>1103</v>
      </c>
      <c r="D29" s="1" t="s">
        <v>1106</v>
      </c>
      <c r="E29" s="176" t="s">
        <v>1108</v>
      </c>
      <c r="F29" s="1" t="s">
        <v>1107</v>
      </c>
      <c r="G29" s="1" t="s">
        <v>1109</v>
      </c>
      <c r="H29" s="1" t="s">
        <v>1110</v>
      </c>
      <c r="I29" s="1" t="s">
        <v>1111</v>
      </c>
      <c r="J29" s="1" t="s">
        <v>1240</v>
      </c>
      <c r="K29" s="1" t="s">
        <v>1105</v>
      </c>
      <c r="L29" s="1" t="s">
        <v>1114</v>
      </c>
      <c r="M29" s="1" t="s">
        <v>1116</v>
      </c>
      <c r="N29" s="1" t="s">
        <v>1119</v>
      </c>
      <c r="O29" s="1" t="s">
        <v>1112</v>
      </c>
      <c r="P29" s="1" t="s">
        <v>1113</v>
      </c>
      <c r="Q29" s="1" t="s">
        <v>1137</v>
      </c>
      <c r="R29" s="1" t="s">
        <v>1136</v>
      </c>
      <c r="S29" s="1" t="s">
        <v>1254</v>
      </c>
      <c r="T29" s="1" t="s">
        <v>1115</v>
      </c>
      <c r="U29" s="1" t="s">
        <v>1232</v>
      </c>
    </row>
    <row r="30" spans="1:21" ht="11.25">
      <c r="A30" s="1" t="s">
        <v>1221</v>
      </c>
      <c r="B30" s="1">
        <v>0</v>
      </c>
      <c r="C30" s="1">
        <v>0</v>
      </c>
      <c r="D30" s="1">
        <v>0</v>
      </c>
      <c r="E30" s="176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1096</v>
      </c>
      <c r="B31" s="49">
        <v>20.483173859940678</v>
      </c>
      <c r="C31" s="49">
        <v>0.3611773572275202</v>
      </c>
      <c r="D31" s="49">
        <v>6.053158810757512</v>
      </c>
      <c r="E31" s="178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1271</v>
      </c>
      <c r="B32" s="49">
        <v>22.247760943304677</v>
      </c>
      <c r="C32" s="49">
        <v>8.141025488965884</v>
      </c>
      <c r="D32" s="49">
        <v>7.84342755654428</v>
      </c>
      <c r="E32" s="178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1238</v>
      </c>
      <c r="B33" s="49">
        <v>29.1333925592658</v>
      </c>
      <c r="C33" s="49">
        <v>8.242559088981944</v>
      </c>
      <c r="D33" s="49">
        <v>4.620366665994165</v>
      </c>
      <c r="E33" s="178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49"/>
      <c r="C34" s="49"/>
      <c r="D34" s="49"/>
      <c r="E34" s="117"/>
      <c r="F34" s="179">
        <v>0.13168086754453914</v>
      </c>
      <c r="G34" s="49"/>
      <c r="H34" s="49"/>
      <c r="I34" s="49"/>
      <c r="J34" s="72">
        <v>0.118</v>
      </c>
      <c r="K34" s="180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1243</v>
      </c>
      <c r="B35" s="34">
        <v>23.640924877779227</v>
      </c>
      <c r="C35" s="34">
        <v>7.738668122537733</v>
      </c>
      <c r="D35" s="34">
        <v>7.775286039596052</v>
      </c>
      <c r="E35" s="179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79"/>
      <c r="F36" s="34"/>
      <c r="G36" s="34"/>
      <c r="H36" s="34"/>
      <c r="I36" s="34"/>
      <c r="J36" s="72"/>
      <c r="K36" s="7"/>
      <c r="L36" s="7"/>
    </row>
    <row r="38" spans="1:22" ht="11.25">
      <c r="A38" s="1" t="s">
        <v>1222</v>
      </c>
      <c r="B38" s="29">
        <f>SLOPE(B30:B33,B20:B23)</f>
        <v>5.817540155747164E-06</v>
      </c>
      <c r="C38" s="29">
        <f aca="true" t="shared" si="9" ref="C38:K38">SLOPE(C30:C33,C20:C23)</f>
        <v>1.5172811278421283E-06</v>
      </c>
      <c r="D38" s="29">
        <f t="shared" si="9"/>
        <v>2.0715283756881437E-06</v>
      </c>
      <c r="E38" s="29">
        <f t="shared" si="9"/>
        <v>6.102070218023656E-06</v>
      </c>
      <c r="F38" s="29">
        <f t="shared" si="9"/>
        <v>3.757642557993594E-07</v>
      </c>
      <c r="G38" s="29">
        <f t="shared" si="9"/>
        <v>1.914258561568094E-06</v>
      </c>
      <c r="H38" s="29">
        <f t="shared" si="9"/>
        <v>4.027460605393294E-06</v>
      </c>
      <c r="I38" s="29">
        <f t="shared" si="9"/>
        <v>1.5874645438389442E-05</v>
      </c>
      <c r="J38" s="29">
        <f>SLOPE(J30:J34,J20:J24)</f>
        <v>0.0005498787009424786</v>
      </c>
      <c r="K38" s="29">
        <f>SLOPE(K30:K34,K20:K24)</f>
        <v>1.0366821878056398E-06</v>
      </c>
      <c r="L38" s="29" t="e">
        <f aca="true" t="shared" si="10" ref="C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0.319254396406534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1223</v>
      </c>
      <c r="B39" s="29">
        <f>INTERCEPT(B30:B33,B20:B23)</f>
        <v>0.03133056910992593</v>
      </c>
      <c r="C39" s="29">
        <f aca="true" t="shared" si="11" ref="C39:K39">INTERCEPT(C30:C33,C20:C23)</f>
        <v>0.014137779667191985</v>
      </c>
      <c r="D39" s="29">
        <f t="shared" si="11"/>
        <v>0.0663847148351282</v>
      </c>
      <c r="E39" s="29">
        <f t="shared" si="11"/>
        <v>-0.0941388482818013</v>
      </c>
      <c r="F39" s="29">
        <f t="shared" si="11"/>
        <v>-0.0014551455956313547</v>
      </c>
      <c r="G39" s="29">
        <f t="shared" si="11"/>
        <v>-0.014661757492805627</v>
      </c>
      <c r="H39" s="29">
        <f t="shared" si="11"/>
        <v>0.0036836020900112842</v>
      </c>
      <c r="I39" s="29">
        <f t="shared" si="11"/>
        <v>0.0008582550649560705</v>
      </c>
      <c r="J39" s="29">
        <f>INTERCEPT(J30:J34,J20:J24)</f>
        <v>0.009156928963543108</v>
      </c>
      <c r="K39" s="29">
        <f>INTERCEPT(K30:K34,K20:K24)</f>
        <v>0.005550055181968716</v>
      </c>
      <c r="L39" s="29" t="e">
        <f aca="true" t="shared" si="12" ref="C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8.263687796181738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1224</v>
      </c>
      <c r="B40" s="29">
        <f>TREND(B30:B33,B20:B23,,TRUE)</f>
        <v>0.03133056910992545</v>
      </c>
      <c r="C40" s="29">
        <f aca="true" t="shared" si="13" ref="C40:K40">TREND(C30:C33,C20:C23,,TRUE)</f>
        <v>0.014137779667192804</v>
      </c>
      <c r="D40" s="29">
        <f t="shared" si="13"/>
        <v>0.06638471483512942</v>
      </c>
      <c r="E40" s="29">
        <f t="shared" si="13"/>
        <v>-0.09413884828180655</v>
      </c>
      <c r="F40" s="29">
        <f t="shared" si="13"/>
        <v>-0.0014551455956313452</v>
      </c>
      <c r="G40" s="29">
        <f t="shared" si="13"/>
        <v>-0.014661757492806552</v>
      </c>
      <c r="H40" s="29">
        <f t="shared" si="13"/>
        <v>0.0036836020900112335</v>
      </c>
      <c r="I40" s="29">
        <f t="shared" si="13"/>
        <v>0.0008582550649562172</v>
      </c>
      <c r="J40" s="29">
        <f>TREND(J30:J34,J20:J24,,TRUE)</f>
        <v>0.009156928963543096</v>
      </c>
      <c r="K40" s="29">
        <f>TREND(K30:K34,K20:K24,,TRUE)</f>
        <v>0.005550055181968474</v>
      </c>
      <c r="L40" s="29" t="e">
        <f aca="true" t="shared" si="14" ref="C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8.263687796181738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1225</v>
      </c>
      <c r="B41" s="29">
        <f>RSQ(B30:B33,B20:B23)</f>
        <v>0.999845684882955</v>
      </c>
      <c r="C41" s="29">
        <f aca="true" t="shared" si="15" ref="C41:K41">RSQ(C30:C33,C20:C23)</f>
        <v>0.9988736725702851</v>
      </c>
      <c r="D41" s="29">
        <f t="shared" si="15"/>
        <v>0.9982499054888271</v>
      </c>
      <c r="E41" s="29">
        <f t="shared" si="15"/>
        <v>0.9998811797090006</v>
      </c>
      <c r="F41" s="29">
        <f t="shared" si="15"/>
        <v>0.9968582398023061</v>
      </c>
      <c r="G41" s="29">
        <f t="shared" si="15"/>
        <v>0.9999677361202953</v>
      </c>
      <c r="H41" s="29">
        <f t="shared" si="15"/>
        <v>0.9998649981611591</v>
      </c>
      <c r="I41" s="29">
        <f t="shared" si="15"/>
        <v>0.9999691763797229</v>
      </c>
      <c r="J41" s="29">
        <f>RSQ(J30:J34,J20:J24)</f>
        <v>0.9886160812581213</v>
      </c>
      <c r="K41" s="29">
        <f>RSQ(K30:K34,K20:K24)</f>
        <v>0.9996578093135139</v>
      </c>
      <c r="L41" s="29" t="e">
        <f aca="true" t="shared" si="16" ref="C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0.8848217541775344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1269</v>
      </c>
    </row>
    <row r="69" spans="1:21" ht="11.25">
      <c r="A69" s="22"/>
      <c r="B69" s="1" t="s">
        <v>1104</v>
      </c>
      <c r="C69" s="1" t="s">
        <v>1103</v>
      </c>
      <c r="D69" s="1" t="s">
        <v>1106</v>
      </c>
      <c r="E69" s="176" t="s">
        <v>1108</v>
      </c>
      <c r="F69" s="1" t="s">
        <v>1107</v>
      </c>
      <c r="G69" s="1" t="s">
        <v>1109</v>
      </c>
      <c r="H69" s="1" t="s">
        <v>1110</v>
      </c>
      <c r="I69" s="1" t="s">
        <v>1111</v>
      </c>
      <c r="J69" s="1" t="s">
        <v>1290</v>
      </c>
      <c r="K69" s="1" t="s">
        <v>1105</v>
      </c>
      <c r="L69" s="1" t="s">
        <v>1114</v>
      </c>
      <c r="M69" s="1" t="s">
        <v>1116</v>
      </c>
      <c r="N69" s="1" t="s">
        <v>1119</v>
      </c>
      <c r="O69" s="1" t="s">
        <v>1112</v>
      </c>
      <c r="P69" s="1" t="s">
        <v>1113</v>
      </c>
      <c r="Q69" s="1" t="s">
        <v>1137</v>
      </c>
      <c r="R69" s="1" t="s">
        <v>1136</v>
      </c>
      <c r="S69" s="1" t="s">
        <v>1118</v>
      </c>
      <c r="T69" s="1" t="s">
        <v>1115</v>
      </c>
      <c r="U69" s="1" t="s">
        <v>1232</v>
      </c>
    </row>
    <row r="70" spans="1:21" ht="11.25">
      <c r="A70" s="1" t="s">
        <v>1097</v>
      </c>
      <c r="B70" s="34">
        <v>23.328658251519403</v>
      </c>
      <c r="C70" s="34">
        <v>7.146638433033351</v>
      </c>
      <c r="D70" s="34">
        <v>8.601398601398602</v>
      </c>
      <c r="E70" s="179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1125</v>
      </c>
      <c r="B72" s="49">
        <v>19.043871819468357</v>
      </c>
      <c r="C72" s="49">
        <v>0.10138186627606041</v>
      </c>
      <c r="D72" s="49">
        <v>6.120775290449932</v>
      </c>
      <c r="E72" s="178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1127</v>
      </c>
      <c r="B73" s="49">
        <v>25.322093355602174</v>
      </c>
      <c r="C73" s="49">
        <v>7.154452265546375</v>
      </c>
      <c r="D73" s="49">
        <v>9.664997325624585</v>
      </c>
      <c r="E73" s="178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1221</v>
      </c>
      <c r="B75" s="39">
        <v>0</v>
      </c>
    </row>
    <row r="76" spans="1:2" ht="11.25">
      <c r="A76" s="1" t="s">
        <v>1177</v>
      </c>
      <c r="B76" s="91">
        <v>815775.5763590767</v>
      </c>
    </row>
    <row r="77" spans="1:2" ht="11.25">
      <c r="A77" s="1" t="s">
        <v>1179</v>
      </c>
      <c r="B77" s="39">
        <v>324422.6703893792</v>
      </c>
    </row>
    <row r="78" spans="1:2" ht="11.25">
      <c r="A78" s="1" t="s">
        <v>1178</v>
      </c>
      <c r="B78" s="91">
        <v>3725412.536306778</v>
      </c>
    </row>
    <row r="79" spans="1:2" ht="11.25">
      <c r="A79" s="1" t="s">
        <v>1281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1108</v>
      </c>
    </row>
    <row r="83" spans="1:2" ht="11.25">
      <c r="A83" s="1" t="s">
        <v>1221</v>
      </c>
      <c r="B83" s="39">
        <v>0</v>
      </c>
    </row>
    <row r="84" spans="1:2" ht="11.25">
      <c r="A84" s="1" t="s">
        <v>1271</v>
      </c>
      <c r="B84" s="117">
        <v>5.804982036802153</v>
      </c>
    </row>
    <row r="85" spans="1:2" ht="11.25">
      <c r="A85" s="1" t="s">
        <v>1238</v>
      </c>
      <c r="B85" s="117">
        <v>2.245314319076767</v>
      </c>
    </row>
    <row r="86" spans="1:2" ht="11.25">
      <c r="A86" s="1" t="s">
        <v>1125</v>
      </c>
      <c r="B86" s="117">
        <v>30.149666915583403</v>
      </c>
    </row>
    <row r="87" spans="1:2" ht="11.25">
      <c r="A87" s="34" t="s">
        <v>1243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1222</v>
      </c>
      <c r="B90" s="125">
        <f>SLOPE(B83:B85,B75:B77)</f>
        <v>7.126336539044292E-06</v>
      </c>
    </row>
    <row r="91" spans="1:2" ht="11.25">
      <c r="A91" s="1" t="s">
        <v>1223</v>
      </c>
      <c r="B91" s="125">
        <f>INTERCEPT(B83:B85,B75:B77)</f>
        <v>-0.02504669055961317</v>
      </c>
    </row>
    <row r="92" spans="1:2" ht="11.25">
      <c r="A92" s="1" t="s">
        <v>1224</v>
      </c>
      <c r="B92" s="125">
        <f>TREND(B83:B85,B75:B77,,TRUE)</f>
        <v>-0.025046690559612284</v>
      </c>
    </row>
    <row r="93" spans="1:2" ht="11.25">
      <c r="A93" s="1" t="s">
        <v>1225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1123</v>
      </c>
      <c r="B1" s="3" t="s">
        <v>1124</v>
      </c>
      <c r="C1" s="3" t="s">
        <v>1125</v>
      </c>
      <c r="D1" s="3" t="s">
        <v>1097</v>
      </c>
      <c r="E1" s="3" t="s">
        <v>1271</v>
      </c>
      <c r="F1" s="3" t="s">
        <v>1096</v>
      </c>
      <c r="G1" s="69" t="s">
        <v>1243</v>
      </c>
      <c r="H1" s="3" t="s">
        <v>1126</v>
      </c>
      <c r="I1" s="3" t="s">
        <v>1127</v>
      </c>
      <c r="J1" s="3" t="s">
        <v>1246</v>
      </c>
      <c r="K1" s="3" t="s">
        <v>1247</v>
      </c>
      <c r="L1" s="12"/>
      <c r="M1" s="13" t="s">
        <v>1282</v>
      </c>
      <c r="N1" s="54" t="s">
        <v>1245</v>
      </c>
      <c r="O1" s="55" t="s">
        <v>1125</v>
      </c>
      <c r="P1" s="55" t="s">
        <v>1096</v>
      </c>
      <c r="Q1" s="55" t="s">
        <v>1271</v>
      </c>
      <c r="R1" s="55" t="s">
        <v>1127</v>
      </c>
      <c r="S1" s="55" t="s">
        <v>1249</v>
      </c>
      <c r="T1" s="55" t="s">
        <v>1097</v>
      </c>
      <c r="U1" s="55" t="s">
        <v>1284</v>
      </c>
      <c r="V1" s="56" t="s">
        <v>1126</v>
      </c>
      <c r="W1" s="55" t="s">
        <v>1124</v>
      </c>
      <c r="X1" s="57" t="s">
        <v>1250</v>
      </c>
    </row>
    <row r="2" spans="1:24" ht="11.25">
      <c r="A2" s="4" t="s">
        <v>1138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1104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1139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1103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1214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1106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1215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1108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1129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1107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1128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1109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1130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1110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1216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1111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1217</v>
      </c>
      <c r="B10" s="5" t="s">
        <v>1131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1248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1218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1105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1219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1132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1133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1134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1253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1112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1114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1113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1116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1114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1119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1115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1112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1116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1113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1117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1137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1135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1136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1118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1118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1136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1115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1119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1232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1137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1251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1232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1252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1270</v>
      </c>
      <c r="B31" s="38"/>
      <c r="C31" s="12"/>
      <c r="E31" s="4"/>
      <c r="F31" s="44"/>
    </row>
    <row r="32" spans="1:11" ht="23.25" thickBot="1">
      <c r="A32" s="2" t="s">
        <v>1123</v>
      </c>
      <c r="B32" s="3" t="s">
        <v>1124</v>
      </c>
      <c r="C32" s="3" t="s">
        <v>1125</v>
      </c>
      <c r="D32" s="3" t="s">
        <v>1097</v>
      </c>
      <c r="E32" s="3" t="s">
        <v>1271</v>
      </c>
      <c r="F32" s="3" t="s">
        <v>1096</v>
      </c>
      <c r="G32" s="69" t="s">
        <v>1243</v>
      </c>
      <c r="H32" s="3" t="s">
        <v>1126</v>
      </c>
      <c r="I32" s="3" t="s">
        <v>1127</v>
      </c>
      <c r="J32" s="3" t="s">
        <v>1246</v>
      </c>
      <c r="K32" s="3" t="s">
        <v>1247</v>
      </c>
    </row>
    <row r="33" spans="1:11" ht="11.25">
      <c r="A33" s="4" t="s">
        <v>1138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1139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1214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1215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1129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1128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1130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1216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1217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1218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1133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1094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8847.492041320358</v>
      </c>
      <c r="D4" s="7">
        <f>'blk, drift &amp; conc calc'!D5</f>
        <v>6886.045</v>
      </c>
      <c r="E4" s="7">
        <f>'blk, drift &amp; conc calc'!E5</f>
        <v>13017.205797423918</v>
      </c>
      <c r="F4" s="7">
        <f>'blk, drift &amp; conc calc'!F5</f>
        <v>1683.04</v>
      </c>
      <c r="G4" s="7">
        <f>'blk, drift &amp; conc calc'!G5</f>
        <v>10539.59337909023</v>
      </c>
      <c r="H4" s="7">
        <f>'blk, drift &amp; conc calc'!H5</f>
        <v>11638.42</v>
      </c>
      <c r="I4" s="7">
        <f>'blk, drift &amp; conc calc'!I5</f>
        <v>4057.0249999999996</v>
      </c>
      <c r="J4" s="7">
        <f>'blk, drift &amp; conc calc'!J5</f>
        <v>124.43</v>
      </c>
      <c r="K4" s="7">
        <f>'blk, drift &amp; conc calc'!K5</f>
        <v>47.19</v>
      </c>
      <c r="L4" s="7">
        <f>'blk, drift &amp; conc calc'!L5</f>
        <v>760.1666112740834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47.19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9854.37</v>
      </c>
      <c r="D5" s="7">
        <f>'blk, drift &amp; conc calc'!D32</f>
        <v>5877.98</v>
      </c>
      <c r="E5" s="7">
        <f>'blk, drift &amp; conc calc'!E32</f>
        <v>13164.20515287625</v>
      </c>
      <c r="F5" s="7">
        <f>'blk, drift &amp; conc calc'!F32</f>
        <v>583.6448803174321</v>
      </c>
      <c r="G5" s="7">
        <f>'blk, drift &amp; conc calc'!G32</f>
        <v>11350.6216238526</v>
      </c>
      <c r="H5" s="7">
        <f>'blk, drift &amp; conc calc'!H32</f>
        <v>10811.615640411776</v>
      </c>
      <c r="I5" s="7">
        <f>'blk, drift &amp; conc calc'!I32</f>
        <v>2987.2157560714213</v>
      </c>
      <c r="J5" s="7">
        <f>'blk, drift &amp; conc calc'!J32</f>
        <v>94.74</v>
      </c>
      <c r="K5" s="7">
        <f>'blk, drift &amp; conc calc'!K32</f>
        <v>50.235</v>
      </c>
      <c r="L5" s="7">
        <f>'blk, drift &amp; conc calc'!L32</f>
        <v>501.8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73.735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1120</v>
      </c>
      <c r="C9" s="7">
        <f>AVERAGE(C4:C5)</f>
        <v>9350.93102066018</v>
      </c>
      <c r="D9" s="7">
        <f>AVERAGE(D4:D5)</f>
        <v>6382.0125</v>
      </c>
      <c r="E9" s="7">
        <f>AVERAGE(E4:E5)</f>
        <v>13090.705475150084</v>
      </c>
      <c r="F9" s="7">
        <f aca="true" t="shared" si="0" ref="F9:V9">AVERAGE(F4:F5)</f>
        <v>1133.342440158716</v>
      </c>
      <c r="G9" s="7">
        <f t="shared" si="0"/>
        <v>10945.107501471415</v>
      </c>
      <c r="H9" s="7">
        <f t="shared" si="0"/>
        <v>11225.017820205889</v>
      </c>
      <c r="I9" s="7">
        <f t="shared" si="0"/>
        <v>3522.1203780357105</v>
      </c>
      <c r="J9" s="7">
        <f t="shared" si="0"/>
        <v>109.58500000000001</v>
      </c>
      <c r="K9" s="7">
        <f t="shared" si="0"/>
        <v>48.7125</v>
      </c>
      <c r="L9" s="7">
        <f t="shared" si="0"/>
        <v>630.9833056370417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60.4625</v>
      </c>
      <c r="U9" s="7">
        <f t="shared" si="0"/>
        <v>0</v>
      </c>
      <c r="V9" s="7">
        <f t="shared" si="0"/>
        <v>0</v>
      </c>
    </row>
    <row r="12" ht="11.25">
      <c r="B12" s="71" t="s">
        <v>1229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2005-02-01T15:29:40Z</dcterms:modified>
  <cp:category/>
  <cp:version/>
  <cp:contentType/>
  <cp:contentStatus/>
</cp:coreProperties>
</file>