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45" windowWidth="15480" windowHeight="11400" tabRatio="721" firstSheet="3" activeTab="9"/>
  </bookViews>
  <sheets>
    <sheet name="Note" sheetId="1" r:id="rId1"/>
    <sheet name="RawData major" sheetId="2" r:id="rId2"/>
    <sheet name="raw data" sheetId="3" r:id="rId3"/>
    <sheet name="recalc raw" sheetId="4" r:id="rId4"/>
    <sheet name="blk, drift &amp; conc calc" sheetId="5" r:id="rId5"/>
    <sheet name="Compar" sheetId="6" r:id="rId6"/>
    <sheet name="regressions" sheetId="7" r:id="rId7"/>
    <sheet name="all stds (icp)" sheetId="8" r:id="rId8"/>
    <sheet name="blanks" sheetId="9" r:id="rId9"/>
    <sheet name="Final data Table" sheetId="10" r:id="rId10"/>
    <sheet name="Drift" sheetId="11" r:id="rId11"/>
  </sheets>
  <externalReferences>
    <externalReference r:id="rId14"/>
  </externalReferences>
  <definedNames>
    <definedName name="_xlnm.Print_Area" localSheetId="7">'all stds (icp)'!#REF!</definedName>
  </definedNames>
  <calcPr fullCalcOnLoad="1"/>
</workbook>
</file>

<file path=xl/sharedStrings.xml><?xml version="1.0" encoding="utf-8"?>
<sst xmlns="http://schemas.openxmlformats.org/spreadsheetml/2006/main" count="6669" uniqueCount="1318">
  <si>
    <t xml:space="preserve">      373.34</t>
  </si>
  <si>
    <t xml:space="preserve">      413.84</t>
  </si>
  <si>
    <t xml:space="preserve">      432.66</t>
  </si>
  <si>
    <t xml:space="preserve">  4,623,473.56</t>
  </si>
  <si>
    <t xml:space="preserve">  4,892,654.83</t>
  </si>
  <si>
    <t xml:space="preserve">  4,937,404.85</t>
  </si>
  <si>
    <t xml:space="preserve">   465,952.06</t>
  </si>
  <si>
    <t xml:space="preserve">   460,430.57</t>
  </si>
  <si>
    <t xml:space="preserve">   458,283.82</t>
  </si>
  <si>
    <t xml:space="preserve">  4,823,724.81</t>
  </si>
  <si>
    <t xml:space="preserve">  4,949,387.95</t>
  </si>
  <si>
    <t xml:space="preserve">  5,041,848.38</t>
  </si>
  <si>
    <t xml:space="preserve">   857,796.79</t>
  </si>
  <si>
    <t xml:space="preserve">   856,913.25</t>
  </si>
  <si>
    <t xml:space="preserve">   841,404.04</t>
  </si>
  <si>
    <t xml:space="preserve">   492,396.39</t>
  </si>
  <si>
    <t xml:space="preserve">   490,744.35</t>
  </si>
  <si>
    <t xml:space="preserve">   492,907.12</t>
  </si>
  <si>
    <t xml:space="preserve">  1,640,244.56</t>
  </si>
  <si>
    <t xml:space="preserve">  1,716,376.86</t>
  </si>
  <si>
    <t xml:space="preserve">  1,732,055.61</t>
  </si>
  <si>
    <t xml:space="preserve">  4,178,744.28</t>
  </si>
  <si>
    <t xml:space="preserve">  4,202,304.72</t>
  </si>
  <si>
    <t xml:space="preserve">  4,398,508.42</t>
  </si>
  <si>
    <t xml:space="preserve">  4,917,126.44</t>
  </si>
  <si>
    <t xml:space="preserve">  4,800,278.37</t>
  </si>
  <si>
    <t xml:space="preserve">  4,887,277.18</t>
  </si>
  <si>
    <t xml:space="preserve">   473,337.80</t>
  </si>
  <si>
    <t xml:space="preserve">   507,284.40</t>
  </si>
  <si>
    <t xml:space="preserve">   487,938.38</t>
  </si>
  <si>
    <t xml:space="preserve">    27,355.10</t>
  </si>
  <si>
    <t xml:space="preserve">    27,137.28</t>
  </si>
  <si>
    <t xml:space="preserve">    27,015.73</t>
  </si>
  <si>
    <t>Print Date: 02-02-2005</t>
  </si>
  <si>
    <t>132R1(36-45)</t>
  </si>
  <si>
    <t>135R2(53-63)</t>
  </si>
  <si>
    <t>136R2(4-14)</t>
  </si>
  <si>
    <t>137R2(132-135)</t>
  </si>
  <si>
    <t>138R3(69-79)</t>
  </si>
  <si>
    <t>139R3(126-133)</t>
  </si>
  <si>
    <t>140R2(11-19)</t>
  </si>
  <si>
    <t>Acid Blank</t>
  </si>
  <si>
    <t>140R3(91-101)</t>
  </si>
  <si>
    <t>142R2(68-78)</t>
  </si>
  <si>
    <t>144R1(41-49)</t>
  </si>
  <si>
    <t xml:space="preserve">   414,228.83</t>
  </si>
  <si>
    <t xml:space="preserve">   418,976.61</t>
  </si>
  <si>
    <t xml:space="preserve">   412,410.54</t>
  </si>
  <si>
    <t xml:space="preserve">  2,440,512.99</t>
  </si>
  <si>
    <t xml:space="preserve">  2,437,331.61</t>
  </si>
  <si>
    <t xml:space="preserve">  2,396,375.62</t>
  </si>
  <si>
    <t xml:space="preserve">  5,811,455.74</t>
  </si>
  <si>
    <t xml:space="preserve">  5,402,930.87</t>
  </si>
  <si>
    <t xml:space="preserve">  5,645,303.66</t>
  </si>
  <si>
    <t xml:space="preserve">   702,442.20</t>
  </si>
  <si>
    <t xml:space="preserve">   718,328.68</t>
  </si>
  <si>
    <t xml:space="preserve">   695,675.76</t>
  </si>
  <si>
    <t xml:space="preserve">    74,502.39</t>
  </si>
  <si>
    <t xml:space="preserve">    73,501.61</t>
  </si>
  <si>
    <t xml:space="preserve">    70,001.25</t>
  </si>
  <si>
    <t xml:space="preserve">       81.15</t>
  </si>
  <si>
    <t xml:space="preserve">       43.93</t>
  </si>
  <si>
    <t xml:space="preserve">       66.87</t>
  </si>
  <si>
    <t xml:space="preserve">     6,939.19</t>
  </si>
  <si>
    <t xml:space="preserve">     6,829.02</t>
  </si>
  <si>
    <t xml:space="preserve">     6,978.29</t>
  </si>
  <si>
    <t xml:space="preserve">    20,397.53</t>
  </si>
  <si>
    <t xml:space="preserve">    19,413.02</t>
  </si>
  <si>
    <t xml:space="preserve">    19,480.98</t>
  </si>
  <si>
    <t xml:space="preserve">    19,341.65</t>
  </si>
  <si>
    <t xml:space="preserve">    19,040.11</t>
  </si>
  <si>
    <t xml:space="preserve">    19,873.34</t>
  </si>
  <si>
    <t xml:space="preserve">      769.71</t>
  </si>
  <si>
    <t xml:space="preserve">      762.36</t>
  </si>
  <si>
    <t xml:space="preserve">      798.45</t>
  </si>
  <si>
    <t xml:space="preserve">      803.32</t>
  </si>
  <si>
    <t xml:space="preserve">      834.35</t>
  </si>
  <si>
    <t xml:space="preserve">      820.01</t>
  </si>
  <si>
    <t xml:space="preserve">      515.81</t>
  </si>
  <si>
    <t xml:space="preserve">      864.74</t>
  </si>
  <si>
    <t xml:space="preserve">      858.96</t>
  </si>
  <si>
    <t xml:space="preserve">     8,426.22</t>
  </si>
  <si>
    <t xml:space="preserve">     8,564.73</t>
  </si>
  <si>
    <t xml:space="preserve">     8,614.33</t>
  </si>
  <si>
    <t xml:space="preserve">     9,039.86</t>
  </si>
  <si>
    <t xml:space="preserve">     7,740.22</t>
  </si>
  <si>
    <t xml:space="preserve">     8,747.90</t>
  </si>
  <si>
    <t xml:space="preserve">     2,636.33</t>
  </si>
  <si>
    <t xml:space="preserve">     2,636.23</t>
  </si>
  <si>
    <t xml:space="preserve">     2,620.46</t>
  </si>
  <si>
    <t xml:space="preserve">      188.20</t>
  </si>
  <si>
    <t xml:space="preserve">      155.93</t>
  </si>
  <si>
    <t>-        0.84</t>
  </si>
  <si>
    <t xml:space="preserve">       39.50</t>
  </si>
  <si>
    <t xml:space="preserve">       87.06</t>
  </si>
  <si>
    <t xml:space="preserve">       17.71</t>
  </si>
  <si>
    <t xml:space="preserve">  4,095,281.01</t>
  </si>
  <si>
    <t xml:space="preserve">  3,960,910.45</t>
  </si>
  <si>
    <t xml:space="preserve">  4,140,780.92</t>
  </si>
  <si>
    <t xml:space="preserve">   326,591.59</t>
  </si>
  <si>
    <t xml:space="preserve">   324,324.46</t>
  </si>
  <si>
    <t xml:space="preserve">   321,201.97</t>
  </si>
  <si>
    <t xml:space="preserve">  3,409,921.39</t>
  </si>
  <si>
    <t xml:space="preserve">  3,394,563.81</t>
  </si>
  <si>
    <t xml:space="preserve">  3,409,693.50</t>
  </si>
  <si>
    <t xml:space="preserve">  5,681,796.70</t>
  </si>
  <si>
    <t xml:space="preserve">  5,589,776.70</t>
  </si>
  <si>
    <t xml:space="preserve">  5,842,389.18</t>
  </si>
  <si>
    <t xml:space="preserve">   404,930.47</t>
  </si>
  <si>
    <t xml:space="preserve">   404,021.96</t>
  </si>
  <si>
    <t xml:space="preserve">   420,007.29</t>
  </si>
  <si>
    <t xml:space="preserve">     3,029.61</t>
  </si>
  <si>
    <t xml:space="preserve">     2,642.78</t>
  </si>
  <si>
    <t xml:space="preserve">     2,617.82</t>
  </si>
  <si>
    <t xml:space="preserve">    61,075.43</t>
  </si>
  <si>
    <t xml:space="preserve">    60,210.79</t>
  </si>
  <si>
    <t xml:space="preserve">    59,936.29</t>
  </si>
  <si>
    <t xml:space="preserve">    70,709.37</t>
  </si>
  <si>
    <t xml:space="preserve">    70,290.75</t>
  </si>
  <si>
    <t xml:space="preserve">    70,011.81</t>
  </si>
  <si>
    <t xml:space="preserve">     4,014.08</t>
  </si>
  <si>
    <t xml:space="preserve">     4,055.45</t>
  </si>
  <si>
    <t xml:space="preserve">     4,166.13</t>
  </si>
  <si>
    <t xml:space="preserve">      195.11</t>
  </si>
  <si>
    <t xml:space="preserve">       38.57</t>
  </si>
  <si>
    <t xml:space="preserve">      198.60</t>
  </si>
  <si>
    <t>-       15.27</t>
  </si>
  <si>
    <t xml:space="preserve">       51.11</t>
  </si>
  <si>
    <t xml:space="preserve">        2.24</t>
  </si>
  <si>
    <t xml:space="preserve">     3,465.12</t>
  </si>
  <si>
    <t xml:space="preserve">     3,190.43</t>
  </si>
  <si>
    <t xml:space="preserve">     3,278.37</t>
  </si>
  <si>
    <t xml:space="preserve">    21,061.16</t>
  </si>
  <si>
    <t xml:space="preserve">    21,620.66</t>
  </si>
  <si>
    <t xml:space="preserve">    20,936.22</t>
  </si>
  <si>
    <t xml:space="preserve">    17,764.08</t>
  </si>
  <si>
    <t xml:space="preserve">    17,068.48</t>
  </si>
  <si>
    <t xml:space="preserve">    17,312.49</t>
  </si>
  <si>
    <t xml:space="preserve">      539.43</t>
  </si>
  <si>
    <t xml:space="preserve">      557.08</t>
  </si>
  <si>
    <t xml:space="preserve">      514.43</t>
  </si>
  <si>
    <t xml:space="preserve">      477.27</t>
  </si>
  <si>
    <t xml:space="preserve">      520.42</t>
  </si>
  <si>
    <t xml:space="preserve">      518.49</t>
  </si>
  <si>
    <t xml:space="preserve">      991.50</t>
  </si>
  <si>
    <t xml:space="preserve">     1,005.87</t>
  </si>
  <si>
    <t xml:space="preserve">      821.64</t>
  </si>
  <si>
    <t xml:space="preserve">     8,649.31</t>
  </si>
  <si>
    <t xml:space="preserve">     8,907.32</t>
  </si>
  <si>
    <t xml:space="preserve">     9,235.37</t>
  </si>
  <si>
    <t xml:space="preserve">     3,218.20</t>
  </si>
  <si>
    <t xml:space="preserve">     3,726.51</t>
  </si>
  <si>
    <t xml:space="preserve">     3,851.61</t>
  </si>
  <si>
    <t xml:space="preserve">      961.97</t>
  </si>
  <si>
    <t xml:space="preserve">     1,015.81</t>
  </si>
  <si>
    <t xml:space="preserve">      911.19</t>
  </si>
  <si>
    <t>-        6.47</t>
  </si>
  <si>
    <t xml:space="preserve">       38.52</t>
  </si>
  <si>
    <t xml:space="preserve">      171.70</t>
  </si>
  <si>
    <t xml:space="preserve">   289,439.31</t>
  </si>
  <si>
    <t xml:space="preserve">   286,674.09</t>
  </si>
  <si>
    <t xml:space="preserve">  2,551,803.25</t>
  </si>
  <si>
    <t xml:space="preserve">  2,481,912.31</t>
  </si>
  <si>
    <t xml:space="preserve">  2,515,328.45</t>
  </si>
  <si>
    <t xml:space="preserve">   981,097.44</t>
  </si>
  <si>
    <t xml:space="preserve">   979,474.31</t>
  </si>
  <si>
    <t xml:space="preserve">   996,363.87</t>
  </si>
  <si>
    <t xml:space="preserve">   493,676.18</t>
  </si>
  <si>
    <t xml:space="preserve">   489,730.75</t>
  </si>
  <si>
    <t xml:space="preserve">   500,078.99</t>
  </si>
  <si>
    <t xml:space="preserve">   241,864.72</t>
  </si>
  <si>
    <t xml:space="preserve">   239,935.21</t>
  </si>
  <si>
    <t xml:space="preserve">   248,318.67</t>
  </si>
  <si>
    <t xml:space="preserve">  5,011,003.08</t>
  </si>
  <si>
    <t xml:space="preserve">  5,031,529.92</t>
  </si>
  <si>
    <t xml:space="preserve">  5,051,922.72</t>
  </si>
  <si>
    <t xml:space="preserve">  7,046,695.93</t>
  </si>
  <si>
    <t xml:space="preserve">  6,882,704.57</t>
  </si>
  <si>
    <t xml:space="preserve">  7,043,598.32</t>
  </si>
  <si>
    <t xml:space="preserve">   508,206.39</t>
  </si>
  <si>
    <t xml:space="preserve">   516,876.44</t>
  </si>
  <si>
    <t xml:space="preserve">   487,738.00</t>
  </si>
  <si>
    <t xml:space="preserve">     3,510.17</t>
  </si>
  <si>
    <t xml:space="preserve">     3,232.82</t>
  </si>
  <si>
    <t xml:space="preserve">     3,377.77</t>
  </si>
  <si>
    <t>144r1  41-49</t>
  </si>
  <si>
    <t xml:space="preserve">       96.60</t>
  </si>
  <si>
    <t xml:space="preserve">       19.23</t>
  </si>
  <si>
    <t xml:space="preserve">       48.25</t>
  </si>
  <si>
    <t xml:space="preserve">  4,833,493.75</t>
  </si>
  <si>
    <t xml:space="preserve">  4,945,966.99</t>
  </si>
  <si>
    <t xml:space="preserve">  4,821,013.72</t>
  </si>
  <si>
    <t xml:space="preserve">   358,929.25</t>
  </si>
  <si>
    <t xml:space="preserve">   359,607.46</t>
  </si>
  <si>
    <t xml:space="preserve">   343,251.22</t>
  </si>
  <si>
    <t xml:space="preserve">  3,156,879.46</t>
  </si>
  <si>
    <t xml:space="preserve">  3,094,636.06</t>
  </si>
  <si>
    <t xml:space="preserve">  3,164,749.27</t>
  </si>
  <si>
    <t xml:space="preserve">  1,413,191.57</t>
  </si>
  <si>
    <t xml:space="preserve">  1,365,532.25</t>
  </si>
  <si>
    <t xml:space="preserve">  1,379,192.68</t>
  </si>
  <si>
    <t xml:space="preserve">   464,826.47</t>
  </si>
  <si>
    <t xml:space="preserve">   493,815.44</t>
  </si>
  <si>
    <t xml:space="preserve">   495,693.52</t>
  </si>
  <si>
    <t xml:space="preserve">   230,037.38</t>
  </si>
  <si>
    <t xml:space="preserve">   229,757.40</t>
  </si>
  <si>
    <t xml:space="preserve">   223,984.14</t>
  </si>
  <si>
    <t xml:space="preserve">  4,998,533.19</t>
  </si>
  <si>
    <t xml:space="preserve">  4,950,364.43</t>
  </si>
  <si>
    <t xml:space="preserve">  5,082,093.79</t>
  </si>
  <si>
    <t xml:space="preserve">  5,757,863.75</t>
  </si>
  <si>
    <t xml:space="preserve">  5,736,629.50</t>
  </si>
  <si>
    <t xml:space="preserve">  5,785,692.92</t>
  </si>
  <si>
    <t xml:space="preserve">   348,655.20</t>
  </si>
  <si>
    <t xml:space="preserve">   337,072.96</t>
  </si>
  <si>
    <t xml:space="preserve">   340,884.32</t>
  </si>
  <si>
    <t xml:space="preserve">     1,585.83</t>
  </si>
  <si>
    <t xml:space="preserve">     1,753.38</t>
  </si>
  <si>
    <t xml:space="preserve">     1,771.96</t>
  </si>
  <si>
    <t xml:space="preserve">      412.30</t>
  </si>
  <si>
    <t xml:space="preserve">      345.65</t>
  </si>
  <si>
    <t xml:space="preserve">      412.50</t>
  </si>
  <si>
    <t xml:space="preserve">  4,745,830.68</t>
  </si>
  <si>
    <t xml:space="preserve">  4,856,332.89</t>
  </si>
  <si>
    <t xml:space="preserve">  4,641,020.72</t>
  </si>
  <si>
    <t xml:space="preserve">   428,148.92</t>
  </si>
  <si>
    <t xml:space="preserve">   455,225.22</t>
  </si>
  <si>
    <t xml:space="preserve">   454,247.96</t>
  </si>
  <si>
    <t xml:space="preserve">  4,829,125.59</t>
  </si>
  <si>
    <t xml:space="preserve">  4,435,109.92</t>
  </si>
  <si>
    <t xml:space="preserve">  4,941,463.29</t>
  </si>
  <si>
    <t xml:space="preserve">   850,400.05</t>
  </si>
  <si>
    <t xml:space="preserve">   849,113.74</t>
  </si>
  <si>
    <t xml:space="preserve">   843,595.52</t>
  </si>
  <si>
    <t xml:space="preserve">   486,045.40</t>
  </si>
  <si>
    <t xml:space="preserve">   487,431.19</t>
  </si>
  <si>
    <t xml:space="preserve">   483,477.35</t>
  </si>
  <si>
    <t xml:space="preserve">  1,720,740.01</t>
  </si>
  <si>
    <t xml:space="preserve">  1,685,998.72</t>
  </si>
  <si>
    <t xml:space="preserve">  1,725,576.18</t>
  </si>
  <si>
    <t xml:space="preserve">  4,112,946.44</t>
  </si>
  <si>
    <t xml:space="preserve">  4,270,493.20</t>
  </si>
  <si>
    <t xml:space="preserve">  4,337,471.67</t>
  </si>
  <si>
    <t xml:space="preserve">  4,807,694.26</t>
  </si>
  <si>
    <t xml:space="preserve">  4,764,760.03</t>
  </si>
  <si>
    <t xml:space="preserve">  4,807,159.95</t>
  </si>
  <si>
    <t xml:space="preserve">   483,595.25</t>
  </si>
  <si>
    <t xml:space="preserve">   495,204.81</t>
  </si>
  <si>
    <t xml:space="preserve">   474,152.63</t>
  </si>
  <si>
    <t xml:space="preserve">    27,078.25</t>
  </si>
  <si>
    <t xml:space="preserve">    26,498.70</t>
  </si>
  <si>
    <t xml:space="preserve">    27,264.65</t>
  </si>
  <si>
    <t xml:space="preserve">      188.02</t>
  </si>
  <si>
    <t xml:space="preserve">      105.96</t>
  </si>
  <si>
    <t xml:space="preserve">      137.27</t>
  </si>
  <si>
    <t xml:space="preserve">  6,067,666.34</t>
  </si>
  <si>
    <t xml:space="preserve">  5,828,589.48</t>
  </si>
  <si>
    <t xml:space="preserve">  6,298,768.34</t>
  </si>
  <si>
    <t xml:space="preserve">   297,132.68</t>
  </si>
  <si>
    <t xml:space="preserve">   292,592.67</t>
  </si>
  <si>
    <t xml:space="preserve">   291,726.71</t>
  </si>
  <si>
    <t xml:space="preserve">  2,540,721.29</t>
  </si>
  <si>
    <t xml:space="preserve">  2,651,705.31</t>
  </si>
  <si>
    <t xml:space="preserve">  2,537,668.88</t>
  </si>
  <si>
    <t xml:space="preserve">   445,244.79</t>
  </si>
  <si>
    <t xml:space="preserve">   446,429.72</t>
  </si>
  <si>
    <t xml:space="preserve">   430,057.79</t>
  </si>
  <si>
    <t xml:space="preserve">   623,383.52</t>
  </si>
  <si>
    <t xml:space="preserve">   598,285.10</t>
  </si>
  <si>
    <t xml:space="preserve">   617,850.35</t>
  </si>
  <si>
    <t xml:space="preserve">       56.89</t>
  </si>
  <si>
    <t xml:space="preserve">       84.26</t>
  </si>
  <si>
    <t xml:space="preserve">      242.23</t>
  </si>
  <si>
    <t xml:space="preserve">      394.67</t>
  </si>
  <si>
    <t xml:space="preserve">      338.48</t>
  </si>
  <si>
    <t xml:space="preserve">      368.44</t>
  </si>
  <si>
    <t xml:space="preserve">  4,764,798.85</t>
  </si>
  <si>
    <t xml:space="preserve">  4,657,989.80</t>
  </si>
  <si>
    <t xml:space="preserve">  4,691,812.14</t>
  </si>
  <si>
    <t xml:space="preserve">   448,937.31</t>
  </si>
  <si>
    <t xml:space="preserve">   442,529.77</t>
  </si>
  <si>
    <t xml:space="preserve">   433,603.57</t>
  </si>
  <si>
    <t xml:space="preserve">  4,673,023.56</t>
  </si>
  <si>
    <t xml:space="preserve">  4,713,459.93</t>
  </si>
  <si>
    <t xml:space="preserve">  4,842,849.66</t>
  </si>
  <si>
    <t xml:space="preserve">   839,192.22</t>
  </si>
  <si>
    <t xml:space="preserve">   820,005.98</t>
  </si>
  <si>
    <t xml:space="preserve">   833,083.52</t>
  </si>
  <si>
    <t xml:space="preserve">   466,959.64</t>
  </si>
  <si>
    <t xml:space="preserve">   464,584.79</t>
  </si>
  <si>
    <t xml:space="preserve">   468,759.78</t>
  </si>
  <si>
    <t xml:space="preserve">  1,662,318.94</t>
  </si>
  <si>
    <t xml:space="preserve">  1,705,534.38</t>
  </si>
  <si>
    <t xml:space="preserve">  1,650,805.71</t>
  </si>
  <si>
    <t xml:space="preserve">  4,211,392.86</t>
  </si>
  <si>
    <t xml:space="preserve">  4,289,975.53</t>
  </si>
  <si>
    <t xml:space="preserve">  4,080,797.36</t>
  </si>
  <si>
    <t xml:space="preserve">  4,731,805.51</t>
  </si>
  <si>
    <t xml:space="preserve">  4,707,040.41</t>
  </si>
  <si>
    <t xml:space="preserve">  4,741,444.95</t>
  </si>
  <si>
    <t xml:space="preserve">   494,390.04</t>
  </si>
  <si>
    <t xml:space="preserve">   473,971.82</t>
  </si>
  <si>
    <t xml:space="preserve">   462,399.42</t>
  </si>
  <si>
    <t xml:space="preserve">    25,987.19</t>
  </si>
  <si>
    <t xml:space="preserve">    26,915.87</t>
  </si>
  <si>
    <t xml:space="preserve">    26,490.22</t>
  </si>
  <si>
    <t>140r3  91-101</t>
  </si>
  <si>
    <t xml:space="preserve">     1,511.94</t>
  </si>
  <si>
    <t xml:space="preserve">     1,523.47</t>
  </si>
  <si>
    <t xml:space="preserve">     1,592.26</t>
  </si>
  <si>
    <t xml:space="preserve">  4,562,916.00</t>
  </si>
  <si>
    <t xml:space="preserve">  4,524,994.54</t>
  </si>
  <si>
    <t xml:space="preserve">  4,502,193.17</t>
  </si>
  <si>
    <t xml:space="preserve">   772,652.28</t>
  </si>
  <si>
    <t xml:space="preserve">   783,349.80</t>
  </si>
  <si>
    <t xml:space="preserve">   746,012.99</t>
  </si>
  <si>
    <t xml:space="preserve">  7,981,846.39</t>
  </si>
  <si>
    <t xml:space="preserve">  7,886,995.29</t>
  </si>
  <si>
    <t xml:space="preserve">  7,494,319.85</t>
  </si>
  <si>
    <t xml:space="preserve">   606,958.89</t>
  </si>
  <si>
    <t xml:space="preserve">   590,494.20</t>
  </si>
  <si>
    <t xml:space="preserve">   600,689.99</t>
  </si>
  <si>
    <t xml:space="preserve">   459,255.12</t>
  </si>
  <si>
    <t xml:space="preserve">   445,531.22</t>
  </si>
  <si>
    <t xml:space="preserve">   453,121.66</t>
  </si>
  <si>
    <t xml:space="preserve">  1,946,254.56</t>
  </si>
  <si>
    <t xml:space="preserve">  1,902,103.61</t>
  </si>
  <si>
    <t xml:space="preserve">  1,801,787.12</t>
  </si>
  <si>
    <t xml:space="preserve">  3,591,716.68</t>
  </si>
  <si>
    <t xml:space="preserve">  3,628,150.83</t>
  </si>
  <si>
    <t xml:space="preserve">  3,599,376.30</t>
  </si>
  <si>
    <t xml:space="preserve">  4,559,060.70</t>
  </si>
  <si>
    <t xml:space="preserve">  4,470,934.88</t>
  </si>
  <si>
    <t xml:space="preserve">  4,502,244.20</t>
  </si>
  <si>
    <t xml:space="preserve">   675,653.11</t>
  </si>
  <si>
    <t xml:space="preserve">   651,362.77</t>
  </si>
  <si>
    <t xml:space="preserve">   658,874.85</t>
  </si>
  <si>
    <t xml:space="preserve">     2,663.39</t>
  </si>
  <si>
    <t xml:space="preserve">     2,530.63</t>
  </si>
  <si>
    <t xml:space="preserve">     2,670.79</t>
  </si>
  <si>
    <t xml:space="preserve">       51.66</t>
  </si>
  <si>
    <t xml:space="preserve">       32.30</t>
  </si>
  <si>
    <t xml:space="preserve">       98.01</t>
  </si>
  <si>
    <t xml:space="preserve">  4,303,426.67</t>
  </si>
  <si>
    <t xml:space="preserve">  4,390,431.59</t>
  </si>
  <si>
    <t xml:space="preserve">  4,449,973.53</t>
  </si>
  <si>
    <t xml:space="preserve">   312,088.31</t>
  </si>
  <si>
    <t xml:space="preserve">   324,109.47</t>
  </si>
  <si>
    <t xml:space="preserve">   321,633.05</t>
  </si>
  <si>
    <t xml:space="preserve">  3,324,802.92</t>
  </si>
  <si>
    <t xml:space="preserve">  3,358,011.26</t>
  </si>
  <si>
    <t xml:space="preserve">  3,374,298.61</t>
  </si>
  <si>
    <t xml:space="preserve">  5,112,848.61</t>
  </si>
  <si>
    <t xml:space="preserve">  5,174,647.37</t>
  </si>
  <si>
    <t xml:space="preserve">  5,299,268.44</t>
  </si>
  <si>
    <t xml:space="preserve">   418,268.41</t>
  </si>
  <si>
    <t xml:space="preserve">   438,798.04</t>
  </si>
  <si>
    <t xml:space="preserve">   422,346.37</t>
  </si>
  <si>
    <t xml:space="preserve">     2,754.16</t>
  </si>
  <si>
    <t xml:space="preserve">     3,443.72</t>
  </si>
  <si>
    <t xml:space="preserve">     3,015.14</t>
  </si>
  <si>
    <t xml:space="preserve">   232,695.83</t>
  </si>
  <si>
    <t xml:space="preserve">   226,414.07</t>
  </si>
  <si>
    <t xml:space="preserve">   228,361.42</t>
  </si>
  <si>
    <t xml:space="preserve">   249,408.00</t>
  </si>
  <si>
    <t xml:space="preserve">   237,688.12</t>
  </si>
  <si>
    <t xml:space="preserve">   244,554.85</t>
  </si>
  <si>
    <t xml:space="preserve">     7,719.57</t>
  </si>
  <si>
    <t xml:space="preserve">     7,786.32</t>
  </si>
  <si>
    <t xml:space="preserve">     7,584.42</t>
  </si>
  <si>
    <t xml:space="preserve">      307.54</t>
  </si>
  <si>
    <t xml:space="preserve">      213.76</t>
  </si>
  <si>
    <t xml:space="preserve">      282.04</t>
  </si>
  <si>
    <t>142r2  68-78</t>
  </si>
  <si>
    <t xml:space="preserve">       96.27</t>
  </si>
  <si>
    <t>-        0.79</t>
  </si>
  <si>
    <t xml:space="preserve">       69.34</t>
  </si>
  <si>
    <t xml:space="preserve">  4,792,518.05</t>
  </si>
  <si>
    <t xml:space="preserve">  4,952,609.03</t>
  </si>
  <si>
    <t xml:space="preserve">  4,958,484.51</t>
  </si>
  <si>
    <t xml:space="preserve">   282,396.26</t>
  </si>
  <si>
    <t xml:space="preserve">   579,882.78</t>
  </si>
  <si>
    <t xml:space="preserve">   569,334.63</t>
  </si>
  <si>
    <t xml:space="preserve">  4,883,513.52</t>
  </si>
  <si>
    <t xml:space="preserve">  4,769,792.42</t>
  </si>
  <si>
    <t xml:space="preserve">  4,842,771.36</t>
  </si>
  <si>
    <t xml:space="preserve">  5,378,111.07</t>
  </si>
  <si>
    <t xml:space="preserve">  5,477,577.50</t>
  </si>
  <si>
    <t xml:space="preserve">  5,419,833.00</t>
  </si>
  <si>
    <t xml:space="preserve">   385,562.21</t>
  </si>
  <si>
    <t xml:space="preserve">   388,304.00</t>
  </si>
  <si>
    <t xml:space="preserve">   372,947.64</t>
  </si>
  <si>
    <t xml:space="preserve">     1,287.40</t>
  </si>
  <si>
    <t xml:space="preserve">     1,206.78</t>
  </si>
  <si>
    <t xml:space="preserve">     1,002.33</t>
  </si>
  <si>
    <t>139r3  126-133</t>
  </si>
  <si>
    <t xml:space="preserve">       31.42</t>
  </si>
  <si>
    <t xml:space="preserve">       49.35</t>
  </si>
  <si>
    <t xml:space="preserve">       37.34</t>
  </si>
  <si>
    <t xml:space="preserve">  4,348,006.88</t>
  </si>
  <si>
    <t xml:space="preserve">  4,158,921.00</t>
  </si>
  <si>
    <t xml:space="preserve">  4,384,515.80</t>
  </si>
  <si>
    <t xml:space="preserve">   340,036.87</t>
  </si>
  <si>
    <t xml:space="preserve">   339,537.96</t>
  </si>
  <si>
    <t xml:space="preserve">   340,750.30</t>
  </si>
  <si>
    <t xml:space="preserve">  3,678,395.29</t>
  </si>
  <si>
    <t xml:space="preserve">  3,434,965.40</t>
  </si>
  <si>
    <t xml:space="preserve">  3,579,794.97</t>
  </si>
  <si>
    <t xml:space="preserve">  2,581,067.10</t>
  </si>
  <si>
    <t xml:space="preserve">  2,787,767.27</t>
  </si>
  <si>
    <t xml:space="preserve">  2,751,550.99</t>
  </si>
  <si>
    <t xml:space="preserve">   424,751.27</t>
  </si>
  <si>
    <t xml:space="preserve">   433,733.75</t>
  </si>
  <si>
    <t xml:space="preserve">   406,481.35</t>
  </si>
  <si>
    <t xml:space="preserve">    89,930.43</t>
  </si>
  <si>
    <t xml:space="preserve">    89,319.30</t>
  </si>
  <si>
    <t xml:space="preserve">    94,346.00</t>
  </si>
  <si>
    <t xml:space="preserve">  2,785,797.27</t>
  </si>
  <si>
    <t xml:space="preserve">  2,770,649.98</t>
  </si>
  <si>
    <t xml:space="preserve">  2,689,847.64</t>
  </si>
  <si>
    <t xml:space="preserve">  4,971,693.11</t>
  </si>
  <si>
    <t xml:space="preserve">  5,070,031.91</t>
  </si>
  <si>
    <t xml:space="preserve">  5,133,766.14</t>
  </si>
  <si>
    <t xml:space="preserve">   232,801.19</t>
  </si>
  <si>
    <t xml:space="preserve">   227,801.74</t>
  </si>
  <si>
    <t xml:space="preserve">   220,833.33</t>
  </si>
  <si>
    <t xml:space="preserve">      778.62</t>
  </si>
  <si>
    <t xml:space="preserve">      604.28</t>
  </si>
  <si>
    <t xml:space="preserve">      808.49</t>
  </si>
  <si>
    <t>140r2  11-19</t>
  </si>
  <si>
    <t xml:space="preserve">       47.94</t>
  </si>
  <si>
    <t xml:space="preserve">      102.57</t>
  </si>
  <si>
    <t xml:space="preserve">       28.96</t>
  </si>
  <si>
    <t xml:space="preserve">  4,505,495.63</t>
  </si>
  <si>
    <t xml:space="preserve">  4,534,482.09</t>
  </si>
  <si>
    <t xml:space="preserve">  4,492,491.24</t>
  </si>
  <si>
    <t xml:space="preserve">   657,822.55</t>
  </si>
  <si>
    <t xml:space="preserve">   645,137.58</t>
  </si>
  <si>
    <t xml:space="preserve">   654,121.32</t>
  </si>
  <si>
    <t xml:space="preserve">  5,089,750.56</t>
  </si>
  <si>
    <t xml:space="preserve">  5,029,746.47</t>
  </si>
  <si>
    <t xml:space="preserve">  5,137,744.43</t>
  </si>
  <si>
    <t xml:space="preserve">  3,234,443.97</t>
  </si>
  <si>
    <t xml:space="preserve">  3,371,583.78</t>
  </si>
  <si>
    <t xml:space="preserve">  3,387,213.89</t>
  </si>
  <si>
    <t xml:space="preserve">   449,576.75</t>
  </si>
  <si>
    <t xml:space="preserve">   454,685.66</t>
  </si>
  <si>
    <t xml:space="preserve">   449,182.65</t>
  </si>
  <si>
    <t xml:space="preserve">   278,460.62</t>
  </si>
  <si>
    <t xml:space="preserve">   268,203.37</t>
  </si>
  <si>
    <t xml:space="preserve">   275,047.54</t>
  </si>
  <si>
    <t xml:space="preserve">  1,238,336.15</t>
  </si>
  <si>
    <t xml:space="preserve">  1,246,209.05</t>
  </si>
  <si>
    <t xml:space="preserve">  1,240,484.77</t>
  </si>
  <si>
    <t xml:space="preserve">  1,679,195.74</t>
  </si>
  <si>
    <t xml:space="preserve">  1,766,184.52</t>
  </si>
  <si>
    <t xml:space="preserve">  1,740,492.42</t>
  </si>
  <si>
    <t xml:space="preserve">    72,218.72</t>
  </si>
  <si>
    <t xml:space="preserve">    71,093.67</t>
  </si>
  <si>
    <t xml:space="preserve">    71,965.77</t>
  </si>
  <si>
    <t xml:space="preserve">     1,332.49</t>
  </si>
  <si>
    <t xml:space="preserve">     1,319.23</t>
  </si>
  <si>
    <t xml:space="preserve">     1,316.23</t>
  </si>
  <si>
    <t>acid blank</t>
  </si>
  <si>
    <t>-       19.59</t>
  </si>
  <si>
    <t xml:space="preserve">       30.70</t>
  </si>
  <si>
    <t xml:space="preserve">     2,605.07</t>
  </si>
  <si>
    <t xml:space="preserve">     2,594.41</t>
  </si>
  <si>
    <t xml:space="preserve">     2,609.11</t>
  </si>
  <si>
    <t xml:space="preserve">    21,719.67</t>
  </si>
  <si>
    <t xml:space="preserve">    21,989.34</t>
  </si>
  <si>
    <t xml:space="preserve">    21,580.79</t>
  </si>
  <si>
    <t xml:space="preserve">    17,852.83</t>
  </si>
  <si>
    <t xml:space="preserve">    16,449.21</t>
  </si>
  <si>
    <t xml:space="preserve">    17,792.30</t>
  </si>
  <si>
    <t xml:space="preserve">      550.63</t>
  </si>
  <si>
    <t xml:space="preserve">      419.71</t>
  </si>
  <si>
    <t xml:space="preserve">      618.22</t>
  </si>
  <si>
    <t xml:space="preserve">      471.75</t>
  </si>
  <si>
    <t xml:space="preserve">      417.86</t>
  </si>
  <si>
    <t xml:space="preserve">      433.74</t>
  </si>
  <si>
    <t xml:space="preserve">      631.87</t>
  </si>
  <si>
    <t xml:space="preserve">      817.45</t>
  </si>
  <si>
    <t xml:space="preserve">      562.79</t>
  </si>
  <si>
    <t xml:space="preserve">     8,353.72</t>
  </si>
  <si>
    <t xml:space="preserve">     8,288.07</t>
  </si>
  <si>
    <t xml:space="preserve">     8,371.81</t>
  </si>
  <si>
    <t xml:space="preserve">     3,162.71</t>
  </si>
  <si>
    <t xml:space="preserve">     1,997.86</t>
  </si>
  <si>
    <t xml:space="preserve">     3,858.94</t>
  </si>
  <si>
    <t xml:space="preserve">      885.91</t>
  </si>
  <si>
    <t xml:space="preserve">      888.21</t>
  </si>
  <si>
    <t xml:space="preserve">      924.21</t>
  </si>
  <si>
    <t xml:space="preserve">   911,375.28</t>
  </si>
  <si>
    <t xml:space="preserve"> 10,958,789.94</t>
  </si>
  <si>
    <t xml:space="preserve"> 11,264,394.11</t>
  </si>
  <si>
    <t xml:space="preserve"> 11,153,179.41</t>
  </si>
  <si>
    <t xml:space="preserve">   573,725.94</t>
  </si>
  <si>
    <t xml:space="preserve">   562,399.87</t>
  </si>
  <si>
    <t xml:space="preserve">   550,773.64</t>
  </si>
  <si>
    <t xml:space="preserve">   361,096.14</t>
  </si>
  <si>
    <t xml:space="preserve">   361,271.91</t>
  </si>
  <si>
    <t xml:space="preserve">   357,585.64</t>
  </si>
  <si>
    <t xml:space="preserve">  4,776,181.36</t>
  </si>
  <si>
    <t xml:space="preserve">  4,863,908.10</t>
  </si>
  <si>
    <t xml:space="preserve">  4,821,517.53</t>
  </si>
  <si>
    <t xml:space="preserve">  3,409,771.44</t>
  </si>
  <si>
    <t xml:space="preserve">  3,418,871.37</t>
  </si>
  <si>
    <t xml:space="preserve">  3,346,735.35</t>
  </si>
  <si>
    <t xml:space="preserve">  2,900,111.54</t>
  </si>
  <si>
    <t xml:space="preserve">  3,106,166.81</t>
  </si>
  <si>
    <t xml:space="preserve">  3,109,133.56</t>
  </si>
  <si>
    <t xml:space="preserve">   402,412.85</t>
  </si>
  <si>
    <t xml:space="preserve">   406,182.55</t>
  </si>
  <si>
    <t xml:space="preserve">   398,587.23</t>
  </si>
  <si>
    <t xml:space="preserve">      991.32</t>
  </si>
  <si>
    <t xml:space="preserve">      991.24</t>
  </si>
  <si>
    <t xml:space="preserve">      934.03</t>
  </si>
  <si>
    <t>138r3  69-79</t>
  </si>
  <si>
    <t xml:space="preserve">       51.23</t>
  </si>
  <si>
    <t xml:space="preserve">       62.33</t>
  </si>
  <si>
    <t xml:space="preserve">       87.77</t>
  </si>
  <si>
    <t xml:space="preserve">  5,034,029.35</t>
  </si>
  <si>
    <t xml:space="preserve">  5,030,882.01</t>
  </si>
  <si>
    <t xml:space="preserve">  4,861,807.81</t>
  </si>
  <si>
    <t xml:space="preserve">   370,248.30</t>
  </si>
  <si>
    <t xml:space="preserve">   372,768.20</t>
  </si>
  <si>
    <t xml:space="preserve">   367,188.62</t>
  </si>
  <si>
    <t xml:space="preserve">  2,822,014.11</t>
  </si>
  <si>
    <t xml:space="preserve">  2,820,900.38</t>
  </si>
  <si>
    <t xml:space="preserve">  2,749,724.21</t>
  </si>
  <si>
    <t xml:space="preserve">  1,067,493.94</t>
  </si>
  <si>
    <t xml:space="preserve">  1,099,773.67</t>
  </si>
  <si>
    <t xml:space="preserve">  1,118,009.65</t>
  </si>
  <si>
    <t xml:space="preserve">   486,505.54</t>
  </si>
  <si>
    <t xml:space="preserve">   499,563.43</t>
  </si>
  <si>
    <t xml:space="preserve">   513,791.07</t>
  </si>
  <si>
    <t xml:space="preserve">   205,189.74</t>
  </si>
  <si>
    <t xml:space="preserve">   201,219.28</t>
  </si>
  <si>
    <t xml:space="preserve">   209,646.15</t>
  </si>
  <si>
    <t xml:space="preserve">  4,427,117.46</t>
  </si>
  <si>
    <t xml:space="preserve">  4,459,767.15</t>
  </si>
  <si>
    <t xml:space="preserve">  4,535,285.10</t>
  </si>
  <si>
    <t xml:space="preserve">  5,608,185.42</t>
  </si>
  <si>
    <t xml:space="preserve">  5,429,119.21</t>
  </si>
  <si>
    <t xml:space="preserve">  5,049,551.94</t>
  </si>
  <si>
    <t xml:space="preserve">   492,444.93</t>
  </si>
  <si>
    <t xml:space="preserve">   483,574.14</t>
  </si>
  <si>
    <t xml:space="preserve">   504,839.80</t>
  </si>
  <si>
    <t xml:space="preserve">     1,570.58</t>
  </si>
  <si>
    <t xml:space="preserve">     1,695.77</t>
  </si>
  <si>
    <t xml:space="preserve">     1,702.61</t>
  </si>
  <si>
    <t xml:space="preserve">      388.94</t>
  </si>
  <si>
    <t xml:space="preserve">      409.65</t>
  </si>
  <si>
    <t xml:space="preserve">      339.48</t>
  </si>
  <si>
    <t xml:space="preserve">  4,338,470.27</t>
  </si>
  <si>
    <t xml:space="preserve">  4,581,762.66</t>
  </si>
  <si>
    <t xml:space="preserve">  4,515,086.70</t>
  </si>
  <si>
    <t xml:space="preserve">   419,456.73</t>
  </si>
  <si>
    <t xml:space="preserve">   430,688.77</t>
  </si>
  <si>
    <t xml:space="preserve">   434,108.36</t>
  </si>
  <si>
    <t xml:space="preserve">  4,766,217.60</t>
  </si>
  <si>
    <t xml:space="preserve">  4,741,470.05</t>
  </si>
  <si>
    <t xml:space="preserve">  4,426,720.19</t>
  </si>
  <si>
    <t xml:space="preserve">   653,696.75</t>
  </si>
  <si>
    <t xml:space="preserve">   828,089.03</t>
  </si>
  <si>
    <t xml:space="preserve">   763,300.51</t>
  </si>
  <si>
    <t xml:space="preserve">   457,465.64</t>
  </si>
  <si>
    <t xml:space="preserve">   469,127.17</t>
  </si>
  <si>
    <t xml:space="preserve">   462,077.91</t>
  </si>
  <si>
    <t xml:space="preserve">  1,618,681.31</t>
  </si>
  <si>
    <t xml:space="preserve">  1,633,510.49</t>
  </si>
  <si>
    <t xml:space="preserve">  1,582,558.73</t>
  </si>
  <si>
    <t xml:space="preserve">  4,084,712.34</t>
  </si>
  <si>
    <t xml:space="preserve">  4,298,888.58</t>
  </si>
  <si>
    <t xml:space="preserve">  4,251,591.65</t>
  </si>
  <si>
    <t xml:space="preserve">  4,809,799.15</t>
  </si>
  <si>
    <t xml:space="preserve">  4,682,145.44</t>
  </si>
  <si>
    <t xml:space="preserve">  4,701,632.88</t>
  </si>
  <si>
    <t xml:space="preserve">   479,072.48</t>
  </si>
  <si>
    <t xml:space="preserve">   477,256.23</t>
  </si>
  <si>
    <t xml:space="preserve">   453,431.51</t>
  </si>
  <si>
    <t xml:space="preserve">    26,328.08</t>
  </si>
  <si>
    <t xml:space="preserve">    26,605.97</t>
  </si>
  <si>
    <t xml:space="preserve">    26,147.26</t>
  </si>
  <si>
    <t xml:space="preserve">       43.00</t>
  </si>
  <si>
    <t xml:space="preserve">       64.86</t>
  </si>
  <si>
    <t xml:space="preserve">       71.47</t>
  </si>
  <si>
    <t xml:space="preserve">  4,629,093.79</t>
  </si>
  <si>
    <t xml:space="preserve">  4,336,342.53</t>
  </si>
  <si>
    <t xml:space="preserve">  4,449,828.48</t>
  </si>
  <si>
    <t xml:space="preserve">   440,179.44</t>
  </si>
  <si>
    <t xml:space="preserve">   433,867.45</t>
  </si>
  <si>
    <t xml:space="preserve">   449,542.88</t>
  </si>
  <si>
    <t xml:space="preserve">  4,297,792.67</t>
  </si>
  <si>
    <t xml:space="preserve">  4,412,863.07</t>
  </si>
  <si>
    <t xml:space="preserve">  4,324,562.34</t>
  </si>
  <si>
    <t xml:space="preserve">  1,042,341.72</t>
  </si>
  <si>
    <t xml:space="preserve">  1,089,592.19</t>
  </si>
  <si>
    <t xml:space="preserve">  1,087,863.55</t>
  </si>
  <si>
    <t xml:space="preserve">   468,493.57</t>
  </si>
  <si>
    <t xml:space="preserve">   460,710.01</t>
  </si>
  <si>
    <t xml:space="preserve">   422,158.62</t>
  </si>
  <si>
    <t xml:space="preserve">   571,878.96</t>
  </si>
  <si>
    <t xml:space="preserve">    70,637.11</t>
  </si>
  <si>
    <t xml:space="preserve">    68,976.69</t>
  </si>
  <si>
    <t xml:space="preserve">      269.48</t>
  </si>
  <si>
    <t xml:space="preserve">      375.41</t>
  </si>
  <si>
    <t xml:space="preserve">      393.17</t>
  </si>
  <si>
    <t xml:space="preserve">  4,377,870.51</t>
  </si>
  <si>
    <t xml:space="preserve">  4,522,899.34</t>
  </si>
  <si>
    <t xml:space="preserve">  4,603,436.91</t>
  </si>
  <si>
    <t xml:space="preserve">   398,624.94</t>
  </si>
  <si>
    <t xml:space="preserve">   429,048.94</t>
  </si>
  <si>
    <t xml:space="preserve">   401,591.28</t>
  </si>
  <si>
    <t xml:space="preserve">  4,568,092.86</t>
  </si>
  <si>
    <t xml:space="preserve">  4,329,393.45</t>
  </si>
  <si>
    <t xml:space="preserve">  4,444,623.99</t>
  </si>
  <si>
    <t xml:space="preserve">   815,338.34</t>
  </si>
  <si>
    <t xml:space="preserve">   774,187.01</t>
  </si>
  <si>
    <t xml:space="preserve">   805,941.69</t>
  </si>
  <si>
    <t xml:space="preserve">   458,266.93</t>
  </si>
  <si>
    <t xml:space="preserve">   462,379.39</t>
  </si>
  <si>
    <t xml:space="preserve">   454,851.11</t>
  </si>
  <si>
    <t xml:space="preserve">  1,491,550.00</t>
  </si>
  <si>
    <t xml:space="preserve">  1,648,584.73</t>
  </si>
  <si>
    <t xml:space="preserve">  1,627,657.45</t>
  </si>
  <si>
    <t xml:space="preserve">  4,003,250.32</t>
  </si>
  <si>
    <t xml:space="preserve">  4,174,324.39</t>
  </si>
  <si>
    <t xml:space="preserve">  4,066,094.27</t>
  </si>
  <si>
    <t xml:space="preserve">  4,777,079.32</t>
  </si>
  <si>
    <t xml:space="preserve">  4,751,871.84</t>
  </si>
  <si>
    <t xml:space="preserve">  4,707,914.43</t>
  </si>
  <si>
    <t xml:space="preserve">   476,761.51</t>
  </si>
  <si>
    <t xml:space="preserve">   461,971.92</t>
  </si>
  <si>
    <t xml:space="preserve">   436,072.53</t>
  </si>
  <si>
    <t xml:space="preserve">    25,547.67</t>
  </si>
  <si>
    <t xml:space="preserve">    26,011.92</t>
  </si>
  <si>
    <t xml:space="preserve">    25,738.70</t>
  </si>
  <si>
    <t xml:space="preserve">       82.58</t>
  </si>
  <si>
    <t xml:space="preserve">       23.71</t>
  </si>
  <si>
    <t xml:space="preserve">       32.52</t>
  </si>
  <si>
    <t xml:space="preserve">  3,889,936.85</t>
  </si>
  <si>
    <t xml:space="preserve">  3,807,628.66</t>
  </si>
  <si>
    <t xml:space="preserve">  3,904,730.47</t>
  </si>
  <si>
    <t xml:space="preserve">   299,093.63</t>
  </si>
  <si>
    <t xml:space="preserve">   307,676.12</t>
  </si>
  <si>
    <t xml:space="preserve">   305,064.60</t>
  </si>
  <si>
    <t xml:space="preserve">  3,283,637.02</t>
  </si>
  <si>
    <t xml:space="preserve">  3,043,088.86</t>
  </si>
  <si>
    <t xml:space="preserve">  3,268,484.10</t>
  </si>
  <si>
    <t xml:space="preserve">  5,347,757.40</t>
  </si>
  <si>
    <t xml:space="preserve">  5,364,696.53</t>
  </si>
  <si>
    <t xml:space="preserve">  5,485,091.35</t>
  </si>
  <si>
    <t xml:space="preserve">   396,970.61</t>
  </si>
  <si>
    <t xml:space="preserve">   371,801.35</t>
  </si>
  <si>
    <t xml:space="preserve">   386,908.77</t>
  </si>
  <si>
    <t xml:space="preserve">     3,457.33</t>
  </si>
  <si>
    <t xml:space="preserve">     2,907.54</t>
  </si>
  <si>
    <t xml:space="preserve">     2,964.46</t>
  </si>
  <si>
    <t xml:space="preserve">    57,445.27</t>
  </si>
  <si>
    <t xml:space="preserve">    56,799.41</t>
  </si>
  <si>
    <t xml:space="preserve">    56,516.52</t>
  </si>
  <si>
    <t xml:space="preserve">    67,919.11</t>
  </si>
  <si>
    <t xml:space="preserve">    66,410.30</t>
  </si>
  <si>
    <t xml:space="preserve">    67,766.08</t>
  </si>
  <si>
    <t xml:space="preserve">     3,734.70</t>
  </si>
  <si>
    <t xml:space="preserve">     3,752.61</t>
  </si>
  <si>
    <t xml:space="preserve">     3,753.67</t>
  </si>
  <si>
    <t xml:space="preserve">       49.03</t>
  </si>
  <si>
    <t xml:space="preserve">       42.43</t>
  </si>
  <si>
    <t xml:space="preserve">      102.87</t>
  </si>
  <si>
    <t>136r2  4-14</t>
  </si>
  <si>
    <t xml:space="preserve">       20.91</t>
  </si>
  <si>
    <t xml:space="preserve">       72.01</t>
  </si>
  <si>
    <t xml:space="preserve">       92.01</t>
  </si>
  <si>
    <t xml:space="preserve">  4,232,061.73</t>
  </si>
  <si>
    <t xml:space="preserve">  4,137,084.69</t>
  </si>
  <si>
    <t xml:space="preserve">  4,091,642.65</t>
  </si>
  <si>
    <t xml:space="preserve">   384,895.68</t>
  </si>
  <si>
    <t xml:space="preserve">   374,371.37</t>
  </si>
  <si>
    <t xml:space="preserve">   381,176.91</t>
  </si>
  <si>
    <t xml:space="preserve">  3,990,687.09</t>
  </si>
  <si>
    <t xml:space="preserve">  3,215,756.06</t>
  </si>
  <si>
    <t xml:space="preserve">  3,696,747.27</t>
  </si>
  <si>
    <t xml:space="preserve">  3,595,357.71</t>
  </si>
  <si>
    <t xml:space="preserve">  3,602,192.11</t>
  </si>
  <si>
    <t xml:space="preserve">  3,504,407.80</t>
  </si>
  <si>
    <t xml:space="preserve">   404,028.45</t>
  </si>
  <si>
    <t xml:space="preserve">   313,634.88</t>
  </si>
  <si>
    <t xml:space="preserve">   387,524.12</t>
  </si>
  <si>
    <t xml:space="preserve">    59,848.17</t>
  </si>
  <si>
    <t xml:space="preserve">    58,893.84</t>
  </si>
  <si>
    <t xml:space="preserve">    59,118.44</t>
  </si>
  <si>
    <t xml:space="preserve">  2,072,012.66</t>
  </si>
  <si>
    <t xml:space="preserve">  2,126,330.21</t>
  </si>
  <si>
    <t xml:space="preserve">  2,114,384.58</t>
  </si>
  <si>
    <t xml:space="preserve">  2,323,803.27</t>
  </si>
  <si>
    <t xml:space="preserve">  2,291,966.33</t>
  </si>
  <si>
    <t xml:space="preserve">  2,173,011.66</t>
  </si>
  <si>
    <t xml:space="preserve">    70,933.54</t>
  </si>
  <si>
    <t xml:space="preserve">    70,577.94</t>
  </si>
  <si>
    <t xml:space="preserve">    72,437.07</t>
  </si>
  <si>
    <t xml:space="preserve">      694.60</t>
  </si>
  <si>
    <t xml:space="preserve">      706.12</t>
  </si>
  <si>
    <t xml:space="preserve">      757.15</t>
  </si>
  <si>
    <t>137r2  132-135</t>
  </si>
  <si>
    <t xml:space="preserve">     1,155.60</t>
  </si>
  <si>
    <t xml:space="preserve">     1,203.29</t>
  </si>
  <si>
    <t xml:space="preserve">     1,193.08</t>
  </si>
  <si>
    <t xml:space="preserve">  3,507,929.68</t>
  </si>
  <si>
    <t xml:space="preserve">  3,644,243.67</t>
  </si>
  <si>
    <t xml:space="preserve">  3,465,115.58</t>
  </si>
  <si>
    <t xml:space="preserve">   875,624.38</t>
  </si>
  <si>
    <t xml:space="preserve">   878,757.62</t>
  </si>
  <si>
    <t xml:space="preserve">  3,764,215.77</t>
  </si>
  <si>
    <t xml:space="preserve">  3,771,369.20</t>
  </si>
  <si>
    <t xml:space="preserve">  3,507,076.51</t>
  </si>
  <si>
    <t xml:space="preserve">  5,733,666.96</t>
  </si>
  <si>
    <t xml:space="preserve">  5,569,230.22</t>
  </si>
  <si>
    <t xml:space="preserve">  5,723,219.09</t>
  </si>
  <si>
    <t xml:space="preserve">   576,835.85</t>
  </si>
  <si>
    <t xml:space="preserve">   585,022.97</t>
  </si>
  <si>
    <t xml:space="preserve">   585,799.95</t>
  </si>
  <si>
    <t xml:space="preserve">     1,930.73</t>
  </si>
  <si>
    <t xml:space="preserve">     1,960.03</t>
  </si>
  <si>
    <t xml:space="preserve">     1,882.24</t>
  </si>
  <si>
    <t>134r2  21-26</t>
  </si>
  <si>
    <t xml:space="preserve">       53.47</t>
  </si>
  <si>
    <t xml:space="preserve">       80.03</t>
  </si>
  <si>
    <t xml:space="preserve">       97.04</t>
  </si>
  <si>
    <t xml:space="preserve">  4,764,208.61</t>
  </si>
  <si>
    <t xml:space="preserve">  5,088,957.23</t>
  </si>
  <si>
    <t xml:space="preserve">  4,854,404.85</t>
  </si>
  <si>
    <t xml:space="preserve">   398,726.78</t>
  </si>
  <si>
    <t xml:space="preserve">   403,000.97</t>
  </si>
  <si>
    <t xml:space="preserve">   395,598.87</t>
  </si>
  <si>
    <t xml:space="preserve">  2,968,441.32</t>
  </si>
  <si>
    <t xml:space="preserve">  3,076,304.55</t>
  </si>
  <si>
    <t xml:space="preserve">  3,024,980.86</t>
  </si>
  <si>
    <t xml:space="preserve">   968,508.74</t>
  </si>
  <si>
    <t xml:space="preserve">   987,068.16</t>
  </si>
  <si>
    <t xml:space="preserve">   986,762.15</t>
  </si>
  <si>
    <t xml:space="preserve">   499,512.09</t>
  </si>
  <si>
    <t xml:space="preserve">   483,734.72</t>
  </si>
  <si>
    <t xml:space="preserve">   480,941.26</t>
  </si>
  <si>
    <t xml:space="preserve">   235,115.20</t>
  </si>
  <si>
    <t xml:space="preserve">   164,450.00</t>
  </si>
  <si>
    <t xml:space="preserve">   233,286.24</t>
  </si>
  <si>
    <t xml:space="preserve">  4,177,204.39</t>
  </si>
  <si>
    <t xml:space="preserve">  3,766,250.00</t>
  </si>
  <si>
    <t xml:space="preserve">  4,186,172.21</t>
  </si>
  <si>
    <t xml:space="preserve">  5,085,918.19</t>
  </si>
  <si>
    <t xml:space="preserve">  5,529,958.89</t>
  </si>
  <si>
    <t xml:space="preserve">  5,704,802.79</t>
  </si>
  <si>
    <t xml:space="preserve">   513,361.15</t>
  </si>
  <si>
    <t xml:space="preserve">   492,547.61</t>
  </si>
  <si>
    <t xml:space="preserve">   495,289.43</t>
  </si>
  <si>
    <t xml:space="preserve">     1,339.20</t>
  </si>
  <si>
    <t xml:space="preserve">     1,251.42</t>
  </si>
  <si>
    <t xml:space="preserve">     1,731.69</t>
  </si>
  <si>
    <t>135r2  53-63</t>
  </si>
  <si>
    <t xml:space="preserve">       46.92</t>
  </si>
  <si>
    <t xml:space="preserve">       69.88</t>
  </si>
  <si>
    <t xml:space="preserve">       12.12</t>
  </si>
  <si>
    <t xml:space="preserve">  4,691,115.78</t>
  </si>
  <si>
    <t xml:space="preserve">  4,644,991.39</t>
  </si>
  <si>
    <t xml:space="preserve">  4,585,312.60</t>
  </si>
  <si>
    <t xml:space="preserve">   338,162.94</t>
  </si>
  <si>
    <t xml:space="preserve">   336,979.93</t>
  </si>
  <si>
    <t xml:space="preserve">   334,260.07</t>
  </si>
  <si>
    <t xml:space="preserve">  2,750,141.42</t>
  </si>
  <si>
    <t xml:space="preserve">  2,832,748.44</t>
  </si>
  <si>
    <t xml:space="preserve">  2,737,294.19</t>
  </si>
  <si>
    <t xml:space="preserve">  1,242,113.92</t>
  </si>
  <si>
    <t xml:space="preserve">  1,270,566.06</t>
  </si>
  <si>
    <t xml:space="preserve">  1,306,038.74</t>
  </si>
  <si>
    <t xml:space="preserve">   467,196.77</t>
  </si>
  <si>
    <t xml:space="preserve">   454,395.56</t>
  </si>
  <si>
    <t xml:space="preserve">   464,645.18</t>
  </si>
  <si>
    <t xml:space="preserve">   244,317.64</t>
  </si>
  <si>
    <t xml:space="preserve">   239,972.10</t>
  </si>
  <si>
    <t xml:space="preserve">   240,659.57</t>
  </si>
  <si>
    <t xml:space="preserve">  4,969,384.59</t>
  </si>
  <si>
    <t xml:space="preserve">  4,788,790.38</t>
  </si>
  <si>
    <t xml:space="preserve">  4,930,548.96</t>
  </si>
  <si>
    <t xml:space="preserve">  5,102,412.98</t>
  </si>
  <si>
    <t xml:space="preserve">  5,142,261.14</t>
  </si>
  <si>
    <t xml:space="preserve">  5,368,420.28</t>
  </si>
  <si>
    <t xml:space="preserve">   364,962.46</t>
  </si>
  <si>
    <t xml:space="preserve">   369,754.42</t>
  </si>
  <si>
    <t xml:space="preserve">   365,837.08</t>
  </si>
  <si>
    <t xml:space="preserve">      917.97</t>
  </si>
  <si>
    <t xml:space="preserve">     1,174.92</t>
  </si>
  <si>
    <t xml:space="preserve">      996.33</t>
  </si>
  <si>
    <t xml:space="preserve">       91.77</t>
  </si>
  <si>
    <t xml:space="preserve">      159.97</t>
  </si>
  <si>
    <t xml:space="preserve">       89.24</t>
  </si>
  <si>
    <t xml:space="preserve">  5,535,562.22</t>
  </si>
  <si>
    <t xml:space="preserve">  5,926,701.89</t>
  </si>
  <si>
    <t xml:space="preserve">  5,863,698.13</t>
  </si>
  <si>
    <t xml:space="preserve">   268,636.55</t>
  </si>
  <si>
    <t xml:space="preserve">   269,135.02</t>
  </si>
  <si>
    <t xml:space="preserve">   267,229.90</t>
  </si>
  <si>
    <t xml:space="preserve">  2,366,696.20</t>
  </si>
  <si>
    <t xml:space="preserve">  2,418,232.64</t>
  </si>
  <si>
    <t xml:space="preserve">  2,408,559.98</t>
  </si>
  <si>
    <t xml:space="preserve">   398,649.96</t>
  </si>
  <si>
    <t xml:space="preserve">   424,453.68</t>
  </si>
  <si>
    <t xml:space="preserve">   419,933.50</t>
  </si>
  <si>
    <t xml:space="preserve">   589,465.62</t>
  </si>
  <si>
    <t xml:space="preserve">   557,459.14</t>
  </si>
  <si>
    <t xml:space="preserve">   584,092.56</t>
  </si>
  <si>
    <t xml:space="preserve">   396,609.08</t>
  </si>
  <si>
    <t xml:space="preserve">   400,521.66</t>
  </si>
  <si>
    <t xml:space="preserve">   375,107.40</t>
  </si>
  <si>
    <t xml:space="preserve">  2,302,087.98</t>
  </si>
  <si>
    <t xml:space="preserve">  2,189,910.54</t>
  </si>
  <si>
    <t xml:space="preserve">  2,349,728.78</t>
  </si>
  <si>
    <t xml:space="preserve">  5,434,144.40</t>
  </si>
  <si>
    <t xml:space="preserve">  5,267,786.70</t>
  </si>
  <si>
    <t xml:space="preserve">  5,448,432.19</t>
  </si>
  <si>
    <t xml:space="preserve">   669,288.89</t>
  </si>
  <si>
    <t xml:space="preserve">   663,641.81</t>
  </si>
  <si>
    <t xml:space="preserve">   644,585.81</t>
  </si>
  <si>
    <t xml:space="preserve">    70,222.19</t>
  </si>
  <si>
    <t xml:space="preserve">  3,005,582.89</t>
  </si>
  <si>
    <t xml:space="preserve">  4,575,193.68</t>
  </si>
  <si>
    <t xml:space="preserve">  5,117,066.50</t>
  </si>
  <si>
    <t xml:space="preserve">  5,026,040.19</t>
  </si>
  <si>
    <t xml:space="preserve">   401,385.13</t>
  </si>
  <si>
    <t xml:space="preserve">   404,969.09</t>
  </si>
  <si>
    <t xml:space="preserve">   413,385.90</t>
  </si>
  <si>
    <t xml:space="preserve">     2,784.36</t>
  </si>
  <si>
    <t xml:space="preserve">     2,540.35</t>
  </si>
  <si>
    <t xml:space="preserve">     2,874.72</t>
  </si>
  <si>
    <t xml:space="preserve">   220,255.17</t>
  </si>
  <si>
    <t xml:space="preserve">   226,507.19</t>
  </si>
  <si>
    <t xml:space="preserve">   224,084.57</t>
  </si>
  <si>
    <t xml:space="preserve">   246,901.67</t>
  </si>
  <si>
    <t xml:space="preserve">   238,431.61</t>
  </si>
  <si>
    <t xml:space="preserve">   244,439.86</t>
  </si>
  <si>
    <t xml:space="preserve">     6,794.42</t>
  </si>
  <si>
    <t xml:space="preserve">     7,348.37</t>
  </si>
  <si>
    <t xml:space="preserve">     7,171.68</t>
  </si>
  <si>
    <t xml:space="preserve">      434.11</t>
  </si>
  <si>
    <t xml:space="preserve">      388.24</t>
  </si>
  <si>
    <t xml:space="preserve">      174.29</t>
  </si>
  <si>
    <t>132r1  36-45</t>
  </si>
  <si>
    <t>-       23.53</t>
  </si>
  <si>
    <t xml:space="preserve">       92.76</t>
  </si>
  <si>
    <t xml:space="preserve">       59.22</t>
  </si>
  <si>
    <t xml:space="preserve">  4,926,165.59</t>
  </si>
  <si>
    <t xml:space="preserve">  4,784,513.77</t>
  </si>
  <si>
    <t xml:space="preserve">  4,855,584.61</t>
  </si>
  <si>
    <t xml:space="preserve">   358,907.96</t>
  </si>
  <si>
    <t xml:space="preserve">   367,161.89</t>
  </si>
  <si>
    <t xml:space="preserve">   345,654.53</t>
  </si>
  <si>
    <t xml:space="preserve">  2,688,663.50</t>
  </si>
  <si>
    <t xml:space="preserve">  2,886,476.15</t>
  </si>
  <si>
    <t xml:space="preserve">  2,874,807.00</t>
  </si>
  <si>
    <t xml:space="preserve">   892,250.73</t>
  </si>
  <si>
    <t xml:space="preserve">   787,271.14</t>
  </si>
  <si>
    <t xml:space="preserve">   888,907.98</t>
  </si>
  <si>
    <t xml:space="preserve">   484,166.12</t>
  </si>
  <si>
    <t xml:space="preserve">   489,685.82</t>
  </si>
  <si>
    <t xml:space="preserve">   478,833.11</t>
  </si>
  <si>
    <t xml:space="preserve">   252,624.64</t>
  </si>
  <si>
    <t xml:space="preserve">   248,612.77</t>
  </si>
  <si>
    <t xml:space="preserve">   252,394.86</t>
  </si>
  <si>
    <t xml:space="preserve">  4,424,428.00</t>
  </si>
  <si>
    <t xml:space="preserve">  4,187,459.15</t>
  </si>
  <si>
    <t xml:space="preserve">  4,343,424.76</t>
  </si>
  <si>
    <t xml:space="preserve">  5,662,275.80</t>
  </si>
  <si>
    <t xml:space="preserve">  5,552,038.22</t>
  </si>
  <si>
    <t xml:space="preserve">  5,541,878.22</t>
  </si>
  <si>
    <t xml:space="preserve">   557,359.20</t>
  </si>
  <si>
    <t xml:space="preserve">   547,402.40</t>
  </si>
  <si>
    <t xml:space="preserve">   548,792.94</t>
  </si>
  <si>
    <t xml:space="preserve">     1,835.24</t>
  </si>
  <si>
    <t xml:space="preserve">     1,457.43</t>
  </si>
  <si>
    <t xml:space="preserve">     1,419.77</t>
  </si>
  <si>
    <t xml:space="preserve">      324.64</t>
  </si>
  <si>
    <t xml:space="preserve">      343.15</t>
  </si>
  <si>
    <t xml:space="preserve">      275.12</t>
  </si>
  <si>
    <t xml:space="preserve">  4,230,967.75</t>
  </si>
  <si>
    <t xml:space="preserve">  4,359,398.84</t>
  </si>
  <si>
    <t xml:space="preserve">  4,398,965.21</t>
  </si>
  <si>
    <t xml:space="preserve">   412,008.47</t>
  </si>
  <si>
    <t xml:space="preserve">   403,814.91</t>
  </si>
  <si>
    <t xml:space="preserve">   423,048.15</t>
  </si>
  <si>
    <t xml:space="preserve">  4,460,253.28</t>
  </si>
  <si>
    <t xml:space="preserve">  4,300,447.26</t>
  </si>
  <si>
    <t xml:space="preserve">  4,426,309.98</t>
  </si>
  <si>
    <t xml:space="preserve">   780,881.02</t>
  </si>
  <si>
    <t xml:space="preserve">   795,284.96</t>
  </si>
  <si>
    <t xml:space="preserve">   799,396.98</t>
  </si>
  <si>
    <t xml:space="preserve">   430,807.39</t>
  </si>
  <si>
    <t xml:space="preserve">   450,337.95</t>
  </si>
  <si>
    <t xml:space="preserve">   437,271.48</t>
  </si>
  <si>
    <t xml:space="preserve">  1,556,572.04</t>
  </si>
  <si>
    <t xml:space="preserve">  1,632,199.17</t>
  </si>
  <si>
    <t xml:space="preserve">  1,577,191.45</t>
  </si>
  <si>
    <t xml:space="preserve">  4,034,833.01</t>
  </si>
  <si>
    <t xml:space="preserve">  4,086,969.94</t>
  </si>
  <si>
    <t xml:space="preserve">  4,117,281.01</t>
  </si>
  <si>
    <t xml:space="preserve">  4,678,994.14</t>
  </si>
  <si>
    <t xml:space="preserve">  4,558,566.08</t>
  </si>
  <si>
    <t xml:space="preserve">  4,567,773.33</t>
  </si>
  <si>
    <t xml:space="preserve">   464,115.50</t>
  </si>
  <si>
    <t xml:space="preserve">   446,135.75</t>
  </si>
  <si>
    <t xml:space="preserve">   454,340.41</t>
  </si>
  <si>
    <t xml:space="preserve">    25,423.47</t>
  </si>
  <si>
    <t xml:space="preserve">    26,061.29</t>
  </si>
  <si>
    <t xml:space="preserve">    25,367.43</t>
  </si>
  <si>
    <t>133r2  45-50</t>
  </si>
  <si>
    <t xml:space="preserve">       80.38</t>
  </si>
  <si>
    <t xml:space="preserve">      120.86</t>
  </si>
  <si>
    <t xml:space="preserve">       51.85</t>
  </si>
  <si>
    <t xml:space="preserve">  4,832,834.04</t>
  </si>
  <si>
    <t xml:space="preserve">  4,850,151.97</t>
  </si>
  <si>
    <t xml:space="preserve">  4,776,035.24</t>
  </si>
  <si>
    <t xml:space="preserve">   370,042.86</t>
  </si>
  <si>
    <t xml:space="preserve">   375,754.13</t>
  </si>
  <si>
    <t xml:space="preserve">   362,474.17</t>
  </si>
  <si>
    <t xml:space="preserve">  3,142,412.31</t>
  </si>
  <si>
    <t xml:space="preserve">  3,155,160.26</t>
  </si>
  <si>
    <t xml:space="preserve">  3,130,513.66</t>
  </si>
  <si>
    <t xml:space="preserve">   910,624.89</t>
  </si>
  <si>
    <t xml:space="preserve">   904,246.28</t>
  </si>
  <si>
    <t xml:space="preserve">   907,536.46</t>
  </si>
  <si>
    <t xml:space="preserve">   469,105.17</t>
  </si>
  <si>
    <t xml:space="preserve">   463,726.17</t>
  </si>
  <si>
    <t xml:space="preserve">   489,173.09</t>
  </si>
  <si>
    <t xml:space="preserve">   223,867.03</t>
  </si>
  <si>
    <t xml:space="preserve">   215,178.80</t>
  </si>
  <si>
    <t xml:space="preserve">   226,327.57</t>
  </si>
  <si>
    <t xml:space="preserve">    24,906.81</t>
  </si>
  <si>
    <t xml:space="preserve">    25,725.50</t>
  </si>
  <si>
    <t xml:space="preserve">       69.39</t>
  </si>
  <si>
    <t xml:space="preserve">       11.06</t>
  </si>
  <si>
    <t xml:space="preserve">        9.53</t>
  </si>
  <si>
    <t xml:space="preserve">     6,007.49</t>
  </si>
  <si>
    <t xml:space="preserve">     5,562.79</t>
  </si>
  <si>
    <t xml:space="preserve">     5,573.71</t>
  </si>
  <si>
    <t xml:space="preserve">    21,552.93</t>
  </si>
  <si>
    <t xml:space="preserve">    21,128.00</t>
  </si>
  <si>
    <t xml:space="preserve">    20,850.28</t>
  </si>
  <si>
    <t xml:space="preserve">    18,659.54</t>
  </si>
  <si>
    <t xml:space="preserve">    18,051.93</t>
  </si>
  <si>
    <t xml:space="preserve">    17,994.23</t>
  </si>
  <si>
    <t xml:space="preserve">      743.37</t>
  </si>
  <si>
    <t xml:space="preserve">      714.91</t>
  </si>
  <si>
    <t xml:space="preserve">      642.07</t>
  </si>
  <si>
    <t xml:space="preserve">      705.01</t>
  </si>
  <si>
    <t xml:space="preserve">      718.06</t>
  </si>
  <si>
    <t xml:space="preserve">      758.55</t>
  </si>
  <si>
    <t xml:space="preserve">      645.41</t>
  </si>
  <si>
    <t xml:space="preserve">      609.98</t>
  </si>
  <si>
    <t xml:space="preserve">     1,001.70</t>
  </si>
  <si>
    <t xml:space="preserve">     7,561.50</t>
  </si>
  <si>
    <t xml:space="preserve">     8,320.55</t>
  </si>
  <si>
    <t xml:space="preserve">     8,470.98</t>
  </si>
  <si>
    <t xml:space="preserve">     7,344.49</t>
  </si>
  <si>
    <t xml:space="preserve">     6,110.17</t>
  </si>
  <si>
    <t xml:space="preserve">     6,253.05</t>
  </si>
  <si>
    <t xml:space="preserve">     2,434.50</t>
  </si>
  <si>
    <t xml:space="preserve">     2,320.42</t>
  </si>
  <si>
    <t xml:space="preserve">     2,279.06</t>
  </si>
  <si>
    <t>-       25.61</t>
  </si>
  <si>
    <t>-       16.12</t>
  </si>
  <si>
    <t xml:space="preserve">       43.94</t>
  </si>
  <si>
    <t xml:space="preserve">       11.38</t>
  </si>
  <si>
    <t xml:space="preserve">       96.26</t>
  </si>
  <si>
    <t xml:space="preserve">       48.24</t>
  </si>
  <si>
    <t xml:space="preserve">  4,176,574.93</t>
  </si>
  <si>
    <t xml:space="preserve">  4,224,958.92</t>
  </si>
  <si>
    <t xml:space="preserve">  4,198,798.12</t>
  </si>
  <si>
    <t xml:space="preserve">   414,062.83</t>
  </si>
  <si>
    <t xml:space="preserve">   412,945.80</t>
  </si>
  <si>
    <t xml:space="preserve">   414,915.11</t>
  </si>
  <si>
    <t xml:space="preserve">  4,173,417.46</t>
  </si>
  <si>
    <t xml:space="preserve">  4,136,591.49</t>
  </si>
  <si>
    <t xml:space="preserve">  4,097,278.48</t>
  </si>
  <si>
    <t xml:space="preserve">   992,582.32</t>
  </si>
  <si>
    <t xml:space="preserve">  1,013,527.43</t>
  </si>
  <si>
    <t xml:space="preserve">  1,032,964.29</t>
  </si>
  <si>
    <t xml:space="preserve">   447,763.49</t>
  </si>
  <si>
    <t xml:space="preserve">   430,336.83</t>
  </si>
  <si>
    <t xml:space="preserve">   442,731.52</t>
  </si>
  <si>
    <t xml:space="preserve">   562,074.58</t>
  </si>
  <si>
    <t xml:space="preserve">   563,248.23</t>
  </si>
  <si>
    <t xml:space="preserve">   555,934.27</t>
  </si>
  <si>
    <t xml:space="preserve">  4,595,490.48</t>
  </si>
  <si>
    <t xml:space="preserve">  4,737,513.01</t>
  </si>
  <si>
    <t xml:space="preserve">  4,704,519.21</t>
  </si>
  <si>
    <t xml:space="preserve">  5,020,703.38</t>
  </si>
  <si>
    <t xml:space="preserve">  5,370,690.83</t>
  </si>
  <si>
    <t xml:space="preserve">  5,335,593.18</t>
  </si>
  <si>
    <t xml:space="preserve">   366,539.11</t>
  </si>
  <si>
    <t xml:space="preserve">   362,984.76</t>
  </si>
  <si>
    <t xml:space="preserve">   359,984.52</t>
  </si>
  <si>
    <t xml:space="preserve">     1,025.42</t>
  </si>
  <si>
    <t xml:space="preserve">     1,041.05</t>
  </si>
  <si>
    <t xml:space="preserve">     1,098.03</t>
  </si>
  <si>
    <t xml:space="preserve">      341.47</t>
  </si>
  <si>
    <t xml:space="preserve">      322.12</t>
  </si>
  <si>
    <t xml:space="preserve">      389.80</t>
  </si>
  <si>
    <t xml:space="preserve">  4,537,528.08</t>
  </si>
  <si>
    <t xml:space="preserve">  4,468,721.32</t>
  </si>
  <si>
    <t xml:space="preserve">  4,333,293.44</t>
  </si>
  <si>
    <t xml:space="preserve">   420,188.55</t>
  </si>
  <si>
    <t xml:space="preserve">   394,122.89</t>
  </si>
  <si>
    <t xml:space="preserve">   405,052.04</t>
  </si>
  <si>
    <t xml:space="preserve">  4,098,208.73</t>
  </si>
  <si>
    <t xml:space="preserve">  4,598,012.62</t>
  </si>
  <si>
    <t xml:space="preserve">  4,265,209.98</t>
  </si>
  <si>
    <t xml:space="preserve">   798,124.21</t>
  </si>
  <si>
    <t xml:space="preserve">   804,347.36</t>
  </si>
  <si>
    <t xml:space="preserve">   790,195.34</t>
  </si>
  <si>
    <t xml:space="preserve">   428,767.53</t>
  </si>
  <si>
    <t xml:space="preserve">   444,127.86</t>
  </si>
  <si>
    <t xml:space="preserve">   452,371.47</t>
  </si>
  <si>
    <t xml:space="preserve">  1,611,662.82</t>
  </si>
  <si>
    <t xml:space="preserve">  1,570,379.15</t>
  </si>
  <si>
    <t xml:space="preserve">  1,610,192.21</t>
  </si>
  <si>
    <t xml:space="preserve">  4,167,783.76</t>
  </si>
  <si>
    <t xml:space="preserve">  3,985,752.84</t>
  </si>
  <si>
    <t xml:space="preserve">  4,155,671.71</t>
  </si>
  <si>
    <t xml:space="preserve">  4,621,341.20</t>
  </si>
  <si>
    <t xml:space="preserve">  4,529,396.80</t>
  </si>
  <si>
    <t xml:space="preserve">  4,676,275.13</t>
  </si>
  <si>
    <t xml:space="preserve">   446,425.54</t>
  </si>
  <si>
    <t xml:space="preserve">   449,514.66</t>
  </si>
  <si>
    <t xml:space="preserve">   447,003.85</t>
  </si>
  <si>
    <t xml:space="preserve">    25,490.48</t>
  </si>
  <si>
    <t xml:space="preserve">    25,606.71</t>
  </si>
  <si>
    <t xml:space="preserve">    25,566.32</t>
  </si>
  <si>
    <t xml:space="preserve">       56.12</t>
  </si>
  <si>
    <t>-        8.34</t>
  </si>
  <si>
    <t xml:space="preserve">       62.04</t>
  </si>
  <si>
    <t xml:space="preserve">  3,791,828.41</t>
  </si>
  <si>
    <t xml:space="preserve">  4,088,547.45</t>
  </si>
  <si>
    <t xml:space="preserve">  4,068,883.26</t>
  </si>
  <si>
    <t xml:space="preserve">   293,193.49</t>
  </si>
  <si>
    <t xml:space="preserve">   280,400.17</t>
  </si>
  <si>
    <t xml:space="preserve">   288,115.05</t>
  </si>
  <si>
    <t xml:space="preserve">  3,032,264.82</t>
  </si>
  <si>
    <t xml:space="preserve">  2,863,430.50</t>
  </si>
  <si>
    <t xml:space="preserve">Nebulizer Flow: </t>
  </si>
  <si>
    <t>Sheath Flow:</t>
  </si>
  <si>
    <t>G1</t>
  </si>
  <si>
    <t>DateTime:</t>
  </si>
  <si>
    <t>Power:</t>
  </si>
  <si>
    <t>1000</t>
  </si>
  <si>
    <t>Auxiliary Flow:</t>
  </si>
  <si>
    <t>0.0</t>
  </si>
  <si>
    <t>jp-1-2</t>
  </si>
  <si>
    <t>ja-3-2</t>
  </si>
  <si>
    <t>Blank (2)</t>
  </si>
  <si>
    <t>drift-6</t>
  </si>
  <si>
    <t>bir-1-2</t>
  </si>
  <si>
    <t>Drift Corrected</t>
  </si>
  <si>
    <t>%wt</t>
  </si>
  <si>
    <t>ROA3</t>
  </si>
  <si>
    <t>DTS 1</t>
  </si>
  <si>
    <t>147-895D-10W</t>
  </si>
  <si>
    <t>BCR-2</t>
  </si>
  <si>
    <t>MnO</t>
  </si>
  <si>
    <t>MgO</t>
  </si>
  <si>
    <t>CaO</t>
  </si>
  <si>
    <t>&lt;0.02</t>
  </si>
  <si>
    <t>LOI</t>
  </si>
  <si>
    <t xml:space="preserve">Total </t>
  </si>
  <si>
    <t>ppm</t>
  </si>
  <si>
    <t>Zn</t>
  </si>
  <si>
    <t>Zr</t>
  </si>
  <si>
    <t>Y</t>
  </si>
  <si>
    <r>
      <t>SiO</t>
    </r>
    <r>
      <rPr>
        <vertAlign val="subscript"/>
        <sz val="8"/>
        <rFont val="Arial"/>
        <family val="2"/>
      </rPr>
      <t>2</t>
    </r>
  </si>
  <si>
    <r>
      <t>TiO</t>
    </r>
    <r>
      <rPr>
        <vertAlign val="subscript"/>
        <sz val="8"/>
        <rFont val="Arial"/>
        <family val="2"/>
      </rPr>
      <t>2</t>
    </r>
  </si>
  <si>
    <t>jp-1-1</t>
  </si>
  <si>
    <t>drift-4</t>
  </si>
  <si>
    <t>JP-1, BIR-1, JA-3, and DTS-1 are used as standards for this run.</t>
  </si>
  <si>
    <t>Drift (5)</t>
  </si>
  <si>
    <t>BIR-1 (2)</t>
  </si>
  <si>
    <t>Drift (6)</t>
  </si>
  <si>
    <t>Drift (7)</t>
  </si>
  <si>
    <t>3</t>
  </si>
  <si>
    <t>Print Date: 06-12-2004</t>
  </si>
  <si>
    <t>This file corresponds to 1309B-3 majors.xls and 1309B-3 majors int.xls.</t>
  </si>
  <si>
    <t>These are in Geochem/ICPRawData/batch3 folder</t>
  </si>
  <si>
    <t>blank-1</t>
  </si>
  <si>
    <t>bir-1-1</t>
  </si>
  <si>
    <t>Element</t>
  </si>
  <si>
    <t>Line</t>
  </si>
  <si>
    <t>Raw  intensity</t>
  </si>
  <si>
    <t>Bkg. left</t>
  </si>
  <si>
    <t>Bkg. right</t>
  </si>
  <si>
    <t>Net intensity</t>
  </si>
  <si>
    <t>Solution[C]</t>
  </si>
  <si>
    <t>Sample[C]</t>
  </si>
  <si>
    <t>Time</t>
  </si>
  <si>
    <t>Average:</t>
  </si>
  <si>
    <t>SD:</t>
  </si>
  <si>
    <t>RSD,%:</t>
  </si>
  <si>
    <t>#: 2</t>
  </si>
  <si>
    <t>#: 3</t>
  </si>
  <si>
    <t>#: 4</t>
  </si>
  <si>
    <t>#: 5</t>
  </si>
  <si>
    <t>#: 6</t>
  </si>
  <si>
    <t>#: 7</t>
  </si>
  <si>
    <t>#: 8</t>
  </si>
  <si>
    <t>BIR-1 (1)</t>
  </si>
  <si>
    <t>DTS-1 (1)</t>
  </si>
  <si>
    <t>JA-3 (1)</t>
  </si>
  <si>
    <t>JA-3 (2)</t>
  </si>
  <si>
    <t>JP-1 (2)</t>
  </si>
  <si>
    <t>DTS-1 (2)</t>
  </si>
  <si>
    <t>JP-1 (1)</t>
  </si>
  <si>
    <t>#: 9</t>
  </si>
  <si>
    <t>#: 10</t>
  </si>
  <si>
    <t>#: 11</t>
  </si>
  <si>
    <t>#: 32</t>
  </si>
  <si>
    <t>#: 12</t>
  </si>
  <si>
    <t>#: 13</t>
  </si>
  <si>
    <t>#: 14</t>
  </si>
  <si>
    <t>Analysis report from: 02.02.2005             Run: 305majors5</t>
  </si>
  <si>
    <t xml:space="preserve">      308.12</t>
  </si>
  <si>
    <t xml:space="preserve">      303.04</t>
  </si>
  <si>
    <t xml:space="preserve">      336.87</t>
  </si>
  <si>
    <t xml:space="preserve">  4,222,968.73</t>
  </si>
  <si>
    <t xml:space="preserve">  4,221,252.52</t>
  </si>
  <si>
    <t xml:space="preserve">  4,207,465.43</t>
  </si>
  <si>
    <t xml:space="preserve">   413,891.88</t>
  </si>
  <si>
    <t xml:space="preserve">   407,981.50</t>
  </si>
  <si>
    <t xml:space="preserve">   400,651.60</t>
  </si>
  <si>
    <t xml:space="preserve">  4,403,791.37</t>
  </si>
  <si>
    <t xml:space="preserve">  4,369,162.25</t>
  </si>
  <si>
    <t xml:space="preserve">  4,404,156.56</t>
  </si>
  <si>
    <t xml:space="preserve">   789,881.44</t>
  </si>
  <si>
    <t xml:space="preserve">   775,198.97</t>
  </si>
  <si>
    <t xml:space="preserve">   790,735.03</t>
  </si>
  <si>
    <t xml:space="preserve">   446,397.77</t>
  </si>
  <si>
    <t xml:space="preserve">   445,552.50</t>
  </si>
  <si>
    <t xml:space="preserve">   418,270.70</t>
  </si>
  <si>
    <t xml:space="preserve">  1,533,642.21</t>
  </si>
  <si>
    <t xml:space="preserve">  1,600,693.24</t>
  </si>
  <si>
    <t xml:space="preserve">  1,573,668.06</t>
  </si>
  <si>
    <t xml:space="preserve">  3,978,073.43</t>
  </si>
  <si>
    <t xml:space="preserve">  4,076,156.74</t>
  </si>
  <si>
    <t xml:space="preserve">  4,145,142.09</t>
  </si>
  <si>
    <t xml:space="preserve">  4,580,602.84</t>
  </si>
  <si>
    <t xml:space="preserve">  4,682,130.81</t>
  </si>
  <si>
    <t xml:space="preserve">  4,668,635.46</t>
  </si>
  <si>
    <t xml:space="preserve">   450,092.37</t>
  </si>
  <si>
    <t xml:space="preserve">   444,430.60</t>
  </si>
  <si>
    <t xml:space="preserve">   444,737.72</t>
  </si>
  <si>
    <t xml:space="preserve">    25,294.20</t>
  </si>
  <si>
    <r>
      <t xml:space="preserve">Only </t>
    </r>
    <r>
      <rPr>
        <b/>
        <i/>
        <sz val="10"/>
        <rFont val="Arial"/>
        <family val="0"/>
      </rPr>
      <t>Major elements</t>
    </r>
    <r>
      <rPr>
        <sz val="10"/>
        <rFont val="Arial"/>
        <family val="0"/>
      </rPr>
      <t xml:space="preserve"> (except for P and including Sc) data are listed in this file.</t>
    </r>
  </si>
  <si>
    <t>drift-8</t>
  </si>
  <si>
    <t>drift-7</t>
  </si>
  <si>
    <t>1309B-3 mojors.xls is all data files copied to sheets "RawData major" in this file, and Intensity and RSD are listed in 1309B-3 majors int.xls.</t>
  </si>
  <si>
    <t>P2O5</t>
  </si>
  <si>
    <t xml:space="preserve">JA-3 </t>
  </si>
  <si>
    <t>P</t>
  </si>
  <si>
    <t>P</t>
  </si>
  <si>
    <t>P2O5</t>
  </si>
  <si>
    <t>Total</t>
  </si>
  <si>
    <t>BAS-140</t>
  </si>
  <si>
    <t>P205</t>
  </si>
  <si>
    <t>%wt</t>
  </si>
  <si>
    <t xml:space="preserve">JA-3 </t>
  </si>
  <si>
    <t xml:space="preserve">JR-1 </t>
  </si>
  <si>
    <t>P</t>
  </si>
  <si>
    <t xml:space="preserve">JA-3 </t>
  </si>
  <si>
    <t xml:space="preserve">JR-1 </t>
  </si>
  <si>
    <t>Cu</t>
  </si>
  <si>
    <t>Zn</t>
  </si>
  <si>
    <t>ppm</t>
  </si>
  <si>
    <t>Sc</t>
  </si>
  <si>
    <t>Argon Humidificator:</t>
  </si>
  <si>
    <t>Yes</t>
  </si>
  <si>
    <t>Nebulizer Pressure:</t>
  </si>
  <si>
    <t>Sample:</t>
  </si>
  <si>
    <t>Type:</t>
  </si>
  <si>
    <t>Analysis</t>
  </si>
  <si>
    <t>#: 1</t>
  </si>
  <si>
    <t>Rack:</t>
  </si>
  <si>
    <t>Tube:</t>
  </si>
  <si>
    <t>Weight:</t>
  </si>
  <si>
    <t>Volume:</t>
  </si>
  <si>
    <t>Dilution:</t>
  </si>
  <si>
    <t>blank-2</t>
  </si>
  <si>
    <t>dts-1-2</t>
  </si>
  <si>
    <t>Slope, Intercept and trend calculations use only 4 and 4 rows, so if you need more don’t forget to change the calculations</t>
  </si>
  <si>
    <t>Major element standard data used in calculations has been normalised to 100.</t>
  </si>
  <si>
    <t>BIR-1</t>
  </si>
  <si>
    <t>SiO2</t>
  </si>
  <si>
    <t>Fe2O3</t>
  </si>
  <si>
    <t>Drift correction factor</t>
  </si>
  <si>
    <t>Avg</t>
  </si>
  <si>
    <t>Al2O3</t>
  </si>
  <si>
    <t>Na2O</t>
  </si>
  <si>
    <t>Al 396.152</t>
  </si>
  <si>
    <t>Na 589.592</t>
  </si>
  <si>
    <t>total</t>
  </si>
  <si>
    <t>Drift</t>
  </si>
  <si>
    <r>
      <t>M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x</t>
    </r>
    <r>
      <rPr>
        <sz val="8"/>
        <rFont val="Arial"/>
        <family val="0"/>
      </rPr>
      <t xml:space="preserve"> / xM</t>
    </r>
  </si>
  <si>
    <t>Standards</t>
  </si>
  <si>
    <t>BAS-140</t>
  </si>
  <si>
    <t>Sc 361.384</t>
  </si>
  <si>
    <t>%</t>
  </si>
  <si>
    <t>Sample_Name</t>
  </si>
  <si>
    <t>DateTime_Measured</t>
  </si>
  <si>
    <t>Net_Intensity</t>
  </si>
  <si>
    <t>P</t>
  </si>
  <si>
    <t>ICP-Spectroscopy: "JY-Ultima"  Nr.: 000.000.</t>
  </si>
  <si>
    <t xml:space="preserve">Measurement parameters </t>
  </si>
  <si>
    <t>Plasma Flow:</t>
  </si>
  <si>
    <t>PL1</t>
  </si>
  <si>
    <t>Method:</t>
  </si>
  <si>
    <t xml:space="preserve">Pump Speed: </t>
  </si>
  <si>
    <t>20</t>
  </si>
  <si>
    <t>drift-3</t>
  </si>
  <si>
    <t>JGb-1 (Imai et al., 1995)</t>
  </si>
  <si>
    <t>dts-1-1</t>
  </si>
  <si>
    <t>drift-2</t>
  </si>
  <si>
    <t>ja-3-1</t>
  </si>
  <si>
    <t>Drift (8)</t>
  </si>
  <si>
    <t>P 178.229</t>
  </si>
  <si>
    <t>305ROCK</t>
  </si>
  <si>
    <t>drift-1</t>
  </si>
  <si>
    <t>Sample</t>
  </si>
  <si>
    <t>Measured</t>
  </si>
  <si>
    <t>Intensity</t>
  </si>
  <si>
    <t>RSD(%)</t>
  </si>
  <si>
    <t>JP-1</t>
  </si>
  <si>
    <t>BHVO-2</t>
  </si>
  <si>
    <t>Ca 393.366</t>
  </si>
  <si>
    <t>Fe 259.940</t>
  </si>
  <si>
    <t>Mg 285.213</t>
  </si>
  <si>
    <t>Mn 257.610</t>
  </si>
  <si>
    <t>Si 251.611</t>
  </si>
  <si>
    <t>Al</t>
  </si>
  <si>
    <t>Si</t>
  </si>
  <si>
    <t>Ti</t>
  </si>
  <si>
    <t>Fe</t>
  </si>
  <si>
    <t>Mn</t>
  </si>
  <si>
    <t>Mg</t>
  </si>
  <si>
    <t>Ca</t>
  </si>
  <si>
    <t>Na</t>
  </si>
  <si>
    <t>K</t>
  </si>
  <si>
    <t>Sr</t>
  </si>
  <si>
    <t>V</t>
  </si>
  <si>
    <t>Cr</t>
  </si>
  <si>
    <t>Co</t>
  </si>
  <si>
    <t>Ni</t>
  </si>
  <si>
    <t>Cu</t>
  </si>
  <si>
    <t>Sc</t>
  </si>
  <si>
    <t>Ba</t>
  </si>
  <si>
    <t>average blank</t>
  </si>
  <si>
    <t>Blank Corrected</t>
  </si>
  <si>
    <r>
      <t>But</t>
    </r>
    <r>
      <rPr>
        <sz val="10"/>
        <rFont val="Arial"/>
        <family val="0"/>
      </rPr>
      <t>,</t>
    </r>
    <r>
      <rPr>
        <sz val="10"/>
        <rFont val="Arial"/>
        <family val="0"/>
      </rPr>
      <t xml:space="preserve"> peridotic standards (JP-1 &amp; DTS-1) are </t>
    </r>
    <r>
      <rPr>
        <b/>
        <sz val="10"/>
        <rFont val="Arial"/>
        <family val="0"/>
      </rPr>
      <t>taken away</t>
    </r>
    <r>
      <rPr>
        <sz val="10"/>
        <rFont val="Arial"/>
        <family val="0"/>
      </rPr>
      <t xml:space="preserve"> from regression of </t>
    </r>
    <r>
      <rPr>
        <b/>
        <sz val="10"/>
        <color indexed="10"/>
        <rFont val="Arial"/>
        <family val="2"/>
      </rPr>
      <t>Mg</t>
    </r>
    <r>
      <rPr>
        <sz val="10"/>
        <rFont val="Arial"/>
        <family val="0"/>
      </rPr>
      <t xml:space="preserve"> for </t>
    </r>
    <r>
      <rPr>
        <b/>
        <i/>
        <sz val="10"/>
        <rFont val="Arial"/>
        <family val="0"/>
      </rPr>
      <t>basaltic</t>
    </r>
    <r>
      <rPr>
        <sz val="10"/>
        <rFont val="Arial"/>
        <family val="0"/>
      </rPr>
      <t xml:space="preserve"> samples (see sheets "blk, drift &amp; conc calc" and "regressions")</t>
    </r>
  </si>
  <si>
    <t>Nebulizer :</t>
  </si>
  <si>
    <t>Meinhard</t>
  </si>
  <si>
    <t>Drift (1)</t>
  </si>
  <si>
    <t>Blank 1</t>
  </si>
  <si>
    <t>Drift (2)</t>
  </si>
  <si>
    <t>Drift (3)</t>
  </si>
  <si>
    <t>Drift (4)</t>
  </si>
  <si>
    <t>#: 15</t>
  </si>
  <si>
    <t>#: 16</t>
  </si>
  <si>
    <t>#: 17</t>
  </si>
  <si>
    <t>#: 18</t>
  </si>
  <si>
    <t>#: 19</t>
  </si>
  <si>
    <t>#: 20</t>
  </si>
  <si>
    <t>#: 21</t>
  </si>
  <si>
    <t>#: 22</t>
  </si>
  <si>
    <t>#: 23</t>
  </si>
  <si>
    <t>#: 24</t>
  </si>
  <si>
    <t>#: 25</t>
  </si>
  <si>
    <t>#: 26</t>
  </si>
  <si>
    <t>#: 27</t>
  </si>
  <si>
    <t>Total</t>
  </si>
  <si>
    <t>#: 28</t>
  </si>
  <si>
    <t>#: 29</t>
  </si>
  <si>
    <t>#: 30</t>
  </si>
  <si>
    <t>#: 31</t>
  </si>
  <si>
    <t>Review:</t>
  </si>
  <si>
    <t>Analyst:</t>
  </si>
  <si>
    <t>Date:</t>
  </si>
  <si>
    <t>Visa:</t>
  </si>
  <si>
    <t xml:space="preserve"> 4294967295  of  1</t>
  </si>
  <si>
    <r>
      <t>Al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</si>
  <si>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Fe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  <r>
      <rPr>
        <vertAlign val="subscript"/>
        <sz val="8"/>
        <rFont val="Arial"/>
        <family val="2"/>
      </rPr>
      <t>3</t>
    </r>
  </si>
  <si>
    <r>
      <t>Na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</si>
  <si>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K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O</t>
    </r>
  </si>
  <si>
    <r>
      <t>P</t>
    </r>
    <r>
      <rPr>
        <vertAlign val="subscript"/>
        <sz val="8"/>
        <rFont val="Arial"/>
        <family val="2"/>
      </rPr>
      <t>2</t>
    </r>
    <r>
      <rPr>
        <sz val="8"/>
        <rFont val="Arial"/>
        <family val="0"/>
      </rPr>
      <t>0</t>
    </r>
    <r>
      <rPr>
        <vertAlign val="subscript"/>
        <sz val="8"/>
        <rFont val="Arial"/>
        <family val="2"/>
      </rPr>
      <t>5</t>
    </r>
  </si>
  <si>
    <r>
      <t>CO</t>
    </r>
    <r>
      <rPr>
        <vertAlign val="subscript"/>
        <sz val="8"/>
        <rFont val="Arial"/>
        <family val="2"/>
      </rPr>
      <t>2</t>
    </r>
  </si>
  <si>
    <t>Regression Calculations</t>
  </si>
  <si>
    <t>Blank</t>
  </si>
  <si>
    <t>slope</t>
  </si>
  <si>
    <t>intercept</t>
  </si>
  <si>
    <t>trend</t>
  </si>
  <si>
    <t>correlation coef.</t>
  </si>
  <si>
    <t>Concentrations</t>
  </si>
  <si>
    <t>Final Data Table</t>
  </si>
  <si>
    <t>Oxide Concentrations</t>
  </si>
  <si>
    <t>Average calculated using rows 4 and 5.  Don’t forget to change calculation if you have more than 2 blanks</t>
  </si>
  <si>
    <t>K 766.490</t>
  </si>
  <si>
    <t>Ti 334.941</t>
  </si>
  <si>
    <t>Nb</t>
  </si>
  <si>
    <t>K2O</t>
  </si>
  <si>
    <t>TiO2</t>
  </si>
  <si>
    <t>drift-5</t>
  </si>
  <si>
    <t>BHVO2</t>
  </si>
  <si>
    <t>133R2(45-50)</t>
  </si>
  <si>
    <t>134R2(21-26)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</si>
</sst>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#,##0\ &quot;€&quot;;\-#,##0\ &quot;€&quot;"/>
    <numFmt numFmtId="177" formatCode="#,##0\ &quot;€&quot;;[Red]\-#,##0\ &quot;€&quot;"/>
    <numFmt numFmtId="178" formatCode="#,##0.00\ &quot;€&quot;;\-#,##0.00\ &quot;€&quot;"/>
    <numFmt numFmtId="179" formatCode="#,##0.00\ &quot;€&quot;;[Red]\-#,##0.00\ &quot;€&quot;"/>
    <numFmt numFmtId="180" formatCode="_-* #,##0\ &quot;€&quot;_-;\-* #,##0\ &quot;€&quot;_-;_-* &quot;-&quot;\ &quot;€&quot;_-;_-@_-"/>
    <numFmt numFmtId="181" formatCode="_-* #,##0\ _€_-;\-* #,##0\ _€_-;_-* &quot;-&quot;\ _€_-;_-@_-"/>
    <numFmt numFmtId="182" formatCode="_-* #,##0.00\ &quot;€&quot;_-;\-* #,##0.00\ &quot;€&quot;_-;_-* &quot;-&quot;??\ &quot;€&quot;_-;_-@_-"/>
    <numFmt numFmtId="183" formatCode="_-* #,##0.00\ _€_-;\-* #,##0.00\ _€_-;_-* &quot;-&quot;??\ _€_-;_-@_-"/>
    <numFmt numFmtId="184" formatCode="m/d/yy&quot;  &quot;h&quot;:&quot;mm"/>
    <numFmt numFmtId="185" formatCode="#,##0.00_);\-#,##0.00"/>
    <numFmt numFmtId="186" formatCode="0.0000"/>
    <numFmt numFmtId="187" formatCode="0.000"/>
    <numFmt numFmtId="188" formatCode="_(* #,##0_);_(* \(#,##0\);_(* &quot;-&quot;??_);_(@_)"/>
    <numFmt numFmtId="189" formatCode="0.0"/>
    <numFmt numFmtId="190" formatCode="dd&quot;.&quot;mm&quot;.&quot;yyyy&quot;  &quot;h&quot;:&quot;mm"/>
    <numFmt numFmtId="191" formatCode="0.00_ "/>
    <numFmt numFmtId="192" formatCode="0.000_ "/>
    <numFmt numFmtId="193" formatCode="#,##0.00000_);\-#,##0.00000"/>
    <numFmt numFmtId="194" formatCode="#,##0.000_);\-#,##0.000"/>
    <numFmt numFmtId="195" formatCode="hh&quot;:&quot;mm"/>
    <numFmt numFmtId="196" formatCode="0.00_);[Red]\(0.00\)"/>
    <numFmt numFmtId="197" formatCode="0.00000000_ "/>
    <numFmt numFmtId="198" formatCode="0.0000000_ "/>
    <numFmt numFmtId="199" formatCode="0.000000_ "/>
    <numFmt numFmtId="200" formatCode="0.00000_ "/>
    <numFmt numFmtId="201" formatCode="0.0000_ "/>
    <numFmt numFmtId="202" formatCode="0.00000"/>
    <numFmt numFmtId="203" formatCode="0.000000"/>
    <numFmt numFmtId="204" formatCode="0.0000000"/>
    <numFmt numFmtId="205" formatCode="0.00000000"/>
    <numFmt numFmtId="206" formatCode="0.000000000"/>
    <numFmt numFmtId="207" formatCode="yyyy/m/d\ h:mm;@"/>
    <numFmt numFmtId="208" formatCode="0_);[Red]\(0\)"/>
  </numFmts>
  <fonts count="43">
    <font>
      <sz val="10"/>
      <name val="Arial"/>
      <family val="0"/>
    </font>
    <font>
      <sz val="8"/>
      <name val="Arial"/>
      <family val="0"/>
    </font>
    <font>
      <b/>
      <i/>
      <sz val="8"/>
      <name val="Arial"/>
      <family val="2"/>
    </font>
    <font>
      <vertAlign val="subscript"/>
      <sz val="8"/>
      <name val="Arial"/>
      <family val="2"/>
    </font>
    <font>
      <sz val="8"/>
      <name val="Verdana"/>
      <family val="2"/>
    </font>
    <font>
      <b/>
      <i/>
      <sz val="10"/>
      <name val="Arial"/>
      <family val="0"/>
    </font>
    <font>
      <b/>
      <sz val="8"/>
      <name val="Arial"/>
      <family val="2"/>
    </font>
    <font>
      <sz val="10"/>
      <color indexed="8"/>
      <name val="MS Sans Serif"/>
      <family val="0"/>
    </font>
    <font>
      <u val="single"/>
      <sz val="8"/>
      <name val="Arial"/>
      <family val="2"/>
    </font>
    <font>
      <sz val="8"/>
      <color indexed="12"/>
      <name val="Arial"/>
      <family val="2"/>
    </font>
    <font>
      <i/>
      <sz val="8"/>
      <color indexed="12"/>
      <name val="Arial"/>
      <family val="2"/>
    </font>
    <font>
      <sz val="8"/>
      <color indexed="23"/>
      <name val="Arial"/>
      <family val="2"/>
    </font>
    <font>
      <sz val="8"/>
      <name val="MS Sans Serif"/>
      <family val="2"/>
    </font>
    <font>
      <sz val="8"/>
      <name val="ＭＳ Ｐゴシック"/>
      <family val="3"/>
    </font>
    <font>
      <sz val="8"/>
      <color indexed="10"/>
      <name val="Arial"/>
      <family val="2"/>
    </font>
    <font>
      <sz val="12"/>
      <color indexed="10"/>
      <name val="Arial"/>
      <family val="2"/>
    </font>
    <font>
      <sz val="12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sz val="8"/>
      <color indexed="22"/>
      <name val="Arial"/>
      <family val="2"/>
    </font>
    <font>
      <b/>
      <sz val="8"/>
      <color indexed="22"/>
      <name val="Arial"/>
      <family val="2"/>
    </font>
    <font>
      <sz val="6"/>
      <name val="ＭＳ Ｐゴシック"/>
      <family val="3"/>
    </font>
    <font>
      <b/>
      <sz val="10"/>
      <name val="Arial"/>
      <family val="0"/>
    </font>
    <font>
      <b/>
      <sz val="10"/>
      <color indexed="10"/>
      <name val="Arial"/>
      <family val="2"/>
    </font>
    <font>
      <sz val="8.05"/>
      <color indexed="8"/>
      <name val="Arial"/>
      <family val="0"/>
    </font>
    <font>
      <b/>
      <sz val="12.95"/>
      <color indexed="8"/>
      <name val="Tahoma"/>
      <family val="0"/>
    </font>
    <font>
      <b/>
      <sz val="9.95"/>
      <color indexed="8"/>
      <name val="Tahoma"/>
      <family val="0"/>
    </font>
    <font>
      <b/>
      <sz val="9.95"/>
      <color indexed="8"/>
      <name val="Arial"/>
      <family val="0"/>
    </font>
    <font>
      <sz val="8"/>
      <color indexed="8"/>
      <name val="Tahoma"/>
      <family val="0"/>
    </font>
    <font>
      <sz val="9.95"/>
      <color indexed="8"/>
      <name val="Arial"/>
      <family val="0"/>
    </font>
    <font>
      <i/>
      <sz val="8.15"/>
      <color indexed="8"/>
      <name val="Arial"/>
      <family val="0"/>
    </font>
    <font>
      <i/>
      <sz val="6.95"/>
      <color indexed="8"/>
      <name val="Arial"/>
      <family val="0"/>
    </font>
    <font>
      <i/>
      <sz val="6.95"/>
      <color indexed="8"/>
      <name val="Verdana"/>
      <family val="0"/>
    </font>
    <font>
      <sz val="6"/>
      <color indexed="8"/>
      <name val="Arial"/>
      <family val="0"/>
    </font>
    <font>
      <sz val="6"/>
      <color indexed="8"/>
      <name val="Tahoma"/>
      <family val="0"/>
    </font>
    <font>
      <i/>
      <sz val="6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sz val="9.95"/>
      <color indexed="8"/>
      <name val="Tahoma"/>
      <family val="0"/>
    </font>
    <font>
      <b/>
      <sz val="16"/>
      <name val="Arial"/>
      <family val="2"/>
    </font>
    <font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9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" borderId="1" xfId="0" applyFont="1" applyFill="1" applyBorder="1" applyAlignment="1">
      <alignment horizontal="right" wrapText="1"/>
    </xf>
    <xf numFmtId="0" fontId="1" fillId="2" borderId="1" xfId="0" applyFont="1" applyFill="1" applyBorder="1" applyAlignment="1">
      <alignment horizontal="right" wrapText="1"/>
    </xf>
    <xf numFmtId="0" fontId="1" fillId="0" borderId="0" xfId="0" applyFont="1" applyFill="1" applyAlignment="1">
      <alignment horizontal="right"/>
    </xf>
    <xf numFmtId="2" fontId="1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>
      <alignment horizontal="right" wrapText="1"/>
    </xf>
    <xf numFmtId="2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1" fillId="0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right"/>
    </xf>
    <xf numFmtId="1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right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2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Alignment="1">
      <alignment/>
    </xf>
    <xf numFmtId="2" fontId="1" fillId="2" borderId="0" xfId="0" applyNumberFormat="1" applyFont="1" applyFill="1" applyAlignment="1">
      <alignment/>
    </xf>
    <xf numFmtId="2" fontId="1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/>
    </xf>
    <xf numFmtId="0" fontId="2" fillId="0" borderId="0" xfId="0" applyFont="1" applyAlignment="1">
      <alignment/>
    </xf>
    <xf numFmtId="188" fontId="1" fillId="0" borderId="0" xfId="16" applyNumberFormat="1" applyFont="1" applyAlignment="1">
      <alignment/>
    </xf>
    <xf numFmtId="186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86" fontId="1" fillId="2" borderId="0" xfId="0" applyNumberFormat="1" applyFont="1" applyFill="1" applyAlignment="1">
      <alignment/>
    </xf>
    <xf numFmtId="2" fontId="1" fillId="0" borderId="0" xfId="0" applyNumberFormat="1" applyFont="1" applyFill="1" applyBorder="1" applyAlignment="1" applyProtection="1">
      <alignment/>
      <protection/>
    </xf>
    <xf numFmtId="2" fontId="1" fillId="0" borderId="0" xfId="0" applyNumberFormat="1" applyFont="1" applyFill="1" applyAlignment="1">
      <alignment/>
    </xf>
    <xf numFmtId="186" fontId="1" fillId="0" borderId="0" xfId="0" applyNumberFormat="1" applyFont="1" applyFill="1" applyAlignment="1">
      <alignment/>
    </xf>
    <xf numFmtId="187" fontId="1" fillId="0" borderId="0" xfId="0" applyNumberFormat="1" applyFont="1" applyFill="1" applyAlignment="1">
      <alignment/>
    </xf>
    <xf numFmtId="2" fontId="9" fillId="0" borderId="0" xfId="0" applyNumberFormat="1" applyFont="1" applyAlignment="1">
      <alignment/>
    </xf>
    <xf numFmtId="188" fontId="1" fillId="0" borderId="0" xfId="16" applyNumberFormat="1" applyFont="1" applyFill="1" applyAlignment="1">
      <alignment/>
    </xf>
    <xf numFmtId="0" fontId="4" fillId="0" borderId="0" xfId="0" applyFont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0" fontId="9" fillId="0" borderId="0" xfId="0" applyFont="1" applyAlignment="1">
      <alignment/>
    </xf>
    <xf numFmtId="1" fontId="1" fillId="0" borderId="0" xfId="0" applyNumberFormat="1" applyFont="1" applyFill="1" applyAlignment="1">
      <alignment/>
    </xf>
    <xf numFmtId="2" fontId="10" fillId="0" borderId="0" xfId="0" applyNumberFormat="1" applyFont="1" applyAlignment="1">
      <alignment/>
    </xf>
    <xf numFmtId="0" fontId="1" fillId="0" borderId="0" xfId="0" applyFont="1" applyFill="1" applyBorder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right" wrapText="1"/>
    </xf>
    <xf numFmtId="2" fontId="4" fillId="0" borderId="0" xfId="0" applyNumberFormat="1" applyFont="1" applyFill="1" applyAlignment="1">
      <alignment horizontal="right"/>
    </xf>
    <xf numFmtId="0" fontId="4" fillId="0" borderId="0" xfId="0" applyFont="1" applyFill="1" applyAlignment="1">
      <alignment horizontal="right"/>
    </xf>
    <xf numFmtId="0" fontId="4" fillId="0" borderId="0" xfId="0" applyFont="1" applyAlignment="1">
      <alignment horizontal="right"/>
    </xf>
    <xf numFmtId="191" fontId="4" fillId="0" borderId="0" xfId="0" applyNumberFormat="1" applyFont="1" applyFill="1" applyAlignment="1">
      <alignment horizontal="right"/>
    </xf>
    <xf numFmtId="191" fontId="1" fillId="0" borderId="0" xfId="0" applyNumberFormat="1" applyFont="1" applyAlignment="1">
      <alignment/>
    </xf>
    <xf numFmtId="2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right"/>
    </xf>
    <xf numFmtId="0" fontId="2" fillId="0" borderId="2" xfId="0" applyFont="1" applyBorder="1" applyAlignment="1">
      <alignment horizontal="right"/>
    </xf>
    <xf numFmtId="2" fontId="1" fillId="3" borderId="3" xfId="0" applyNumberFormat="1" applyFont="1" applyFill="1" applyBorder="1" applyAlignment="1">
      <alignment horizontal="center"/>
    </xf>
    <xf numFmtId="2" fontId="1" fillId="3" borderId="3" xfId="0" applyNumberFormat="1" applyFont="1" applyFill="1" applyBorder="1" applyAlignment="1">
      <alignment horizontal="center" wrapText="1"/>
    </xf>
    <xf numFmtId="0" fontId="1" fillId="3" borderId="4" xfId="0" applyFont="1" applyFill="1" applyBorder="1" applyAlignment="1">
      <alignment/>
    </xf>
    <xf numFmtId="0" fontId="1" fillId="0" borderId="5" xfId="0" applyFont="1" applyBorder="1" applyAlignment="1">
      <alignment horizontal="right"/>
    </xf>
    <xf numFmtId="2" fontId="1" fillId="0" borderId="6" xfId="0" applyNumberFormat="1" applyFont="1" applyBorder="1" applyAlignment="1">
      <alignment horizontal="right"/>
    </xf>
    <xf numFmtId="0" fontId="1" fillId="0" borderId="6" xfId="0" applyFont="1" applyBorder="1" applyAlignment="1">
      <alignment/>
    </xf>
    <xf numFmtId="0" fontId="2" fillId="0" borderId="5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 wrapText="1"/>
    </xf>
    <xf numFmtId="0" fontId="1" fillId="0" borderId="6" xfId="0" applyFont="1" applyFill="1" applyBorder="1" applyAlignment="1">
      <alignment horizontal="right"/>
    </xf>
    <xf numFmtId="0" fontId="11" fillId="0" borderId="5" xfId="0" applyFont="1" applyBorder="1" applyAlignment="1">
      <alignment horizontal="right"/>
    </xf>
    <xf numFmtId="0" fontId="11" fillId="0" borderId="6" xfId="0" applyFont="1" applyFill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11" fillId="0" borderId="1" xfId="0" applyFont="1" applyFill="1" applyBorder="1" applyAlignment="1">
      <alignment horizontal="right"/>
    </xf>
    <xf numFmtId="0" fontId="11" fillId="0" borderId="8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right"/>
    </xf>
    <xf numFmtId="2" fontId="6" fillId="2" borderId="0" xfId="0" applyNumberFormat="1" applyFont="1" applyFill="1" applyAlignment="1">
      <alignment/>
    </xf>
    <xf numFmtId="2" fontId="2" fillId="0" borderId="0" xfId="0" applyNumberFormat="1" applyFont="1" applyAlignment="1">
      <alignment/>
    </xf>
    <xf numFmtId="192" fontId="1" fillId="0" borderId="0" xfId="0" applyNumberFormat="1" applyFont="1" applyAlignment="1">
      <alignment/>
    </xf>
    <xf numFmtId="0" fontId="6" fillId="0" borderId="0" xfId="0" applyFont="1" applyFill="1" applyAlignment="1">
      <alignment horizontal="center"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0" fontId="12" fillId="0" borderId="0" xfId="19" applyNumberFormat="1" applyFont="1" applyFill="1" applyBorder="1" applyAlignment="1" applyProtection="1">
      <alignment/>
      <protection/>
    </xf>
    <xf numFmtId="184" fontId="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5" fontId="1" fillId="0" borderId="0" xfId="0" applyFont="1" applyFill="1" applyBorder="1" applyAlignment="1">
      <alignment horizontal="right" vertical="center"/>
    </xf>
    <xf numFmtId="0" fontId="6" fillId="0" borderId="0" xfId="19" applyFont="1" applyFill="1" applyBorder="1">
      <alignment vertical="center"/>
      <protection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NumberFormat="1" applyFill="1" applyBorder="1" applyAlignment="1" applyProtection="1">
      <alignment/>
      <protection/>
    </xf>
    <xf numFmtId="2" fontId="9" fillId="0" borderId="0" xfId="0" applyNumberFormat="1" applyFont="1" applyFill="1" applyAlignment="1">
      <alignment/>
    </xf>
    <xf numFmtId="0" fontId="1" fillId="2" borderId="0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191" fontId="1" fillId="0" borderId="0" xfId="0" applyNumberFormat="1" applyFont="1" applyFill="1" applyAlignment="1">
      <alignment/>
    </xf>
    <xf numFmtId="196" fontId="1" fillId="0" borderId="0" xfId="0" applyNumberFormat="1" applyFont="1" applyFill="1" applyBorder="1" applyAlignment="1">
      <alignment horizontal="right" vertical="center"/>
    </xf>
    <xf numFmtId="196" fontId="1" fillId="0" borderId="0" xfId="0" applyNumberFormat="1" applyFont="1" applyFill="1" applyBorder="1" applyAlignment="1" applyProtection="1">
      <alignment/>
      <protection/>
    </xf>
    <xf numFmtId="196" fontId="1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5" fillId="0" borderId="0" xfId="0" applyNumberFormat="1" applyFont="1" applyFill="1" applyBorder="1" applyAlignment="1" applyProtection="1">
      <alignment/>
      <protection/>
    </xf>
    <xf numFmtId="2" fontId="15" fillId="0" borderId="0" xfId="0" applyNumberFormat="1" applyFont="1" applyFill="1" applyBorder="1" applyAlignment="1">
      <alignment/>
    </xf>
    <xf numFmtId="196" fontId="15" fillId="0" borderId="0" xfId="0" applyNumberFormat="1" applyFont="1" applyFill="1" applyBorder="1" applyAlignment="1">
      <alignment/>
    </xf>
    <xf numFmtId="207" fontId="1" fillId="0" borderId="0" xfId="0" applyNumberFormat="1" applyFont="1" applyFill="1" applyBorder="1" applyAlignment="1">
      <alignment horizontal="left" vertical="center"/>
    </xf>
    <xf numFmtId="207" fontId="8" fillId="0" borderId="0" xfId="0" applyNumberFormat="1" applyFont="1" applyFill="1" applyBorder="1" applyAlignment="1">
      <alignment horizontal="left" vertical="center"/>
    </xf>
    <xf numFmtId="207" fontId="1" fillId="0" borderId="0" xfId="0" applyNumberFormat="1" applyFont="1" applyFill="1" applyBorder="1" applyAlignment="1">
      <alignment vertical="center"/>
    </xf>
    <xf numFmtId="207" fontId="1" fillId="0" borderId="0" xfId="0" applyNumberFormat="1" applyFont="1" applyFill="1" applyBorder="1" applyAlignment="1" applyProtection="1">
      <alignment/>
      <protection/>
    </xf>
    <xf numFmtId="207" fontId="15" fillId="0" borderId="0" xfId="0" applyNumberFormat="1" applyFont="1" applyFill="1" applyBorder="1" applyAlignment="1" applyProtection="1">
      <alignment/>
      <protection/>
    </xf>
    <xf numFmtId="2" fontId="14" fillId="0" borderId="0" xfId="0" applyNumberFormat="1" applyFont="1" applyAlignment="1">
      <alignment/>
    </xf>
    <xf numFmtId="0" fontId="16" fillId="0" borderId="0" xfId="0" applyFont="1" applyFill="1" applyBorder="1" applyAlignment="1">
      <alignment/>
    </xf>
    <xf numFmtId="2" fontId="17" fillId="0" borderId="0" xfId="0" applyNumberFormat="1" applyFont="1" applyAlignment="1">
      <alignment/>
    </xf>
    <xf numFmtId="0" fontId="9" fillId="2" borderId="0" xfId="0" applyNumberFormat="1" applyFont="1" applyFill="1" applyAlignment="1">
      <alignment/>
    </xf>
    <xf numFmtId="2" fontId="18" fillId="0" borderId="0" xfId="0" applyNumberFormat="1" applyFont="1" applyAlignment="1">
      <alignment/>
    </xf>
    <xf numFmtId="0" fontId="19" fillId="2" borderId="0" xfId="0" applyNumberFormat="1" applyFont="1" applyFill="1" applyAlignment="1">
      <alignment/>
    </xf>
    <xf numFmtId="0" fontId="19" fillId="0" borderId="0" xfId="0" applyFont="1" applyAlignment="1">
      <alignment/>
    </xf>
    <xf numFmtId="2" fontId="19" fillId="0" borderId="0" xfId="0" applyNumberFormat="1" applyFont="1" applyAlignment="1">
      <alignment/>
    </xf>
    <xf numFmtId="2" fontId="20" fillId="0" borderId="0" xfId="0" applyNumberFormat="1" applyFont="1" applyAlignment="1">
      <alignment/>
    </xf>
    <xf numFmtId="14" fontId="0" fillId="0" borderId="0" xfId="0" applyNumberFormat="1" applyAlignment="1">
      <alignment/>
    </xf>
    <xf numFmtId="191" fontId="9" fillId="0" borderId="0" xfId="0" applyNumberFormat="1" applyFont="1" applyAlignment="1">
      <alignment/>
    </xf>
    <xf numFmtId="0" fontId="14" fillId="2" borderId="0" xfId="0" applyNumberFormat="1" applyFont="1" applyFill="1" applyAlignment="1">
      <alignment/>
    </xf>
    <xf numFmtId="0" fontId="14" fillId="0" borderId="0" xfId="0" applyFont="1" applyAlignment="1">
      <alignment/>
    </xf>
    <xf numFmtId="2" fontId="1" fillId="4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91" fontId="9" fillId="0" borderId="0" xfId="0" applyNumberFormat="1" applyFont="1" applyFill="1" applyAlignment="1">
      <alignment/>
    </xf>
    <xf numFmtId="2" fontId="9" fillId="4" borderId="0" xfId="0" applyNumberFormat="1" applyFont="1" applyFill="1" applyAlignment="1">
      <alignment/>
    </xf>
    <xf numFmtId="187" fontId="9" fillId="0" borderId="0" xfId="0" applyNumberFormat="1" applyFont="1" applyFill="1" applyAlignment="1">
      <alignment/>
    </xf>
    <xf numFmtId="187" fontId="9" fillId="0" borderId="0" xfId="0" applyNumberFormat="1" applyFont="1" applyAlignment="1">
      <alignment/>
    </xf>
    <xf numFmtId="0" fontId="1" fillId="4" borderId="0" xfId="0" applyFont="1" applyFill="1" applyAlignment="1">
      <alignment/>
    </xf>
    <xf numFmtId="195" fontId="24" fillId="0" borderId="0" xfId="0" applyAlignment="1">
      <alignment vertical="center"/>
    </xf>
    <xf numFmtId="185" fontId="24" fillId="0" borderId="0" xfId="0" applyAlignment="1">
      <alignment horizontal="right" vertical="center"/>
    </xf>
    <xf numFmtId="0" fontId="25" fillId="0" borderId="0" xfId="0" applyAlignment="1">
      <alignment horizontal="center" vertical="center"/>
    </xf>
    <xf numFmtId="0" fontId="26" fillId="0" borderId="0" xfId="0" applyAlignment="1">
      <alignment horizontal="center" vertical="center"/>
    </xf>
    <xf numFmtId="0" fontId="27" fillId="0" borderId="0" xfId="0" applyAlignment="1">
      <alignment horizontal="left" vertical="center"/>
    </xf>
    <xf numFmtId="0" fontId="24" fillId="0" borderId="0" xfId="0" applyAlignment="1">
      <alignment horizontal="left" vertical="center"/>
    </xf>
    <xf numFmtId="0" fontId="24" fillId="0" borderId="0" xfId="0" applyAlignment="1">
      <alignment vertical="center"/>
    </xf>
    <xf numFmtId="0" fontId="28" fillId="0" borderId="0" xfId="0" applyAlignment="1">
      <alignment horizontal="left" vertical="center"/>
    </xf>
    <xf numFmtId="185" fontId="24" fillId="0" borderId="0" xfId="0" applyAlignment="1">
      <alignment horizontal="left" vertical="center"/>
    </xf>
    <xf numFmtId="0" fontId="29" fillId="0" borderId="0" xfId="0" applyAlignment="1">
      <alignment horizontal="left" vertical="center"/>
    </xf>
    <xf numFmtId="190" fontId="29" fillId="0" borderId="0" xfId="0" applyAlignment="1">
      <alignment vertical="center"/>
    </xf>
    <xf numFmtId="0" fontId="30" fillId="0" borderId="0" xfId="0" applyAlignment="1">
      <alignment horizontal="left" vertical="center"/>
    </xf>
    <xf numFmtId="0" fontId="31" fillId="0" borderId="0" xfId="0" applyAlignment="1">
      <alignment horizontal="left" vertical="center"/>
    </xf>
    <xf numFmtId="3" fontId="24" fillId="0" borderId="0" xfId="0" applyAlignment="1">
      <alignment horizontal="left" vertical="center"/>
    </xf>
    <xf numFmtId="0" fontId="32" fillId="0" borderId="0" xfId="0" applyAlignment="1">
      <alignment horizontal="left" vertical="center"/>
    </xf>
    <xf numFmtId="193" fontId="24" fillId="0" borderId="0" xfId="0" applyAlignment="1">
      <alignment horizontal="left" vertical="center"/>
    </xf>
    <xf numFmtId="194" fontId="24" fillId="0" borderId="0" xfId="0" applyAlignment="1">
      <alignment horizontal="left" vertical="center"/>
    </xf>
    <xf numFmtId="0" fontId="33" fillId="0" borderId="0" xfId="0" applyAlignment="1">
      <alignment horizontal="left" vertical="center"/>
    </xf>
    <xf numFmtId="0" fontId="33" fillId="0" borderId="0" xfId="0" applyAlignment="1">
      <alignment horizontal="right" vertical="center"/>
    </xf>
    <xf numFmtId="0" fontId="34" fillId="0" borderId="0" xfId="0" applyAlignment="1">
      <alignment horizontal="right" vertical="center"/>
    </xf>
    <xf numFmtId="0" fontId="29" fillId="0" borderId="0" xfId="0" applyAlignment="1">
      <alignment vertical="center"/>
    </xf>
    <xf numFmtId="194" fontId="29" fillId="0" borderId="0" xfId="0" applyAlignment="1">
      <alignment horizontal="right" vertical="center"/>
    </xf>
    <xf numFmtId="0" fontId="24" fillId="0" borderId="0" xfId="0" applyAlignment="1">
      <alignment horizontal="right" vertical="center"/>
    </xf>
    <xf numFmtId="0" fontId="35" fillId="0" borderId="0" xfId="0" applyAlignment="1">
      <alignment horizontal="right" vertical="center"/>
    </xf>
    <xf numFmtId="0" fontId="36" fillId="0" borderId="0" xfId="0" applyAlignment="1">
      <alignment horizontal="left" vertical="center"/>
    </xf>
    <xf numFmtId="0" fontId="37" fillId="0" borderId="0" xfId="0" applyAlignment="1">
      <alignment horizontal="left" vertical="center"/>
    </xf>
    <xf numFmtId="0" fontId="37" fillId="0" borderId="0" xfId="0" applyAlignment="1">
      <alignment vertical="center"/>
    </xf>
    <xf numFmtId="0" fontId="38" fillId="0" borderId="0" xfId="0" applyAlignment="1">
      <alignment horizontal="left" vertical="center"/>
    </xf>
    <xf numFmtId="0" fontId="29" fillId="0" borderId="0" xfId="0" applyAlignment="1">
      <alignment horizontal="right" vertical="center"/>
    </xf>
    <xf numFmtId="2" fontId="1" fillId="0" borderId="0" xfId="16" applyNumberFormat="1" applyFont="1" applyFill="1" applyAlignment="1">
      <alignment/>
    </xf>
    <xf numFmtId="1" fontId="1" fillId="2" borderId="0" xfId="0" applyNumberFormat="1" applyFont="1" applyFill="1" applyAlignment="1">
      <alignment horizontal="center"/>
    </xf>
    <xf numFmtId="2" fontId="9" fillId="2" borderId="0" xfId="0" applyNumberFormat="1" applyFont="1" applyFill="1" applyAlignment="1">
      <alignment horizontal="center"/>
    </xf>
    <xf numFmtId="1" fontId="9" fillId="2" borderId="0" xfId="0" applyNumberFormat="1" applyFont="1" applyFill="1" applyAlignment="1">
      <alignment horizontal="center"/>
    </xf>
    <xf numFmtId="0" fontId="1" fillId="2" borderId="0" xfId="0" applyNumberFormat="1" applyFont="1" applyFill="1" applyAlignment="1">
      <alignment horizontal="center"/>
    </xf>
    <xf numFmtId="1" fontId="1" fillId="4" borderId="0" xfId="0" applyNumberFormat="1" applyFont="1" applyFill="1" applyAlignment="1">
      <alignment horizontal="center"/>
    </xf>
    <xf numFmtId="1" fontId="14" fillId="2" borderId="0" xfId="0" applyNumberFormat="1" applyFont="1" applyFill="1" applyAlignment="1">
      <alignment horizontal="center"/>
    </xf>
    <xf numFmtId="2" fontId="14" fillId="2" borderId="0" xfId="0" applyNumberFormat="1" applyFont="1" applyFill="1" applyAlignment="1">
      <alignment horizontal="center"/>
    </xf>
    <xf numFmtId="191" fontId="14" fillId="0" borderId="0" xfId="0" applyNumberFormat="1" applyFont="1" applyAlignment="1">
      <alignment/>
    </xf>
    <xf numFmtId="2" fontId="6" fillId="2" borderId="0" xfId="0" applyNumberFormat="1" applyFont="1" applyFill="1" applyBorder="1" applyAlignment="1">
      <alignment/>
    </xf>
    <xf numFmtId="2" fontId="1" fillId="2" borderId="0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/>
    </xf>
    <xf numFmtId="2" fontId="1" fillId="2" borderId="1" xfId="0" applyNumberFormat="1" applyFont="1" applyFill="1" applyBorder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5" borderId="0" xfId="0" applyNumberFormat="1" applyFont="1" applyFill="1" applyAlignment="1">
      <alignment/>
    </xf>
    <xf numFmtId="0" fontId="1" fillId="4" borderId="0" xfId="0" applyNumberFormat="1" applyFont="1" applyFill="1" applyBorder="1" applyAlignment="1" applyProtection="1">
      <alignment/>
      <protection/>
    </xf>
    <xf numFmtId="2" fontId="1" fillId="4" borderId="0" xfId="0" applyNumberFormat="1" applyFont="1" applyFill="1" applyBorder="1" applyAlignment="1" applyProtection="1">
      <alignment/>
      <protection/>
    </xf>
    <xf numFmtId="0" fontId="1" fillId="6" borderId="0" xfId="0" applyNumberFormat="1" applyFont="1" applyFill="1" applyBorder="1" applyAlignment="1" applyProtection="1">
      <alignment/>
      <protection/>
    </xf>
    <xf numFmtId="2" fontId="1" fillId="6" borderId="0" xfId="0" applyNumberFormat="1" applyFont="1" applyFill="1" applyBorder="1" applyAlignment="1" applyProtection="1">
      <alignment/>
      <protection/>
    </xf>
    <xf numFmtId="0" fontId="1" fillId="7" borderId="0" xfId="0" applyNumberFormat="1" applyFont="1" applyFill="1" applyBorder="1" applyAlignment="1" applyProtection="1">
      <alignment/>
      <protection/>
    </xf>
    <xf numFmtId="2" fontId="1" fillId="7" borderId="0" xfId="0" applyNumberFormat="1" applyFont="1" applyFill="1" applyBorder="1" applyAlignment="1" applyProtection="1">
      <alignment/>
      <protection/>
    </xf>
    <xf numFmtId="0" fontId="1" fillId="8" borderId="0" xfId="0" applyNumberFormat="1" applyFont="1" applyFill="1" applyBorder="1" applyAlignment="1" applyProtection="1">
      <alignment/>
      <protection/>
    </xf>
    <xf numFmtId="2" fontId="1" fillId="8" borderId="0" xfId="0" applyNumberFormat="1" applyFont="1" applyFill="1" applyBorder="1" applyAlignment="1" applyProtection="1">
      <alignment/>
      <protection/>
    </xf>
    <xf numFmtId="0" fontId="1" fillId="2" borderId="0" xfId="0" applyNumberFormat="1" applyFont="1" applyFill="1" applyBorder="1" applyAlignment="1" applyProtection="1">
      <alignment/>
      <protection/>
    </xf>
    <xf numFmtId="2" fontId="1" fillId="2" borderId="0" xfId="0" applyNumberFormat="1" applyFont="1" applyFill="1" applyBorder="1" applyAlignment="1" applyProtection="1">
      <alignment/>
      <protection/>
    </xf>
    <xf numFmtId="0" fontId="1" fillId="9" borderId="0" xfId="0" applyFont="1" applyFill="1" applyBorder="1" applyAlignment="1">
      <alignment/>
    </xf>
    <xf numFmtId="0" fontId="24" fillId="9" borderId="0" xfId="0" applyFill="1" applyAlignment="1">
      <alignment horizontal="right" vertical="center"/>
    </xf>
    <xf numFmtId="2" fontId="1" fillId="9" borderId="0" xfId="0" applyNumberFormat="1" applyFont="1" applyFill="1" applyBorder="1" applyAlignment="1" applyProtection="1">
      <alignment/>
      <protection/>
    </xf>
    <xf numFmtId="187" fontId="1" fillId="0" borderId="0" xfId="0" applyNumberFormat="1" applyFont="1" applyFill="1" applyAlignment="1">
      <alignment/>
    </xf>
    <xf numFmtId="2" fontId="1" fillId="0" borderId="0" xfId="0" applyNumberFormat="1" applyFont="1" applyAlignment="1">
      <alignment/>
    </xf>
    <xf numFmtId="0" fontId="1" fillId="2" borderId="0" xfId="0" applyFont="1" applyFill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2" fontId="1" fillId="0" borderId="0" xfId="0" applyNumberFormat="1" applyFont="1" applyFill="1" applyAlignment="1">
      <alignment/>
    </xf>
    <xf numFmtId="191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</cellXfs>
  <cellStyles count="9">
    <cellStyle name="Normal" xfId="0"/>
    <cellStyle name="Followed Hyperlink" xfId="15"/>
    <cellStyle name="Comma" xfId="16"/>
    <cellStyle name="Comma [0]" xfId="17"/>
    <cellStyle name="Hyperlink" xfId="18"/>
    <cellStyle name="Normal_1275brun2majors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regressions!$E$20:$E$24</c:f>
              <c:numCache>
                <c:ptCount val="6"/>
                <c:pt idx="0">
                  <c:v>0</c:v>
                </c:pt>
                <c:pt idx="1">
                  <c:v>4937463.829628153</c:v>
                </c:pt>
                <c:pt idx="2">
                  <c:v>1025504.2354471913</c:v>
                </c:pt>
                <c:pt idx="3">
                  <c:v>407202.4343609669</c:v>
                </c:pt>
                <c:pt idx="4">
                  <c:v>5289990.429393312</c:v>
                </c:pt>
                <c:pt idx="5">
                  <c:v>784518.8222028076</c:v>
                </c:pt>
              </c:numCache>
            </c:numRef>
          </c:xVal>
          <c:yVal>
            <c:numRef>
              <c:f>regressions!$E$30:$E$35</c:f>
              <c:numCache>
                <c:ptCount val="6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  <c:pt idx="4">
                  <c:v>30.149666915583403</c:v>
                </c:pt>
                <c:pt idx="5">
                  <c:v>4.922125747746678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20884"/>
                </a:solidFill>
              </a:ln>
            </c:spPr>
            <c:trendlineType val="linear"/>
            <c:dispEq val="0"/>
            <c:dispRSqr val="0"/>
          </c:trendline>
          <c:xVal>
            <c:numRef>
              <c:f>regressions!$E$20:$E$23</c:f>
              <c:numCache>
                <c:ptCount val="4"/>
                <c:pt idx="0">
                  <c:v>0</c:v>
                </c:pt>
                <c:pt idx="1">
                  <c:v>4937463.829628153</c:v>
                </c:pt>
                <c:pt idx="2">
                  <c:v>1025504.2354471913</c:v>
                </c:pt>
                <c:pt idx="3">
                  <c:v>407202.4343609669</c:v>
                </c:pt>
              </c:numCache>
            </c:numRef>
          </c:xVal>
          <c:yVal>
            <c:numRef>
              <c:f>regressions!$E$30:$E$33</c:f>
              <c:numCache>
                <c:ptCount val="4"/>
                <c:pt idx="0">
                  <c:v>0</c:v>
                </c:pt>
                <c:pt idx="1">
                  <c:v>27.8094992383673</c:v>
                </c:pt>
                <c:pt idx="2">
                  <c:v>5.804982036802153</c:v>
                </c:pt>
                <c:pt idx="3">
                  <c:v>2.245314319076767</c:v>
                </c:pt>
              </c:numCache>
            </c:numRef>
          </c:yVal>
          <c:smooth val="0"/>
        </c:ser>
        <c:ser>
          <c:idx val="2"/>
          <c:order val="2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trendline>
            <c:spPr>
              <a:ln w="12700">
                <a:solidFill>
                  <a:srgbClr val="FCF305"/>
                </a:solidFill>
              </a:ln>
            </c:spPr>
            <c:trendlineType val="linear"/>
            <c:forward val="3000000"/>
            <c:dispEq val="0"/>
            <c:dispRSqr val="0"/>
          </c:trendline>
          <c:xVal>
            <c:numRef>
              <c:f>regressions!$B$75:$B$77</c:f>
              <c:numCache>
                <c:ptCount val="3"/>
                <c:pt idx="0">
                  <c:v>0</c:v>
                </c:pt>
                <c:pt idx="1">
                  <c:v>815775.5763590767</c:v>
                </c:pt>
                <c:pt idx="2">
                  <c:v>324422.6703893792</c:v>
                </c:pt>
              </c:numCache>
            </c:numRef>
          </c:xVal>
          <c:yVal>
            <c:numRef>
              <c:f>regressions!$B$83:$B$85</c:f>
              <c:numCache>
                <c:ptCount val="3"/>
                <c:pt idx="0">
                  <c:v>0</c:v>
                </c:pt>
                <c:pt idx="1">
                  <c:v>5.804982036802153</c:v>
                </c:pt>
                <c:pt idx="2">
                  <c:v>2.245314319076767</c:v>
                </c:pt>
              </c:numCache>
            </c:numRef>
          </c:yVal>
          <c:smooth val="0"/>
        </c:ser>
        <c:axId val="4359288"/>
        <c:axId val="39233593"/>
      </c:scatterChart>
      <c:valAx>
        <c:axId val="4359288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233593"/>
        <c:crossesAt val="-5"/>
        <c:crossBetween val="midCat"/>
        <c:dispUnits/>
      </c:valAx>
      <c:valAx>
        <c:axId val="39233593"/>
        <c:scaling>
          <c:orientation val="minMax"/>
          <c:max val="3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435928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Si</c:v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(Drift!$C$25,Drift!$C$28,Drift!$C$31,Drift!$C$36,Drift!$C$41,Drift!$C$46,Drift!$C$51,Drift!$C$56)</c:f>
              <c:numCache>
                <c:ptCount val="8"/>
                <c:pt idx="0">
                  <c:v>1</c:v>
                </c:pt>
                <c:pt idx="1">
                  <c:v>1.0544502674309209</c:v>
                </c:pt>
                <c:pt idx="2">
                  <c:v>1.0267277777501649</c:v>
                </c:pt>
                <c:pt idx="3">
                  <c:v>1.067484961758521</c:v>
                </c:pt>
                <c:pt idx="4">
                  <c:v>1.0620318991060143</c:v>
                </c:pt>
                <c:pt idx="5">
                  <c:v>1.1158033764208253</c:v>
                </c:pt>
                <c:pt idx="6">
                  <c:v>1.1259819662520083</c:v>
                </c:pt>
                <c:pt idx="7">
                  <c:v>1.1426330588496068</c:v>
                </c:pt>
              </c:numCache>
            </c:numRef>
          </c:yVal>
          <c:smooth val="0"/>
        </c:ser>
        <c:ser>
          <c:idx val="1"/>
          <c:order val="1"/>
          <c:tx>
            <c:v>Al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(Drift!$D$25,Drift!$D$28,Drift!$D$31,Drift!$D$36,Drift!$D$41,Drift!$D$46,Drift!$D$51,Drift!$D$56)</c:f>
              <c:numCache>
                <c:ptCount val="8"/>
                <c:pt idx="0">
                  <c:v>1</c:v>
                </c:pt>
                <c:pt idx="1">
                  <c:v>0.9924974129716785</c:v>
                </c:pt>
                <c:pt idx="2">
                  <c:v>0.99093877845281</c:v>
                </c:pt>
                <c:pt idx="3">
                  <c:v>1.0219634172423837</c:v>
                </c:pt>
                <c:pt idx="4">
                  <c:v>1.018851253618425</c:v>
                </c:pt>
                <c:pt idx="5">
                  <c:v>1.017896024936282</c:v>
                </c:pt>
                <c:pt idx="6">
                  <c:v>1.0322262138897547</c:v>
                </c:pt>
                <c:pt idx="7">
                  <c:v>1.0484072737924774</c:v>
                </c:pt>
              </c:numCache>
            </c:numRef>
          </c:yVal>
          <c:smooth val="0"/>
        </c:ser>
        <c:ser>
          <c:idx val="2"/>
          <c:order val="2"/>
          <c:tx>
            <c:v>Fe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(Drift!$E$25,Drift!$E$28,Drift!$E$31,Drift!$E$36,Drift!$E$41,Drift!$E$46,Drift!$E$51,Drift!$E$56)</c:f>
              <c:numCache>
                <c:ptCount val="8"/>
                <c:pt idx="0">
                  <c:v>1</c:v>
                </c:pt>
                <c:pt idx="1">
                  <c:v>1.0089724136300926</c:v>
                </c:pt>
                <c:pt idx="2">
                  <c:v>1.0007545616974174</c:v>
                </c:pt>
                <c:pt idx="3">
                  <c:v>1.0125756252896345</c:v>
                </c:pt>
                <c:pt idx="4">
                  <c:v>1.057718087670835</c:v>
                </c:pt>
                <c:pt idx="5">
                  <c:v>1.0801960722052655</c:v>
                </c:pt>
                <c:pt idx="6">
                  <c:v>1.112705957156819</c:v>
                </c:pt>
                <c:pt idx="7">
                  <c:v>1.1248302089189617</c:v>
                </c:pt>
              </c:numCache>
            </c:numRef>
          </c:yVal>
          <c:smooth val="0"/>
        </c:ser>
        <c:ser>
          <c:idx val="3"/>
          <c:order val="3"/>
          <c:tx>
            <c:v>Mg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(Drift!$F$25,Drift!$F$28,Drift!$F$31,Drift!$F$36,Drift!$F$41,Drift!$F$46,Drift!$F$51,Drift!$F$56)</c:f>
              <c:numCache>
                <c:ptCount val="8"/>
                <c:pt idx="0">
                  <c:v>1</c:v>
                </c:pt>
                <c:pt idx="1">
                  <c:v>1.0156577776111158</c:v>
                </c:pt>
                <c:pt idx="2">
                  <c:v>1.008390503368858</c:v>
                </c:pt>
                <c:pt idx="3">
                  <c:v>1.0168475215441513</c:v>
                </c:pt>
                <c:pt idx="4">
                  <c:v>1.0132857949434584</c:v>
                </c:pt>
                <c:pt idx="5">
                  <c:v>1.0579830072066236</c:v>
                </c:pt>
                <c:pt idx="6">
                  <c:v>1.079579084278782</c:v>
                </c:pt>
                <c:pt idx="7">
                  <c:v>1.0851046616114353</c:v>
                </c:pt>
              </c:numCache>
            </c:numRef>
          </c:yVal>
          <c:smooth val="0"/>
        </c:ser>
        <c:ser>
          <c:idx val="4"/>
          <c:order val="4"/>
          <c:tx>
            <c:v>Mn</c:v>
          </c:tx>
          <c:spPr>
            <a:ln w="254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(Drift!$G$25,Drift!$G$28,Drift!$G$31,Drift!$G$36,Drift!$G$41,Drift!$G$46,Drift!$G$51,Drift!$G$56)</c:f>
              <c:numCache>
                <c:ptCount val="8"/>
                <c:pt idx="0">
                  <c:v>1</c:v>
                </c:pt>
                <c:pt idx="1">
                  <c:v>0.9972771856043383</c:v>
                </c:pt>
                <c:pt idx="2">
                  <c:v>1.01407834021377</c:v>
                </c:pt>
                <c:pt idx="3">
                  <c:v>1.005804929378168</c:v>
                </c:pt>
                <c:pt idx="4">
                  <c:v>1.0531635215831343</c:v>
                </c:pt>
                <c:pt idx="5">
                  <c:v>1.088316656699263</c:v>
                </c:pt>
                <c:pt idx="6">
                  <c:v>1.0991264993555727</c:v>
                </c:pt>
                <c:pt idx="7">
                  <c:v>1.1396430844095116</c:v>
                </c:pt>
              </c:numCache>
            </c:numRef>
          </c:yVal>
          <c:smooth val="0"/>
        </c:ser>
        <c:ser>
          <c:idx val="5"/>
          <c:order val="5"/>
          <c:tx>
            <c:v>Ca</c:v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(Drift!$H$25,Drift!$H$28,Drift!$H$31,Drift!$H$36,Drift!$H$41,Drift!$H$46,Drift!$H$51,Drift!$H$56)</c:f>
              <c:numCache>
                <c:ptCount val="8"/>
                <c:pt idx="0">
                  <c:v>1</c:v>
                </c:pt>
                <c:pt idx="1">
                  <c:v>1.0090222011917405</c:v>
                </c:pt>
                <c:pt idx="2">
                  <c:v>1.0032620161445387</c:v>
                </c:pt>
                <c:pt idx="3">
                  <c:v>1.003638641379751</c:v>
                </c:pt>
                <c:pt idx="4">
                  <c:v>1.0357993415728792</c:v>
                </c:pt>
                <c:pt idx="5">
                  <c:v>1.0314435889465472</c:v>
                </c:pt>
                <c:pt idx="6">
                  <c:v>1.042840487082196</c:v>
                </c:pt>
                <c:pt idx="7">
                  <c:v>1.0476578212996168</c:v>
                </c:pt>
              </c:numCache>
            </c:numRef>
          </c:yVal>
          <c:smooth val="0"/>
        </c:ser>
        <c:ser>
          <c:idx val="6"/>
          <c:order val="6"/>
          <c:tx>
            <c:v>Na</c:v>
          </c:tx>
          <c:spPr>
            <a:ln w="254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(Drift!$I$25,Drift!$I$28,Drift!$I$31,Drift!$I$36,Drift!$I$41,Drift!$I$46,Drift!$I$51,Drift!$I$56)</c:f>
              <c:numCache>
                <c:ptCount val="8"/>
                <c:pt idx="0">
                  <c:v>1</c:v>
                </c:pt>
                <c:pt idx="1">
                  <c:v>1.0027656984554925</c:v>
                </c:pt>
                <c:pt idx="2">
                  <c:v>1.019020136448186</c:v>
                </c:pt>
                <c:pt idx="3">
                  <c:v>1.026689701500144</c:v>
                </c:pt>
                <c:pt idx="4">
                  <c:v>1.0529356369318532</c:v>
                </c:pt>
                <c:pt idx="5">
                  <c:v>1.0687045998142255</c:v>
                </c:pt>
                <c:pt idx="6">
                  <c:v>1.085367354930181</c:v>
                </c:pt>
                <c:pt idx="7">
                  <c:v>1.0970867718246249</c:v>
                </c:pt>
              </c:numCache>
            </c:numRef>
          </c:yVal>
          <c:smooth val="0"/>
        </c:ser>
        <c:ser>
          <c:idx val="7"/>
          <c:order val="7"/>
          <c:tx>
            <c:v>K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(Drift!$J$25,Drift!$J$28,Drift!$J$31,Drift!$J$36,Drift!$J$41,Drift!$J$46,Drift!$J$51,Drift!$J$56)</c:f>
              <c:numCache>
                <c:ptCount val="8"/>
                <c:pt idx="0">
                  <c:v>1</c:v>
                </c:pt>
                <c:pt idx="1">
                  <c:v>1.0097482048194653</c:v>
                </c:pt>
                <c:pt idx="2">
                  <c:v>1.0122441369552568</c:v>
                </c:pt>
                <c:pt idx="3">
                  <c:v>1.0181447368259222</c:v>
                </c:pt>
                <c:pt idx="4">
                  <c:v>1.0417286369984164</c:v>
                </c:pt>
                <c:pt idx="5">
                  <c:v>1.0458552378653645</c:v>
                </c:pt>
                <c:pt idx="6">
                  <c:v>1.065012258413913</c:v>
                </c:pt>
                <c:pt idx="7">
                  <c:v>1.0738282737729483</c:v>
                </c:pt>
              </c:numCache>
            </c:numRef>
          </c:yVal>
          <c:smooth val="0"/>
        </c:ser>
        <c:ser>
          <c:idx val="8"/>
          <c:order val="8"/>
          <c:tx>
            <c:v>P</c:v>
          </c:tx>
          <c:spPr>
            <a:ln w="127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(Drift!$K$25,Drift!$K$28,Drift!$K$31,Drift!$K$36,Drift!$K$41,Drift!$K$46,Drift!$K$51,Drift!$K$56)</c:f>
              <c:numCache>
                <c:ptCount val="8"/>
                <c:pt idx="0">
                  <c:v>1</c:v>
                </c:pt>
                <c:pt idx="1">
                  <c:v>1.0218994952180094</c:v>
                </c:pt>
                <c:pt idx="2">
                  <c:v>1.0641230281345206</c:v>
                </c:pt>
                <c:pt idx="3">
                  <c:v>1.1076060003707189</c:v>
                </c:pt>
                <c:pt idx="4">
                  <c:v>1.1728284549170294</c:v>
                </c:pt>
                <c:pt idx="5">
                  <c:v>1.1835349491400562</c:v>
                </c:pt>
                <c:pt idx="6">
                  <c:v>1.2658500994516144</c:v>
                </c:pt>
                <c:pt idx="7">
                  <c:v>1.3248720460606953</c:v>
                </c:pt>
              </c:numCache>
            </c:numRef>
          </c:yVal>
          <c:smooth val="0"/>
        </c:ser>
        <c:ser>
          <c:idx val="9"/>
          <c:order val="9"/>
          <c:tx>
            <c:v>Ti</c:v>
          </c:tx>
          <c:spPr>
            <a:ln w="12700">
              <a:solidFill>
                <a:srgbClr val="CC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yVal>
            <c:numRef>
              <c:f>(Drift!$L$25,Drift!$L$28,Drift!$L$31,Drift!$L$36,Drift!$L$41,Drift!$L$51,Drift!$L$56)</c:f>
              <c:numCache>
                <c:ptCount val="7"/>
                <c:pt idx="0">
                  <c:v>1</c:v>
                </c:pt>
                <c:pt idx="1">
                  <c:v>1.0178994466745501</c:v>
                </c:pt>
                <c:pt idx="2">
                  <c:v>1.0123166151723122</c:v>
                </c:pt>
                <c:pt idx="3">
                  <c:v>1.043852502032182</c:v>
                </c:pt>
                <c:pt idx="4">
                  <c:v>1.0269343861235414</c:v>
                </c:pt>
                <c:pt idx="5">
                  <c:v>1.090168338271947</c:v>
                </c:pt>
                <c:pt idx="6">
                  <c:v>1.0808950660000762</c:v>
                </c:pt>
              </c:numCache>
            </c:numRef>
          </c:yVal>
          <c:smooth val="0"/>
        </c:ser>
        <c:axId val="17558018"/>
        <c:axId val="23804435"/>
      </c:scatterChart>
      <c:valAx>
        <c:axId val="17558018"/>
        <c:scaling>
          <c:orientation val="minMax"/>
          <c:max val="9"/>
          <c:min val="1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23804435"/>
        <c:crosses val="autoZero"/>
        <c:crossBetween val="midCat"/>
        <c:dispUnits/>
      </c:valAx>
      <c:valAx>
        <c:axId val="23804435"/>
        <c:scaling>
          <c:orientation val="minMax"/>
          <c:max val="1.35"/>
          <c:min val="0.95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.0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1" i="0" u="none" baseline="0">
                <a:latin typeface="Arial"/>
                <a:ea typeface="Arial"/>
                <a:cs typeface="Arial"/>
              </a:defRPr>
            </a:pPr>
          </a:p>
        </c:txPr>
        <c:crossAx val="17558018"/>
        <c:crosses val="autoZero"/>
        <c:crossBetween val="midCat"/>
        <c:dispUnits/>
        <c:majorUnit val="0.05"/>
      </c:valAx>
      <c:spPr>
        <a:noFill/>
        <a:ln w="254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6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733425</xdr:colOff>
      <xdr:row>44</xdr:row>
      <xdr:rowOff>104775</xdr:rowOff>
    </xdr:from>
    <xdr:to>
      <xdr:col>6</xdr:col>
      <xdr:colOff>285750</xdr:colOff>
      <xdr:row>65</xdr:row>
      <xdr:rowOff>28575</xdr:rowOff>
    </xdr:to>
    <xdr:graphicFrame>
      <xdr:nvGraphicFramePr>
        <xdr:cNvPr id="1" name="Chart 2"/>
        <xdr:cNvGraphicFramePr/>
      </xdr:nvGraphicFramePr>
      <xdr:xfrm>
        <a:off x="1790700" y="6448425"/>
        <a:ext cx="3190875" cy="3314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1104900</xdr:colOff>
      <xdr:row>57</xdr:row>
      <xdr:rowOff>0</xdr:rowOff>
    </xdr:from>
    <xdr:to>
      <xdr:col>13</xdr:col>
      <xdr:colOff>514350</xdr:colOff>
      <xdr:row>88</xdr:row>
      <xdr:rowOff>142875</xdr:rowOff>
    </xdr:to>
    <xdr:graphicFrame>
      <xdr:nvGraphicFramePr>
        <xdr:cNvPr id="1" name="Chart 13"/>
        <xdr:cNvGraphicFramePr/>
      </xdr:nvGraphicFramePr>
      <xdr:xfrm>
        <a:off x="1714500" y="8191500"/>
        <a:ext cx="7391400" cy="5162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R1.USERVOLUSERVOL\Geochem\ICPCalculation\1309B_3_min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RawData minor"/>
      <sheetName val="raw data"/>
      <sheetName val="recalc raw"/>
      <sheetName val="blk, drift &amp; conc calc"/>
      <sheetName val="Compar"/>
      <sheetName val="regressions"/>
      <sheetName val="all stds (icp)"/>
      <sheetName val="blanks"/>
      <sheetName val="Final data Table"/>
      <sheetName val="Drift"/>
    </sheetNames>
    <sheetDataSet>
      <sheetData sheetId="5">
        <row r="39">
          <cell r="P39">
            <v>171.43811364382427</v>
          </cell>
          <cell r="Q39">
            <v>73.55644373829443</v>
          </cell>
          <cell r="R39">
            <v>6.003774261064081</v>
          </cell>
          <cell r="S39">
            <v>44.65680416639549</v>
          </cell>
          <cell r="T39">
            <v>314.2660262947999</v>
          </cell>
          <cell r="U39">
            <v>28.236515820978124</v>
          </cell>
          <cell r="V39">
            <v>51.427762529398656</v>
          </cell>
          <cell r="X39">
            <v>58.05597046060824</v>
          </cell>
          <cell r="Y39">
            <v>1.1362913244301966</v>
          </cell>
        </row>
        <row r="40">
          <cell r="P40">
            <v>187.09429431780515</v>
          </cell>
          <cell r="Q40">
            <v>68.93156585747258</v>
          </cell>
          <cell r="R40">
            <v>0.5556115444593943</v>
          </cell>
          <cell r="S40">
            <v>46.961807883057105</v>
          </cell>
          <cell r="T40">
            <v>331.9756818626822</v>
          </cell>
          <cell r="U40">
            <v>29.16224234020371</v>
          </cell>
          <cell r="V40">
            <v>48.85587537559974</v>
          </cell>
          <cell r="X40">
            <v>55.87268341941965</v>
          </cell>
          <cell r="Y40">
            <v>1.149035701354162</v>
          </cell>
        </row>
        <row r="45">
          <cell r="P45">
            <v>421.472697033701</v>
          </cell>
          <cell r="Q45">
            <v>123.788243199431</v>
          </cell>
          <cell r="R45">
            <v>3.8718222506907596</v>
          </cell>
          <cell r="S45">
            <v>108.31336028866203</v>
          </cell>
          <cell r="T45">
            <v>311.2668785425317</v>
          </cell>
          <cell r="U45">
            <v>17.48476275210756</v>
          </cell>
          <cell r="V45">
            <v>17.422211580456263</v>
          </cell>
          <cell r="X45">
            <v>48.83966330403391</v>
          </cell>
          <cell r="Y45">
            <v>1.257920975761317</v>
          </cell>
        </row>
        <row r="50">
          <cell r="K50">
            <v>0.020084904120448346</v>
          </cell>
          <cell r="P50">
            <v>2279.743201892739</v>
          </cell>
          <cell r="Q50">
            <v>901.3561616659372</v>
          </cell>
          <cell r="R50">
            <v>-1.3212939070938146</v>
          </cell>
          <cell r="S50">
            <v>37.3568504143181</v>
          </cell>
          <cell r="T50">
            <v>182.97043728181873</v>
          </cell>
          <cell r="U50">
            <v>14.937063591373601</v>
          </cell>
          <cell r="V50">
            <v>40.48158517604645</v>
          </cell>
          <cell r="X50">
            <v>79.65874995778752</v>
          </cell>
          <cell r="Y50">
            <v>9.15468432859631</v>
          </cell>
        </row>
        <row r="51">
          <cell r="K51">
            <v>0.05458348547527615</v>
          </cell>
          <cell r="P51">
            <v>2295.0220765439835</v>
          </cell>
          <cell r="Q51">
            <v>985.0813743467861</v>
          </cell>
          <cell r="R51">
            <v>-1.438274157823243</v>
          </cell>
          <cell r="S51">
            <v>38.235104924551244</v>
          </cell>
          <cell r="T51">
            <v>178.89650369385072</v>
          </cell>
          <cell r="U51">
            <v>14.61391133843279</v>
          </cell>
          <cell r="V51">
            <v>47.141144653156616</v>
          </cell>
          <cell r="X51">
            <v>80.27649462008469</v>
          </cell>
          <cell r="Y51">
            <v>1.4699186949602818</v>
          </cell>
        </row>
        <row r="56">
          <cell r="K56">
            <v>0.11302949753552384</v>
          </cell>
          <cell r="P56">
            <v>279.5988473487399</v>
          </cell>
          <cell r="Q56">
            <v>108.55538413400001</v>
          </cell>
          <cell r="R56">
            <v>133.75258203442064</v>
          </cell>
          <cell r="S56">
            <v>397.38714767649105</v>
          </cell>
          <cell r="T56">
            <v>303.9806988338869</v>
          </cell>
          <cell r="U56">
            <v>26.307043013211914</v>
          </cell>
          <cell r="V56">
            <v>184.86746056358604</v>
          </cell>
          <cell r="X56">
            <v>53.91268546433539</v>
          </cell>
          <cell r="Y56">
            <v>-0.9816381081472756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workbookViewId="0" topLeftCell="A1">
      <selection activeCell="A1" sqref="A1"/>
    </sheetView>
  </sheetViews>
  <sheetFormatPr defaultColWidth="11.421875" defaultRowHeight="12.75"/>
  <cols>
    <col min="1" max="1" width="9.8515625" style="0" bestFit="1" customWidth="1"/>
    <col min="2" max="16384" width="9.140625" style="0" customWidth="1"/>
  </cols>
  <sheetData>
    <row r="1" spans="1:2" ht="12.75">
      <c r="A1" s="116">
        <v>38327</v>
      </c>
      <c r="B1" t="s">
        <v>1089</v>
      </c>
    </row>
    <row r="2" ht="12.75">
      <c r="B2" t="s">
        <v>1090</v>
      </c>
    </row>
    <row r="3" ht="12.75">
      <c r="B3" t="s">
        <v>1161</v>
      </c>
    </row>
    <row r="5" ht="12.75">
      <c r="B5" t="s">
        <v>1158</v>
      </c>
    </row>
    <row r="7" spans="1:2" ht="12.75">
      <c r="A7" s="1"/>
      <c r="B7" t="s">
        <v>1082</v>
      </c>
    </row>
    <row r="8" spans="1:2" ht="12.75">
      <c r="A8" s="1"/>
      <c r="B8" s="14" t="s">
        <v>1262</v>
      </c>
    </row>
    <row r="9" ht="12.75">
      <c r="A9" s="1"/>
    </row>
    <row r="10" spans="1:3" ht="12.75">
      <c r="A10" s="1"/>
      <c r="B10" t="s">
        <v>1263</v>
      </c>
      <c r="C10" t="s">
        <v>1264</v>
      </c>
    </row>
  </sheetData>
  <printOptions/>
  <pageMargins left="0.75" right="0.75" top="1" bottom="1" header="0.512" footer="0.512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3"/>
  <sheetViews>
    <sheetView tabSelected="1" zoomScale="150" zoomScaleNormal="150" workbookViewId="0" topLeftCell="A31">
      <selection activeCell="A44" sqref="A44"/>
    </sheetView>
  </sheetViews>
  <sheetFormatPr defaultColWidth="11.421875" defaultRowHeight="12.75"/>
  <cols>
    <col min="1" max="1" width="17.28125" style="32" customWidth="1"/>
    <col min="2" max="7" width="8.8515625" style="32" customWidth="1"/>
    <col min="8" max="12" width="11.7109375" style="32" customWidth="1"/>
    <col min="13" max="13" width="10.7109375" style="19" bestFit="1" customWidth="1"/>
    <col min="14" max="14" width="10.421875" style="19" bestFit="1" customWidth="1"/>
    <col min="15" max="15" width="11.28125" style="19" bestFit="1" customWidth="1"/>
    <col min="16" max="16" width="10.7109375" style="19" bestFit="1" customWidth="1"/>
    <col min="17" max="18" width="10.140625" style="19" bestFit="1" customWidth="1"/>
    <col min="19" max="19" width="10.421875" style="19" bestFit="1" customWidth="1"/>
    <col min="20" max="22" width="11.28125" style="19" bestFit="1" customWidth="1"/>
    <col min="23" max="16384" width="9.140625" style="19" customWidth="1"/>
  </cols>
  <sheetData>
    <row r="1" spans="1:12" s="92" customFormat="1" ht="11.25">
      <c r="A1" s="165" t="s">
        <v>1306</v>
      </c>
      <c r="B1" s="166"/>
      <c r="C1" s="166"/>
      <c r="D1" s="166"/>
      <c r="E1" s="166"/>
      <c r="F1" s="166"/>
      <c r="G1" s="166"/>
      <c r="H1" s="166"/>
      <c r="I1" s="166"/>
      <c r="J1" s="166"/>
      <c r="K1" s="166"/>
      <c r="L1" s="166"/>
    </row>
    <row r="2" spans="1:12" s="92" customFormat="1" ht="11.25">
      <c r="A2" s="165">
        <f>'recalc raw'!A1</f>
        <v>0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22" s="93" customFormat="1" ht="12" thickBot="1">
      <c r="A3" s="167" t="str">
        <f>'blk, drift &amp; conc calc'!B2</f>
        <v>Sample</v>
      </c>
      <c r="B3" s="168" t="str">
        <f>'blk, drift &amp; conc calc'!C145</f>
        <v>SiO2</v>
      </c>
      <c r="C3" s="168" t="str">
        <f>'blk, drift &amp; conc calc'!D145</f>
        <v>Al2O3</v>
      </c>
      <c r="D3" s="168" t="str">
        <f>'blk, drift &amp; conc calc'!E145</f>
        <v>Fe2O3</v>
      </c>
      <c r="E3" s="168" t="str">
        <f>'blk, drift &amp; conc calc'!F145</f>
        <v>MgO</v>
      </c>
      <c r="F3" s="168" t="str">
        <f>'blk, drift &amp; conc calc'!G145</f>
        <v>MnO</v>
      </c>
      <c r="G3" s="168" t="str">
        <f>'blk, drift &amp; conc calc'!H145</f>
        <v>CaO</v>
      </c>
      <c r="H3" s="168" t="str">
        <f>'blk, drift &amp; conc calc'!I145</f>
        <v>Na2O</v>
      </c>
      <c r="I3" s="168" t="str">
        <f>'blk, drift &amp; conc calc'!J145</f>
        <v>K2O</v>
      </c>
      <c r="J3" s="168" t="str">
        <f>'blk, drift &amp; conc calc'!K145</f>
        <v>P2O5</v>
      </c>
      <c r="K3" s="168" t="str">
        <f>'blk, drift &amp; conc calc'!L145</f>
        <v>TiO2</v>
      </c>
      <c r="L3" s="168" t="s">
        <v>1205</v>
      </c>
      <c r="M3" s="93">
        <f>'blk, drift &amp; conc calc'!M110</f>
        <v>0</v>
      </c>
      <c r="N3" s="93">
        <f>'blk, drift &amp; conc calc'!N110</f>
        <v>0</v>
      </c>
      <c r="O3" s="93">
        <f>'blk, drift &amp; conc calc'!O110</f>
        <v>0</v>
      </c>
      <c r="P3" s="93">
        <f>'blk, drift &amp; conc calc'!P110</f>
        <v>0</v>
      </c>
      <c r="Q3" s="93">
        <f>'blk, drift &amp; conc calc'!Q110</f>
        <v>0</v>
      </c>
      <c r="R3" s="93">
        <f>'blk, drift &amp; conc calc'!R110</f>
        <v>0</v>
      </c>
      <c r="S3" s="93">
        <f>'blk, drift &amp; conc calc'!S110</f>
        <v>0</v>
      </c>
      <c r="T3" s="93" t="str">
        <f>'blk, drift &amp; conc calc'!T110</f>
        <v>P 178.229</v>
      </c>
      <c r="U3" s="93">
        <f>'blk, drift &amp; conc calc'!U110</f>
        <v>0</v>
      </c>
      <c r="V3" s="93">
        <f>'blk, drift &amp; conc calc'!V110</f>
        <v>0</v>
      </c>
    </row>
    <row r="4" spans="2:7" ht="11.25">
      <c r="B4" s="169"/>
      <c r="C4" s="169"/>
      <c r="D4" s="169"/>
      <c r="E4" s="169"/>
      <c r="F4" s="169"/>
      <c r="G4" s="169"/>
    </row>
    <row r="5" spans="1:29" ht="11.25">
      <c r="A5" s="32" t="str">
        <f>'recalc raw'!C3</f>
        <v>Drift (1)</v>
      </c>
      <c r="B5" s="32">
        <f>'blk, drift &amp; conc calc'!C146</f>
        <v>48.4464603710597</v>
      </c>
      <c r="C5" s="32">
        <f>'blk, drift &amp; conc calc'!D146</f>
        <v>13.47790386088038</v>
      </c>
      <c r="D5" s="32">
        <f>'blk, drift &amp; conc calc'!E146</f>
        <v>12.2735721212494</v>
      </c>
      <c r="E5" s="32">
        <f>'blk, drift &amp; conc calc'!F146</f>
        <v>7.314685757444257</v>
      </c>
      <c r="F5" s="32">
        <f>'blk, drift &amp; conc calc'!G146</f>
        <v>0.17094365546332982</v>
      </c>
      <c r="G5" s="32">
        <f>'blk, drift &amp; conc calc'!H146</f>
        <v>11.429761502085817</v>
      </c>
      <c r="H5" s="32">
        <f>'blk, drift &amp; conc calc'!I146</f>
        <v>2.2094442429341705</v>
      </c>
      <c r="I5" s="32">
        <f>'blk, drift &amp; conc calc'!J146</f>
        <v>0.5220772293071213</v>
      </c>
      <c r="J5" s="32">
        <f>'blk, drift &amp; conc calc'!K146</f>
        <v>0.2784661551661118</v>
      </c>
      <c r="K5" s="32">
        <f>'blk, drift &amp; conc calc'!L146</f>
        <v>2.73225973997572</v>
      </c>
      <c r="L5" s="32">
        <f>SUM(B5:K5)</f>
        <v>98.85557463556599</v>
      </c>
      <c r="M5" s="94" t="e">
        <f>'blk, drift &amp; conc calc'!M111</f>
        <v>#DIV/0!</v>
      </c>
      <c r="N5" s="94" t="e">
        <f>'blk, drift &amp; conc calc'!N111</f>
        <v>#DIV/0!</v>
      </c>
      <c r="O5" s="94" t="e">
        <f>'blk, drift &amp; conc calc'!O111</f>
        <v>#DIV/0!</v>
      </c>
      <c r="P5" s="94" t="e">
        <f>'blk, drift &amp; conc calc'!P111</f>
        <v>#DIV/0!</v>
      </c>
      <c r="Q5" s="94" t="e">
        <f>'blk, drift &amp; conc calc'!Q111</f>
        <v>#DIV/0!</v>
      </c>
      <c r="R5" s="94" t="e">
        <f>'blk, drift &amp; conc calc'!R111</f>
        <v>#DIV/0!</v>
      </c>
      <c r="S5" s="94" t="e">
        <f>'blk, drift &amp; conc calc'!S111</f>
        <v>#DIV/0!</v>
      </c>
      <c r="T5" s="94">
        <f>'blk, drift &amp; conc calc'!T111</f>
        <v>107.65574657981432</v>
      </c>
      <c r="U5" s="94" t="e">
        <f>'blk, drift &amp; conc calc'!U111</f>
        <v>#DIV/0!</v>
      </c>
      <c r="V5" s="94" t="e">
        <f>'blk, drift &amp; conc calc'!V111</f>
        <v>#DIV/0!</v>
      </c>
      <c r="W5" s="32"/>
      <c r="X5" s="32"/>
      <c r="Y5" s="32"/>
      <c r="Z5" s="32"/>
      <c r="AA5" s="32"/>
      <c r="AB5" s="32"/>
      <c r="AC5" s="32"/>
    </row>
    <row r="6" spans="1:29" ht="11.25">
      <c r="A6" s="32" t="str">
        <f>'recalc raw'!C4</f>
        <v>Blank 1</v>
      </c>
      <c r="B6" s="32">
        <f>'blk, drift &amp; conc calc'!C147</f>
        <v>-0.07386640162343644</v>
      </c>
      <c r="C6" s="32">
        <f>'blk, drift &amp; conc calc'!D147</f>
        <v>-0.0030189304323488407</v>
      </c>
      <c r="D6" s="32">
        <f>'blk, drift &amp; conc calc'!E147</f>
        <v>0.08128499100498973</v>
      </c>
      <c r="E6" s="32">
        <f>'blk, drift &amp; conc calc'!F147</f>
        <v>-0.015133264275715501</v>
      </c>
      <c r="F6" s="32">
        <f>'blk, drift &amp; conc calc'!G147</f>
        <v>0.00038875027597507704</v>
      </c>
      <c r="G6" s="32">
        <f>'blk, drift &amp; conc calc'!H147</f>
        <v>-0.06337296019822437</v>
      </c>
      <c r="H6" s="32">
        <f>'blk, drift &amp; conc calc'!I147</f>
        <v>0.0017436568986770032</v>
      </c>
      <c r="I6" s="32">
        <f>'blk, drift &amp; conc calc'!J147</f>
        <v>0.0010616215883375631</v>
      </c>
      <c r="J6" s="32">
        <f>'blk, drift &amp; conc calc'!K147</f>
        <v>-0.025451698463865736</v>
      </c>
      <c r="K6" s="32">
        <f>'blk, drift &amp; conc calc'!L147</f>
        <v>0.008673779642776377</v>
      </c>
      <c r="L6" s="32">
        <f aca="true" t="shared" si="0" ref="L6:L36">SUM(B6:K6)</f>
        <v>-0.08769045558283514</v>
      </c>
      <c r="M6" s="94" t="e">
        <f>'blk, drift &amp; conc calc'!M112</f>
        <v>#DIV/0!</v>
      </c>
      <c r="N6" s="94" t="e">
        <f>'blk, drift &amp; conc calc'!N112</f>
        <v>#DIV/0!</v>
      </c>
      <c r="O6" s="94" t="e">
        <f>'blk, drift &amp; conc calc'!O112</f>
        <v>#DIV/0!</v>
      </c>
      <c r="P6" s="94" t="e">
        <f>'blk, drift &amp; conc calc'!P112</f>
        <v>#DIV/0!</v>
      </c>
      <c r="Q6" s="94" t="e">
        <f>'blk, drift &amp; conc calc'!Q112</f>
        <v>#DIV/0!</v>
      </c>
      <c r="R6" s="94" t="e">
        <f>'blk, drift &amp; conc calc'!R112</f>
        <v>#DIV/0!</v>
      </c>
      <c r="S6" s="94" t="e">
        <f>'blk, drift &amp; conc calc'!S112</f>
        <v>#DIV/0!</v>
      </c>
      <c r="T6" s="94">
        <f>'blk, drift &amp; conc calc'!T112</f>
        <v>-4.922973661377471</v>
      </c>
      <c r="U6" s="94" t="e">
        <f>'blk, drift &amp; conc calc'!U112</f>
        <v>#DIV/0!</v>
      </c>
      <c r="V6" s="94" t="e">
        <f>'blk, drift &amp; conc calc'!V112</f>
        <v>#DIV/0!</v>
      </c>
      <c r="W6" s="32"/>
      <c r="X6" s="32"/>
      <c r="Y6" s="32"/>
      <c r="Z6" s="32"/>
      <c r="AA6" s="32"/>
      <c r="AB6" s="32"/>
      <c r="AC6" s="32"/>
    </row>
    <row r="7" spans="1:22" ht="11.25">
      <c r="A7" s="32" t="str">
        <f>'recalc raw'!C5</f>
        <v>BIR-1 (1)</v>
      </c>
      <c r="B7" s="32">
        <f>'blk, drift &amp; conc calc'!C148</f>
        <v>46.556788300614244</v>
      </c>
      <c r="C7" s="32">
        <f>'blk, drift &amp; conc calc'!D148</f>
        <v>15.294274827444644</v>
      </c>
      <c r="D7" s="32">
        <f>'blk, drift &amp; conc calc'!E148</f>
        <v>11.490081067464901</v>
      </c>
      <c r="E7" s="32">
        <f>'blk, drift &amp; conc calc'!F148</f>
        <v>9.344831891472522</v>
      </c>
      <c r="F7" s="32">
        <f>'blk, drift &amp; conc calc'!G148</f>
        <v>0.17411425292962918</v>
      </c>
      <c r="G7" s="32">
        <f>'blk, drift &amp; conc calc'!H148</f>
        <v>13.085992252520796</v>
      </c>
      <c r="H7" s="32">
        <f>'blk, drift &amp; conc calc'!I148</f>
        <v>1.7922668319691082</v>
      </c>
      <c r="I7" s="32">
        <f>'blk, drift &amp; conc calc'!J148</f>
        <v>0.02133566629686524</v>
      </c>
      <c r="J7" s="32">
        <f>'blk, drift &amp; conc calc'!K148</f>
        <v>0.03548166216093103</v>
      </c>
      <c r="K7" s="32">
        <f>'blk, drift &amp; conc calc'!L148</f>
        <v>0.9691231148018344</v>
      </c>
      <c r="L7" s="32">
        <f t="shared" si="0"/>
        <v>98.76428986767547</v>
      </c>
      <c r="M7" s="94" t="e">
        <f>'blk, drift &amp; conc calc'!M113</f>
        <v>#DIV/0!</v>
      </c>
      <c r="N7" s="94" t="e">
        <f>'blk, drift &amp; conc calc'!N113</f>
        <v>#DIV/0!</v>
      </c>
      <c r="O7" s="94" t="e">
        <f>'blk, drift &amp; conc calc'!O113</f>
        <v>#DIV/0!</v>
      </c>
      <c r="P7" s="94" t="e">
        <f>'blk, drift &amp; conc calc'!P113</f>
        <v>#DIV/0!</v>
      </c>
      <c r="Q7" s="94" t="e">
        <f>'blk, drift &amp; conc calc'!Q113</f>
        <v>#DIV/0!</v>
      </c>
      <c r="R7" s="94" t="e">
        <f>'blk, drift &amp; conc calc'!R113</f>
        <v>#DIV/0!</v>
      </c>
      <c r="S7" s="94" t="e">
        <f>'blk, drift &amp; conc calc'!S113</f>
        <v>#DIV/0!</v>
      </c>
      <c r="T7" s="94">
        <f>'blk, drift &amp; conc calc'!T113</f>
        <v>17.63043275364772</v>
      </c>
      <c r="U7" s="94" t="e">
        <f>'blk, drift &amp; conc calc'!U113</f>
        <v>#DIV/0!</v>
      </c>
      <c r="V7" s="94" t="e">
        <f>'blk, drift &amp; conc calc'!V113</f>
        <v>#DIV/0!</v>
      </c>
    </row>
    <row r="8" spans="1:22" ht="11.25">
      <c r="A8" s="32" t="str">
        <f>'recalc raw'!C6</f>
        <v>Drift (2)</v>
      </c>
      <c r="B8" s="32">
        <f>'blk, drift &amp; conc calc'!C149</f>
        <v>48.4464603710597</v>
      </c>
      <c r="C8" s="32">
        <f>'blk, drift &amp; conc calc'!D149</f>
        <v>13.47790386088038</v>
      </c>
      <c r="D8" s="32">
        <f>'blk, drift &amp; conc calc'!E149</f>
        <v>12.2735721212494</v>
      </c>
      <c r="E8" s="32">
        <f>'blk, drift &amp; conc calc'!F149</f>
        <v>7.314685757444257</v>
      </c>
      <c r="F8" s="32">
        <f>'blk, drift &amp; conc calc'!G149</f>
        <v>0.17094365546332982</v>
      </c>
      <c r="G8" s="32">
        <f>'blk, drift &amp; conc calc'!H149</f>
        <v>11.429761502085817</v>
      </c>
      <c r="H8" s="32">
        <f>'blk, drift &amp; conc calc'!I149</f>
        <v>2.2094442429341705</v>
      </c>
      <c r="I8" s="32">
        <f>'blk, drift &amp; conc calc'!J149</f>
        <v>0.5220772293071213</v>
      </c>
      <c r="J8" s="32">
        <f>'blk, drift &amp; conc calc'!K149</f>
        <v>0.2784661551661118</v>
      </c>
      <c r="K8" s="32">
        <f>'blk, drift &amp; conc calc'!L149</f>
        <v>2.7322597399757202</v>
      </c>
      <c r="L8" s="32">
        <f t="shared" si="0"/>
        <v>98.85557463556599</v>
      </c>
      <c r="M8" s="94" t="e">
        <f>'blk, drift &amp; conc calc'!M114</f>
        <v>#DIV/0!</v>
      </c>
      <c r="N8" s="94" t="e">
        <f>'blk, drift &amp; conc calc'!N114</f>
        <v>#DIV/0!</v>
      </c>
      <c r="O8" s="94" t="e">
        <f>'blk, drift &amp; conc calc'!O114</f>
        <v>#DIV/0!</v>
      </c>
      <c r="P8" s="94" t="e">
        <f>'blk, drift &amp; conc calc'!P114</f>
        <v>#DIV/0!</v>
      </c>
      <c r="Q8" s="94" t="e">
        <f>'blk, drift &amp; conc calc'!Q114</f>
        <v>#DIV/0!</v>
      </c>
      <c r="R8" s="94" t="e">
        <f>'blk, drift &amp; conc calc'!R114</f>
        <v>#DIV/0!</v>
      </c>
      <c r="S8" s="94" t="e">
        <f>'blk, drift &amp; conc calc'!S114</f>
        <v>#DIV/0!</v>
      </c>
      <c r="T8" s="94">
        <f>'blk, drift &amp; conc calc'!T114</f>
        <v>107.65574657981432</v>
      </c>
      <c r="U8" s="94" t="e">
        <f>'blk, drift &amp; conc calc'!U114</f>
        <v>#DIV/0!</v>
      </c>
      <c r="V8" s="94" t="e">
        <f>'blk, drift &amp; conc calc'!V114</f>
        <v>#DIV/0!</v>
      </c>
    </row>
    <row r="9" spans="1:22" ht="11.25">
      <c r="A9" s="32" t="str">
        <f>'recalc raw'!C7</f>
        <v>JP-1 (1)</v>
      </c>
      <c r="B9" s="32">
        <f>'blk, drift &amp; conc calc'!C150</f>
        <v>43.767203945350005</v>
      </c>
      <c r="C9" s="32">
        <f>'blk, drift &amp; conc calc'!D150</f>
        <v>0.6916842737905506</v>
      </c>
      <c r="D9" s="32">
        <f>'blk, drift &amp; conc calc'!E150</f>
        <v>8.24990412368375</v>
      </c>
      <c r="E9" s="32">
        <f>'blk, drift &amp; conc calc'!F150</f>
        <v>46.74168880233625</v>
      </c>
      <c r="F9" s="32">
        <f>'blk, drift &amp; conc calc'!G150</f>
        <v>0.11750874056972409</v>
      </c>
      <c r="G9" s="32">
        <f>'blk, drift &amp; conc calc'!H150</f>
        <v>0.5418693877593678</v>
      </c>
      <c r="H9" s="32">
        <f>'blk, drift &amp; conc calc'!I150</f>
        <v>0.0252216048702735</v>
      </c>
      <c r="I9" s="32">
        <f>'blk, drift &amp; conc calc'!J150</f>
        <v>0.00856511133361867</v>
      </c>
      <c r="J9" s="32">
        <f>'blk, drift &amp; conc calc'!K150</f>
        <v>0.022125568609697107</v>
      </c>
      <c r="K9" s="32">
        <f>'blk, drift &amp; conc calc'!L150</f>
        <v>0.01227355880630707</v>
      </c>
      <c r="L9" s="32">
        <f t="shared" si="0"/>
        <v>100.17804511710953</v>
      </c>
      <c r="M9" s="94" t="e">
        <f>'blk, drift &amp; conc calc'!M115</f>
        <v>#DIV/0!</v>
      </c>
      <c r="N9" s="94" t="e">
        <f>'blk, drift &amp; conc calc'!N115</f>
        <v>#DIV/0!</v>
      </c>
      <c r="O9" s="94" t="e">
        <f>'blk, drift &amp; conc calc'!O115</f>
        <v>#DIV/0!</v>
      </c>
      <c r="P9" s="94" t="e">
        <f>'blk, drift &amp; conc calc'!P115</f>
        <v>#DIV/0!</v>
      </c>
      <c r="Q9" s="94" t="e">
        <f>'blk, drift &amp; conc calc'!Q115</f>
        <v>#DIV/0!</v>
      </c>
      <c r="R9" s="94" t="e">
        <f>'blk, drift &amp; conc calc'!R115</f>
        <v>#DIV/0!</v>
      </c>
      <c r="S9" s="94" t="e">
        <f>'blk, drift &amp; conc calc'!S115</f>
        <v>#DIV/0!</v>
      </c>
      <c r="T9" s="94">
        <f>'blk, drift &amp; conc calc'!T115</f>
        <v>12.62845041955038</v>
      </c>
      <c r="U9" s="94" t="e">
        <f>'blk, drift &amp; conc calc'!U115</f>
        <v>#DIV/0!</v>
      </c>
      <c r="V9" s="94" t="e">
        <f>'blk, drift &amp; conc calc'!V115</f>
        <v>#DIV/0!</v>
      </c>
    </row>
    <row r="10" spans="1:22" s="121" customFormat="1" ht="11.25">
      <c r="A10" s="91" t="str">
        <f>'recalc raw'!C8</f>
        <v>132R1(36-45)</v>
      </c>
      <c r="B10" s="91">
        <f>'blk, drift &amp; conc calc'!C151</f>
        <v>53.85935540586321</v>
      </c>
      <c r="C10" s="91">
        <f>'blk, drift &amp; conc calc'!D151</f>
        <v>16.354726738696346</v>
      </c>
      <c r="D10" s="91">
        <f>'blk, drift &amp; conc calc'!E151</f>
        <v>7.854316614958854</v>
      </c>
      <c r="E10" s="91">
        <f>'blk, drift &amp; conc calc'!F151</f>
        <v>8.209621086412477</v>
      </c>
      <c r="F10" s="91">
        <f>'blk, drift &amp; conc calc'!G151</f>
        <v>0.14750227335110497</v>
      </c>
      <c r="G10" s="91">
        <f>'blk, drift &amp; conc calc'!H151</f>
        <v>12.08048290480524</v>
      </c>
      <c r="H10" s="91">
        <f>'blk, drift &amp; conc calc'!I151</f>
        <v>2.693670793951682</v>
      </c>
      <c r="I10" s="91">
        <f>'blk, drift &amp; conc calc'!J151</f>
        <v>0.029508801946908626</v>
      </c>
      <c r="J10" s="91">
        <f>'blk, drift &amp; conc calc'!K151</f>
        <v>0.03786259038598437</v>
      </c>
      <c r="K10" s="91">
        <f>'blk, drift &amp; conc calc'!L151</f>
        <v>0.4376555744199502</v>
      </c>
      <c r="L10" s="91">
        <f t="shared" si="0"/>
        <v>101.70470278479175</v>
      </c>
      <c r="M10" s="122" t="e">
        <f>'blk, drift &amp; conc calc'!M116</f>
        <v>#DIV/0!</v>
      </c>
      <c r="N10" s="122" t="e">
        <f>'blk, drift &amp; conc calc'!N116</f>
        <v>#DIV/0!</v>
      </c>
      <c r="O10" s="122" t="e">
        <f>'blk, drift &amp; conc calc'!O116</f>
        <v>#DIV/0!</v>
      </c>
      <c r="P10" s="122" t="e">
        <f>'blk, drift &amp; conc calc'!P116</f>
        <v>#DIV/0!</v>
      </c>
      <c r="Q10" s="122" t="e">
        <f>'blk, drift &amp; conc calc'!Q116</f>
        <v>#DIV/0!</v>
      </c>
      <c r="R10" s="122" t="e">
        <f>'blk, drift &amp; conc calc'!R116</f>
        <v>#DIV/0!</v>
      </c>
      <c r="S10" s="122" t="e">
        <f>'blk, drift &amp; conc calc'!S116</f>
        <v>#DIV/0!</v>
      </c>
      <c r="T10" s="122">
        <f>'blk, drift &amp; conc calc'!T116</f>
        <v>18.430254199045333</v>
      </c>
      <c r="U10" s="122" t="e">
        <f>'blk, drift &amp; conc calc'!U116</f>
        <v>#DIV/0!</v>
      </c>
      <c r="V10" s="122" t="e">
        <f>'blk, drift &amp; conc calc'!V116</f>
        <v>#DIV/0!</v>
      </c>
    </row>
    <row r="11" spans="1:22" ht="11.25">
      <c r="A11" s="32" t="str">
        <f>'recalc raw'!C9</f>
        <v>Drift (3)</v>
      </c>
      <c r="B11" s="32">
        <f>'blk, drift &amp; conc calc'!C152</f>
        <v>48.4464603710597</v>
      </c>
      <c r="C11" s="32">
        <f>'blk, drift &amp; conc calc'!D152</f>
        <v>13.47790386088038</v>
      </c>
      <c r="D11" s="32">
        <f>'blk, drift &amp; conc calc'!E152</f>
        <v>12.2735721212494</v>
      </c>
      <c r="E11" s="32">
        <f>'blk, drift &amp; conc calc'!F152</f>
        <v>7.314685757444257</v>
      </c>
      <c r="F11" s="32">
        <f>'blk, drift &amp; conc calc'!G152</f>
        <v>0.17094365546332982</v>
      </c>
      <c r="G11" s="32">
        <f>'blk, drift &amp; conc calc'!H152</f>
        <v>11.429761502085812</v>
      </c>
      <c r="H11" s="32">
        <f>'blk, drift &amp; conc calc'!I152</f>
        <v>2.2094442429341705</v>
      </c>
      <c r="I11" s="32">
        <f>'blk, drift &amp; conc calc'!J152</f>
        <v>0.5220772293071213</v>
      </c>
      <c r="J11" s="32">
        <f>'blk, drift &amp; conc calc'!K152</f>
        <v>0.2784661551661118</v>
      </c>
      <c r="K11" s="32">
        <f>'blk, drift &amp; conc calc'!L152</f>
        <v>2.7322597399757194</v>
      </c>
      <c r="L11" s="32">
        <f t="shared" si="0"/>
        <v>98.85557463556599</v>
      </c>
      <c r="M11" s="94" t="e">
        <f>'blk, drift &amp; conc calc'!M117</f>
        <v>#DIV/0!</v>
      </c>
      <c r="N11" s="94" t="e">
        <f>'blk, drift &amp; conc calc'!N117</f>
        <v>#DIV/0!</v>
      </c>
      <c r="O11" s="94" t="e">
        <f>'blk, drift &amp; conc calc'!O117</f>
        <v>#DIV/0!</v>
      </c>
      <c r="P11" s="94" t="e">
        <f>'blk, drift &amp; conc calc'!P117</f>
        <v>#DIV/0!</v>
      </c>
      <c r="Q11" s="94" t="e">
        <f>'blk, drift &amp; conc calc'!Q117</f>
        <v>#DIV/0!</v>
      </c>
      <c r="R11" s="94" t="e">
        <f>'blk, drift &amp; conc calc'!R117</f>
        <v>#DIV/0!</v>
      </c>
      <c r="S11" s="94" t="e">
        <f>'blk, drift &amp; conc calc'!S117</f>
        <v>#DIV/0!</v>
      </c>
      <c r="T11" s="94">
        <f>'blk, drift &amp; conc calc'!T117</f>
        <v>107.65574657981429</v>
      </c>
      <c r="U11" s="94" t="e">
        <f>'blk, drift &amp; conc calc'!U117</f>
        <v>#DIV/0!</v>
      </c>
      <c r="V11" s="94" t="e">
        <f>'blk, drift &amp; conc calc'!V117</f>
        <v>#DIV/0!</v>
      </c>
    </row>
    <row r="12" spans="1:22" s="121" customFormat="1" ht="11.25">
      <c r="A12" s="91" t="str">
        <f>'recalc raw'!C10</f>
        <v>133R2(45-50)</v>
      </c>
      <c r="B12" s="91">
        <f>'blk, drift &amp; conc calc'!C153</f>
        <v>53.51815875115632</v>
      </c>
      <c r="C12" s="91">
        <f>'blk, drift &amp; conc calc'!D153</f>
        <v>16.523773321937874</v>
      </c>
      <c r="D12" s="91">
        <f>'blk, drift &amp; conc calc'!E153</f>
        <v>8.763206128083922</v>
      </c>
      <c r="E12" s="91">
        <f>'blk, drift &amp; conc calc'!F153</f>
        <v>8.371796792705819</v>
      </c>
      <c r="F12" s="91">
        <f>'blk, drift &amp; conc calc'!G153</f>
        <v>0.15223986863694963</v>
      </c>
      <c r="G12" s="91">
        <f>'blk, drift &amp; conc calc'!H153</f>
        <v>10.3031635886194</v>
      </c>
      <c r="H12" s="91">
        <f>'blk, drift &amp; conc calc'!I153</f>
        <v>2.8281423296262864</v>
      </c>
      <c r="I12" s="91">
        <f>'blk, drift &amp; conc calc'!J153</f>
        <v>0.03976745946681109</v>
      </c>
      <c r="J12" s="91">
        <f>'blk, drift &amp; conc calc'!K153</f>
        <v>0.04484229563237548</v>
      </c>
      <c r="K12" s="91">
        <f>'blk, drift &amp; conc calc'!L153</f>
        <v>0.38563954459778504</v>
      </c>
      <c r="L12" s="91">
        <f t="shared" si="0"/>
        <v>100.93073008046355</v>
      </c>
      <c r="M12" s="122" t="e">
        <f>'blk, drift &amp; conc calc'!M118</f>
        <v>#DIV/0!</v>
      </c>
      <c r="N12" s="122" t="e">
        <f>'blk, drift &amp; conc calc'!N118</f>
        <v>#DIV/0!</v>
      </c>
      <c r="O12" s="122" t="e">
        <f>'blk, drift &amp; conc calc'!O118</f>
        <v>#DIV/0!</v>
      </c>
      <c r="P12" s="122" t="e">
        <f>'blk, drift &amp; conc calc'!P118</f>
        <v>#DIV/0!</v>
      </c>
      <c r="Q12" s="122" t="e">
        <f>'blk, drift &amp; conc calc'!Q118</f>
        <v>#DIV/0!</v>
      </c>
      <c r="R12" s="122" t="e">
        <f>'blk, drift &amp; conc calc'!R118</f>
        <v>#DIV/0!</v>
      </c>
      <c r="S12" s="122" t="e">
        <f>'blk, drift &amp; conc calc'!S118</f>
        <v>#DIV/0!</v>
      </c>
      <c r="T12" s="122">
        <f>'blk, drift &amp; conc calc'!T118</f>
        <v>20.969985833181383</v>
      </c>
      <c r="U12" s="122" t="e">
        <f>'blk, drift &amp; conc calc'!U118</f>
        <v>#DIV/0!</v>
      </c>
      <c r="V12" s="122" t="e">
        <f>'blk, drift &amp; conc calc'!V118</f>
        <v>#DIV/0!</v>
      </c>
    </row>
    <row r="13" spans="1:29" s="121" customFormat="1" ht="11.25">
      <c r="A13" s="91" t="str">
        <f>'recalc raw'!C11</f>
        <v>134R2(21-26)</v>
      </c>
      <c r="B13" s="91">
        <f>'blk, drift &amp; conc calc'!C154</f>
        <v>54.014508581358946</v>
      </c>
      <c r="C13" s="91">
        <f>'blk, drift &amp; conc calc'!D154</f>
        <v>16.253578695015428</v>
      </c>
      <c r="D13" s="91">
        <f>'blk, drift &amp; conc calc'!E154</f>
        <v>8.411652600198714</v>
      </c>
      <c r="E13" s="91">
        <f>'blk, drift &amp; conc calc'!F154</f>
        <v>9.034731132585918</v>
      </c>
      <c r="F13" s="91">
        <f>'blk, drift &amp; conc calc'!G154</f>
        <v>0.16545456399012046</v>
      </c>
      <c r="G13" s="91">
        <f>'blk, drift &amp; conc calc'!H154</f>
        <v>11.71591725356232</v>
      </c>
      <c r="H13" s="91">
        <f>'blk, drift &amp; conc calc'!I154</f>
        <v>2.424305438121576</v>
      </c>
      <c r="I13" s="91">
        <f>'blk, drift &amp; conc calc'!J154</f>
        <v>0.026511009753219034</v>
      </c>
      <c r="J13" s="91">
        <f>'blk, drift &amp; conc calc'!K154</f>
        <v>0.048330250144243</v>
      </c>
      <c r="K13" s="91">
        <f>'blk, drift &amp; conc calc'!L154</f>
        <v>0.4043424558175222</v>
      </c>
      <c r="L13" s="91">
        <f t="shared" si="0"/>
        <v>102.49933198054802</v>
      </c>
      <c r="M13" s="122" t="e">
        <f>'blk, drift &amp; conc calc'!M119</f>
        <v>#DIV/0!</v>
      </c>
      <c r="N13" s="122" t="e">
        <f>'blk, drift &amp; conc calc'!N119</f>
        <v>#DIV/0!</v>
      </c>
      <c r="O13" s="122" t="e">
        <f>'blk, drift &amp; conc calc'!O119</f>
        <v>#DIV/0!</v>
      </c>
      <c r="P13" s="122" t="e">
        <f>'blk, drift &amp; conc calc'!P119</f>
        <v>#DIV/0!</v>
      </c>
      <c r="Q13" s="122" t="e">
        <f>'blk, drift &amp; conc calc'!Q119</f>
        <v>#DIV/0!</v>
      </c>
      <c r="R13" s="122" t="e">
        <f>'blk, drift &amp; conc calc'!R119</f>
        <v>#DIV/0!</v>
      </c>
      <c r="S13" s="122" t="e">
        <f>'blk, drift &amp; conc calc'!S119</f>
        <v>#DIV/0!</v>
      </c>
      <c r="T13" s="122">
        <f>'blk, drift &amp; conc calc'!T119</f>
        <v>22.246411392620043</v>
      </c>
      <c r="U13" s="122" t="e">
        <f>'blk, drift &amp; conc calc'!U119</f>
        <v>#DIV/0!</v>
      </c>
      <c r="V13" s="122" t="e">
        <f>'blk, drift &amp; conc calc'!V119</f>
        <v>#DIV/0!</v>
      </c>
      <c r="W13" s="91"/>
      <c r="X13" s="91"/>
      <c r="Y13" s="91"/>
      <c r="Z13" s="91"/>
      <c r="AA13" s="91"/>
      <c r="AB13" s="91"/>
      <c r="AC13" s="91"/>
    </row>
    <row r="14" spans="1:29" s="121" customFormat="1" ht="11.25">
      <c r="A14" s="91" t="str">
        <f>'recalc raw'!C12</f>
        <v>135R2(53-63)</v>
      </c>
      <c r="B14" s="91">
        <f>'blk, drift &amp; conc calc'!C155</f>
        <v>50.72307223254804</v>
      </c>
      <c r="C14" s="91">
        <f>'blk, drift &amp; conc calc'!D155</f>
        <v>14.964461307707307</v>
      </c>
      <c r="D14" s="91">
        <f>'blk, drift &amp; conc calc'!E155</f>
        <v>7.70112210361366</v>
      </c>
      <c r="E14" s="91">
        <f>'blk, drift &amp; conc calc'!F155</f>
        <v>11.712645266848268</v>
      </c>
      <c r="F14" s="91">
        <f>'blk, drift &amp; conc calc'!G155</f>
        <v>0.13832104356273697</v>
      </c>
      <c r="G14" s="91">
        <f>'blk, drift &amp; conc calc'!H155</f>
        <v>13.731736998703305</v>
      </c>
      <c r="H14" s="91">
        <f>'blk, drift &amp; conc calc'!I155</f>
        <v>1.772069451872386</v>
      </c>
      <c r="I14" s="91">
        <f>'blk, drift &amp; conc calc'!J155</f>
        <v>0.02109144959590491</v>
      </c>
      <c r="J14" s="91">
        <f>'blk, drift &amp; conc calc'!K155</f>
        <v>0.02045702017437255</v>
      </c>
      <c r="K14" s="91">
        <f>'blk, drift &amp; conc calc'!L155</f>
        <v>0.4144650016231828</v>
      </c>
      <c r="L14" s="91">
        <f t="shared" si="0"/>
        <v>101.19944187624915</v>
      </c>
      <c r="M14" s="122" t="e">
        <f>'blk, drift &amp; conc calc'!M120</f>
        <v>#DIV/0!</v>
      </c>
      <c r="N14" s="122" t="e">
        <f>'blk, drift &amp; conc calc'!N120</f>
        <v>#DIV/0!</v>
      </c>
      <c r="O14" s="122" t="e">
        <f>'blk, drift &amp; conc calc'!O120</f>
        <v>#DIV/0!</v>
      </c>
      <c r="P14" s="122" t="e">
        <f>'blk, drift &amp; conc calc'!P120</f>
        <v>#DIV/0!</v>
      </c>
      <c r="Q14" s="122" t="e">
        <f>'blk, drift &amp; conc calc'!Q120</f>
        <v>#DIV/0!</v>
      </c>
      <c r="R14" s="122" t="e">
        <f>'blk, drift &amp; conc calc'!R120</f>
        <v>#DIV/0!</v>
      </c>
      <c r="S14" s="122" t="e">
        <f>'blk, drift &amp; conc calc'!S120</f>
        <v>#DIV/0!</v>
      </c>
      <c r="T14" s="122">
        <f>'blk, drift &amp; conc calc'!T120</f>
        <v>11.882323705241431</v>
      </c>
      <c r="U14" s="122" t="e">
        <f>'blk, drift &amp; conc calc'!U120</f>
        <v>#DIV/0!</v>
      </c>
      <c r="V14" s="122" t="e">
        <f>'blk, drift &amp; conc calc'!V120</f>
        <v>#DIV/0!</v>
      </c>
      <c r="W14" s="91"/>
      <c r="X14" s="91"/>
      <c r="Y14" s="91"/>
      <c r="Z14" s="91"/>
      <c r="AA14" s="91"/>
      <c r="AB14" s="91"/>
      <c r="AC14" s="91"/>
    </row>
    <row r="15" spans="1:22" ht="11.25">
      <c r="A15" s="32" t="str">
        <f>'recalc raw'!C13</f>
        <v>JA-3 (1)</v>
      </c>
      <c r="B15" s="32">
        <f>'blk, drift &amp; conc calc'!C156</f>
        <v>62.67441310315565</v>
      </c>
      <c r="C15" s="32">
        <f>'blk, drift &amp; conc calc'!D156</f>
        <v>15.385564169077288</v>
      </c>
      <c r="D15" s="32">
        <f>'blk, drift &amp; conc calc'!E156</f>
        <v>6.647039365187506</v>
      </c>
      <c r="E15" s="32">
        <f>'blk, drift &amp; conc calc'!F156</f>
        <v>3.7915092720275947</v>
      </c>
      <c r="F15" s="32">
        <f>'blk, drift &amp; conc calc'!G156</f>
        <v>0.10869151170100344</v>
      </c>
      <c r="G15" s="32">
        <f>'blk, drift &amp; conc calc'!H156</f>
        <v>6.3489860858175895</v>
      </c>
      <c r="H15" s="32">
        <f>'blk, drift &amp; conc calc'!I156</f>
        <v>3.187020454769826</v>
      </c>
      <c r="I15" s="32">
        <f>'blk, drift &amp; conc calc'!J156</f>
        <v>1.41855871390765</v>
      </c>
      <c r="J15" s="32">
        <f>'blk, drift &amp; conc calc'!K156</f>
        <v>0.07032679583014967</v>
      </c>
      <c r="K15" s="32">
        <f>'blk, drift &amp; conc calc'!L156</f>
        <v>0.6614929399057612</v>
      </c>
      <c r="L15" s="32">
        <f t="shared" si="0"/>
        <v>100.29360241138001</v>
      </c>
      <c r="M15" s="94" t="e">
        <f>'blk, drift &amp; conc calc'!M121</f>
        <v>#DIV/0!</v>
      </c>
      <c r="N15" s="94" t="e">
        <f>'blk, drift &amp; conc calc'!N121</f>
        <v>#DIV/0!</v>
      </c>
      <c r="O15" s="94" t="e">
        <f>'blk, drift &amp; conc calc'!O121</f>
        <v>#DIV/0!</v>
      </c>
      <c r="P15" s="94" t="e">
        <f>'blk, drift &amp; conc calc'!P121</f>
        <v>#DIV/0!</v>
      </c>
      <c r="Q15" s="94" t="e">
        <f>'blk, drift &amp; conc calc'!Q121</f>
        <v>#DIV/0!</v>
      </c>
      <c r="R15" s="94" t="e">
        <f>'blk, drift &amp; conc calc'!R121</f>
        <v>#DIV/0!</v>
      </c>
      <c r="S15" s="94" t="e">
        <f>'blk, drift &amp; conc calc'!S121</f>
        <v>#DIV/0!</v>
      </c>
      <c r="T15" s="94">
        <f>'blk, drift &amp; conc calc'!T121</f>
        <v>30.378486491220983</v>
      </c>
      <c r="U15" s="94" t="e">
        <f>'blk, drift &amp; conc calc'!U121</f>
        <v>#DIV/0!</v>
      </c>
      <c r="V15" s="94" t="e">
        <f>'blk, drift &amp; conc calc'!V121</f>
        <v>#DIV/0!</v>
      </c>
    </row>
    <row r="16" spans="1:29" ht="11.25">
      <c r="A16" s="32" t="str">
        <f>'recalc raw'!C14</f>
        <v>Drift (4)</v>
      </c>
      <c r="B16" s="32">
        <f>'blk, drift &amp; conc calc'!C157</f>
        <v>48.4464603710597</v>
      </c>
      <c r="C16" s="32">
        <f>'blk, drift &amp; conc calc'!D157</f>
        <v>13.47790386088038</v>
      </c>
      <c r="D16" s="32">
        <f>'blk, drift &amp; conc calc'!E157</f>
        <v>12.2735721212494</v>
      </c>
      <c r="E16" s="32">
        <f>'blk, drift &amp; conc calc'!F157</f>
        <v>7.314685757444257</v>
      </c>
      <c r="F16" s="32">
        <f>'blk, drift &amp; conc calc'!G157</f>
        <v>0.17094365546332982</v>
      </c>
      <c r="G16" s="32">
        <f>'blk, drift &amp; conc calc'!H157</f>
        <v>11.429761502085817</v>
      </c>
      <c r="H16" s="32">
        <f>'blk, drift &amp; conc calc'!I157</f>
        <v>2.2094442429341705</v>
      </c>
      <c r="I16" s="32">
        <f>'blk, drift &amp; conc calc'!J157</f>
        <v>0.5220772293071213</v>
      </c>
      <c r="J16" s="32">
        <f>'blk, drift &amp; conc calc'!K157</f>
        <v>0.2784661551661118</v>
      </c>
      <c r="K16" s="32">
        <f>'blk, drift &amp; conc calc'!L157</f>
        <v>2.7322597399757202</v>
      </c>
      <c r="L16" s="32">
        <f t="shared" si="0"/>
        <v>98.85557463556599</v>
      </c>
      <c r="M16" s="94" t="e">
        <f>'blk, drift &amp; conc calc'!M122</f>
        <v>#DIV/0!</v>
      </c>
      <c r="N16" s="94" t="e">
        <f>'blk, drift &amp; conc calc'!N122</f>
        <v>#DIV/0!</v>
      </c>
      <c r="O16" s="94" t="e">
        <f>'blk, drift &amp; conc calc'!O122</f>
        <v>#DIV/0!</v>
      </c>
      <c r="P16" s="94" t="e">
        <f>'blk, drift &amp; conc calc'!P122</f>
        <v>#DIV/0!</v>
      </c>
      <c r="Q16" s="94" t="e">
        <f>'blk, drift &amp; conc calc'!Q122</f>
        <v>#DIV/0!</v>
      </c>
      <c r="R16" s="94" t="e">
        <f>'blk, drift &amp; conc calc'!R122</f>
        <v>#DIV/0!</v>
      </c>
      <c r="S16" s="94" t="e">
        <f>'blk, drift &amp; conc calc'!S122</f>
        <v>#DIV/0!</v>
      </c>
      <c r="T16" s="94">
        <f>'blk, drift &amp; conc calc'!T122</f>
        <v>107.65574657981432</v>
      </c>
      <c r="U16" s="94" t="e">
        <f>'blk, drift &amp; conc calc'!U122</f>
        <v>#DIV/0!</v>
      </c>
      <c r="V16" s="94" t="e">
        <f>'blk, drift &amp; conc calc'!V122</f>
        <v>#DIV/0!</v>
      </c>
      <c r="W16" s="32"/>
      <c r="X16" s="32"/>
      <c r="Y16" s="32"/>
      <c r="Z16" s="32"/>
      <c r="AA16" s="32"/>
      <c r="AB16" s="32"/>
      <c r="AC16" s="32"/>
    </row>
    <row r="17" spans="1:29" ht="11.25">
      <c r="A17" s="32" t="str">
        <f>'recalc raw'!C15</f>
        <v>DTS-1 (1)</v>
      </c>
      <c r="B17" s="32">
        <f>'blk, drift &amp; conc calc'!C158</f>
        <v>41.64691114600031</v>
      </c>
      <c r="C17" s="32">
        <f>'blk, drift &amp; conc calc'!D158</f>
        <v>0.1711965136230288</v>
      </c>
      <c r="D17" s="32">
        <f>'blk, drift &amp; conc calc'!E158</f>
        <v>8.758135837359267</v>
      </c>
      <c r="E17" s="32">
        <f>'blk, drift &amp; conc calc'!F158</f>
        <v>49.62061554803954</v>
      </c>
      <c r="F17" s="32">
        <f>'blk, drift &amp; conc calc'!G158</f>
        <v>0.12333999560736526</v>
      </c>
      <c r="G17" s="32">
        <f>'blk, drift &amp; conc calc'!H158</f>
        <v>0.07268836566742715</v>
      </c>
      <c r="H17" s="32">
        <f>'blk, drift &amp; conc calc'!I158</f>
        <v>0.008520873500121833</v>
      </c>
      <c r="I17" s="32">
        <f>'blk, drift &amp; conc calc'!J158</f>
        <v>0.001122959150221638</v>
      </c>
      <c r="J17" s="32">
        <f>'blk, drift &amp; conc calc'!K158</f>
        <v>-0.006952332268801457</v>
      </c>
      <c r="K17" s="32">
        <f>'blk, drift &amp; conc calc'!L158</f>
        <v>0.01253227898900026</v>
      </c>
      <c r="L17" s="32">
        <f t="shared" si="0"/>
        <v>100.4081111856675</v>
      </c>
      <c r="M17" s="94" t="e">
        <f>'blk, drift &amp; conc calc'!M123</f>
        <v>#DIV/0!</v>
      </c>
      <c r="N17" s="94" t="e">
        <f>'blk, drift &amp; conc calc'!N123</f>
        <v>#DIV/0!</v>
      </c>
      <c r="O17" s="94" t="e">
        <f>'blk, drift &amp; conc calc'!O123</f>
        <v>#DIV/0!</v>
      </c>
      <c r="P17" s="94" t="e">
        <f>'blk, drift &amp; conc calc'!P123</f>
        <v>#DIV/0!</v>
      </c>
      <c r="Q17" s="94" t="e">
        <f>'blk, drift &amp; conc calc'!Q123</f>
        <v>#DIV/0!</v>
      </c>
      <c r="R17" s="94" t="e">
        <f>'blk, drift &amp; conc calc'!R123</f>
        <v>#DIV/0!</v>
      </c>
      <c r="S17" s="94" t="e">
        <f>'blk, drift &amp; conc calc'!S123</f>
        <v>#DIV/0!</v>
      </c>
      <c r="T17" s="94">
        <f>'blk, drift &amp; conc calc'!T123</f>
        <v>1.6345589265927547</v>
      </c>
      <c r="U17" s="94" t="e">
        <f>'blk, drift &amp; conc calc'!U123</f>
        <v>#DIV/0!</v>
      </c>
      <c r="V17" s="94" t="e">
        <f>'blk, drift &amp; conc calc'!V123</f>
        <v>#DIV/0!</v>
      </c>
      <c r="W17" s="32"/>
      <c r="X17" s="32"/>
      <c r="Y17" s="32"/>
      <c r="Z17" s="32"/>
      <c r="AA17" s="32"/>
      <c r="AB17" s="32"/>
      <c r="AC17" s="32"/>
    </row>
    <row r="18" spans="1:22" s="121" customFormat="1" ht="11.25">
      <c r="A18" s="91" t="str">
        <f>'recalc raw'!C16</f>
        <v>136R2(4-14)</v>
      </c>
      <c r="B18" s="91">
        <f>'blk, drift &amp; conc calc'!C159</f>
        <v>44.78438806550114</v>
      </c>
      <c r="C18" s="91">
        <f>'blk, drift &amp; conc calc'!D159</f>
        <v>6.423963155395663</v>
      </c>
      <c r="D18" s="91">
        <f>'blk, drift &amp; conc calc'!E159</f>
        <v>10.4274004139968</v>
      </c>
      <c r="E18" s="91">
        <f>'blk, drift &amp; conc calc'!F159</f>
        <v>32.80067083880789</v>
      </c>
      <c r="F18" s="91">
        <f>'blk, drift &amp; conc calc'!G159</f>
        <v>0.1550299344532462</v>
      </c>
      <c r="G18" s="91">
        <f>'blk, drift &amp; conc calc'!H159</f>
        <v>5.776063666863378</v>
      </c>
      <c r="H18" s="91">
        <f>'blk, drift &amp; conc calc'!I159</f>
        <v>0.332363091027101</v>
      </c>
      <c r="I18" s="91">
        <f>'blk, drift &amp; conc calc'!J159</f>
        <v>0.014266374072566847</v>
      </c>
      <c r="J18" s="91">
        <f>'blk, drift &amp; conc calc'!K159</f>
        <v>0.040429281555066005</v>
      </c>
      <c r="K18" s="91">
        <f>'blk, drift &amp; conc calc'!L159</f>
        <v>0.10688190789441335</v>
      </c>
      <c r="L18" s="91">
        <f>SUM(B18:K18)</f>
        <v>100.86145672956727</v>
      </c>
      <c r="M18" s="122" t="e">
        <f>'blk, drift &amp; conc calc'!M124</f>
        <v>#DIV/0!</v>
      </c>
      <c r="N18" s="122" t="e">
        <f>'blk, drift &amp; conc calc'!N124</f>
        <v>#DIV/0!</v>
      </c>
      <c r="O18" s="122" t="e">
        <f>'blk, drift &amp; conc calc'!O124</f>
        <v>#DIV/0!</v>
      </c>
      <c r="P18" s="122" t="e">
        <f>'blk, drift &amp; conc calc'!P124</f>
        <v>#DIV/0!</v>
      </c>
      <c r="Q18" s="122" t="e">
        <f>'blk, drift &amp; conc calc'!Q124</f>
        <v>#DIV/0!</v>
      </c>
      <c r="R18" s="122" t="e">
        <f>'blk, drift &amp; conc calc'!R124</f>
        <v>#DIV/0!</v>
      </c>
      <c r="S18" s="122" t="e">
        <f>'blk, drift &amp; conc calc'!S124</f>
        <v>#DIV/0!</v>
      </c>
      <c r="T18" s="122">
        <f>'blk, drift &amp; conc calc'!T124</f>
        <v>19.2096310586693</v>
      </c>
      <c r="U18" s="122" t="e">
        <f>'blk, drift &amp; conc calc'!U124</f>
        <v>#DIV/0!</v>
      </c>
      <c r="V18" s="122" t="e">
        <f>'blk, drift &amp; conc calc'!V124</f>
        <v>#DIV/0!</v>
      </c>
    </row>
    <row r="19" spans="1:22" s="121" customFormat="1" ht="11.25">
      <c r="A19" s="91" t="str">
        <f>'recalc raw'!C17</f>
        <v>137R2(132-135)</v>
      </c>
      <c r="B19" s="91">
        <f>'blk, drift &amp; conc calc'!C160</f>
        <v>38.17792911134522</v>
      </c>
      <c r="C19" s="91">
        <f>'blk, drift &amp; conc calc'!D160</f>
        <v>8.637873089549132</v>
      </c>
      <c r="D19" s="91">
        <f>'blk, drift &amp; conc calc'!E160</f>
        <v>29.86011196407644</v>
      </c>
      <c r="E19" s="91">
        <f>'blk, drift &amp; conc calc'!F160</f>
        <v>5.155445964644188</v>
      </c>
      <c r="F19" s="91">
        <f>'blk, drift &amp; conc calc'!G160</f>
        <v>0.37064589944965076</v>
      </c>
      <c r="G19" s="91">
        <f>'blk, drift &amp; conc calc'!H160</f>
        <v>9.304153678222203</v>
      </c>
      <c r="H19" s="91">
        <f>'blk, drift &amp; conc calc'!I160</f>
        <v>1.9096353906924572</v>
      </c>
      <c r="I19" s="91">
        <f>'blk, drift &amp; conc calc'!J160</f>
        <v>0.01964255802145617</v>
      </c>
      <c r="J19" s="91">
        <f>'blk, drift &amp; conc calc'!K160</f>
        <v>0.9959007766536673</v>
      </c>
      <c r="K19" s="91">
        <f>'blk, drift &amp; conc calc'!L160</f>
        <v>8.104167341595575</v>
      </c>
      <c r="L19" s="91">
        <f t="shared" si="0"/>
        <v>102.53550577425</v>
      </c>
      <c r="M19" s="122" t="e">
        <f>'blk, drift &amp; conc calc'!M125</f>
        <v>#DIV/0!</v>
      </c>
      <c r="N19" s="122" t="e">
        <f>'blk, drift &amp; conc calc'!N125</f>
        <v>#DIV/0!</v>
      </c>
      <c r="O19" s="122" t="e">
        <f>'blk, drift &amp; conc calc'!O125</f>
        <v>#DIV/0!</v>
      </c>
      <c r="P19" s="122" t="e">
        <f>'blk, drift &amp; conc calc'!P125</f>
        <v>#DIV/0!</v>
      </c>
      <c r="Q19" s="122" t="e">
        <f>'blk, drift &amp; conc calc'!Q125</f>
        <v>#DIV/0!</v>
      </c>
      <c r="R19" s="122" t="e">
        <f>'blk, drift &amp; conc calc'!R125</f>
        <v>#DIV/0!</v>
      </c>
      <c r="S19" s="122" t="e">
        <f>'blk, drift &amp; conc calc'!S125</f>
        <v>#DIV/0!</v>
      </c>
      <c r="T19" s="122">
        <f>'blk, drift &amp; conc calc'!T125</f>
        <v>374.30356360937975</v>
      </c>
      <c r="U19" s="122" t="e">
        <f>'blk, drift &amp; conc calc'!U125</f>
        <v>#DIV/0!</v>
      </c>
      <c r="V19" s="122" t="e">
        <f>'blk, drift &amp; conc calc'!V125</f>
        <v>#DIV/0!</v>
      </c>
    </row>
    <row r="20" spans="1:29" s="121" customFormat="1" ht="11.25">
      <c r="A20" s="91" t="str">
        <f>'recalc raw'!C18</f>
        <v>138R3(69-79)</v>
      </c>
      <c r="B20" s="91">
        <f>'blk, drift &amp; conc calc'!C161</f>
        <v>53.784052208209715</v>
      </c>
      <c r="C20" s="91">
        <f>'blk, drift &amp; conc calc'!D161</f>
        <v>15.714992373956838</v>
      </c>
      <c r="D20" s="91">
        <f>'blk, drift &amp; conc calc'!E161</f>
        <v>7.468616529161182</v>
      </c>
      <c r="E20" s="91">
        <f>'blk, drift &amp; conc calc'!F161</f>
        <v>10.068131829321372</v>
      </c>
      <c r="F20" s="91">
        <f>'blk, drift &amp; conc calc'!G161</f>
        <v>0.14795386447192094</v>
      </c>
      <c r="G20" s="91">
        <f>'blk, drift &amp; conc calc'!H161</f>
        <v>12.223332673956483</v>
      </c>
      <c r="H20" s="91">
        <f>'blk, drift &amp; conc calc'!I161</f>
        <v>2.332960309626183</v>
      </c>
      <c r="I20" s="91">
        <f>'blk, drift &amp; conc calc'!J161</f>
        <v>0.03316870691520126</v>
      </c>
      <c r="J20" s="91">
        <f>'blk, drift &amp; conc calc'!K161</f>
        <v>0.017903909862203037</v>
      </c>
      <c r="K20" s="91">
        <f>'blk, drift &amp; conc calc'!L161</f>
        <v>0.3536610205929895</v>
      </c>
      <c r="L20" s="91">
        <f t="shared" si="0"/>
        <v>102.14477342607408</v>
      </c>
      <c r="M20" s="122" t="e">
        <f>'blk, drift &amp; conc calc'!M126</f>
        <v>#DIV/0!</v>
      </c>
      <c r="N20" s="122" t="e">
        <f>'blk, drift &amp; conc calc'!N126</f>
        <v>#DIV/0!</v>
      </c>
      <c r="O20" s="122" t="e">
        <f>'blk, drift &amp; conc calc'!O126</f>
        <v>#DIV/0!</v>
      </c>
      <c r="P20" s="122" t="e">
        <f>'blk, drift &amp; conc calc'!P126</f>
        <v>#DIV/0!</v>
      </c>
      <c r="Q20" s="122" t="e">
        <f>'blk, drift &amp; conc calc'!Q126</f>
        <v>#DIV/0!</v>
      </c>
      <c r="R20" s="122" t="e">
        <f>'blk, drift &amp; conc calc'!R126</f>
        <v>#DIV/0!</v>
      </c>
      <c r="S20" s="122" t="e">
        <f>'blk, drift &amp; conc calc'!S126</f>
        <v>#DIV/0!</v>
      </c>
      <c r="T20" s="122">
        <f>'blk, drift &amp; conc calc'!T126</f>
        <v>10.786555684156623</v>
      </c>
      <c r="U20" s="122" t="e">
        <f>'blk, drift &amp; conc calc'!U126</f>
        <v>#DIV/0!</v>
      </c>
      <c r="V20" s="122" t="e">
        <f>'blk, drift &amp; conc calc'!V126</f>
        <v>#DIV/0!</v>
      </c>
      <c r="W20" s="91"/>
      <c r="X20" s="91"/>
      <c r="Y20" s="91"/>
      <c r="Z20" s="91"/>
      <c r="AA20" s="91"/>
      <c r="AB20" s="91"/>
      <c r="AC20" s="91"/>
    </row>
    <row r="21" spans="1:29" ht="11.25">
      <c r="A21" s="32" t="str">
        <f>'recalc raw'!C19</f>
        <v>Drift (5)</v>
      </c>
      <c r="B21" s="32">
        <f>'blk, drift &amp; conc calc'!C162</f>
        <v>48.4464603710597</v>
      </c>
      <c r="C21" s="32">
        <f>'blk, drift &amp; conc calc'!D162</f>
        <v>13.47790386088038</v>
      </c>
      <c r="D21" s="32">
        <f>'blk, drift &amp; conc calc'!E162</f>
        <v>12.2735721212494</v>
      </c>
      <c r="E21" s="32">
        <f>'blk, drift &amp; conc calc'!F162</f>
        <v>7.314685757444257</v>
      </c>
      <c r="F21" s="32">
        <f>'blk, drift &amp; conc calc'!G162</f>
        <v>0.17094365546332982</v>
      </c>
      <c r="G21" s="32">
        <f>'blk, drift &amp; conc calc'!H162</f>
        <v>11.429761502085812</v>
      </c>
      <c r="H21" s="32">
        <f>'blk, drift &amp; conc calc'!I162</f>
        <v>2.2094442429341705</v>
      </c>
      <c r="I21" s="32">
        <f>'blk, drift &amp; conc calc'!J162</f>
        <v>0.5220772293071213</v>
      </c>
      <c r="J21" s="32">
        <f>'blk, drift &amp; conc calc'!K162</f>
        <v>0.2784661551661118</v>
      </c>
      <c r="K21" s="32">
        <f>'blk, drift &amp; conc calc'!L162</f>
        <v>2.7322597399757194</v>
      </c>
      <c r="L21" s="32">
        <f t="shared" si="0"/>
        <v>98.85557463556599</v>
      </c>
      <c r="M21" s="94" t="e">
        <f>'blk, drift &amp; conc calc'!M127</f>
        <v>#DIV/0!</v>
      </c>
      <c r="N21" s="94" t="e">
        <f>'blk, drift &amp; conc calc'!N127</f>
        <v>#DIV/0!</v>
      </c>
      <c r="O21" s="94" t="e">
        <f>'blk, drift &amp; conc calc'!O127</f>
        <v>#DIV/0!</v>
      </c>
      <c r="P21" s="94" t="e">
        <f>'blk, drift &amp; conc calc'!P127</f>
        <v>#DIV/0!</v>
      </c>
      <c r="Q21" s="94" t="e">
        <f>'blk, drift &amp; conc calc'!Q127</f>
        <v>#DIV/0!</v>
      </c>
      <c r="R21" s="94" t="e">
        <f>'blk, drift &amp; conc calc'!R127</f>
        <v>#DIV/0!</v>
      </c>
      <c r="S21" s="94" t="e">
        <f>'blk, drift &amp; conc calc'!S127</f>
        <v>#DIV/0!</v>
      </c>
      <c r="T21" s="94">
        <f>'blk, drift &amp; conc calc'!T127</f>
        <v>107.65574657981432</v>
      </c>
      <c r="U21" s="94" t="e">
        <f>'blk, drift &amp; conc calc'!U127</f>
        <v>#DIV/0!</v>
      </c>
      <c r="V21" s="94" t="e">
        <f>'blk, drift &amp; conc calc'!V127</f>
        <v>#DIV/0!</v>
      </c>
      <c r="W21" s="32"/>
      <c r="X21" s="32"/>
      <c r="Y21" s="32"/>
      <c r="Z21" s="32"/>
      <c r="AA21" s="32"/>
      <c r="AB21" s="32"/>
      <c r="AC21" s="32"/>
    </row>
    <row r="22" spans="1:22" ht="11.25">
      <c r="A22" s="32" t="str">
        <f>'recalc raw'!C20</f>
        <v>BIR-1 (2)</v>
      </c>
      <c r="B22" s="32">
        <f>'blk, drift &amp; conc calc'!C163</f>
        <v>47.888338458183675</v>
      </c>
      <c r="C22" s="32">
        <f>'blk, drift &amp; conc calc'!D163</f>
        <v>15.460789820013424</v>
      </c>
      <c r="D22" s="32">
        <f>'blk, drift &amp; conc calc'!E163</f>
        <v>11.346510277973598</v>
      </c>
      <c r="E22" s="32">
        <f>'blk, drift &amp; conc calc'!F163</f>
        <v>9.78749351941853</v>
      </c>
      <c r="F22" s="32">
        <f>'blk, drift &amp; conc calc'!G163</f>
        <v>0.17527049448641832</v>
      </c>
      <c r="G22" s="32">
        <f>'blk, drift &amp; conc calc'!H163</f>
        <v>13.136928190045264</v>
      </c>
      <c r="H22" s="32">
        <f>'blk, drift &amp; conc calc'!I163</f>
        <v>1.7902540659333286</v>
      </c>
      <c r="I22" s="32">
        <f>'blk, drift &amp; conc calc'!J163</f>
        <v>0.024910228096181597</v>
      </c>
      <c r="J22" s="32">
        <f>'blk, drift &amp; conc calc'!K163</f>
        <v>0.027324889782471835</v>
      </c>
      <c r="K22" s="32">
        <f>'blk, drift &amp; conc calc'!L163</f>
        <v>0.970230294588706</v>
      </c>
      <c r="L22" s="32">
        <f t="shared" si="0"/>
        <v>100.60805023852159</v>
      </c>
      <c r="M22" s="94" t="e">
        <f>'blk, drift &amp; conc calc'!M128</f>
        <v>#DIV/0!</v>
      </c>
      <c r="N22" s="94" t="e">
        <f>'blk, drift &amp; conc calc'!N128</f>
        <v>#DIV/0!</v>
      </c>
      <c r="O22" s="94" t="e">
        <f>'blk, drift &amp; conc calc'!O128</f>
        <v>#DIV/0!</v>
      </c>
      <c r="P22" s="94" t="e">
        <f>'blk, drift &amp; conc calc'!P128</f>
        <v>#DIV/0!</v>
      </c>
      <c r="Q22" s="94" t="e">
        <f>'blk, drift &amp; conc calc'!Q128</f>
        <v>#DIV/0!</v>
      </c>
      <c r="R22" s="94" t="e">
        <f>'blk, drift &amp; conc calc'!R128</f>
        <v>#DIV/0!</v>
      </c>
      <c r="S22" s="94" t="e">
        <f>'blk, drift &amp; conc calc'!S128</f>
        <v>#DIV/0!</v>
      </c>
      <c r="T22" s="94">
        <f>'blk, drift &amp; conc calc'!T128</f>
        <v>14.26003840381455</v>
      </c>
      <c r="U22" s="94" t="e">
        <f>'blk, drift &amp; conc calc'!U128</f>
        <v>#DIV/0!</v>
      </c>
      <c r="V22" s="94" t="e">
        <f>'blk, drift &amp; conc calc'!V128</f>
        <v>#DIV/0!</v>
      </c>
    </row>
    <row r="23" spans="1:22" s="121" customFormat="1" ht="11.25">
      <c r="A23" s="91" t="str">
        <f>'recalc raw'!C21</f>
        <v>139R3(126-133)</v>
      </c>
      <c r="B23" s="91">
        <f>'blk, drift &amp; conc calc'!C164</f>
        <v>45.55583907933254</v>
      </c>
      <c r="C23" s="91">
        <f>'blk, drift &amp; conc calc'!D164</f>
        <v>14.417137800186625</v>
      </c>
      <c r="D23" s="91">
        <f>'blk, drift &amp; conc calc'!E164</f>
        <v>9.347637558723976</v>
      </c>
      <c r="E23" s="91">
        <f>'blk, drift &amp; conc calc'!F164</f>
        <v>24.50298867257824</v>
      </c>
      <c r="F23" s="91">
        <f>'blk, drift &amp; conc calc'!G164</f>
        <v>0.13229966216913797</v>
      </c>
      <c r="G23" s="91">
        <f>'blk, drift &amp; conc calc'!H164</f>
        <v>7.442216270700088</v>
      </c>
      <c r="H23" s="91">
        <f>'blk, drift &amp; conc calc'!I164</f>
        <v>1.056863079658562</v>
      </c>
      <c r="I23" s="91">
        <f>'blk, drift &amp; conc calc'!J164</f>
        <v>0.014681369789234209</v>
      </c>
      <c r="J23" s="91">
        <f>'blk, drift &amp; conc calc'!K164</f>
        <v>0.0029443314365861064</v>
      </c>
      <c r="K23" s="91">
        <f>'blk, drift &amp; conc calc'!L164</f>
        <v>0.1595096177191031</v>
      </c>
      <c r="L23" s="91">
        <f t="shared" si="0"/>
        <v>102.63211744229407</v>
      </c>
      <c r="M23" s="122" t="e">
        <f>'blk, drift &amp; conc calc'!M129</f>
        <v>#DIV/0!</v>
      </c>
      <c r="N23" s="122" t="e">
        <f>'blk, drift &amp; conc calc'!N129</f>
        <v>#DIV/0!</v>
      </c>
      <c r="O23" s="122" t="e">
        <f>'blk, drift &amp; conc calc'!O129</f>
        <v>#DIV/0!</v>
      </c>
      <c r="P23" s="122" t="e">
        <f>'blk, drift &amp; conc calc'!P129</f>
        <v>#DIV/0!</v>
      </c>
      <c r="Q23" s="122" t="e">
        <f>'blk, drift &amp; conc calc'!Q129</f>
        <v>#DIV/0!</v>
      </c>
      <c r="R23" s="122" t="e">
        <f>'blk, drift &amp; conc calc'!R129</f>
        <v>#DIV/0!</v>
      </c>
      <c r="S23" s="122" t="e">
        <f>'blk, drift &amp; conc calc'!S129</f>
        <v>#DIV/0!</v>
      </c>
      <c r="T23" s="122">
        <f>'blk, drift &amp; conc calc'!T129</f>
        <v>5.1888560674465385</v>
      </c>
      <c r="U23" s="122" t="e">
        <f>'blk, drift &amp; conc calc'!U129</f>
        <v>#DIV/0!</v>
      </c>
      <c r="V23" s="122" t="e">
        <f>'blk, drift &amp; conc calc'!V129</f>
        <v>#DIV/0!</v>
      </c>
    </row>
    <row r="24" spans="1:22" s="121" customFormat="1" ht="11.25">
      <c r="A24" s="91" t="str">
        <f>'recalc raw'!C22</f>
        <v>140R2(11-19)</v>
      </c>
      <c r="B24" s="91">
        <f>'blk, drift &amp; conc calc'!C165</f>
        <v>47.357079405364004</v>
      </c>
      <c r="C24" s="91">
        <f>'blk, drift &amp; conc calc'!D165</f>
        <v>4.91408930217385</v>
      </c>
      <c r="D24" s="91">
        <f>'blk, drift &amp; conc calc'!E165</f>
        <v>13.267461252463514</v>
      </c>
      <c r="E24" s="91">
        <f>'blk, drift &amp; conc calc'!F165</f>
        <v>29.8999420566521</v>
      </c>
      <c r="F24" s="91">
        <f>'blk, drift &amp; conc calc'!G165</f>
        <v>0.2597568391441046</v>
      </c>
      <c r="G24" s="91">
        <f>'blk, drift &amp; conc calc'!H165</f>
        <v>3.317307659720825</v>
      </c>
      <c r="H24" s="91">
        <f>'blk, drift &amp; conc calc'!I165</f>
        <v>0.3266088654603849</v>
      </c>
      <c r="I24" s="91">
        <f>'blk, drift &amp; conc calc'!J165</f>
        <v>0.026366866775460112</v>
      </c>
      <c r="J24" s="91">
        <f>'blk, drift &amp; conc calc'!K165</f>
        <v>0.020192626208447192</v>
      </c>
      <c r="K24" s="91">
        <f>'blk, drift &amp; conc calc'!L165</f>
        <v>0.4603857900355743</v>
      </c>
      <c r="L24" s="91">
        <f t="shared" si="0"/>
        <v>99.84919066399826</v>
      </c>
      <c r="M24" s="122" t="e">
        <f>'blk, drift &amp; conc calc'!M130</f>
        <v>#DIV/0!</v>
      </c>
      <c r="N24" s="122" t="e">
        <f>'blk, drift &amp; conc calc'!N130</f>
        <v>#DIV/0!</v>
      </c>
      <c r="O24" s="122" t="e">
        <f>'blk, drift &amp; conc calc'!O130</f>
        <v>#DIV/0!</v>
      </c>
      <c r="P24" s="122" t="e">
        <f>'blk, drift &amp; conc calc'!P130</f>
        <v>#DIV/0!</v>
      </c>
      <c r="Q24" s="122" t="e">
        <f>'blk, drift &amp; conc calc'!Q130</f>
        <v>#DIV/0!</v>
      </c>
      <c r="R24" s="122" t="e">
        <f>'blk, drift &amp; conc calc'!R130</f>
        <v>#DIV/0!</v>
      </c>
      <c r="S24" s="122" t="e">
        <f>'blk, drift &amp; conc calc'!S130</f>
        <v>#DIV/0!</v>
      </c>
      <c r="T24" s="122">
        <f>'blk, drift &amp; conc calc'!T130</f>
        <v>11.599393594355368</v>
      </c>
      <c r="U24" s="122" t="e">
        <f>'blk, drift &amp; conc calc'!U130</f>
        <v>#DIV/0!</v>
      </c>
      <c r="V24" s="122" t="e">
        <f>'blk, drift &amp; conc calc'!V130</f>
        <v>#DIV/0!</v>
      </c>
    </row>
    <row r="25" spans="1:22" ht="11.25">
      <c r="A25" s="32" t="str">
        <f>'recalc raw'!C23</f>
        <v>Acid Blank</v>
      </c>
      <c r="B25" s="32">
        <f>'blk, drift &amp; conc calc'!C166</f>
        <v>-0.10577478412346294</v>
      </c>
      <c r="C25" s="32">
        <f>'blk, drift &amp; conc calc'!D166</f>
        <v>-0.010576036565821116</v>
      </c>
      <c r="D25" s="32">
        <f>'blk, drift &amp; conc calc'!E166</f>
        <v>0.07914058121399285</v>
      </c>
      <c r="E25" s="32">
        <f>'blk, drift &amp; conc calc'!F166</f>
        <v>-0.0164128367146173</v>
      </c>
      <c r="F25" s="32">
        <f>'blk, drift &amp; conc calc'!G166</f>
        <v>0.000604352459525922</v>
      </c>
      <c r="G25" s="32">
        <f>'blk, drift &amp; conc calc'!H166</f>
        <v>-0.06352622326808975</v>
      </c>
      <c r="H25" s="32">
        <f>'blk, drift &amp; conc calc'!I166</f>
        <v>-0.004956052384548733</v>
      </c>
      <c r="I25" s="32">
        <f>'blk, drift &amp; conc calc'!J166</f>
        <v>0.0016398755006480688</v>
      </c>
      <c r="J25" s="32">
        <f>'blk, drift &amp; conc calc'!K166</f>
        <v>0.002894285685487183</v>
      </c>
      <c r="K25" s="32">
        <f>'blk, drift &amp; conc calc'!L166</f>
        <v>0.008633933434731117</v>
      </c>
      <c r="L25" s="32">
        <f t="shared" si="0"/>
        <v>-0.10833290476215471</v>
      </c>
      <c r="M25" s="94" t="e">
        <f>'blk, drift &amp; conc calc'!M131</f>
        <v>#DIV/0!</v>
      </c>
      <c r="N25" s="94" t="e">
        <f>'blk, drift &amp; conc calc'!N131</f>
        <v>#DIV/0!</v>
      </c>
      <c r="O25" s="94" t="e">
        <f>'blk, drift &amp; conc calc'!O131</f>
        <v>#DIV/0!</v>
      </c>
      <c r="P25" s="94" t="e">
        <f>'blk, drift &amp; conc calc'!P131</f>
        <v>#DIV/0!</v>
      </c>
      <c r="Q25" s="94" t="e">
        <f>'blk, drift &amp; conc calc'!Q131</f>
        <v>#DIV/0!</v>
      </c>
      <c r="R25" s="94" t="e">
        <f>'blk, drift &amp; conc calc'!R131</f>
        <v>#DIV/0!</v>
      </c>
      <c r="S25" s="94" t="e">
        <f>'blk, drift &amp; conc calc'!S131</f>
        <v>#DIV/0!</v>
      </c>
      <c r="T25" s="94">
        <f>'blk, drift &amp; conc calc'!T131</f>
        <v>5.161459999045553</v>
      </c>
      <c r="U25" s="94" t="e">
        <f>'blk, drift &amp; conc calc'!U131</f>
        <v>#DIV/0!</v>
      </c>
      <c r="V25" s="94" t="e">
        <f>'blk, drift &amp; conc calc'!V131</f>
        <v>#DIV/0!</v>
      </c>
    </row>
    <row r="26" spans="1:22" ht="11.25">
      <c r="A26" s="32" t="str">
        <f>'recalc raw'!C24</f>
        <v>Drift (6)</v>
      </c>
      <c r="B26" s="32">
        <f>'blk, drift &amp; conc calc'!C167</f>
        <v>48.4464603710597</v>
      </c>
      <c r="C26" s="32">
        <f>'blk, drift &amp; conc calc'!D167</f>
        <v>13.47790386088038</v>
      </c>
      <c r="D26" s="32">
        <f>'blk, drift &amp; conc calc'!E167</f>
        <v>12.2735721212494</v>
      </c>
      <c r="E26" s="32">
        <f>'blk, drift &amp; conc calc'!F167</f>
        <v>7.314685757444259</v>
      </c>
      <c r="F26" s="32">
        <f>'blk, drift &amp; conc calc'!G167</f>
        <v>0.17094365546332982</v>
      </c>
      <c r="G26" s="32">
        <f>'blk, drift &amp; conc calc'!H167</f>
        <v>11.429761502085812</v>
      </c>
      <c r="H26" s="32">
        <f>'blk, drift &amp; conc calc'!I167</f>
        <v>2.2094442429341705</v>
      </c>
      <c r="I26" s="32">
        <f>'blk, drift &amp; conc calc'!J167</f>
        <v>0.5220772293071213</v>
      </c>
      <c r="J26" s="32">
        <f>'blk, drift &amp; conc calc'!K167</f>
        <v>0.2784661551661118</v>
      </c>
      <c r="K26" s="32">
        <f>'blk, drift &amp; conc calc'!L167</f>
        <v>2.73225973997572</v>
      </c>
      <c r="L26" s="32">
        <f t="shared" si="0"/>
        <v>98.855574635566</v>
      </c>
      <c r="M26" s="94" t="e">
        <f>'blk, drift &amp; conc calc'!M132</f>
        <v>#DIV/0!</v>
      </c>
      <c r="N26" s="94" t="e">
        <f>'blk, drift &amp; conc calc'!N132</f>
        <v>#DIV/0!</v>
      </c>
      <c r="O26" s="94" t="e">
        <f>'blk, drift &amp; conc calc'!O132</f>
        <v>#DIV/0!</v>
      </c>
      <c r="P26" s="94" t="e">
        <f>'blk, drift &amp; conc calc'!P132</f>
        <v>#DIV/0!</v>
      </c>
      <c r="Q26" s="94" t="e">
        <f>'blk, drift &amp; conc calc'!Q132</f>
        <v>#DIV/0!</v>
      </c>
      <c r="R26" s="94" t="e">
        <f>'blk, drift &amp; conc calc'!R132</f>
        <v>#DIV/0!</v>
      </c>
      <c r="S26" s="94" t="e">
        <f>'blk, drift &amp; conc calc'!S132</f>
        <v>#DIV/0!</v>
      </c>
      <c r="T26" s="94">
        <f>'blk, drift &amp; conc calc'!T132</f>
        <v>107.65574657981432</v>
      </c>
      <c r="U26" s="94" t="e">
        <f>'blk, drift &amp; conc calc'!U132</f>
        <v>#DIV/0!</v>
      </c>
      <c r="V26" s="94" t="e">
        <f>'blk, drift &amp; conc calc'!V132</f>
        <v>#DIV/0!</v>
      </c>
    </row>
    <row r="27" spans="1:22" s="121" customFormat="1" ht="11.25">
      <c r="A27" s="91" t="str">
        <f>'recalc raw'!C25</f>
        <v>140R3(91-101)</v>
      </c>
      <c r="B27" s="91">
        <f>'blk, drift &amp; conc calc'!C168</f>
        <v>46.5562180756363</v>
      </c>
      <c r="C27" s="91">
        <f>'blk, drift &amp; conc calc'!D168</f>
        <v>12.824901444542064</v>
      </c>
      <c r="D27" s="91">
        <f>'blk, drift &amp; conc calc'!E168</f>
        <v>20.010000702902897</v>
      </c>
      <c r="E27" s="91">
        <f>'blk, drift &amp; conc calc'!F168</f>
        <v>5.249934897149532</v>
      </c>
      <c r="F27" s="91">
        <f>'blk, drift &amp; conc calc'!G168</f>
        <v>0.3024416611366727</v>
      </c>
      <c r="G27" s="91">
        <f>'blk, drift &amp; conc calc'!H168</f>
        <v>9.794413212279633</v>
      </c>
      <c r="H27" s="91">
        <f>'blk, drift &amp; conc calc'!I168</f>
        <v>3.060700748125021</v>
      </c>
      <c r="I27" s="91">
        <f>'blk, drift &amp; conc calc'!J168</f>
        <v>0.05176103837091168</v>
      </c>
      <c r="J27" s="91">
        <f>'blk, drift &amp; conc calc'!K168</f>
        <v>1.2489831023735285</v>
      </c>
      <c r="K27" s="91">
        <f>'blk, drift &amp; conc calc'!L168</f>
        <v>3.061258057597351</v>
      </c>
      <c r="L27" s="91">
        <f t="shared" si="0"/>
        <v>102.16061294011391</v>
      </c>
      <c r="M27" s="122" t="e">
        <f>'blk, drift &amp; conc calc'!M133</f>
        <v>#DIV/0!</v>
      </c>
      <c r="N27" s="122" t="e">
        <f>'blk, drift &amp; conc calc'!N133</f>
        <v>#DIV/0!</v>
      </c>
      <c r="O27" s="122" t="e">
        <f>'blk, drift &amp; conc calc'!O133</f>
        <v>#DIV/0!</v>
      </c>
      <c r="P27" s="122" t="e">
        <f>'blk, drift &amp; conc calc'!P133</f>
        <v>#DIV/0!</v>
      </c>
      <c r="Q27" s="122" t="e">
        <f>'blk, drift &amp; conc calc'!Q133</f>
        <v>#DIV/0!</v>
      </c>
      <c r="R27" s="122" t="e">
        <f>'blk, drift &amp; conc calc'!R133</f>
        <v>#DIV/0!</v>
      </c>
      <c r="S27" s="122" t="e">
        <f>'blk, drift &amp; conc calc'!S133</f>
        <v>#DIV/0!</v>
      </c>
      <c r="T27" s="122">
        <f>'blk, drift &amp; conc calc'!T133</f>
        <v>468.75496353688084</v>
      </c>
      <c r="U27" s="122" t="e">
        <f>'blk, drift &amp; conc calc'!U133</f>
        <v>#DIV/0!</v>
      </c>
      <c r="V27" s="122" t="e">
        <f>'blk, drift &amp; conc calc'!V133</f>
        <v>#DIV/0!</v>
      </c>
    </row>
    <row r="28" spans="1:22" ht="11.25">
      <c r="A28" s="32" t="str">
        <f>'recalc raw'!C26</f>
        <v>JP-1 (2)</v>
      </c>
      <c r="B28" s="32">
        <f>'blk, drift &amp; conc calc'!C169</f>
        <v>44.9410996312453</v>
      </c>
      <c r="C28" s="32">
        <f>'blk, drift &amp; conc calc'!D169</f>
        <v>0.6720866843591462</v>
      </c>
      <c r="D28" s="32">
        <f>'blk, drift &amp; conc calc'!E169</f>
        <v>8.582554012793626</v>
      </c>
      <c r="E28" s="32">
        <f>'blk, drift &amp; conc calc'!F169</f>
        <v>45.48789780152953</v>
      </c>
      <c r="F28" s="32">
        <f>'blk, drift &amp; conc calc'!G169</f>
        <v>0.12080723339693421</v>
      </c>
      <c r="G28" s="32">
        <f>'blk, drift &amp; conc calc'!H169</f>
        <v>0.5401400895911679</v>
      </c>
      <c r="H28" s="32">
        <f>'blk, drift &amp; conc calc'!I169</f>
        <v>0.026535783743514993</v>
      </c>
      <c r="I28" s="32">
        <f>'blk, drift &amp; conc calc'!J169</f>
        <v>0.006034764307669253</v>
      </c>
      <c r="J28" s="32">
        <f>'blk, drift &amp; conc calc'!K169</f>
        <v>0.020287769933969666</v>
      </c>
      <c r="K28" s="32">
        <f>'blk, drift &amp; conc calc'!L169</f>
        <v>0.01263050898458155</v>
      </c>
      <c r="L28" s="32">
        <f t="shared" si="0"/>
        <v>100.41007427988544</v>
      </c>
      <c r="M28" s="94" t="e">
        <f>'blk, drift &amp; conc calc'!M134</f>
        <v>#DIV/0!</v>
      </c>
      <c r="N28" s="94" t="e">
        <f>'blk, drift &amp; conc calc'!N134</f>
        <v>#DIV/0!</v>
      </c>
      <c r="O28" s="94" t="e">
        <f>'blk, drift &amp; conc calc'!O134</f>
        <v>#DIV/0!</v>
      </c>
      <c r="P28" s="94" t="e">
        <f>'blk, drift &amp; conc calc'!P134</f>
        <v>#DIV/0!</v>
      </c>
      <c r="Q28" s="94" t="e">
        <f>'blk, drift &amp; conc calc'!Q134</f>
        <v>#DIV/0!</v>
      </c>
      <c r="R28" s="94" t="e">
        <f>'blk, drift &amp; conc calc'!R134</f>
        <v>#DIV/0!</v>
      </c>
      <c r="S28" s="94" t="e">
        <f>'blk, drift &amp; conc calc'!S134</f>
        <v>#DIV/0!</v>
      </c>
      <c r="T28" s="94">
        <f>'blk, drift &amp; conc calc'!T134</f>
        <v>11.565415102700229</v>
      </c>
      <c r="U28" s="94" t="e">
        <f>'blk, drift &amp; conc calc'!U134</f>
        <v>#DIV/0!</v>
      </c>
      <c r="V28" s="94" t="e">
        <f>'blk, drift &amp; conc calc'!V134</f>
        <v>#DIV/0!</v>
      </c>
    </row>
    <row r="29" spans="1:22" s="121" customFormat="1" ht="11.25">
      <c r="A29" s="91" t="str">
        <f>'recalc raw'!C27</f>
        <v>142R2(68-78)</v>
      </c>
      <c r="B29" s="91">
        <f>'blk, drift &amp; conc calc'!C170</f>
        <v>50.19856022399729</v>
      </c>
      <c r="C29" s="91">
        <f>'blk, drift &amp; conc calc'!D170</f>
        <v>19.776969213736006</v>
      </c>
      <c r="D29" s="91">
        <f>'blk, drift &amp; conc calc'!E170</f>
        <v>6.4132736833375015</v>
      </c>
      <c r="E29" s="91">
        <f>'blk, drift &amp; conc calc'!F170</f>
        <v>8.577202777000762</v>
      </c>
      <c r="F29" s="91">
        <f>'blk, drift &amp; conc calc'!G170</f>
        <v>0.10721855523712094</v>
      </c>
      <c r="G29" s="91">
        <f>'blk, drift &amp; conc calc'!H170</f>
        <v>13.63836900030714</v>
      </c>
      <c r="H29" s="91">
        <f>'blk, drift &amp; conc calc'!I170</f>
        <v>2.3150529592488884</v>
      </c>
      <c r="I29" s="91">
        <f>'blk, drift &amp; conc calc'!J170</f>
        <v>0.066069646730726</v>
      </c>
      <c r="J29" s="91">
        <f>'blk, drift &amp; conc calc'!K170</f>
        <v>0.03790204477061846</v>
      </c>
      <c r="K29" s="91">
        <f>'blk, drift &amp; conc calc'!L170</f>
        <v>0.3987395931459913</v>
      </c>
      <c r="L29" s="91">
        <f t="shared" si="0"/>
        <v>101.52935769751205</v>
      </c>
      <c r="M29" s="122" t="e">
        <f>'blk, drift &amp; conc calc'!M135</f>
        <v>#DIV/0!</v>
      </c>
      <c r="N29" s="122" t="e">
        <f>'blk, drift &amp; conc calc'!N135</f>
        <v>#DIV/0!</v>
      </c>
      <c r="O29" s="122" t="e">
        <f>'blk, drift &amp; conc calc'!O135</f>
        <v>#DIV/0!</v>
      </c>
      <c r="P29" s="122" t="e">
        <f>'blk, drift &amp; conc calc'!P135</f>
        <v>#DIV/0!</v>
      </c>
      <c r="Q29" s="122" t="e">
        <f>'blk, drift &amp; conc calc'!Q135</f>
        <v>#DIV/0!</v>
      </c>
      <c r="R29" s="122" t="e">
        <f>'blk, drift &amp; conc calc'!R135</f>
        <v>#DIV/0!</v>
      </c>
      <c r="S29" s="122" t="e">
        <f>'blk, drift &amp; conc calc'!S135</f>
        <v>#DIV/0!</v>
      </c>
      <c r="T29" s="122">
        <f>'blk, drift &amp; conc calc'!T135</f>
        <v>18.093818587259168</v>
      </c>
      <c r="U29" s="122" t="e">
        <f>'blk, drift &amp; conc calc'!U135</f>
        <v>#DIV/0!</v>
      </c>
      <c r="V29" s="122" t="e">
        <f>'blk, drift &amp; conc calc'!V135</f>
        <v>#DIV/0!</v>
      </c>
    </row>
    <row r="30" spans="1:22" s="121" customFormat="1" ht="11.25">
      <c r="A30" s="91" t="str">
        <f>'recalc raw'!C28</f>
        <v>144R1(41-49)</v>
      </c>
      <c r="B30" s="91">
        <f>'blk, drift &amp; conc calc'!C171</f>
        <v>49.75511882595391</v>
      </c>
      <c r="C30" s="91">
        <f>'blk, drift &amp; conc calc'!D171</f>
        <v>16.245791821409</v>
      </c>
      <c r="D30" s="91">
        <f>'blk, drift &amp; conc calc'!E171</f>
        <v>7.944377318395239</v>
      </c>
      <c r="E30" s="91">
        <f>'blk, drift &amp; conc calc'!F171</f>
        <v>12.021078098388458</v>
      </c>
      <c r="F30" s="91">
        <f>'blk, drift &amp; conc calc'!G171</f>
        <v>0.13427720797745993</v>
      </c>
      <c r="G30" s="91">
        <f>'blk, drift &amp; conc calc'!H171</f>
        <v>13.55077682357397</v>
      </c>
      <c r="H30" s="91">
        <f>'blk, drift &amp; conc calc'!I171</f>
        <v>1.5632955927081613</v>
      </c>
      <c r="I30" s="91">
        <f>'blk, drift &amp; conc calc'!J171</f>
        <v>0.03453416765412087</v>
      </c>
      <c r="J30" s="91">
        <f>'blk, drift &amp; conc calc'!K171</f>
        <v>0.015034662134747715</v>
      </c>
      <c r="K30" s="91">
        <f>'blk, drift &amp; conc calc'!L171</f>
        <v>0.3722947962803376</v>
      </c>
      <c r="L30" s="91">
        <f t="shared" si="0"/>
        <v>101.6365793144754</v>
      </c>
      <c r="M30" s="122" t="e">
        <f>'blk, drift &amp; conc calc'!M136</f>
        <v>#DIV/0!</v>
      </c>
      <c r="N30" s="122" t="e">
        <f>'blk, drift &amp; conc calc'!N136</f>
        <v>#DIV/0!</v>
      </c>
      <c r="O30" s="122" t="e">
        <f>'blk, drift &amp; conc calc'!O136</f>
        <v>#DIV/0!</v>
      </c>
      <c r="P30" s="122" t="e">
        <f>'blk, drift &amp; conc calc'!P136</f>
        <v>#DIV/0!</v>
      </c>
      <c r="Q30" s="122" t="e">
        <f>'blk, drift &amp; conc calc'!Q136</f>
        <v>#DIV/0!</v>
      </c>
      <c r="R30" s="122" t="e">
        <f>'blk, drift &amp; conc calc'!R136</f>
        <v>#DIV/0!</v>
      </c>
      <c r="S30" s="122" t="e">
        <f>'blk, drift &amp; conc calc'!S136</f>
        <v>#DIV/0!</v>
      </c>
      <c r="T30" s="122">
        <f>'blk, drift &amp; conc calc'!T136</f>
        <v>9.551090835002391</v>
      </c>
      <c r="U30" s="122" t="e">
        <f>'blk, drift &amp; conc calc'!U136</f>
        <v>#DIV/0!</v>
      </c>
      <c r="V30" s="122" t="e">
        <f>'blk, drift &amp; conc calc'!V136</f>
        <v>#DIV/0!</v>
      </c>
    </row>
    <row r="31" spans="1:22" ht="11.25">
      <c r="A31" s="32" t="str">
        <f>'recalc raw'!C29</f>
        <v>Drift (7)</v>
      </c>
      <c r="B31" s="32">
        <f>'blk, drift &amp; conc calc'!C172</f>
        <v>48.4464603710597</v>
      </c>
      <c r="C31" s="32">
        <f>'blk, drift &amp; conc calc'!D172</f>
        <v>13.47790386088038</v>
      </c>
      <c r="D31" s="32">
        <f>'blk, drift &amp; conc calc'!E172</f>
        <v>12.2735721212494</v>
      </c>
      <c r="E31" s="32">
        <f>'blk, drift &amp; conc calc'!F172</f>
        <v>7.314685757444257</v>
      </c>
      <c r="F31" s="32">
        <f>'blk, drift &amp; conc calc'!G172</f>
        <v>0.17094365546332982</v>
      </c>
      <c r="G31" s="32">
        <f>'blk, drift &amp; conc calc'!H172</f>
        <v>11.429761502085817</v>
      </c>
      <c r="H31" s="32">
        <f>'blk, drift &amp; conc calc'!I172</f>
        <v>2.2094442429341705</v>
      </c>
      <c r="I31" s="32">
        <f>'blk, drift &amp; conc calc'!J172</f>
        <v>0.5220772293071213</v>
      </c>
      <c r="J31" s="32">
        <f>'blk, drift &amp; conc calc'!K172</f>
        <v>0.2784661551661118</v>
      </c>
      <c r="K31" s="32">
        <f>'blk, drift &amp; conc calc'!L172</f>
        <v>2.73225973997572</v>
      </c>
      <c r="L31" s="32">
        <f t="shared" si="0"/>
        <v>98.85557463556599</v>
      </c>
      <c r="M31" s="94" t="e">
        <f>'blk, drift &amp; conc calc'!M137</f>
        <v>#DIV/0!</v>
      </c>
      <c r="N31" s="94" t="e">
        <f>'blk, drift &amp; conc calc'!N137</f>
        <v>#DIV/0!</v>
      </c>
      <c r="O31" s="94" t="e">
        <f>'blk, drift &amp; conc calc'!O137</f>
        <v>#DIV/0!</v>
      </c>
      <c r="P31" s="94" t="e">
        <f>'blk, drift &amp; conc calc'!P137</f>
        <v>#DIV/0!</v>
      </c>
      <c r="Q31" s="94" t="e">
        <f>'blk, drift &amp; conc calc'!Q137</f>
        <v>#DIV/0!</v>
      </c>
      <c r="R31" s="94" t="e">
        <f>'blk, drift &amp; conc calc'!R137</f>
        <v>#DIV/0!</v>
      </c>
      <c r="S31" s="94" t="e">
        <f>'blk, drift &amp; conc calc'!S137</f>
        <v>#DIV/0!</v>
      </c>
      <c r="T31" s="94">
        <f>'blk, drift &amp; conc calc'!T137</f>
        <v>107.65574657981432</v>
      </c>
      <c r="U31" s="94" t="e">
        <f>'blk, drift &amp; conc calc'!U137</f>
        <v>#DIV/0!</v>
      </c>
      <c r="V31" s="94" t="e">
        <f>'blk, drift &amp; conc calc'!V137</f>
        <v>#DIV/0!</v>
      </c>
    </row>
    <row r="32" spans="1:22" ht="12" customHeight="1">
      <c r="A32" s="32" t="str">
        <f>'recalc raw'!C30</f>
        <v>JA-3 (2)</v>
      </c>
      <c r="B32" s="32">
        <f>'blk, drift &amp; conc calc'!C173</f>
        <v>61.741893708543955</v>
      </c>
      <c r="C32" s="32">
        <f>'blk, drift &amp; conc calc'!D173</f>
        <v>15.756565358011123</v>
      </c>
      <c r="D32" s="32">
        <f>'blk, drift &amp; conc calc'!E173</f>
        <v>6.476538863384227</v>
      </c>
      <c r="E32" s="32">
        <f>'blk, drift &amp; conc calc'!F173</f>
        <v>3.7874840652613324</v>
      </c>
      <c r="F32" s="32">
        <f>'blk, drift &amp; conc calc'!G173</f>
        <v>0.10906521450567837</v>
      </c>
      <c r="G32" s="32">
        <f>'blk, drift &amp; conc calc'!H173</f>
        <v>6.492948787654572</v>
      </c>
      <c r="H32" s="32">
        <f>'blk, drift &amp; conc calc'!I173</f>
        <v>3.2155356618040214</v>
      </c>
      <c r="I32" s="32">
        <f>'blk, drift &amp; conc calc'!J173</f>
        <v>1.4050742678401154</v>
      </c>
      <c r="J32" s="32">
        <f>'blk, drift &amp; conc calc'!K173</f>
        <v>0.08406086499276823</v>
      </c>
      <c r="K32" s="32">
        <f>'blk, drift &amp; conc calc'!L173</f>
        <v>0.6700693963934666</v>
      </c>
      <c r="L32" s="32">
        <f t="shared" si="0"/>
        <v>99.73923618839127</v>
      </c>
      <c r="M32" s="94" t="e">
        <f>'blk, drift &amp; conc calc'!M138</f>
        <v>#DIV/0!</v>
      </c>
      <c r="N32" s="94" t="e">
        <f>'blk, drift &amp; conc calc'!N138</f>
        <v>#DIV/0!</v>
      </c>
      <c r="O32" s="94" t="e">
        <f>'blk, drift &amp; conc calc'!O138</f>
        <v>#DIV/0!</v>
      </c>
      <c r="P32" s="94" t="e">
        <f>'blk, drift &amp; conc calc'!P138</f>
        <v>#DIV/0!</v>
      </c>
      <c r="Q32" s="94" t="e">
        <f>'blk, drift &amp; conc calc'!Q138</f>
        <v>#DIV/0!</v>
      </c>
      <c r="R32" s="94" t="e">
        <f>'blk, drift &amp; conc calc'!R138</f>
        <v>#DIV/0!</v>
      </c>
      <c r="S32" s="94" t="e">
        <f>'blk, drift &amp; conc calc'!S138</f>
        <v>#DIV/0!</v>
      </c>
      <c r="T32" s="94">
        <f>'blk, drift &amp; conc calc'!T138</f>
        <v>35.22142930107887</v>
      </c>
      <c r="U32" s="94" t="e">
        <f>'blk, drift &amp; conc calc'!U138</f>
        <v>#DIV/0!</v>
      </c>
      <c r="V32" s="94" t="e">
        <f>'blk, drift &amp; conc calc'!V138</f>
        <v>#DIV/0!</v>
      </c>
    </row>
    <row r="33" spans="1:22" ht="11.25">
      <c r="A33" s="32" t="str">
        <f>'recalc raw'!C31</f>
        <v>Blank (2)</v>
      </c>
      <c r="B33" s="32">
        <f>'blk, drift &amp; conc calc'!C174</f>
        <v>-0.060965060789052984</v>
      </c>
      <c r="C33" s="32">
        <f>'blk, drift &amp; conc calc'!D174</f>
        <v>0.003629860220898615</v>
      </c>
      <c r="D33" s="32">
        <f>'blk, drift &amp; conc calc'!E174</f>
        <v>0.08440444196702471</v>
      </c>
      <c r="E33" s="32">
        <f>'blk, drift &amp; conc calc'!F174</f>
        <v>-0.014705588215268782</v>
      </c>
      <c r="F33" s="32">
        <f>'blk, drift &amp; conc calc'!G174</f>
        <v>-0.00020317740871538472</v>
      </c>
      <c r="G33" s="32">
        <f>'blk, drift &amp; conc calc'!H174</f>
        <v>-0.06298739427178071</v>
      </c>
      <c r="H33" s="32">
        <f>'blk, drift &amp; conc calc'!I174</f>
        <v>0.0031077496815122</v>
      </c>
      <c r="I33" s="32">
        <f>'blk, drift &amp; conc calc'!J174</f>
        <v>0.0036148333125106858</v>
      </c>
      <c r="J33" s="32">
        <f>'blk, drift &amp; conc calc'!K174</f>
        <v>0.021767959667180387</v>
      </c>
      <c r="K33" s="32">
        <f>'blk, drift &amp; conc calc'!L174</f>
        <v>0.009062937747233917</v>
      </c>
      <c r="L33" s="32">
        <f t="shared" si="0"/>
        <v>-0.013273438088457344</v>
      </c>
      <c r="M33" s="94" t="e">
        <f>'blk, drift &amp; conc calc'!M139</f>
        <v>#DIV/0!</v>
      </c>
      <c r="N33" s="94" t="e">
        <f>'blk, drift &amp; conc calc'!N139</f>
        <v>#DIV/0!</v>
      </c>
      <c r="O33" s="94" t="e">
        <f>'blk, drift &amp; conc calc'!O139</f>
        <v>#DIV/0!</v>
      </c>
      <c r="P33" s="94" t="e">
        <f>'blk, drift &amp; conc calc'!P139</f>
        <v>#DIV/0!</v>
      </c>
      <c r="Q33" s="94" t="e">
        <f>'blk, drift &amp; conc calc'!Q139</f>
        <v>#DIV/0!</v>
      </c>
      <c r="R33" s="94" t="e">
        <f>'blk, drift &amp; conc calc'!R139</f>
        <v>#DIV/0!</v>
      </c>
      <c r="S33" s="94" t="e">
        <f>'blk, drift &amp; conc calc'!S139</f>
        <v>#DIV/0!</v>
      </c>
      <c r="T33" s="94">
        <f>'blk, drift &amp; conc calc'!T139</f>
        <v>11.992332669611985</v>
      </c>
      <c r="U33" s="94" t="e">
        <f>'blk, drift &amp; conc calc'!U139</f>
        <v>#DIV/0!</v>
      </c>
      <c r="V33" s="94" t="e">
        <f>'blk, drift &amp; conc calc'!V139</f>
        <v>#DIV/0!</v>
      </c>
    </row>
    <row r="34" spans="1:22" ht="11.25">
      <c r="A34" s="32" t="str">
        <f>'recalc raw'!C32</f>
        <v>DTS-1 (2)</v>
      </c>
      <c r="B34" s="32">
        <f>'blk, drift &amp; conc calc'!C175</f>
        <v>41.10231143791233</v>
      </c>
      <c r="C34" s="32">
        <f>'blk, drift &amp; conc calc'!D175</f>
        <v>0.17611209934458355</v>
      </c>
      <c r="D34" s="32">
        <f>'blk, drift &amp; conc calc'!E175</f>
        <v>8.509614409586002</v>
      </c>
      <c r="E34" s="32">
        <f>'blk, drift &amp; conc calc'!F175</f>
        <v>49.19613749252365</v>
      </c>
      <c r="F34" s="32">
        <f>'blk, drift &amp; conc calc'!G175</f>
        <v>0.11936920516283564</v>
      </c>
      <c r="G34" s="32">
        <f>'blk, drift &amp; conc calc'!H175</f>
        <v>0.0774994967057999</v>
      </c>
      <c r="H34" s="32">
        <f>'blk, drift &amp; conc calc'!I175</f>
        <v>0.009694053698591597</v>
      </c>
      <c r="I34" s="32">
        <f>'blk, drift &amp; conc calc'!J175</f>
        <v>0.004090443477727024</v>
      </c>
      <c r="J34" s="32">
        <f>'blk, drift &amp; conc calc'!K175</f>
        <v>0.009427442767093926</v>
      </c>
      <c r="K34" s="32">
        <f>'blk, drift &amp; conc calc'!L175</f>
        <v>0.012107202838320417</v>
      </c>
      <c r="L34" s="32">
        <f t="shared" si="0"/>
        <v>99.21636328401694</v>
      </c>
      <c r="M34" s="94" t="e">
        <f>'blk, drift &amp; conc calc'!M140</f>
        <v>#DIV/0!</v>
      </c>
      <c r="N34" s="94" t="e">
        <f>'blk, drift &amp; conc calc'!N140</f>
        <v>#DIV/0!</v>
      </c>
      <c r="O34" s="94" t="e">
        <f>'blk, drift &amp; conc calc'!O140</f>
        <v>#DIV/0!</v>
      </c>
      <c r="P34" s="94" t="e">
        <f>'blk, drift &amp; conc calc'!P140</f>
        <v>#DIV/0!</v>
      </c>
      <c r="Q34" s="94" t="e">
        <f>'blk, drift &amp; conc calc'!Q140</f>
        <v>#DIV/0!</v>
      </c>
      <c r="R34" s="94" t="e">
        <f>'blk, drift &amp; conc calc'!R140</f>
        <v>#DIV/0!</v>
      </c>
      <c r="S34" s="94" t="e">
        <f>'blk, drift &amp; conc calc'!S140</f>
        <v>#DIV/0!</v>
      </c>
      <c r="T34" s="94">
        <f>'blk, drift &amp; conc calc'!T140</f>
        <v>7.373733058454514</v>
      </c>
      <c r="U34" s="94" t="e">
        <f>'blk, drift &amp; conc calc'!U140</f>
        <v>#DIV/0!</v>
      </c>
      <c r="V34" s="94" t="e">
        <f>'blk, drift &amp; conc calc'!V140</f>
        <v>#DIV/0!</v>
      </c>
    </row>
    <row r="35" spans="1:22" ht="11.25">
      <c r="A35" s="32" t="str">
        <f>'recalc raw'!C33</f>
        <v>Acid Blank</v>
      </c>
      <c r="B35" s="32">
        <f>'blk, drift &amp; conc calc'!C176</f>
        <v>-0.09744721935494927</v>
      </c>
      <c r="C35" s="32">
        <f>'blk, drift &amp; conc calc'!D176</f>
        <v>-0.00951847889099557</v>
      </c>
      <c r="D35" s="32">
        <f>'blk, drift &amp; conc calc'!E176</f>
        <v>0.07934019990851396</v>
      </c>
      <c r="E35" s="32">
        <f>'blk, drift &amp; conc calc'!F176</f>
        <v>-0.016773338508247658</v>
      </c>
      <c r="F35" s="32">
        <f>'blk, drift &amp; conc calc'!G176</f>
        <v>0.0003634942379039727</v>
      </c>
      <c r="G35" s="32">
        <f>'blk, drift &amp; conc calc'!H176</f>
        <v>-0.061917389944236664</v>
      </c>
      <c r="H35" s="32">
        <f>'blk, drift &amp; conc calc'!I176</f>
        <v>-0.004469862700711655</v>
      </c>
      <c r="I35" s="32">
        <f>'blk, drift &amp; conc calc'!J176</f>
        <v>0.0023228175109026817</v>
      </c>
      <c r="J35" s="32">
        <f>'blk, drift &amp; conc calc'!K176</f>
        <v>-0.006869311655601235</v>
      </c>
      <c r="K35" s="32">
        <f>'blk, drift &amp; conc calc'!L176</f>
        <v>0.009282994859290622</v>
      </c>
      <c r="L35" s="32">
        <f t="shared" si="0"/>
        <v>-0.1056860945381308</v>
      </c>
      <c r="M35" s="94" t="e">
        <f>'blk, drift &amp; conc calc'!M141</f>
        <v>#DIV/0!</v>
      </c>
      <c r="N35" s="94" t="e">
        <f>'blk, drift &amp; conc calc'!N141</f>
        <v>#DIV/0!</v>
      </c>
      <c r="O35" s="94" t="e">
        <f>'blk, drift &amp; conc calc'!O141</f>
        <v>#DIV/0!</v>
      </c>
      <c r="P35" s="94" t="e">
        <f>'blk, drift &amp; conc calc'!P141</f>
        <v>#DIV/0!</v>
      </c>
      <c r="Q35" s="94" t="e">
        <f>'blk, drift &amp; conc calc'!Q141</f>
        <v>#DIV/0!</v>
      </c>
      <c r="R35" s="94" t="e">
        <f>'blk, drift &amp; conc calc'!R141</f>
        <v>#DIV/0!</v>
      </c>
      <c r="S35" s="94" t="e">
        <f>'blk, drift &amp; conc calc'!S141</f>
        <v>#DIV/0!</v>
      </c>
      <c r="T35" s="94">
        <f>'blk, drift &amp; conc calc'!T141</f>
        <v>1.2787508277855764</v>
      </c>
      <c r="U35" s="94" t="e">
        <f>'blk, drift &amp; conc calc'!U141</f>
        <v>#DIV/0!</v>
      </c>
      <c r="V35" s="94" t="e">
        <f>'blk, drift &amp; conc calc'!V141</f>
        <v>#DIV/0!</v>
      </c>
    </row>
    <row r="36" spans="1:22" ht="11.25">
      <c r="A36" s="32" t="str">
        <f>'recalc raw'!C34</f>
        <v>Drift (8)</v>
      </c>
      <c r="B36" s="32">
        <f>'blk, drift &amp; conc calc'!C177</f>
        <v>48.4464603710597</v>
      </c>
      <c r="C36" s="32">
        <f>'blk, drift &amp; conc calc'!D177</f>
        <v>13.47790386088038</v>
      </c>
      <c r="D36" s="32">
        <f>'blk, drift &amp; conc calc'!E177</f>
        <v>12.2735721212494</v>
      </c>
      <c r="E36" s="32">
        <f>'blk, drift &amp; conc calc'!F177</f>
        <v>7.314685757444257</v>
      </c>
      <c r="F36" s="32">
        <f>'blk, drift &amp; conc calc'!G177</f>
        <v>0.17094365546332982</v>
      </c>
      <c r="G36" s="32">
        <f>'blk, drift &amp; conc calc'!H177</f>
        <v>11.429761502085817</v>
      </c>
      <c r="H36" s="32">
        <f>'blk, drift &amp; conc calc'!I177</f>
        <v>2.2094442429341705</v>
      </c>
      <c r="I36" s="32">
        <f>'blk, drift &amp; conc calc'!J177</f>
        <v>0.5220772293071213</v>
      </c>
      <c r="J36" s="32">
        <f>'blk, drift &amp; conc calc'!K177</f>
        <v>0.2784661551661118</v>
      </c>
      <c r="K36" s="32">
        <f>'blk, drift &amp; conc calc'!L177</f>
        <v>2.73225973997572</v>
      </c>
      <c r="L36" s="32">
        <f t="shared" si="0"/>
        <v>98.85557463556599</v>
      </c>
      <c r="M36" s="94" t="e">
        <f>'blk, drift &amp; conc calc'!M142</f>
        <v>#DIV/0!</v>
      </c>
      <c r="N36" s="94" t="e">
        <f>'blk, drift &amp; conc calc'!N142</f>
        <v>#DIV/0!</v>
      </c>
      <c r="O36" s="94" t="e">
        <f>'blk, drift &amp; conc calc'!O142</f>
        <v>#DIV/0!</v>
      </c>
      <c r="P36" s="94" t="e">
        <f>'blk, drift &amp; conc calc'!P142</f>
        <v>#DIV/0!</v>
      </c>
      <c r="Q36" s="94" t="e">
        <f>'blk, drift &amp; conc calc'!Q142</f>
        <v>#DIV/0!</v>
      </c>
      <c r="R36" s="94" t="e">
        <f>'blk, drift &amp; conc calc'!R142</f>
        <v>#DIV/0!</v>
      </c>
      <c r="S36" s="94" t="e">
        <f>'blk, drift &amp; conc calc'!S142</f>
        <v>#DIV/0!</v>
      </c>
      <c r="T36" s="94">
        <f>'blk, drift &amp; conc calc'!T142</f>
        <v>107.65574657981433</v>
      </c>
      <c r="U36" s="94" t="e">
        <f>'blk, drift &amp; conc calc'!U142</f>
        <v>#DIV/0!</v>
      </c>
      <c r="V36" s="94" t="e">
        <f>'blk, drift &amp; conc calc'!V142</f>
        <v>#DIV/0!</v>
      </c>
    </row>
    <row r="41" spans="1:22" ht="11.25">
      <c r="A41" s="170" t="s">
        <v>1232</v>
      </c>
      <c r="B41" s="170" t="s">
        <v>1197</v>
      </c>
      <c r="C41" s="170" t="s">
        <v>1201</v>
      </c>
      <c r="D41" s="170" t="s">
        <v>1198</v>
      </c>
      <c r="E41" s="170" t="s">
        <v>1069</v>
      </c>
      <c r="F41" s="170" t="s">
        <v>1068</v>
      </c>
      <c r="G41" s="170" t="s">
        <v>1070</v>
      </c>
      <c r="H41" s="170" t="s">
        <v>1202</v>
      </c>
      <c r="I41" s="170" t="s">
        <v>1312</v>
      </c>
      <c r="J41" s="170" t="s">
        <v>1162</v>
      </c>
      <c r="K41" s="170" t="s">
        <v>1313</v>
      </c>
      <c r="L41" s="170" t="s">
        <v>1205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 t="s">
        <v>1210</v>
      </c>
      <c r="U41" s="19">
        <v>0</v>
      </c>
      <c r="V41" s="19">
        <v>0</v>
      </c>
    </row>
    <row r="42" spans="1:22" ht="11.25">
      <c r="A42" s="170" t="str">
        <f aca="true" t="shared" si="1" ref="A42:L42">A10</f>
        <v>132R1(36-45)</v>
      </c>
      <c r="B42" s="170">
        <f t="shared" si="1"/>
        <v>53.85935540586321</v>
      </c>
      <c r="C42" s="170">
        <f t="shared" si="1"/>
        <v>16.354726738696346</v>
      </c>
      <c r="D42" s="170">
        <f t="shared" si="1"/>
        <v>7.854316614958854</v>
      </c>
      <c r="E42" s="170">
        <f t="shared" si="1"/>
        <v>8.209621086412477</v>
      </c>
      <c r="F42" s="170">
        <f t="shared" si="1"/>
        <v>0.14750227335110497</v>
      </c>
      <c r="G42" s="170">
        <f t="shared" si="1"/>
        <v>12.08048290480524</v>
      </c>
      <c r="H42" s="170">
        <f t="shared" si="1"/>
        <v>2.693670793951682</v>
      </c>
      <c r="I42" s="170">
        <f t="shared" si="1"/>
        <v>0.029508801946908626</v>
      </c>
      <c r="J42" s="170">
        <f t="shared" si="1"/>
        <v>0.03786259038598437</v>
      </c>
      <c r="K42" s="170">
        <f t="shared" si="1"/>
        <v>0.4376555744199502</v>
      </c>
      <c r="L42" s="170">
        <f t="shared" si="1"/>
        <v>101.70470278479175</v>
      </c>
      <c r="M42" s="19" t="e">
        <v>#DIV/0!</v>
      </c>
      <c r="N42" s="19" t="e">
        <v>#DIV/0!</v>
      </c>
      <c r="O42" s="19" t="e">
        <v>#DIV/0!</v>
      </c>
      <c r="P42" s="19" t="e">
        <v>#DIV/0!</v>
      </c>
      <c r="Q42" s="19" t="e">
        <v>#DIV/0!</v>
      </c>
      <c r="R42" s="19" t="e">
        <v>#DIV/0!</v>
      </c>
      <c r="S42" s="19" t="e">
        <v>#DIV/0!</v>
      </c>
      <c r="T42" s="19">
        <v>44.821311279598106</v>
      </c>
      <c r="U42" s="19" t="e">
        <v>#DIV/0!</v>
      </c>
      <c r="V42" s="19" t="e">
        <v>#DIV/0!</v>
      </c>
    </row>
    <row r="43" spans="1:22" ht="11.25">
      <c r="A43" s="170" t="str">
        <f>A12</f>
        <v>133R2(45-50)</v>
      </c>
      <c r="B43" s="170">
        <f>AVERAGE(B12,B20)</f>
        <v>53.65110547968302</v>
      </c>
      <c r="C43" s="170">
        <f aca="true" t="shared" si="2" ref="C43:K43">AVERAGE(C12,C20)</f>
        <v>16.119382847947357</v>
      </c>
      <c r="D43" s="170">
        <f t="shared" si="2"/>
        <v>8.115911328622552</v>
      </c>
      <c r="E43" s="170">
        <f t="shared" si="2"/>
        <v>9.219964311013594</v>
      </c>
      <c r="F43" s="170">
        <f t="shared" si="2"/>
        <v>0.15009686655443527</v>
      </c>
      <c r="G43" s="170">
        <f t="shared" si="2"/>
        <v>11.263248131287941</v>
      </c>
      <c r="H43" s="170">
        <f t="shared" si="2"/>
        <v>2.5805513196262346</v>
      </c>
      <c r="I43" s="170">
        <f t="shared" si="2"/>
        <v>0.036468083191006175</v>
      </c>
      <c r="J43" s="170">
        <f t="shared" si="2"/>
        <v>0.03137310274728926</v>
      </c>
      <c r="K43" s="170">
        <f t="shared" si="2"/>
        <v>0.36965028259538724</v>
      </c>
      <c r="L43" s="170">
        <f>SUM(B43:K43)</f>
        <v>101.53775175326884</v>
      </c>
      <c r="M43" s="19" t="e">
        <v>#DIV/0!</v>
      </c>
      <c r="N43" s="19" t="e">
        <v>#DIV/0!</v>
      </c>
      <c r="O43" s="19" t="e">
        <v>#DIV/0!</v>
      </c>
      <c r="P43" s="19" t="e">
        <v>#DIV/0!</v>
      </c>
      <c r="Q43" s="19" t="e">
        <v>#DIV/0!</v>
      </c>
      <c r="R43" s="19" t="e">
        <v>#DIV/0!</v>
      </c>
      <c r="S43" s="19" t="e">
        <v>#DIV/0!</v>
      </c>
      <c r="T43" s="19">
        <v>16.586885735696743</v>
      </c>
      <c r="U43" s="19" t="e">
        <v>#DIV/0!</v>
      </c>
      <c r="V43" s="19" t="e">
        <v>#DIV/0!</v>
      </c>
    </row>
    <row r="44" spans="1:22" ht="11.25">
      <c r="A44" s="170" t="str">
        <f aca="true" t="shared" si="3" ref="A44:L44">A13</f>
        <v>134R2(21-26)</v>
      </c>
      <c r="B44" s="170">
        <f t="shared" si="3"/>
        <v>54.014508581358946</v>
      </c>
      <c r="C44" s="170">
        <f t="shared" si="3"/>
        <v>16.253578695015428</v>
      </c>
      <c r="D44" s="170">
        <f t="shared" si="3"/>
        <v>8.411652600198714</v>
      </c>
      <c r="E44" s="170">
        <f t="shared" si="3"/>
        <v>9.034731132585918</v>
      </c>
      <c r="F44" s="170">
        <f t="shared" si="3"/>
        <v>0.16545456399012046</v>
      </c>
      <c r="G44" s="170">
        <f t="shared" si="3"/>
        <v>11.71591725356232</v>
      </c>
      <c r="H44" s="170">
        <f t="shared" si="3"/>
        <v>2.424305438121576</v>
      </c>
      <c r="I44" s="170">
        <f t="shared" si="3"/>
        <v>0.026511009753219034</v>
      </c>
      <c r="J44" s="170">
        <f t="shared" si="3"/>
        <v>0.048330250144243</v>
      </c>
      <c r="K44" s="170">
        <f t="shared" si="3"/>
        <v>0.4043424558175222</v>
      </c>
      <c r="L44" s="170">
        <f t="shared" si="3"/>
        <v>102.49933198054802</v>
      </c>
      <c r="M44" s="19" t="e">
        <v>#DIV/0!</v>
      </c>
      <c r="N44" s="19" t="e">
        <v>#DIV/0!</v>
      </c>
      <c r="O44" s="19" t="e">
        <v>#DIV/0!</v>
      </c>
      <c r="P44" s="19" t="e">
        <v>#DIV/0!</v>
      </c>
      <c r="Q44" s="19" t="e">
        <v>#DIV/0!</v>
      </c>
      <c r="R44" s="19" t="e">
        <v>#DIV/0!</v>
      </c>
      <c r="S44" s="19" t="e">
        <v>#DIV/0!</v>
      </c>
      <c r="T44" s="19">
        <v>17.14507485432394</v>
      </c>
      <c r="U44" s="19" t="e">
        <v>#DIV/0!</v>
      </c>
      <c r="V44" s="19" t="e">
        <v>#DIV/0!</v>
      </c>
    </row>
    <row r="45" spans="1:22" ht="11.25">
      <c r="A45" s="170" t="str">
        <f aca="true" t="shared" si="4" ref="A45:L45">A14</f>
        <v>135R2(53-63)</v>
      </c>
      <c r="B45" s="170">
        <f t="shared" si="4"/>
        <v>50.72307223254804</v>
      </c>
      <c r="C45" s="170">
        <f t="shared" si="4"/>
        <v>14.964461307707307</v>
      </c>
      <c r="D45" s="170">
        <f t="shared" si="4"/>
        <v>7.70112210361366</v>
      </c>
      <c r="E45" s="170">
        <f t="shared" si="4"/>
        <v>11.712645266848268</v>
      </c>
      <c r="F45" s="170">
        <f t="shared" si="4"/>
        <v>0.13832104356273697</v>
      </c>
      <c r="G45" s="170">
        <f t="shared" si="4"/>
        <v>13.731736998703305</v>
      </c>
      <c r="H45" s="170">
        <f t="shared" si="4"/>
        <v>1.772069451872386</v>
      </c>
      <c r="I45" s="170">
        <f t="shared" si="4"/>
        <v>0.02109144959590491</v>
      </c>
      <c r="J45" s="170">
        <f t="shared" si="4"/>
        <v>0.02045702017437255</v>
      </c>
      <c r="K45" s="170">
        <f t="shared" si="4"/>
        <v>0.4144650016231828</v>
      </c>
      <c r="L45" s="170">
        <f t="shared" si="4"/>
        <v>101.19944187624915</v>
      </c>
      <c r="M45" s="19" t="e">
        <v>#DIV/0!</v>
      </c>
      <c r="N45" s="19" t="e">
        <v>#DIV/0!</v>
      </c>
      <c r="O45" s="19" t="e">
        <v>#DIV/0!</v>
      </c>
      <c r="P45" s="19" t="e">
        <v>#DIV/0!</v>
      </c>
      <c r="Q45" s="19" t="e">
        <v>#DIV/0!</v>
      </c>
      <c r="R45" s="19" t="e">
        <v>#DIV/0!</v>
      </c>
      <c r="S45" s="19" t="e">
        <v>#DIV/0!</v>
      </c>
      <c r="T45" s="19">
        <v>41.676030287989825</v>
      </c>
      <c r="U45" s="19" t="e">
        <v>#DIV/0!</v>
      </c>
      <c r="V45" s="19" t="e">
        <v>#DIV/0!</v>
      </c>
    </row>
    <row r="46" spans="1:22" ht="11.25">
      <c r="A46" s="170" t="str">
        <f aca="true" t="shared" si="5" ref="A46:L46">A18</f>
        <v>136R2(4-14)</v>
      </c>
      <c r="B46" s="170">
        <f t="shared" si="5"/>
        <v>44.78438806550114</v>
      </c>
      <c r="C46" s="170">
        <f t="shared" si="5"/>
        <v>6.423963155395663</v>
      </c>
      <c r="D46" s="170">
        <f t="shared" si="5"/>
        <v>10.4274004139968</v>
      </c>
      <c r="E46" s="170">
        <f t="shared" si="5"/>
        <v>32.80067083880789</v>
      </c>
      <c r="F46" s="170">
        <f t="shared" si="5"/>
        <v>0.1550299344532462</v>
      </c>
      <c r="G46" s="170">
        <f t="shared" si="5"/>
        <v>5.776063666863378</v>
      </c>
      <c r="H46" s="170">
        <f t="shared" si="5"/>
        <v>0.332363091027101</v>
      </c>
      <c r="I46" s="170">
        <f t="shared" si="5"/>
        <v>0.014266374072566847</v>
      </c>
      <c r="J46" s="170">
        <f t="shared" si="5"/>
        <v>0.040429281555066005</v>
      </c>
      <c r="K46" s="170">
        <f t="shared" si="5"/>
        <v>0.10688190789441335</v>
      </c>
      <c r="L46" s="170">
        <f t="shared" si="5"/>
        <v>100.86145672956727</v>
      </c>
      <c r="M46" s="19" t="e">
        <v>#DIV/0!</v>
      </c>
      <c r="N46" s="19" t="e">
        <v>#DIV/0!</v>
      </c>
      <c r="O46" s="19" t="e">
        <v>#DIV/0!</v>
      </c>
      <c r="P46" s="19" t="e">
        <v>#DIV/0!</v>
      </c>
      <c r="Q46" s="19" t="e">
        <v>#DIV/0!</v>
      </c>
      <c r="R46" s="19" t="e">
        <v>#DIV/0!</v>
      </c>
      <c r="S46" s="19" t="e">
        <v>#DIV/0!</v>
      </c>
      <c r="T46" s="19">
        <v>40.34682144064079</v>
      </c>
      <c r="U46" s="19" t="e">
        <v>#DIV/0!</v>
      </c>
      <c r="V46" s="19" t="e">
        <v>#DIV/0!</v>
      </c>
    </row>
    <row r="47" spans="1:22" ht="11.25">
      <c r="A47" s="170" t="str">
        <f aca="true" t="shared" si="6" ref="A47:L48">A19</f>
        <v>137R2(132-135)</v>
      </c>
      <c r="B47" s="170">
        <f t="shared" si="6"/>
        <v>38.17792911134522</v>
      </c>
      <c r="C47" s="170">
        <f t="shared" si="6"/>
        <v>8.637873089549132</v>
      </c>
      <c r="D47" s="170">
        <f t="shared" si="6"/>
        <v>29.86011196407644</v>
      </c>
      <c r="E47" s="170">
        <f t="shared" si="6"/>
        <v>5.155445964644188</v>
      </c>
      <c r="F47" s="170">
        <f t="shared" si="6"/>
        <v>0.37064589944965076</v>
      </c>
      <c r="G47" s="170">
        <f t="shared" si="6"/>
        <v>9.304153678222203</v>
      </c>
      <c r="H47" s="170">
        <f t="shared" si="6"/>
        <v>1.9096353906924572</v>
      </c>
      <c r="I47" s="170">
        <f t="shared" si="6"/>
        <v>0.01964255802145617</v>
      </c>
      <c r="J47" s="170">
        <f t="shared" si="6"/>
        <v>0.9959007766536673</v>
      </c>
      <c r="K47" s="170">
        <f t="shared" si="6"/>
        <v>8.104167341595575</v>
      </c>
      <c r="L47" s="170">
        <f t="shared" si="6"/>
        <v>102.53550577425</v>
      </c>
      <c r="M47" s="19" t="e">
        <v>#DIV/0!</v>
      </c>
      <c r="N47" s="19" t="e">
        <v>#DIV/0!</v>
      </c>
      <c r="O47" s="19" t="e">
        <v>#DIV/0!</v>
      </c>
      <c r="P47" s="19" t="e">
        <v>#DIV/0!</v>
      </c>
      <c r="Q47" s="19" t="e">
        <v>#DIV/0!</v>
      </c>
      <c r="R47" s="19" t="e">
        <v>#DIV/0!</v>
      </c>
      <c r="S47" s="19" t="e">
        <v>#DIV/0!</v>
      </c>
      <c r="T47" s="19">
        <v>46.582148426955435</v>
      </c>
      <c r="U47" s="19" t="e">
        <v>#DIV/0!</v>
      </c>
      <c r="V47" s="19" t="e">
        <v>#DIV/0!</v>
      </c>
    </row>
    <row r="48" spans="1:12" ht="11.25">
      <c r="A48" s="170" t="str">
        <f>A20</f>
        <v>138R3(69-79)</v>
      </c>
      <c r="B48" s="170">
        <f aca="true" t="shared" si="7" ref="B48:K48">B20</f>
        <v>53.784052208209715</v>
      </c>
      <c r="C48" s="170">
        <f t="shared" si="7"/>
        <v>15.714992373956838</v>
      </c>
      <c r="D48" s="170">
        <f t="shared" si="7"/>
        <v>7.468616529161182</v>
      </c>
      <c r="E48" s="170">
        <f t="shared" si="7"/>
        <v>10.068131829321372</v>
      </c>
      <c r="F48" s="170">
        <f t="shared" si="7"/>
        <v>0.14795386447192094</v>
      </c>
      <c r="G48" s="170">
        <f t="shared" si="7"/>
        <v>12.223332673956483</v>
      </c>
      <c r="H48" s="170">
        <f t="shared" si="7"/>
        <v>2.332960309626183</v>
      </c>
      <c r="I48" s="170">
        <f t="shared" si="7"/>
        <v>0.03316870691520126</v>
      </c>
      <c r="J48" s="170">
        <f t="shared" si="7"/>
        <v>0.017903909862203037</v>
      </c>
      <c r="K48" s="170">
        <f t="shared" si="7"/>
        <v>0.3536610205929895</v>
      </c>
      <c r="L48" s="170">
        <f t="shared" si="6"/>
        <v>102.14477342607408</v>
      </c>
    </row>
    <row r="49" spans="1:22" ht="11.25">
      <c r="A49" s="170" t="str">
        <f aca="true" t="shared" si="8" ref="A49:L49">A23</f>
        <v>139R3(126-133)</v>
      </c>
      <c r="B49" s="170">
        <f t="shared" si="8"/>
        <v>45.55583907933254</v>
      </c>
      <c r="C49" s="170">
        <f t="shared" si="8"/>
        <v>14.417137800186625</v>
      </c>
      <c r="D49" s="170">
        <f t="shared" si="8"/>
        <v>9.347637558723976</v>
      </c>
      <c r="E49" s="170">
        <f t="shared" si="8"/>
        <v>24.50298867257824</v>
      </c>
      <c r="F49" s="170">
        <f t="shared" si="8"/>
        <v>0.13229966216913797</v>
      </c>
      <c r="G49" s="170">
        <f t="shared" si="8"/>
        <v>7.442216270700088</v>
      </c>
      <c r="H49" s="170">
        <f t="shared" si="8"/>
        <v>1.056863079658562</v>
      </c>
      <c r="I49" s="170">
        <f t="shared" si="8"/>
        <v>0.014681369789234209</v>
      </c>
      <c r="J49" s="170">
        <f t="shared" si="8"/>
        <v>0.0029443314365861064</v>
      </c>
      <c r="K49" s="170">
        <f t="shared" si="8"/>
        <v>0.1595096177191031</v>
      </c>
      <c r="L49" s="170">
        <f t="shared" si="8"/>
        <v>102.63211744229407</v>
      </c>
      <c r="M49" s="19" t="e">
        <v>#DIV/0!</v>
      </c>
      <c r="N49" s="19" t="e">
        <v>#DIV/0!</v>
      </c>
      <c r="O49" s="19" t="e">
        <v>#DIV/0!</v>
      </c>
      <c r="P49" s="19" t="e">
        <v>#DIV/0!</v>
      </c>
      <c r="Q49" s="19" t="e">
        <v>#DIV/0!</v>
      </c>
      <c r="R49" s="19" t="e">
        <v>#DIV/0!</v>
      </c>
      <c r="S49" s="19" t="e">
        <v>#DIV/0!</v>
      </c>
      <c r="T49" s="19">
        <v>47.00779233259468</v>
      </c>
      <c r="U49" s="19" t="e">
        <v>#DIV/0!</v>
      </c>
      <c r="V49" s="19" t="e">
        <v>#DIV/0!</v>
      </c>
    </row>
    <row r="50" spans="1:12" ht="11.25">
      <c r="A50" s="170" t="str">
        <f aca="true" t="shared" si="9" ref="A50:L50">A24</f>
        <v>140R2(11-19)</v>
      </c>
      <c r="B50" s="170">
        <f t="shared" si="9"/>
        <v>47.357079405364004</v>
      </c>
      <c r="C50" s="170">
        <f t="shared" si="9"/>
        <v>4.91408930217385</v>
      </c>
      <c r="D50" s="170">
        <f t="shared" si="9"/>
        <v>13.267461252463514</v>
      </c>
      <c r="E50" s="170">
        <f t="shared" si="9"/>
        <v>29.8999420566521</v>
      </c>
      <c r="F50" s="170">
        <f t="shared" si="9"/>
        <v>0.2597568391441046</v>
      </c>
      <c r="G50" s="170">
        <f t="shared" si="9"/>
        <v>3.317307659720825</v>
      </c>
      <c r="H50" s="170">
        <f t="shared" si="9"/>
        <v>0.3266088654603849</v>
      </c>
      <c r="I50" s="170">
        <f t="shared" si="9"/>
        <v>0.026366866775460112</v>
      </c>
      <c r="J50" s="170">
        <f t="shared" si="9"/>
        <v>0.020192626208447192</v>
      </c>
      <c r="K50" s="170">
        <f t="shared" si="9"/>
        <v>0.4603857900355743</v>
      </c>
      <c r="L50" s="170">
        <f t="shared" si="9"/>
        <v>99.84919066399826</v>
      </c>
    </row>
    <row r="51" spans="1:12" ht="11.25">
      <c r="A51" s="170" t="str">
        <f aca="true" t="shared" si="10" ref="A51:L51">A27</f>
        <v>140R3(91-101)</v>
      </c>
      <c r="B51" s="170">
        <f t="shared" si="10"/>
        <v>46.5562180756363</v>
      </c>
      <c r="C51" s="170">
        <f t="shared" si="10"/>
        <v>12.824901444542064</v>
      </c>
      <c r="D51" s="170">
        <f t="shared" si="10"/>
        <v>20.010000702902897</v>
      </c>
      <c r="E51" s="170">
        <f t="shared" si="10"/>
        <v>5.249934897149532</v>
      </c>
      <c r="F51" s="170">
        <f t="shared" si="10"/>
        <v>0.3024416611366727</v>
      </c>
      <c r="G51" s="170">
        <f t="shared" si="10"/>
        <v>9.794413212279633</v>
      </c>
      <c r="H51" s="170">
        <f t="shared" si="10"/>
        <v>3.060700748125021</v>
      </c>
      <c r="I51" s="170">
        <f t="shared" si="10"/>
        <v>0.05176103837091168</v>
      </c>
      <c r="J51" s="170">
        <f t="shared" si="10"/>
        <v>1.2489831023735285</v>
      </c>
      <c r="K51" s="170">
        <f t="shared" si="10"/>
        <v>3.061258057597351</v>
      </c>
      <c r="L51" s="170">
        <f t="shared" si="10"/>
        <v>102.16061294011391</v>
      </c>
    </row>
    <row r="52" spans="1:12" ht="11.25">
      <c r="A52" s="170" t="str">
        <f aca="true" t="shared" si="11" ref="A52:L52">A29</f>
        <v>142R2(68-78)</v>
      </c>
      <c r="B52" s="170">
        <f t="shared" si="11"/>
        <v>50.19856022399729</v>
      </c>
      <c r="C52" s="170">
        <f t="shared" si="11"/>
        <v>19.776969213736006</v>
      </c>
      <c r="D52" s="170">
        <f t="shared" si="11"/>
        <v>6.4132736833375015</v>
      </c>
      <c r="E52" s="170">
        <f t="shared" si="11"/>
        <v>8.577202777000762</v>
      </c>
      <c r="F52" s="170">
        <f t="shared" si="11"/>
        <v>0.10721855523712094</v>
      </c>
      <c r="G52" s="170">
        <f t="shared" si="11"/>
        <v>13.63836900030714</v>
      </c>
      <c r="H52" s="170">
        <f t="shared" si="11"/>
        <v>2.3150529592488884</v>
      </c>
      <c r="I52" s="170">
        <f t="shared" si="11"/>
        <v>0.066069646730726</v>
      </c>
      <c r="J52" s="170">
        <f t="shared" si="11"/>
        <v>0.03790204477061846</v>
      </c>
      <c r="K52" s="170">
        <f t="shared" si="11"/>
        <v>0.3987395931459913</v>
      </c>
      <c r="L52" s="170">
        <f t="shared" si="11"/>
        <v>101.52935769751205</v>
      </c>
    </row>
    <row r="53" spans="1:12" ht="11.25">
      <c r="A53" s="170" t="str">
        <f aca="true" t="shared" si="12" ref="A53:L53">A30</f>
        <v>144R1(41-49)</v>
      </c>
      <c r="B53" s="170">
        <f t="shared" si="12"/>
        <v>49.75511882595391</v>
      </c>
      <c r="C53" s="170">
        <f t="shared" si="12"/>
        <v>16.245791821409</v>
      </c>
      <c r="D53" s="170">
        <f t="shared" si="12"/>
        <v>7.944377318395239</v>
      </c>
      <c r="E53" s="170">
        <f t="shared" si="12"/>
        <v>12.021078098388458</v>
      </c>
      <c r="F53" s="170">
        <f t="shared" si="12"/>
        <v>0.13427720797745993</v>
      </c>
      <c r="G53" s="170">
        <f t="shared" si="12"/>
        <v>13.55077682357397</v>
      </c>
      <c r="H53" s="170">
        <f t="shared" si="12"/>
        <v>1.5632955927081613</v>
      </c>
      <c r="I53" s="170">
        <f t="shared" si="12"/>
        <v>0.03453416765412087</v>
      </c>
      <c r="J53" s="170">
        <f t="shared" si="12"/>
        <v>0.015034662134747715</v>
      </c>
      <c r="K53" s="170">
        <f t="shared" si="12"/>
        <v>0.3722947962803376</v>
      </c>
      <c r="L53" s="170">
        <f t="shared" si="12"/>
        <v>101.6365793144754</v>
      </c>
    </row>
  </sheetData>
  <printOptions/>
  <pageMargins left="1" right="1" top="1" bottom="1" header="0.5" footer="0.5"/>
  <pageSetup fitToHeight="1" fitToWidth="1" horizontalDpi="600" verticalDpi="600" orientation="landscape" scale="5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zoomScale="125" zoomScaleNormal="125" workbookViewId="0" topLeftCell="C57">
      <selection activeCell="K46" sqref="K46"/>
    </sheetView>
  </sheetViews>
  <sheetFormatPr defaultColWidth="11.421875" defaultRowHeight="12.75"/>
  <cols>
    <col min="1" max="1" width="9.140625" style="1" customWidth="1"/>
    <col min="2" max="2" width="21.140625" style="1" bestFit="1" customWidth="1"/>
    <col min="3" max="4" width="9.140625" style="1" bestFit="1" customWidth="1"/>
    <col min="5" max="6" width="9.00390625" style="1" bestFit="1" customWidth="1"/>
    <col min="7" max="7" width="9.140625" style="1" bestFit="1" customWidth="1"/>
    <col min="8" max="9" width="8.8515625" style="1" bestFit="1" customWidth="1"/>
    <col min="10" max="11" width="8.8515625" style="1" customWidth="1"/>
    <col min="12" max="19" width="8.8515625" style="1" bestFit="1" customWidth="1"/>
    <col min="20" max="23" width="8.8515625" style="1" customWidth="1"/>
    <col min="24" max="16384" width="9.140625" style="1" customWidth="1"/>
  </cols>
  <sheetData>
    <row r="1" spans="2:27" s="19" customFormat="1" ht="11.25">
      <c r="B1" s="17" t="s">
        <v>1234</v>
      </c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7"/>
      <c r="X1" s="18"/>
      <c r="Y1" s="18"/>
      <c r="Z1" s="18"/>
      <c r="AA1" s="18"/>
    </row>
    <row r="2" spans="2:27" s="19" customFormat="1" ht="11.25">
      <c r="B2" s="18" t="str">
        <f>'recalc raw'!C1</f>
        <v>Sample</v>
      </c>
      <c r="C2" s="18" t="str">
        <f>'blk, drift &amp; conc calc'!C2</f>
        <v>Si 251.611</v>
      </c>
      <c r="D2" s="18" t="str">
        <f>'blk, drift &amp; conc calc'!D2</f>
        <v>Al 396.152</v>
      </c>
      <c r="E2" s="18" t="str">
        <f>'blk, drift &amp; conc calc'!E2</f>
        <v>Fe 259.940</v>
      </c>
      <c r="F2" s="18" t="str">
        <f>'blk, drift &amp; conc calc'!F2</f>
        <v>Mg 285.213</v>
      </c>
      <c r="G2" s="18" t="str">
        <f>'blk, drift &amp; conc calc'!G2</f>
        <v>Mn 257.610</v>
      </c>
      <c r="H2" s="18" t="str">
        <f>'blk, drift &amp; conc calc'!H2</f>
        <v>Ca 393.366</v>
      </c>
      <c r="I2" s="18" t="str">
        <f>'blk, drift &amp; conc calc'!I2</f>
        <v>Na 589.592</v>
      </c>
      <c r="J2" s="18" t="str">
        <f>'blk, drift &amp; conc calc'!J2</f>
        <v>K 766.490</v>
      </c>
      <c r="K2" s="18" t="s">
        <v>1215</v>
      </c>
      <c r="L2" s="18" t="str">
        <f>'blk, drift &amp; conc calc'!L2</f>
        <v>Ti 334.941</v>
      </c>
      <c r="M2" s="18">
        <f>'blk, drift &amp; conc calc'!M2</f>
        <v>0</v>
      </c>
      <c r="N2" s="18">
        <f>'blk, drift &amp; conc calc'!N2</f>
        <v>0</v>
      </c>
      <c r="O2" s="18">
        <f>'blk, drift &amp; conc calc'!O2</f>
        <v>0</v>
      </c>
      <c r="P2" s="18">
        <f>'blk, drift &amp; conc calc'!P2</f>
        <v>0</v>
      </c>
      <c r="Q2" s="18">
        <f>'blk, drift &amp; conc calc'!Q2</f>
        <v>0</v>
      </c>
      <c r="R2" s="18">
        <f>'blk, drift &amp; conc calc'!R2</f>
        <v>0</v>
      </c>
      <c r="S2" s="18">
        <f>'blk, drift &amp; conc calc'!S2</f>
        <v>0</v>
      </c>
      <c r="T2" s="18" t="str">
        <f>'blk, drift &amp; conc calc'!T2</f>
        <v>P 178.229</v>
      </c>
      <c r="U2" s="18">
        <f>'blk, drift &amp; conc calc'!U2</f>
        <v>0</v>
      </c>
      <c r="V2" s="18">
        <f>'blk, drift &amp; conc calc'!V2</f>
        <v>0</v>
      </c>
      <c r="W2" s="18"/>
      <c r="X2" s="18"/>
      <c r="Y2" s="18"/>
      <c r="Z2" s="18"/>
      <c r="AA2" s="18"/>
    </row>
    <row r="4" spans="1:22" ht="11.25">
      <c r="A4" s="1">
        <f>'blk, drift &amp; conc calc'!A40</f>
        <v>1</v>
      </c>
      <c r="B4" s="1" t="str">
        <f>'blk, drift &amp; conc calc'!B40</f>
        <v>Drift (1)</v>
      </c>
      <c r="C4" s="1">
        <f>'blk, drift &amp; conc calc'!C40</f>
        <v>4210913.814428278</v>
      </c>
      <c r="D4" s="1">
        <f>'blk, drift &amp; conc calc'!D40</f>
        <v>4636444.235342647</v>
      </c>
      <c r="E4" s="1">
        <f>'blk, drift &amp; conc calc'!E40</f>
        <v>4373543.258773497</v>
      </c>
      <c r="F4" s="1">
        <f>'blk, drift &amp; conc calc'!F40</f>
        <v>784518.8222028076</v>
      </c>
      <c r="G4" s="1">
        <f>'blk, drift &amp; conc calc'!G40</f>
        <v>387037.868494312</v>
      </c>
      <c r="H4" s="1">
        <f>'blk, drift &amp; conc calc'!H40</f>
        <v>4057991.9853549176</v>
      </c>
      <c r="I4" s="1">
        <f>'blk, drift &amp; conc calc'!I40</f>
        <v>443932.3952420423</v>
      </c>
      <c r="J4" s="1">
        <f>'blk, drift &amp; conc calc'!J40</f>
        <v>25200.834324919313</v>
      </c>
      <c r="K4" s="1">
        <f>'blk, drift &amp; conc calc'!K40</f>
        <v>278.87292196232676</v>
      </c>
      <c r="L4" s="1">
        <f>'blk, drift &amp; conc calc'!L40</f>
        <v>1568589.733044027</v>
      </c>
      <c r="M4" s="1">
        <f>'blk, drift &amp; conc calc'!M40</f>
        <v>0</v>
      </c>
      <c r="N4" s="1">
        <f>'blk, drift &amp; conc calc'!N40</f>
        <v>0</v>
      </c>
      <c r="O4" s="1">
        <f>'blk, drift &amp; conc calc'!O40</f>
        <v>0</v>
      </c>
      <c r="P4" s="1">
        <f>'blk, drift &amp; conc calc'!P40</f>
        <v>0</v>
      </c>
      <c r="Q4" s="1">
        <f>'blk, drift &amp; conc calc'!Q40</f>
        <v>0</v>
      </c>
      <c r="R4" s="1">
        <f>'blk, drift &amp; conc calc'!R40</f>
        <v>0</v>
      </c>
      <c r="S4" s="1">
        <f>'blk, drift &amp; conc calc'!S40</f>
        <v>0</v>
      </c>
      <c r="T4" s="1">
        <f>'blk, drift &amp; conc calc'!T40</f>
        <v>286.82158979078605</v>
      </c>
      <c r="U4" s="1">
        <f>'blk, drift &amp; conc calc'!U40</f>
        <v>0</v>
      </c>
      <c r="V4" s="1">
        <f>'blk, drift &amp; conc calc'!V40</f>
        <v>0</v>
      </c>
    </row>
    <row r="5" spans="1:22" ht="11.25">
      <c r="A5" s="1">
        <f>'blk, drift &amp; conc calc'!A43</f>
        <v>4</v>
      </c>
      <c r="B5" s="1" t="str">
        <f>'blk, drift &amp; conc calc'!B43</f>
        <v>Drift (2)</v>
      </c>
      <c r="C5" s="1">
        <f>'blk, drift &amp; conc calc'!C43</f>
        <v>4440199.197752457</v>
      </c>
      <c r="D5" s="1">
        <f>'blk, drift &amp; conc calc'!D43</f>
        <v>4601658.908965029</v>
      </c>
      <c r="E5" s="1">
        <f>'blk, drift &amp; conc calc'!E43</f>
        <v>4412784.497920317</v>
      </c>
      <c r="F5" s="1">
        <f>'blk, drift &amp; conc calc'!F43</f>
        <v>796802.6434525937</v>
      </c>
      <c r="G5" s="1">
        <f>'blk, drift &amp; conc calc'!G43</f>
        <v>385984.03621430945</v>
      </c>
      <c r="H5" s="1">
        <f>'blk, drift &amp; conc calc'!H43</f>
        <v>4094604.0054812604</v>
      </c>
      <c r="I5" s="1">
        <f>'blk, drift &amp; conc calc'!I43</f>
        <v>445160.1783819063</v>
      </c>
      <c r="J5" s="1">
        <f>'blk, drift &amp; conc calc'!J43</f>
        <v>25446.497219540037</v>
      </c>
      <c r="K5" s="1">
        <f>'blk, drift &amp; conc calc'!K43</f>
        <v>284.980098183273</v>
      </c>
      <c r="L5" s="1">
        <f>'blk, drift &amp; conc calc'!L43</f>
        <v>1596666.6213248954</v>
      </c>
      <c r="M5" s="1">
        <f>'blk, drift &amp; conc calc'!M43</f>
        <v>0</v>
      </c>
      <c r="N5" s="1">
        <f>'blk, drift &amp; conc calc'!N43</f>
        <v>0</v>
      </c>
      <c r="O5" s="1">
        <f>'blk, drift &amp; conc calc'!O43</f>
        <v>0</v>
      </c>
      <c r="P5" s="1">
        <f>'blk, drift &amp; conc calc'!P43</f>
        <v>0</v>
      </c>
      <c r="Q5" s="1">
        <f>'blk, drift &amp; conc calc'!Q43</f>
        <v>0</v>
      </c>
      <c r="R5" s="1">
        <f>'blk, drift &amp; conc calc'!R43</f>
        <v>0</v>
      </c>
      <c r="S5" s="1">
        <f>'blk, drift &amp; conc calc'!S43</f>
        <v>0</v>
      </c>
      <c r="T5" s="1">
        <f>'blk, drift &amp; conc calc'!T43</f>
        <v>292.9287660117323</v>
      </c>
      <c r="U5" s="1">
        <f>'blk, drift &amp; conc calc'!U43</f>
        <v>0</v>
      </c>
      <c r="V5" s="1">
        <f>'blk, drift &amp; conc calc'!V43</f>
        <v>0</v>
      </c>
    </row>
    <row r="6" spans="1:22" ht="11.25">
      <c r="A6" s="1">
        <f>'blk, drift &amp; conc calc'!A46</f>
        <v>7</v>
      </c>
      <c r="B6" s="1" t="str">
        <f>'blk, drift &amp; conc calc'!B46</f>
        <v>Drift (3)</v>
      </c>
      <c r="C6" s="1">
        <f>'blk, drift &amp; conc calc'!C46</f>
        <v>4323462.182985417</v>
      </c>
      <c r="D6" s="1">
        <f>'blk, drift &amp; conc calc'!D46</f>
        <v>4594432.386935015</v>
      </c>
      <c r="E6" s="1">
        <f>'blk, drift &amp; conc calc'!E46</f>
        <v>4376843.366998565</v>
      </c>
      <c r="F6" s="1">
        <f>'blk, drift &amp; conc calc'!F46</f>
        <v>791101.3300234328</v>
      </c>
      <c r="G6" s="1">
        <f>'blk, drift &amp; conc calc'!G46</f>
        <v>392486.71928258735</v>
      </c>
      <c r="H6" s="1">
        <f>'blk, drift &amp; conc calc'!H46</f>
        <v>4071229.2207255536</v>
      </c>
      <c r="I6" s="1">
        <f>'blk, drift &amp; conc calc'!I46</f>
        <v>452376.04997331597</v>
      </c>
      <c r="J6" s="1">
        <f>'blk, drift &amp; conc calc'!J46</f>
        <v>25509.396791780364</v>
      </c>
      <c r="K6" s="1">
        <f>'blk, drift &amp; conc calc'!K46</f>
        <v>296.755098183273</v>
      </c>
      <c r="L6" s="1">
        <f>'blk, drift &amp; conc calc'!L46</f>
        <v>1587909.44914917</v>
      </c>
      <c r="M6" s="1">
        <f>'blk, drift &amp; conc calc'!M46</f>
        <v>0</v>
      </c>
      <c r="N6" s="1">
        <f>'blk, drift &amp; conc calc'!N46</f>
        <v>0</v>
      </c>
      <c r="O6" s="1">
        <f>'blk, drift &amp; conc calc'!O46</f>
        <v>0</v>
      </c>
      <c r="P6" s="1">
        <f>'blk, drift &amp; conc calc'!P46</f>
        <v>0</v>
      </c>
      <c r="Q6" s="1">
        <f>'blk, drift &amp; conc calc'!Q46</f>
        <v>0</v>
      </c>
      <c r="R6" s="1">
        <f>'blk, drift &amp; conc calc'!R46</f>
        <v>0</v>
      </c>
      <c r="S6" s="1">
        <f>'blk, drift &amp; conc calc'!S46</f>
        <v>0</v>
      </c>
      <c r="T6" s="1">
        <f>'blk, drift &amp; conc calc'!T46</f>
        <v>304.7037660117323</v>
      </c>
      <c r="U6" s="1">
        <f>'blk, drift &amp; conc calc'!U46</f>
        <v>0</v>
      </c>
      <c r="V6" s="1">
        <f>'blk, drift &amp; conc calc'!V46</f>
        <v>0</v>
      </c>
    </row>
    <row r="7" spans="1:22" ht="11.25">
      <c r="A7" s="1">
        <f>'blk, drift &amp; conc calc'!A51</f>
        <v>12</v>
      </c>
      <c r="B7" s="1" t="str">
        <f>'blk, drift &amp; conc calc'!B51</f>
        <v>Drift (4)</v>
      </c>
      <c r="C7" s="1">
        <f>'blk, drift &amp; conc calc'!C51</f>
        <v>4495087.172163398</v>
      </c>
      <c r="D7" s="1">
        <f>'blk, drift &amp; conc calc'!D51</f>
        <v>4738276.394604522</v>
      </c>
      <c r="E7" s="1">
        <f>'blk, drift &amp; conc calc'!E51</f>
        <v>4428543.2999838395</v>
      </c>
      <c r="F7" s="1">
        <f>'blk, drift &amp; conc calc'!F51</f>
        <v>797736.0199616617</v>
      </c>
      <c r="G7" s="1">
        <f>'blk, drift &amp; conc calc'!G51</f>
        <v>389284.5959875981</v>
      </c>
      <c r="H7" s="1">
        <f>'blk, drift &amp; conc calc'!H51</f>
        <v>4072757.5629115277</v>
      </c>
      <c r="I7" s="1">
        <f>'blk, drift &amp; conc calc'!I51</f>
        <v>455780.81835729635</v>
      </c>
      <c r="J7" s="1">
        <f>'blk, drift &amp; conc calc'!J51</f>
        <v>25658.09683153864</v>
      </c>
      <c r="K7" s="1">
        <f>'blk, drift &amp; conc calc'!K51</f>
        <v>308.88132170638835</v>
      </c>
      <c r="L7" s="1">
        <f>'blk, drift &amp; conc calc'!L51</f>
        <v>1637376.3175000001</v>
      </c>
      <c r="M7" s="1">
        <f>'blk, drift &amp; conc calc'!M51</f>
        <v>0</v>
      </c>
      <c r="N7" s="1">
        <f>'blk, drift &amp; conc calc'!N51</f>
        <v>0</v>
      </c>
      <c r="O7" s="1">
        <f>'blk, drift &amp; conc calc'!O51</f>
        <v>0</v>
      </c>
      <c r="P7" s="1">
        <f>'blk, drift &amp; conc calc'!P51</f>
        <v>0</v>
      </c>
      <c r="Q7" s="1">
        <f>'blk, drift &amp; conc calc'!Q51</f>
        <v>0</v>
      </c>
      <c r="R7" s="1">
        <f>'blk, drift &amp; conc calc'!R51</f>
        <v>0</v>
      </c>
      <c r="S7" s="1">
        <f>'blk, drift &amp; conc calc'!S51</f>
        <v>0</v>
      </c>
      <c r="T7" s="1">
        <f>'blk, drift &amp; conc calc'!T51</f>
        <v>316.82998953484764</v>
      </c>
      <c r="U7" s="1">
        <f>'blk, drift &amp; conc calc'!U51</f>
        <v>0</v>
      </c>
      <c r="V7" s="1">
        <f>'blk, drift &amp; conc calc'!V51</f>
        <v>0</v>
      </c>
    </row>
    <row r="8" spans="1:22" ht="11.25">
      <c r="A8" s="1">
        <f>'blk, drift &amp; conc calc'!A56</f>
        <v>17</v>
      </c>
      <c r="B8" s="1" t="str">
        <f>'blk, drift &amp; conc calc'!B56</f>
        <v>Drift (5)</v>
      </c>
      <c r="C8" s="1">
        <f>'blk, drift &amp; conc calc'!C56</f>
        <v>4472124.795309015</v>
      </c>
      <c r="D8" s="1">
        <f>'blk, drift &amp; conc calc'!D56</f>
        <v>4723847.021510776</v>
      </c>
      <c r="E8" s="1">
        <f>'blk, drift &amp; conc calc'!E56</f>
        <v>4625975.812015575</v>
      </c>
      <c r="F8" s="1">
        <f>'blk, drift &amp; conc calc'!F56</f>
        <v>794941.7784038776</v>
      </c>
      <c r="G8" s="1">
        <f>'blk, drift &amp; conc calc'!G56</f>
        <v>407614.1645694996</v>
      </c>
      <c r="H8" s="1">
        <f>'blk, drift &amp; conc calc'!H56</f>
        <v>4203265.426538644</v>
      </c>
      <c r="I8" s="1">
        <f>'blk, drift &amp; conc calc'!I56</f>
        <v>467432.239338863</v>
      </c>
      <c r="J8" s="1">
        <f>'blk, drift &amp; conc calc'!J56</f>
        <v>26252.430792521103</v>
      </c>
      <c r="K8" s="1">
        <f>'blk, drift &amp; conc calc'!K56</f>
        <v>327.070098183273</v>
      </c>
      <c r="L8" s="1">
        <f>'blk, drift &amp; conc calc'!L56</f>
        <v>1610838.7345832572</v>
      </c>
      <c r="M8" s="1">
        <f>'blk, drift &amp; conc calc'!M56</f>
        <v>0</v>
      </c>
      <c r="N8" s="1">
        <f>'blk, drift &amp; conc calc'!N56</f>
        <v>0</v>
      </c>
      <c r="O8" s="1">
        <f>'blk, drift &amp; conc calc'!O56</f>
        <v>0</v>
      </c>
      <c r="P8" s="1">
        <f>'blk, drift &amp; conc calc'!P56</f>
        <v>0</v>
      </c>
      <c r="Q8" s="1">
        <f>'blk, drift &amp; conc calc'!Q56</f>
        <v>0</v>
      </c>
      <c r="R8" s="1">
        <f>'blk, drift &amp; conc calc'!R56</f>
        <v>0</v>
      </c>
      <c r="S8" s="1">
        <f>'blk, drift &amp; conc calc'!S56</f>
        <v>0</v>
      </c>
      <c r="T8" s="1">
        <f>'blk, drift &amp; conc calc'!T56</f>
        <v>335.0187660117323</v>
      </c>
      <c r="U8" s="1">
        <f>'blk, drift &amp; conc calc'!U56</f>
        <v>0</v>
      </c>
      <c r="V8" s="1">
        <f>'blk, drift &amp; conc calc'!V56</f>
        <v>0</v>
      </c>
    </row>
    <row r="9" spans="1:22" ht="11.25">
      <c r="A9" s="1">
        <f>'blk, drift &amp; conc calc'!A61</f>
        <v>22</v>
      </c>
      <c r="B9" s="1" t="str">
        <f>'blk, drift &amp; conc calc'!B61</f>
        <v>Drift (6)</v>
      </c>
      <c r="C9" s="1">
        <f>'blk, drift &amp; conc calc'!C61</f>
        <v>4698551.851956169</v>
      </c>
      <c r="D9" s="1">
        <f>'blk, drift &amp; conc calc'!D61</f>
        <v>4719418.156994021</v>
      </c>
      <c r="E9" s="1">
        <f>'blk, drift &amp; conc calc'!E61</f>
        <v>4724284.2497469485</v>
      </c>
      <c r="F9" s="1">
        <f>'blk, drift &amp; conc calc'!F61</f>
        <v>830007.582724325</v>
      </c>
      <c r="G9" s="1">
        <f>'blk, drift &amp; conc calc'!G61</f>
        <v>421219.7590557386</v>
      </c>
      <c r="H9" s="1">
        <f>'blk, drift &amp; conc calc'!H61</f>
        <v>4185589.8172908</v>
      </c>
      <c r="I9" s="1">
        <f>'blk, drift &amp; conc calc'!I61</f>
        <v>474432.5928017174</v>
      </c>
      <c r="J9" s="1">
        <f>'blk, drift &amp; conc calc'!J61</f>
        <v>26356.42457729413</v>
      </c>
      <c r="K9" s="1">
        <f>'blk, drift &amp; conc calc'!K61</f>
        <v>330.05584951122125</v>
      </c>
      <c r="L9" s="1">
        <f>'blk, drift &amp; conc calc'!L61</f>
        <v>1672141.571077067</v>
      </c>
      <c r="M9" s="1">
        <f>'blk, drift &amp; conc calc'!M61</f>
        <v>0</v>
      </c>
      <c r="N9" s="1">
        <f>'blk, drift &amp; conc calc'!N61</f>
        <v>0</v>
      </c>
      <c r="O9" s="1">
        <f>'blk, drift &amp; conc calc'!O61</f>
        <v>0</v>
      </c>
      <c r="P9" s="1">
        <f>'blk, drift &amp; conc calc'!P61</f>
        <v>0</v>
      </c>
      <c r="Q9" s="1">
        <f>'blk, drift &amp; conc calc'!Q61</f>
        <v>0</v>
      </c>
      <c r="R9" s="1">
        <f>'blk, drift &amp; conc calc'!R61</f>
        <v>0</v>
      </c>
      <c r="S9" s="1">
        <f>'blk, drift &amp; conc calc'!S61</f>
        <v>0</v>
      </c>
      <c r="T9" s="1">
        <f>'blk, drift &amp; conc calc'!T61</f>
        <v>338.00451733968055</v>
      </c>
      <c r="U9" s="1">
        <f>'blk, drift &amp; conc calc'!U61</f>
        <v>0</v>
      </c>
      <c r="V9" s="1">
        <f>'blk, drift &amp; conc calc'!V61</f>
        <v>0</v>
      </c>
    </row>
    <row r="10" spans="1:22" ht="11.25">
      <c r="A10" s="1">
        <f>'blk, drift &amp; conc calc'!A66</f>
        <v>27</v>
      </c>
      <c r="B10" s="1" t="str">
        <f>'blk, drift &amp; conc calc'!B66</f>
        <v>Drift (7)</v>
      </c>
      <c r="C10" s="1">
        <f>'blk, drift &amp; conc calc'!C66</f>
        <v>4741413.016487697</v>
      </c>
      <c r="D10" s="1">
        <f>'blk, drift &amp; conc calc'!D66</f>
        <v>4785859.278958719</v>
      </c>
      <c r="E10" s="1">
        <f>'blk, drift &amp; conc calc'!E66</f>
        <v>4866467.637920317</v>
      </c>
      <c r="F10" s="1">
        <f>'blk, drift &amp; conc calc'!F66</f>
        <v>846950.1116731757</v>
      </c>
      <c r="G10" s="1">
        <f>'blk, drift &amp; conc calc'!G66</f>
        <v>425403.57751619566</v>
      </c>
      <c r="H10" s="1">
        <f>'blk, drift &amp; conc calc'!H66</f>
        <v>4231838.3385831695</v>
      </c>
      <c r="I10" s="1">
        <f>'blk, drift &amp; conc calc'!I66</f>
        <v>481829.72959167516</v>
      </c>
      <c r="J10" s="1">
        <f>'blk, drift &amp; conc calc'!J66</f>
        <v>26839.197478297177</v>
      </c>
      <c r="K10" s="1">
        <f>'blk, drift &amp; conc calc'!K66</f>
        <v>353.01131600037365</v>
      </c>
      <c r="L10" s="1">
        <f>'blk, drift &amp; conc calc'!L66</f>
        <v>1710026.8627030435</v>
      </c>
      <c r="M10" s="1">
        <f>'blk, drift &amp; conc calc'!M66</f>
        <v>0</v>
      </c>
      <c r="N10" s="1">
        <f>'blk, drift &amp; conc calc'!N66</f>
        <v>0</v>
      </c>
      <c r="O10" s="1">
        <f>'blk, drift &amp; conc calc'!O66</f>
        <v>0</v>
      </c>
      <c r="P10" s="1">
        <f>'blk, drift &amp; conc calc'!P66</f>
        <v>0</v>
      </c>
      <c r="Q10" s="1">
        <f>'blk, drift &amp; conc calc'!Q66</f>
        <v>0</v>
      </c>
      <c r="R10" s="1">
        <f>'blk, drift &amp; conc calc'!R66</f>
        <v>0</v>
      </c>
      <c r="S10" s="1">
        <f>'blk, drift &amp; conc calc'!S66</f>
        <v>0</v>
      </c>
      <c r="T10" s="1">
        <f>'blk, drift &amp; conc calc'!T66</f>
        <v>360.95998382883295</v>
      </c>
      <c r="U10" s="1">
        <f>'blk, drift &amp; conc calc'!U66</f>
        <v>0</v>
      </c>
      <c r="V10" s="1">
        <f>'blk, drift &amp; conc calc'!V66</f>
        <v>0</v>
      </c>
    </row>
    <row r="11" spans="1:22" ht="11.25">
      <c r="A11" s="1">
        <f>'blk, drift &amp; conc calc'!A71</f>
        <v>32</v>
      </c>
      <c r="B11" s="1" t="str">
        <f>'blk, drift &amp; conc calc'!B71</f>
        <v>Drift (8)</v>
      </c>
      <c r="C11" s="1">
        <f>'blk, drift &amp; conc calc'!C71</f>
        <v>4811529.332332249</v>
      </c>
      <c r="D11" s="1">
        <f>'blk, drift &amp; conc calc'!D71</f>
        <v>4860881.860866432</v>
      </c>
      <c r="E11" s="1">
        <f>'blk, drift &amp; conc calc'!E71</f>
        <v>4919493.577482309</v>
      </c>
      <c r="F11" s="1">
        <f>'blk, drift &amp; conc calc'!F71</f>
        <v>851285.0310941793</v>
      </c>
      <c r="G11" s="1">
        <f>'blk, drift &amp; conc calc'!G71</f>
        <v>441085.03023414064</v>
      </c>
      <c r="H11" s="1">
        <f>'blk, drift &amp; conc calc'!H71</f>
        <v>4251387.04222824</v>
      </c>
      <c r="I11" s="1">
        <f>'blk, drift &amp; conc calc'!I71</f>
        <v>487032.35840446566</v>
      </c>
      <c r="J11" s="1">
        <f>'blk, drift &amp; conc calc'!J71</f>
        <v>27061.368420766168</v>
      </c>
      <c r="K11" s="1">
        <f>'blk, drift &amp; conc calc'!K71</f>
        <v>369.4709387111525</v>
      </c>
      <c r="L11" s="1">
        <f>'blk, drift &amp; conc calc'!L71</f>
        <v>1695480.9030256653</v>
      </c>
      <c r="M11" s="1">
        <f>'blk, drift &amp; conc calc'!M71</f>
        <v>0</v>
      </c>
      <c r="N11" s="1">
        <f>'blk, drift &amp; conc calc'!N71</f>
        <v>0</v>
      </c>
      <c r="O11" s="1">
        <f>'blk, drift &amp; conc calc'!O71</f>
        <v>0</v>
      </c>
      <c r="P11" s="1">
        <f>'blk, drift &amp; conc calc'!P71</f>
        <v>0</v>
      </c>
      <c r="Q11" s="1">
        <f>'blk, drift &amp; conc calc'!Q71</f>
        <v>0</v>
      </c>
      <c r="R11" s="1">
        <f>'blk, drift &amp; conc calc'!R71</f>
        <v>0</v>
      </c>
      <c r="S11" s="1">
        <f>'blk, drift &amp; conc calc'!S71</f>
        <v>0</v>
      </c>
      <c r="T11" s="1">
        <f>'blk, drift &amp; conc calc'!T71</f>
        <v>377.4196065396118</v>
      </c>
      <c r="U11" s="1">
        <f>'blk, drift &amp; conc calc'!U71</f>
        <v>0</v>
      </c>
      <c r="V11" s="1">
        <f>'blk, drift &amp; conc calc'!V71</f>
        <v>0</v>
      </c>
    </row>
    <row r="12" spans="11:20" ht="11.25">
      <c r="K12" s="19"/>
      <c r="L12" s="19"/>
      <c r="M12" s="19"/>
      <c r="N12" s="19"/>
      <c r="T12" s="19"/>
    </row>
    <row r="13" spans="11:20" ht="11.25">
      <c r="K13" s="19"/>
      <c r="L13" s="19"/>
      <c r="M13" s="19"/>
      <c r="N13" s="19"/>
      <c r="T13" s="19"/>
    </row>
    <row r="14" spans="1:27" s="19" customFormat="1" ht="11.25">
      <c r="A14" s="19">
        <f aca="true" t="shared" si="0" ref="A14:B19">A4</f>
        <v>1</v>
      </c>
      <c r="B14" s="19" t="str">
        <f t="shared" si="0"/>
        <v>Drift (1)</v>
      </c>
      <c r="C14" s="156">
        <f aca="true" t="shared" si="1" ref="C14:I19">C4/C$4*100</f>
        <v>100</v>
      </c>
      <c r="D14" s="156">
        <f t="shared" si="1"/>
        <v>100</v>
      </c>
      <c r="E14" s="156">
        <f t="shared" si="1"/>
        <v>100</v>
      </c>
      <c r="F14" s="156">
        <f t="shared" si="1"/>
        <v>100</v>
      </c>
      <c r="G14" s="156">
        <f t="shared" si="1"/>
        <v>100</v>
      </c>
      <c r="H14" s="156">
        <f t="shared" si="1"/>
        <v>100</v>
      </c>
      <c r="I14" s="156">
        <f t="shared" si="1"/>
        <v>100</v>
      </c>
      <c r="J14" s="156">
        <f aca="true" t="shared" si="2" ref="J14:U14">J4/J$4*100</f>
        <v>100</v>
      </c>
      <c r="K14" s="156">
        <f aca="true" t="shared" si="3" ref="K14:K21">K4/K$4*100</f>
        <v>100</v>
      </c>
      <c r="L14" s="156">
        <f t="shared" si="2"/>
        <v>100</v>
      </c>
      <c r="M14" s="36" t="e">
        <f t="shared" si="2"/>
        <v>#DIV/0!</v>
      </c>
      <c r="N14" s="36" t="e">
        <f t="shared" si="2"/>
        <v>#DIV/0!</v>
      </c>
      <c r="O14" s="36" t="e">
        <f t="shared" si="2"/>
        <v>#DIV/0!</v>
      </c>
      <c r="P14" s="36" t="e">
        <f t="shared" si="2"/>
        <v>#DIV/0!</v>
      </c>
      <c r="Q14" s="36" t="e">
        <f t="shared" si="2"/>
        <v>#DIV/0!</v>
      </c>
      <c r="R14" s="36" t="e">
        <f t="shared" si="2"/>
        <v>#DIV/0!</v>
      </c>
      <c r="S14" s="36" t="e">
        <f t="shared" si="2"/>
        <v>#DIV/0!</v>
      </c>
      <c r="T14" s="36">
        <f aca="true" t="shared" si="4" ref="T14:T21">T4/T$4*100</f>
        <v>100</v>
      </c>
      <c r="U14" s="36" t="e">
        <f t="shared" si="2"/>
        <v>#DIV/0!</v>
      </c>
      <c r="V14" s="36" t="e">
        <f aca="true" t="shared" si="5" ref="V14:V21">V4/V$4*100</f>
        <v>#DIV/0!</v>
      </c>
      <c r="W14" s="36"/>
      <c r="X14" s="36"/>
      <c r="Y14" s="36"/>
      <c r="Z14" s="36"/>
      <c r="AA14" s="36"/>
    </row>
    <row r="15" spans="1:27" s="19" customFormat="1" ht="11.25">
      <c r="A15" s="19">
        <f t="shared" si="0"/>
        <v>4</v>
      </c>
      <c r="B15" s="19" t="str">
        <f t="shared" si="0"/>
        <v>Drift (2)</v>
      </c>
      <c r="C15" s="156">
        <f t="shared" si="1"/>
        <v>105.44502674309209</v>
      </c>
      <c r="D15" s="156">
        <f t="shared" si="1"/>
        <v>99.24974129716784</v>
      </c>
      <c r="E15" s="156">
        <f t="shared" si="1"/>
        <v>100.89724136300926</v>
      </c>
      <c r="F15" s="156">
        <f t="shared" si="1"/>
        <v>101.56577776111158</v>
      </c>
      <c r="G15" s="156">
        <f t="shared" si="1"/>
        <v>99.72771856043383</v>
      </c>
      <c r="H15" s="156">
        <f t="shared" si="1"/>
        <v>100.90222011917405</v>
      </c>
      <c r="I15" s="156">
        <f t="shared" si="1"/>
        <v>100.27656984554925</v>
      </c>
      <c r="J15" s="156">
        <f aca="true" t="shared" si="6" ref="J15:U15">J5/J$4*100</f>
        <v>100.97482048194652</v>
      </c>
      <c r="K15" s="156">
        <f t="shared" si="3"/>
        <v>102.18994952180094</v>
      </c>
      <c r="L15" s="156">
        <f t="shared" si="6"/>
        <v>101.78994466745502</v>
      </c>
      <c r="M15" s="36" t="e">
        <f t="shared" si="6"/>
        <v>#DIV/0!</v>
      </c>
      <c r="N15" s="36" t="e">
        <f t="shared" si="6"/>
        <v>#DIV/0!</v>
      </c>
      <c r="O15" s="36" t="e">
        <f t="shared" si="6"/>
        <v>#DIV/0!</v>
      </c>
      <c r="P15" s="36" t="e">
        <f t="shared" si="6"/>
        <v>#DIV/0!</v>
      </c>
      <c r="Q15" s="36" t="e">
        <f t="shared" si="6"/>
        <v>#DIV/0!</v>
      </c>
      <c r="R15" s="36" t="e">
        <f t="shared" si="6"/>
        <v>#DIV/0!</v>
      </c>
      <c r="S15" s="36" t="e">
        <f t="shared" si="6"/>
        <v>#DIV/0!</v>
      </c>
      <c r="T15" s="36">
        <f t="shared" si="4"/>
        <v>102.12925959492831</v>
      </c>
      <c r="U15" s="36" t="e">
        <f t="shared" si="6"/>
        <v>#DIV/0!</v>
      </c>
      <c r="V15" s="36" t="e">
        <f t="shared" si="5"/>
        <v>#DIV/0!</v>
      </c>
      <c r="W15" s="36"/>
      <c r="X15" s="36"/>
      <c r="Y15" s="36"/>
      <c r="Z15" s="36"/>
      <c r="AA15" s="36"/>
    </row>
    <row r="16" spans="1:27" s="19" customFormat="1" ht="11.25">
      <c r="A16" s="19">
        <f t="shared" si="0"/>
        <v>7</v>
      </c>
      <c r="B16" s="19" t="str">
        <f t="shared" si="0"/>
        <v>Drift (3)</v>
      </c>
      <c r="C16" s="156">
        <f t="shared" si="1"/>
        <v>102.67277777501648</v>
      </c>
      <c r="D16" s="156">
        <f t="shared" si="1"/>
        <v>99.093877845281</v>
      </c>
      <c r="E16" s="156">
        <f t="shared" si="1"/>
        <v>100.07545616974174</v>
      </c>
      <c r="F16" s="156">
        <f t="shared" si="1"/>
        <v>100.8390503368858</v>
      </c>
      <c r="G16" s="156">
        <f t="shared" si="1"/>
        <v>101.40783402137701</v>
      </c>
      <c r="H16" s="156">
        <f t="shared" si="1"/>
        <v>100.32620161445386</v>
      </c>
      <c r="I16" s="156">
        <f t="shared" si="1"/>
        <v>101.9020136448186</v>
      </c>
      <c r="J16" s="156">
        <f aca="true" t="shared" si="7" ref="J16:U16">J6/J$4*100</f>
        <v>101.22441369552568</v>
      </c>
      <c r="K16" s="156">
        <f t="shared" si="3"/>
        <v>106.41230281345206</v>
      </c>
      <c r="L16" s="156">
        <f t="shared" si="7"/>
        <v>101.23166151723122</v>
      </c>
      <c r="M16" s="36" t="e">
        <f t="shared" si="7"/>
        <v>#DIV/0!</v>
      </c>
      <c r="N16" s="36" t="e">
        <f t="shared" si="7"/>
        <v>#DIV/0!</v>
      </c>
      <c r="O16" s="36" t="e">
        <f t="shared" si="7"/>
        <v>#DIV/0!</v>
      </c>
      <c r="P16" s="36" t="e">
        <f t="shared" si="7"/>
        <v>#DIV/0!</v>
      </c>
      <c r="Q16" s="36" t="e">
        <f t="shared" si="7"/>
        <v>#DIV/0!</v>
      </c>
      <c r="R16" s="36" t="e">
        <f t="shared" si="7"/>
        <v>#DIV/0!</v>
      </c>
      <c r="S16" s="36" t="e">
        <f t="shared" si="7"/>
        <v>#DIV/0!</v>
      </c>
      <c r="T16" s="36">
        <f t="shared" si="4"/>
        <v>106.23459908788244</v>
      </c>
      <c r="U16" s="36" t="e">
        <f t="shared" si="7"/>
        <v>#DIV/0!</v>
      </c>
      <c r="V16" s="36" t="e">
        <f t="shared" si="5"/>
        <v>#DIV/0!</v>
      </c>
      <c r="W16" s="36"/>
      <c r="X16" s="36"/>
      <c r="Y16" s="36"/>
      <c r="Z16" s="36"/>
      <c r="AA16" s="36"/>
    </row>
    <row r="17" spans="1:27" s="19" customFormat="1" ht="11.25">
      <c r="A17" s="19">
        <f t="shared" si="0"/>
        <v>12</v>
      </c>
      <c r="B17" s="19" t="str">
        <f t="shared" si="0"/>
        <v>Drift (4)</v>
      </c>
      <c r="C17" s="156">
        <f t="shared" si="1"/>
        <v>106.7484961758521</v>
      </c>
      <c r="D17" s="156">
        <f t="shared" si="1"/>
        <v>102.19634172423837</v>
      </c>
      <c r="E17" s="156">
        <f t="shared" si="1"/>
        <v>101.25756252896345</v>
      </c>
      <c r="F17" s="156">
        <f t="shared" si="1"/>
        <v>101.68475215441512</v>
      </c>
      <c r="G17" s="156">
        <f t="shared" si="1"/>
        <v>100.58049293781679</v>
      </c>
      <c r="H17" s="156">
        <f t="shared" si="1"/>
        <v>100.36386413797509</v>
      </c>
      <c r="I17" s="156">
        <f t="shared" si="1"/>
        <v>102.66897015001439</v>
      </c>
      <c r="J17" s="156">
        <f aca="true" t="shared" si="8" ref="J17:U17">J7/J$4*100</f>
        <v>101.81447368259222</v>
      </c>
      <c r="K17" s="156">
        <f t="shared" si="3"/>
        <v>110.76060003707188</v>
      </c>
      <c r="L17" s="156">
        <f t="shared" si="8"/>
        <v>104.3852502032182</v>
      </c>
      <c r="M17" s="36" t="e">
        <f t="shared" si="8"/>
        <v>#DIV/0!</v>
      </c>
      <c r="N17" s="36" t="e">
        <f t="shared" si="8"/>
        <v>#DIV/0!</v>
      </c>
      <c r="O17" s="36" t="e">
        <f t="shared" si="8"/>
        <v>#DIV/0!</v>
      </c>
      <c r="P17" s="36" t="e">
        <f t="shared" si="8"/>
        <v>#DIV/0!</v>
      </c>
      <c r="Q17" s="36" t="e">
        <f t="shared" si="8"/>
        <v>#DIV/0!</v>
      </c>
      <c r="R17" s="36" t="e">
        <f t="shared" si="8"/>
        <v>#DIV/0!</v>
      </c>
      <c r="S17" s="36" t="e">
        <f t="shared" si="8"/>
        <v>#DIV/0!</v>
      </c>
      <c r="T17" s="36">
        <f t="shared" si="4"/>
        <v>110.46239223691299</v>
      </c>
      <c r="U17" s="36" t="e">
        <f t="shared" si="8"/>
        <v>#DIV/0!</v>
      </c>
      <c r="V17" s="36" t="e">
        <f t="shared" si="5"/>
        <v>#DIV/0!</v>
      </c>
      <c r="W17" s="36"/>
      <c r="X17" s="36"/>
      <c r="Y17" s="36"/>
      <c r="Z17" s="36"/>
      <c r="AA17" s="36"/>
    </row>
    <row r="18" spans="1:27" s="19" customFormat="1" ht="11.25">
      <c r="A18" s="19">
        <f t="shared" si="0"/>
        <v>17</v>
      </c>
      <c r="B18" s="19" t="str">
        <f t="shared" si="0"/>
        <v>Drift (5)</v>
      </c>
      <c r="C18" s="156">
        <f t="shared" si="1"/>
        <v>106.20318991060142</v>
      </c>
      <c r="D18" s="156">
        <f t="shared" si="1"/>
        <v>101.88512536184251</v>
      </c>
      <c r="E18" s="156">
        <f t="shared" si="1"/>
        <v>105.7718087670835</v>
      </c>
      <c r="F18" s="156">
        <f t="shared" si="1"/>
        <v>101.32857949434583</v>
      </c>
      <c r="G18" s="156">
        <f t="shared" si="1"/>
        <v>105.31635215831344</v>
      </c>
      <c r="H18" s="156">
        <f t="shared" si="1"/>
        <v>103.57993415728792</v>
      </c>
      <c r="I18" s="156">
        <f t="shared" si="1"/>
        <v>105.29356369318532</v>
      </c>
      <c r="J18" s="156">
        <f aca="true" t="shared" si="9" ref="J18:U19">J8/J$4*100</f>
        <v>104.17286369984164</v>
      </c>
      <c r="K18" s="156">
        <f t="shared" si="3"/>
        <v>117.28284549170294</v>
      </c>
      <c r="L18" s="156">
        <f t="shared" si="9"/>
        <v>102.69343861235414</v>
      </c>
      <c r="M18" s="36" t="e">
        <f t="shared" si="9"/>
        <v>#DIV/0!</v>
      </c>
      <c r="N18" s="36" t="e">
        <f t="shared" si="9"/>
        <v>#DIV/0!</v>
      </c>
      <c r="O18" s="36" t="e">
        <f t="shared" si="9"/>
        <v>#DIV/0!</v>
      </c>
      <c r="P18" s="36" t="e">
        <f t="shared" si="9"/>
        <v>#DIV/0!</v>
      </c>
      <c r="Q18" s="36" t="e">
        <f t="shared" si="9"/>
        <v>#DIV/0!</v>
      </c>
      <c r="R18" s="36" t="e">
        <f t="shared" si="9"/>
        <v>#DIV/0!</v>
      </c>
      <c r="S18" s="36" t="e">
        <f t="shared" si="9"/>
        <v>#DIV/0!</v>
      </c>
      <c r="T18" s="36">
        <f t="shared" si="4"/>
        <v>116.80388713279999</v>
      </c>
      <c r="U18" s="36" t="e">
        <f t="shared" si="9"/>
        <v>#DIV/0!</v>
      </c>
      <c r="V18" s="36" t="e">
        <f t="shared" si="5"/>
        <v>#DIV/0!</v>
      </c>
      <c r="W18" s="36"/>
      <c r="X18" s="36"/>
      <c r="Y18" s="36"/>
      <c r="Z18" s="36"/>
      <c r="AA18" s="36"/>
    </row>
    <row r="19" spans="1:27" s="19" customFormat="1" ht="11.25">
      <c r="A19" s="19">
        <f t="shared" si="0"/>
        <v>22</v>
      </c>
      <c r="B19" s="19" t="str">
        <f t="shared" si="0"/>
        <v>Drift (6)</v>
      </c>
      <c r="C19" s="156">
        <f t="shared" si="1"/>
        <v>111.58033764208253</v>
      </c>
      <c r="D19" s="156">
        <f t="shared" si="1"/>
        <v>101.78960249362821</v>
      </c>
      <c r="E19" s="156">
        <f t="shared" si="1"/>
        <v>108.01960722052655</v>
      </c>
      <c r="F19" s="156">
        <f t="shared" si="1"/>
        <v>105.79830072066237</v>
      </c>
      <c r="G19" s="156">
        <f t="shared" si="1"/>
        <v>108.83166566992631</v>
      </c>
      <c r="H19" s="156">
        <f t="shared" si="1"/>
        <v>103.14435889465472</v>
      </c>
      <c r="I19" s="156">
        <f t="shared" si="1"/>
        <v>106.87045998142256</v>
      </c>
      <c r="J19" s="156">
        <f t="shared" si="9"/>
        <v>104.58552378653646</v>
      </c>
      <c r="K19" s="156">
        <f t="shared" si="3"/>
        <v>118.35349491400562</v>
      </c>
      <c r="L19" s="156">
        <f t="shared" si="9"/>
        <v>106.60158841101719</v>
      </c>
      <c r="M19" s="36" t="e">
        <f t="shared" si="9"/>
        <v>#DIV/0!</v>
      </c>
      <c r="N19" s="36" t="e">
        <f t="shared" si="9"/>
        <v>#DIV/0!</v>
      </c>
      <c r="O19" s="36" t="e">
        <f t="shared" si="9"/>
        <v>#DIV/0!</v>
      </c>
      <c r="P19" s="36" t="e">
        <f t="shared" si="9"/>
        <v>#DIV/0!</v>
      </c>
      <c r="Q19" s="36" t="e">
        <f t="shared" si="9"/>
        <v>#DIV/0!</v>
      </c>
      <c r="R19" s="36" t="e">
        <f t="shared" si="9"/>
        <v>#DIV/0!</v>
      </c>
      <c r="S19" s="36" t="e">
        <f t="shared" si="9"/>
        <v>#DIV/0!</v>
      </c>
      <c r="T19" s="36">
        <f t="shared" si="4"/>
        <v>117.8448657181729</v>
      </c>
      <c r="U19" s="36" t="e">
        <f t="shared" si="9"/>
        <v>#DIV/0!</v>
      </c>
      <c r="V19" s="36" t="e">
        <f t="shared" si="5"/>
        <v>#DIV/0!</v>
      </c>
      <c r="W19" s="36"/>
      <c r="X19" s="36"/>
      <c r="Y19" s="36"/>
      <c r="Z19" s="36"/>
      <c r="AA19" s="36"/>
    </row>
    <row r="20" spans="1:27" s="19" customFormat="1" ht="11.25">
      <c r="A20" s="19">
        <f>A10</f>
        <v>27</v>
      </c>
      <c r="B20" s="19" t="str">
        <f>B10</f>
        <v>Drift (7)</v>
      </c>
      <c r="C20" s="156">
        <f aca="true" t="shared" si="10" ref="C20:J20">C10/C$4*100</f>
        <v>112.59819662520083</v>
      </c>
      <c r="D20" s="156">
        <f t="shared" si="10"/>
        <v>103.22262138897547</v>
      </c>
      <c r="E20" s="156">
        <f t="shared" si="10"/>
        <v>111.27059571568189</v>
      </c>
      <c r="F20" s="156">
        <f t="shared" si="10"/>
        <v>107.95790842787821</v>
      </c>
      <c r="G20" s="156">
        <f t="shared" si="10"/>
        <v>109.91264993555727</v>
      </c>
      <c r="H20" s="156">
        <f t="shared" si="10"/>
        <v>104.28404870821959</v>
      </c>
      <c r="I20" s="156">
        <f t="shared" si="10"/>
        <v>108.5367354930181</v>
      </c>
      <c r="J20" s="156">
        <f t="shared" si="10"/>
        <v>106.5012258413913</v>
      </c>
      <c r="K20" s="156">
        <f t="shared" si="3"/>
        <v>126.58500994516145</v>
      </c>
      <c r="L20" s="156">
        <f aca="true" t="shared" si="11" ref="L20:S21">L10/L$4*100</f>
        <v>109.01683382719469</v>
      </c>
      <c r="M20" s="36" t="e">
        <f t="shared" si="11"/>
        <v>#DIV/0!</v>
      </c>
      <c r="N20" s="36" t="e">
        <f t="shared" si="11"/>
        <v>#DIV/0!</v>
      </c>
      <c r="O20" s="36" t="e">
        <f t="shared" si="11"/>
        <v>#DIV/0!</v>
      </c>
      <c r="P20" s="36" t="e">
        <f t="shared" si="11"/>
        <v>#DIV/0!</v>
      </c>
      <c r="Q20" s="36" t="e">
        <f t="shared" si="11"/>
        <v>#DIV/0!</v>
      </c>
      <c r="R20" s="36" t="e">
        <f t="shared" si="11"/>
        <v>#DIV/0!</v>
      </c>
      <c r="S20" s="36" t="e">
        <f t="shared" si="11"/>
        <v>#DIV/0!</v>
      </c>
      <c r="T20" s="36">
        <f t="shared" si="4"/>
        <v>125.84826131537903</v>
      </c>
      <c r="U20" s="36" t="e">
        <f>U10/U$4*100</f>
        <v>#DIV/0!</v>
      </c>
      <c r="V20" s="36" t="e">
        <f t="shared" si="5"/>
        <v>#DIV/0!</v>
      </c>
      <c r="W20" s="36"/>
      <c r="X20" s="36"/>
      <c r="Y20" s="36"/>
      <c r="Z20" s="36"/>
      <c r="AA20" s="36"/>
    </row>
    <row r="21" spans="1:27" s="19" customFormat="1" ht="11.25">
      <c r="A21" s="19">
        <f>A11</f>
        <v>32</v>
      </c>
      <c r="B21" s="19" t="str">
        <f>B11</f>
        <v>Drift (8)</v>
      </c>
      <c r="C21" s="156">
        <f aca="true" t="shared" si="12" ref="C21:J21">C11/C$4*100</f>
        <v>114.26330588496067</v>
      </c>
      <c r="D21" s="156">
        <f t="shared" si="12"/>
        <v>104.84072737924774</v>
      </c>
      <c r="E21" s="156">
        <f t="shared" si="12"/>
        <v>112.48302089189617</v>
      </c>
      <c r="F21" s="156">
        <f t="shared" si="12"/>
        <v>108.51046616114353</v>
      </c>
      <c r="G21" s="156">
        <f t="shared" si="12"/>
        <v>113.96430844095116</v>
      </c>
      <c r="H21" s="156">
        <f t="shared" si="12"/>
        <v>104.76578212996168</v>
      </c>
      <c r="I21" s="156">
        <f t="shared" si="12"/>
        <v>109.7086771824625</v>
      </c>
      <c r="J21" s="156">
        <f t="shared" si="12"/>
        <v>107.38282737729483</v>
      </c>
      <c r="K21" s="156">
        <f t="shared" si="3"/>
        <v>132.48720460606953</v>
      </c>
      <c r="L21" s="156">
        <f t="shared" si="11"/>
        <v>108.08950660000762</v>
      </c>
      <c r="M21" s="36" t="e">
        <f t="shared" si="11"/>
        <v>#DIV/0!</v>
      </c>
      <c r="N21" s="36" t="e">
        <f t="shared" si="11"/>
        <v>#DIV/0!</v>
      </c>
      <c r="O21" s="36" t="e">
        <f t="shared" si="11"/>
        <v>#DIV/0!</v>
      </c>
      <c r="P21" s="36" t="e">
        <f t="shared" si="11"/>
        <v>#DIV/0!</v>
      </c>
      <c r="Q21" s="36" t="e">
        <f t="shared" si="11"/>
        <v>#DIV/0!</v>
      </c>
      <c r="R21" s="36" t="e">
        <f t="shared" si="11"/>
        <v>#DIV/0!</v>
      </c>
      <c r="S21" s="36" t="e">
        <f t="shared" si="11"/>
        <v>#DIV/0!</v>
      </c>
      <c r="T21" s="36">
        <f t="shared" si="4"/>
        <v>131.58688884435438</v>
      </c>
      <c r="U21" s="36" t="e">
        <f>U11/U$4*100</f>
        <v>#DIV/0!</v>
      </c>
      <c r="V21" s="36" t="e">
        <f t="shared" si="5"/>
        <v>#DIV/0!</v>
      </c>
      <c r="W21" s="36"/>
      <c r="X21" s="36"/>
      <c r="Y21" s="36"/>
      <c r="Z21" s="36"/>
      <c r="AA21" s="36"/>
    </row>
    <row r="22" spans="3:11" ht="11.25">
      <c r="C22" s="27"/>
      <c r="D22" s="27"/>
      <c r="E22" s="27"/>
      <c r="F22" s="27"/>
      <c r="G22" s="27"/>
      <c r="H22" s="27"/>
      <c r="I22" s="27"/>
      <c r="J22" s="27"/>
      <c r="K22" s="27"/>
    </row>
    <row r="23" spans="2:7" ht="11.25">
      <c r="B23" s="17" t="s">
        <v>1199</v>
      </c>
      <c r="C23" s="27"/>
      <c r="D23" s="27"/>
      <c r="E23" s="27"/>
      <c r="F23" s="27"/>
      <c r="G23" s="27"/>
    </row>
    <row r="24" spans="3:22" ht="11.25">
      <c r="C24" s="1" t="str">
        <f>C2</f>
        <v>Si 251.611</v>
      </c>
      <c r="D24" s="1" t="str">
        <f aca="true" t="shared" si="13" ref="D24:V24">D2</f>
        <v>Al 396.152</v>
      </c>
      <c r="E24" s="1" t="str">
        <f t="shared" si="13"/>
        <v>Fe 259.940</v>
      </c>
      <c r="F24" s="1" t="str">
        <f t="shared" si="13"/>
        <v>Mg 285.213</v>
      </c>
      <c r="G24" s="1" t="str">
        <f t="shared" si="13"/>
        <v>Mn 257.610</v>
      </c>
      <c r="H24" s="1" t="str">
        <f t="shared" si="13"/>
        <v>Ca 393.366</v>
      </c>
      <c r="I24" s="1" t="str">
        <f t="shared" si="13"/>
        <v>Na 589.592</v>
      </c>
      <c r="J24" s="1" t="str">
        <f t="shared" si="13"/>
        <v>K 766.490</v>
      </c>
      <c r="K24" s="1" t="str">
        <f>K2</f>
        <v>P</v>
      </c>
      <c r="L24" s="1" t="str">
        <f t="shared" si="13"/>
        <v>Ti 334.941</v>
      </c>
      <c r="M24" s="1">
        <f t="shared" si="13"/>
        <v>0</v>
      </c>
      <c r="N24" s="1">
        <f t="shared" si="13"/>
        <v>0</v>
      </c>
      <c r="O24" s="1">
        <f t="shared" si="13"/>
        <v>0</v>
      </c>
      <c r="P24" s="1">
        <f t="shared" si="13"/>
        <v>0</v>
      </c>
      <c r="Q24" s="1">
        <f t="shared" si="13"/>
        <v>0</v>
      </c>
      <c r="R24" s="1">
        <f t="shared" si="13"/>
        <v>0</v>
      </c>
      <c r="S24" s="1">
        <f t="shared" si="13"/>
        <v>0</v>
      </c>
      <c r="T24" s="1" t="str">
        <f>T2</f>
        <v>P 178.229</v>
      </c>
      <c r="U24" s="1">
        <f t="shared" si="13"/>
        <v>0</v>
      </c>
      <c r="V24" s="1">
        <f t="shared" si="13"/>
        <v>0</v>
      </c>
    </row>
    <row r="25" spans="1:23" s="18" customFormat="1" ht="11.25">
      <c r="A25" s="18">
        <v>1</v>
      </c>
      <c r="B25" s="18" t="str">
        <f>'blk, drift &amp; conc calc'!B76</f>
        <v>Drift (1)</v>
      </c>
      <c r="C25" s="30">
        <f>C14/100</f>
        <v>1</v>
      </c>
      <c r="D25" s="30">
        <f>D14/100</f>
        <v>1</v>
      </c>
      <c r="E25" s="30">
        <f aca="true" t="shared" si="14" ref="E25:L25">E14/100</f>
        <v>1</v>
      </c>
      <c r="F25" s="30">
        <f t="shared" si="14"/>
        <v>1</v>
      </c>
      <c r="G25" s="30">
        <f t="shared" si="14"/>
        <v>1</v>
      </c>
      <c r="H25" s="30">
        <f t="shared" si="14"/>
        <v>1</v>
      </c>
      <c r="I25" s="30">
        <f t="shared" si="14"/>
        <v>1</v>
      </c>
      <c r="J25" s="30">
        <f t="shared" si="14"/>
        <v>1</v>
      </c>
      <c r="K25" s="30">
        <f t="shared" si="14"/>
        <v>1</v>
      </c>
      <c r="L25" s="30">
        <f t="shared" si="14"/>
        <v>1</v>
      </c>
      <c r="M25" s="30" t="e">
        <f aca="true" t="shared" si="15" ref="M25:V25">M14/100</f>
        <v>#DIV/0!</v>
      </c>
      <c r="N25" s="30" t="e">
        <f t="shared" si="15"/>
        <v>#DIV/0!</v>
      </c>
      <c r="O25" s="30" t="e">
        <f t="shared" si="15"/>
        <v>#DIV/0!</v>
      </c>
      <c r="P25" s="30" t="e">
        <f t="shared" si="15"/>
        <v>#DIV/0!</v>
      </c>
      <c r="Q25" s="30" t="e">
        <f t="shared" si="15"/>
        <v>#DIV/0!</v>
      </c>
      <c r="R25" s="30" t="e">
        <f t="shared" si="15"/>
        <v>#DIV/0!</v>
      </c>
      <c r="S25" s="30" t="e">
        <f t="shared" si="15"/>
        <v>#DIV/0!</v>
      </c>
      <c r="T25" s="30">
        <f t="shared" si="15"/>
        <v>1</v>
      </c>
      <c r="U25" s="30" t="e">
        <f t="shared" si="15"/>
        <v>#DIV/0!</v>
      </c>
      <c r="V25" s="30" t="e">
        <f t="shared" si="15"/>
        <v>#DIV/0!</v>
      </c>
      <c r="W25" s="30"/>
    </row>
    <row r="26" spans="1:23" ht="11.25">
      <c r="A26" s="1">
        <f>1+A25</f>
        <v>2</v>
      </c>
      <c r="B26" s="1" t="str">
        <f>'blk, drift &amp; conc calc'!B77</f>
        <v>Blank 1</v>
      </c>
      <c r="C26" s="28">
        <f>C$25+(C$28-C$25)*($A26-$A$25)/($A$28-$A$25)</f>
        <v>1.0181500891436404</v>
      </c>
      <c r="D26" s="28">
        <f>D$25+(D$28-D$25)*($A26-$A$25)/($A$28-$A$25)</f>
        <v>0.9974991376572262</v>
      </c>
      <c r="E26" s="28">
        <f aca="true" t="shared" si="16" ref="E26:L27">E$25+(E$28-E$25)*($A26-$A$25)/($A$28-$A$25)</f>
        <v>1.0029908045433642</v>
      </c>
      <c r="F26" s="28">
        <f t="shared" si="16"/>
        <v>1.0052192592037053</v>
      </c>
      <c r="G26" s="28">
        <f t="shared" si="16"/>
        <v>0.9990923952014461</v>
      </c>
      <c r="H26" s="28">
        <f t="shared" si="16"/>
        <v>1.003007400397247</v>
      </c>
      <c r="I26" s="28">
        <f t="shared" si="16"/>
        <v>1.000921899485164</v>
      </c>
      <c r="J26" s="28">
        <f t="shared" si="16"/>
        <v>1.0032494016064883</v>
      </c>
      <c r="K26" s="28">
        <f t="shared" si="16"/>
        <v>1.0072998317393365</v>
      </c>
      <c r="L26" s="28">
        <f t="shared" si="16"/>
        <v>1.00596648222485</v>
      </c>
      <c r="M26" s="28" t="e">
        <f aca="true" t="shared" si="17" ref="M26:T26">M$25+(M$28-M$25)*($A26-$A$25)/($A$28-$A$25)</f>
        <v>#DIV/0!</v>
      </c>
      <c r="N26" s="28" t="e">
        <f t="shared" si="17"/>
        <v>#DIV/0!</v>
      </c>
      <c r="O26" s="28" t="e">
        <f t="shared" si="17"/>
        <v>#DIV/0!</v>
      </c>
      <c r="P26" s="28" t="e">
        <f t="shared" si="17"/>
        <v>#DIV/0!</v>
      </c>
      <c r="Q26" s="28" t="e">
        <f t="shared" si="17"/>
        <v>#DIV/0!</v>
      </c>
      <c r="R26" s="28" t="e">
        <f t="shared" si="17"/>
        <v>#DIV/0!</v>
      </c>
      <c r="S26" s="28" t="e">
        <f t="shared" si="17"/>
        <v>#DIV/0!</v>
      </c>
      <c r="T26" s="28">
        <f t="shared" si="17"/>
        <v>1.0070975319830944</v>
      </c>
      <c r="U26" s="28" t="e">
        <f aca="true" t="shared" si="18" ref="T26:V27">U$25+(U$28-U$25)*($A26-$A$25)/($A$28-$A$25)</f>
        <v>#DIV/0!</v>
      </c>
      <c r="V26" s="28" t="e">
        <f t="shared" si="18"/>
        <v>#DIV/0!</v>
      </c>
      <c r="W26" s="28"/>
    </row>
    <row r="27" spans="1:23" s="26" customFormat="1" ht="11.25">
      <c r="A27" s="1">
        <f aca="true" t="shared" si="19" ref="A27:A48">1+A26</f>
        <v>3</v>
      </c>
      <c r="B27" s="1" t="str">
        <f>'blk, drift &amp; conc calc'!B78</f>
        <v>BIR-1 (1)</v>
      </c>
      <c r="C27" s="28">
        <f>C$25+(C$28-C$25)*($A27-$A$25)/($A$28-$A$25)</f>
        <v>1.0363001782872805</v>
      </c>
      <c r="D27" s="28">
        <f>D$25+(D$28-D$25)*($A27-$A$25)/($A$28-$A$25)</f>
        <v>0.9949982753144523</v>
      </c>
      <c r="E27" s="28">
        <f t="shared" si="16"/>
        <v>1.0059816090867284</v>
      </c>
      <c r="F27" s="28">
        <f t="shared" si="16"/>
        <v>1.0104385184074105</v>
      </c>
      <c r="G27" s="28">
        <f t="shared" si="16"/>
        <v>0.9981847904028922</v>
      </c>
      <c r="H27" s="28">
        <f t="shared" si="16"/>
        <v>1.0060148007944936</v>
      </c>
      <c r="I27" s="28">
        <f t="shared" si="16"/>
        <v>1.0018437989703284</v>
      </c>
      <c r="J27" s="28">
        <f t="shared" si="16"/>
        <v>1.006498803212977</v>
      </c>
      <c r="K27" s="28">
        <f t="shared" si="16"/>
        <v>1.014599663478673</v>
      </c>
      <c r="L27" s="28">
        <f t="shared" si="16"/>
        <v>1.0119329644497002</v>
      </c>
      <c r="M27" s="28" t="e">
        <f aca="true" t="shared" si="20" ref="M27:S27">M$25+(M$28-M$25)*($A27-$A$25)/($A$28-$A$25)</f>
        <v>#DIV/0!</v>
      </c>
      <c r="N27" s="28" t="e">
        <f t="shared" si="20"/>
        <v>#DIV/0!</v>
      </c>
      <c r="O27" s="28" t="e">
        <f t="shared" si="20"/>
        <v>#DIV/0!</v>
      </c>
      <c r="P27" s="28" t="e">
        <f t="shared" si="20"/>
        <v>#DIV/0!</v>
      </c>
      <c r="Q27" s="28" t="e">
        <f t="shared" si="20"/>
        <v>#DIV/0!</v>
      </c>
      <c r="R27" s="28" t="e">
        <f t="shared" si="20"/>
        <v>#DIV/0!</v>
      </c>
      <c r="S27" s="28" t="e">
        <f t="shared" si="20"/>
        <v>#DIV/0!</v>
      </c>
      <c r="T27" s="28">
        <f t="shared" si="18"/>
        <v>1.0141950639661887</v>
      </c>
      <c r="U27" s="28" t="e">
        <f t="shared" si="18"/>
        <v>#DIV/0!</v>
      </c>
      <c r="V27" s="28" t="e">
        <f t="shared" si="18"/>
        <v>#DIV/0!</v>
      </c>
      <c r="W27" s="28"/>
    </row>
    <row r="28" spans="1:23" s="18" customFormat="1" ht="11.25">
      <c r="A28" s="18">
        <f t="shared" si="19"/>
        <v>4</v>
      </c>
      <c r="B28" s="18" t="str">
        <f>'blk, drift &amp; conc calc'!B79</f>
        <v>Drift (2)</v>
      </c>
      <c r="C28" s="30">
        <f>C15/100</f>
        <v>1.0544502674309209</v>
      </c>
      <c r="D28" s="30">
        <f>D15/100</f>
        <v>0.9924974129716785</v>
      </c>
      <c r="E28" s="30">
        <f aca="true" t="shared" si="21" ref="E28:L28">E15/100</f>
        <v>1.0089724136300926</v>
      </c>
      <c r="F28" s="30">
        <f t="shared" si="21"/>
        <v>1.0156577776111158</v>
      </c>
      <c r="G28" s="30">
        <f t="shared" si="21"/>
        <v>0.9972771856043383</v>
      </c>
      <c r="H28" s="30">
        <f t="shared" si="21"/>
        <v>1.0090222011917405</v>
      </c>
      <c r="I28" s="30">
        <f t="shared" si="21"/>
        <v>1.0027656984554925</v>
      </c>
      <c r="J28" s="30">
        <f t="shared" si="21"/>
        <v>1.0097482048194653</v>
      </c>
      <c r="K28" s="30">
        <f t="shared" si="21"/>
        <v>1.0218994952180094</v>
      </c>
      <c r="L28" s="30">
        <f t="shared" si="21"/>
        <v>1.0178994466745501</v>
      </c>
      <c r="M28" s="30" t="e">
        <f aca="true" t="shared" si="22" ref="M28:V28">M15/100</f>
        <v>#DIV/0!</v>
      </c>
      <c r="N28" s="30" t="e">
        <f t="shared" si="22"/>
        <v>#DIV/0!</v>
      </c>
      <c r="O28" s="30" t="e">
        <f t="shared" si="22"/>
        <v>#DIV/0!</v>
      </c>
      <c r="P28" s="30" t="e">
        <f t="shared" si="22"/>
        <v>#DIV/0!</v>
      </c>
      <c r="Q28" s="30" t="e">
        <f t="shared" si="22"/>
        <v>#DIV/0!</v>
      </c>
      <c r="R28" s="30" t="e">
        <f t="shared" si="22"/>
        <v>#DIV/0!</v>
      </c>
      <c r="S28" s="30" t="e">
        <f t="shared" si="22"/>
        <v>#DIV/0!</v>
      </c>
      <c r="T28" s="30">
        <f t="shared" si="22"/>
        <v>1.0212925959492831</v>
      </c>
      <c r="U28" s="30" t="e">
        <f t="shared" si="22"/>
        <v>#DIV/0!</v>
      </c>
      <c r="V28" s="30" t="e">
        <f t="shared" si="22"/>
        <v>#DIV/0!</v>
      </c>
      <c r="W28" s="30"/>
    </row>
    <row r="29" spans="1:23" s="19" customFormat="1" ht="11.25">
      <c r="A29" s="19">
        <f t="shared" si="19"/>
        <v>5</v>
      </c>
      <c r="B29" s="19" t="str">
        <f>'blk, drift &amp; conc calc'!B80</f>
        <v>JP-1 (1)</v>
      </c>
      <c r="C29" s="33">
        <f>C$28+(C$31-C$28)*($A29-$A$28)/($A$31-$A$28)</f>
        <v>1.0452094375373355</v>
      </c>
      <c r="D29" s="33">
        <f>D$28+(D$31-D$28)*($A29-$A$28)/($A$31-$A$28)</f>
        <v>0.9919778681320557</v>
      </c>
      <c r="E29" s="33">
        <f aca="true" t="shared" si="23" ref="E29:L30">E$28+(E$31-E$28)*($A29-$A$28)/($A$31-$A$28)</f>
        <v>1.0062331296525342</v>
      </c>
      <c r="F29" s="33">
        <f t="shared" si="23"/>
        <v>1.0132353528636966</v>
      </c>
      <c r="G29" s="33">
        <f t="shared" si="23"/>
        <v>1.0028775704741488</v>
      </c>
      <c r="H29" s="33">
        <f t="shared" si="23"/>
        <v>1.0071021395093398</v>
      </c>
      <c r="I29" s="33">
        <f t="shared" si="23"/>
        <v>1.0081838444530569</v>
      </c>
      <c r="J29" s="33">
        <f t="shared" si="23"/>
        <v>1.0105801821980624</v>
      </c>
      <c r="K29" s="33">
        <f t="shared" si="23"/>
        <v>1.0359740061901799</v>
      </c>
      <c r="L29" s="33">
        <f t="shared" si="23"/>
        <v>1.0160385028404708</v>
      </c>
      <c r="M29" s="33" t="e">
        <f aca="true" t="shared" si="24" ref="M29:T29">M$28+(M$31-M$28)*($A29-$A$28)/($A$31-$A$28)</f>
        <v>#DIV/0!</v>
      </c>
      <c r="N29" s="33" t="e">
        <f t="shared" si="24"/>
        <v>#DIV/0!</v>
      </c>
      <c r="O29" s="33" t="e">
        <f t="shared" si="24"/>
        <v>#DIV/0!</v>
      </c>
      <c r="P29" s="33" t="e">
        <f t="shared" si="24"/>
        <v>#DIV/0!</v>
      </c>
      <c r="Q29" s="33" t="e">
        <f t="shared" si="24"/>
        <v>#DIV/0!</v>
      </c>
      <c r="R29" s="33" t="e">
        <f t="shared" si="24"/>
        <v>#DIV/0!</v>
      </c>
      <c r="S29" s="33" t="e">
        <f t="shared" si="24"/>
        <v>#DIV/0!</v>
      </c>
      <c r="T29" s="33">
        <f t="shared" si="24"/>
        <v>1.0349770609257969</v>
      </c>
      <c r="U29" s="33" t="e">
        <f aca="true" t="shared" si="25" ref="T29:V30">U$28+(U$31-U$28)*($A29-$A$28)/($A$31-$A$28)</f>
        <v>#DIV/0!</v>
      </c>
      <c r="V29" s="33" t="e">
        <f t="shared" si="25"/>
        <v>#DIV/0!</v>
      </c>
      <c r="W29" s="33"/>
    </row>
    <row r="30" spans="1:23" s="19" customFormat="1" ht="11.25">
      <c r="A30" s="19">
        <f t="shared" si="19"/>
        <v>6</v>
      </c>
      <c r="B30" s="19" t="str">
        <f>'blk, drift &amp; conc calc'!B81</f>
        <v>132R1(36-45)</v>
      </c>
      <c r="C30" s="33">
        <f>C$28+(C$31-C$28)*($A30-$A$28)/($A$31-$A$28)</f>
        <v>1.0359686076437502</v>
      </c>
      <c r="D30" s="33">
        <f>D$28+(D$31-D$28)*($A30-$A$28)/($A$31-$A$28)</f>
        <v>0.9914583232924328</v>
      </c>
      <c r="E30" s="33">
        <f t="shared" si="23"/>
        <v>1.0034938456749758</v>
      </c>
      <c r="F30" s="33">
        <f t="shared" si="23"/>
        <v>1.0108129281162772</v>
      </c>
      <c r="G30" s="33">
        <f t="shared" si="23"/>
        <v>1.0084779553439596</v>
      </c>
      <c r="H30" s="33">
        <f t="shared" si="23"/>
        <v>1.0051820778269394</v>
      </c>
      <c r="I30" s="33">
        <f t="shared" si="23"/>
        <v>1.0136019904506215</v>
      </c>
      <c r="J30" s="33">
        <f t="shared" si="23"/>
        <v>1.0114121595766596</v>
      </c>
      <c r="K30" s="33">
        <f t="shared" si="23"/>
        <v>1.0500485171623501</v>
      </c>
      <c r="L30" s="33">
        <f t="shared" si="23"/>
        <v>1.0141775590063915</v>
      </c>
      <c r="M30" s="33" t="e">
        <f aca="true" t="shared" si="26" ref="M30:S30">M$28+(M$31-M$28)*($A30-$A$28)/($A$31-$A$28)</f>
        <v>#DIV/0!</v>
      </c>
      <c r="N30" s="33" t="e">
        <f t="shared" si="26"/>
        <v>#DIV/0!</v>
      </c>
      <c r="O30" s="33" t="e">
        <f t="shared" si="26"/>
        <v>#DIV/0!</v>
      </c>
      <c r="P30" s="33" t="e">
        <f t="shared" si="26"/>
        <v>#DIV/0!</v>
      </c>
      <c r="Q30" s="33" t="e">
        <f t="shared" si="26"/>
        <v>#DIV/0!</v>
      </c>
      <c r="R30" s="33" t="e">
        <f t="shared" si="26"/>
        <v>#DIV/0!</v>
      </c>
      <c r="S30" s="33" t="e">
        <f t="shared" si="26"/>
        <v>#DIV/0!</v>
      </c>
      <c r="T30" s="33">
        <f t="shared" si="25"/>
        <v>1.0486615259023107</v>
      </c>
      <c r="U30" s="33" t="e">
        <f t="shared" si="25"/>
        <v>#DIV/0!</v>
      </c>
      <c r="V30" s="33" t="e">
        <f t="shared" si="25"/>
        <v>#DIV/0!</v>
      </c>
      <c r="W30" s="33"/>
    </row>
    <row r="31" spans="1:23" s="18" customFormat="1" ht="11.25">
      <c r="A31" s="18">
        <f t="shared" si="19"/>
        <v>7</v>
      </c>
      <c r="B31" s="18" t="str">
        <f>'blk, drift &amp; conc calc'!B82</f>
        <v>Drift (3)</v>
      </c>
      <c r="C31" s="30">
        <f>C16/100</f>
        <v>1.0267277777501649</v>
      </c>
      <c r="D31" s="30">
        <f>D16/100</f>
        <v>0.99093877845281</v>
      </c>
      <c r="E31" s="30">
        <f aca="true" t="shared" si="27" ref="E31:L31">E16/100</f>
        <v>1.0007545616974174</v>
      </c>
      <c r="F31" s="30">
        <f t="shared" si="27"/>
        <v>1.008390503368858</v>
      </c>
      <c r="G31" s="30">
        <f t="shared" si="27"/>
        <v>1.01407834021377</v>
      </c>
      <c r="H31" s="30">
        <f t="shared" si="27"/>
        <v>1.0032620161445387</v>
      </c>
      <c r="I31" s="30">
        <f t="shared" si="27"/>
        <v>1.019020136448186</v>
      </c>
      <c r="J31" s="30">
        <f t="shared" si="27"/>
        <v>1.0122441369552568</v>
      </c>
      <c r="K31" s="30">
        <f t="shared" si="27"/>
        <v>1.0641230281345206</v>
      </c>
      <c r="L31" s="30">
        <f t="shared" si="27"/>
        <v>1.0123166151723122</v>
      </c>
      <c r="M31" s="30" t="e">
        <f aca="true" t="shared" si="28" ref="M31:V31">M16/100</f>
        <v>#DIV/0!</v>
      </c>
      <c r="N31" s="30" t="e">
        <f t="shared" si="28"/>
        <v>#DIV/0!</v>
      </c>
      <c r="O31" s="30" t="e">
        <f t="shared" si="28"/>
        <v>#DIV/0!</v>
      </c>
      <c r="P31" s="30" t="e">
        <f t="shared" si="28"/>
        <v>#DIV/0!</v>
      </c>
      <c r="Q31" s="30" t="e">
        <f t="shared" si="28"/>
        <v>#DIV/0!</v>
      </c>
      <c r="R31" s="30" t="e">
        <f t="shared" si="28"/>
        <v>#DIV/0!</v>
      </c>
      <c r="S31" s="30" t="e">
        <f t="shared" si="28"/>
        <v>#DIV/0!</v>
      </c>
      <c r="T31" s="30">
        <f t="shared" si="28"/>
        <v>1.0623459908788244</v>
      </c>
      <c r="U31" s="30" t="e">
        <f t="shared" si="28"/>
        <v>#DIV/0!</v>
      </c>
      <c r="V31" s="30" t="e">
        <f t="shared" si="28"/>
        <v>#DIV/0!</v>
      </c>
      <c r="W31" s="30"/>
    </row>
    <row r="32" spans="1:23" s="19" customFormat="1" ht="11.25">
      <c r="A32" s="19">
        <f t="shared" si="19"/>
        <v>8</v>
      </c>
      <c r="B32" s="19" t="str">
        <f>'blk, drift &amp; conc calc'!B83</f>
        <v>133R2(45-50)</v>
      </c>
      <c r="C32" s="33">
        <f aca="true" t="shared" si="29" ref="C32:D35">C$31+(C$36-C$31)*($A32-$A$31)/($A$36-$A$31)</f>
        <v>1.0348792145518362</v>
      </c>
      <c r="D32" s="33">
        <f t="shared" si="29"/>
        <v>0.9971437062107247</v>
      </c>
      <c r="E32" s="33">
        <f aca="true" t="shared" si="30" ref="E32:L35">E$31+(E$36-E$31)*($A32-$A$31)/($A$36-$A$31)</f>
        <v>1.0031187744158607</v>
      </c>
      <c r="F32" s="33">
        <f t="shared" si="30"/>
        <v>1.0100819070039166</v>
      </c>
      <c r="G32" s="33">
        <f t="shared" si="30"/>
        <v>1.0124236580466497</v>
      </c>
      <c r="H32" s="33">
        <f t="shared" si="30"/>
        <v>1.0033373411915811</v>
      </c>
      <c r="I32" s="33">
        <f t="shared" si="30"/>
        <v>1.0205540494585774</v>
      </c>
      <c r="J32" s="33">
        <f t="shared" si="30"/>
        <v>1.0134242569293899</v>
      </c>
      <c r="K32" s="33">
        <f t="shared" si="30"/>
        <v>1.0728196225817603</v>
      </c>
      <c r="L32" s="33">
        <f t="shared" si="30"/>
        <v>1.0186237925442863</v>
      </c>
      <c r="M32" s="33" t="e">
        <f aca="true" t="shared" si="31" ref="M32:T32">M$31+(M$36-M$31)*($A32-$A$31)/($A$36-$A$31)</f>
        <v>#DIV/0!</v>
      </c>
      <c r="N32" s="33" t="e">
        <f t="shared" si="31"/>
        <v>#DIV/0!</v>
      </c>
      <c r="O32" s="33" t="e">
        <f t="shared" si="31"/>
        <v>#DIV/0!</v>
      </c>
      <c r="P32" s="33" t="e">
        <f t="shared" si="31"/>
        <v>#DIV/0!</v>
      </c>
      <c r="Q32" s="33" t="e">
        <f t="shared" si="31"/>
        <v>#DIV/0!</v>
      </c>
      <c r="R32" s="33" t="e">
        <f t="shared" si="31"/>
        <v>#DIV/0!</v>
      </c>
      <c r="S32" s="33" t="e">
        <f t="shared" si="31"/>
        <v>#DIV/0!</v>
      </c>
      <c r="T32" s="33">
        <f t="shared" si="31"/>
        <v>1.0708015771768855</v>
      </c>
      <c r="U32" s="33" t="e">
        <f aca="true" t="shared" si="32" ref="T32:V35">U$31+(U$36-U$31)*($A32-$A$31)/($A$36-$A$31)</f>
        <v>#DIV/0!</v>
      </c>
      <c r="V32" s="33" t="e">
        <f t="shared" si="32"/>
        <v>#DIV/0!</v>
      </c>
      <c r="W32" s="33"/>
    </row>
    <row r="33" spans="1:23" s="19" customFormat="1" ht="11.25">
      <c r="A33" s="19">
        <f t="shared" si="19"/>
        <v>9</v>
      </c>
      <c r="B33" s="19" t="str">
        <f>'blk, drift &amp; conc calc'!B84</f>
        <v>134R2(21-26)</v>
      </c>
      <c r="C33" s="33">
        <f t="shared" si="29"/>
        <v>1.0430306513535073</v>
      </c>
      <c r="D33" s="33">
        <f t="shared" si="29"/>
        <v>1.0033486339686395</v>
      </c>
      <c r="E33" s="33">
        <f t="shared" si="30"/>
        <v>1.0054829871343043</v>
      </c>
      <c r="F33" s="33">
        <f t="shared" si="30"/>
        <v>1.0117733106389752</v>
      </c>
      <c r="G33" s="33">
        <f t="shared" si="30"/>
        <v>1.0107689758795293</v>
      </c>
      <c r="H33" s="33">
        <f t="shared" si="30"/>
        <v>1.0034126662386236</v>
      </c>
      <c r="I33" s="33">
        <f t="shared" si="30"/>
        <v>1.0220879624689692</v>
      </c>
      <c r="J33" s="33">
        <f t="shared" si="30"/>
        <v>1.014604376903523</v>
      </c>
      <c r="K33" s="33">
        <f t="shared" si="30"/>
        <v>1.081516217029</v>
      </c>
      <c r="L33" s="33">
        <f t="shared" si="30"/>
        <v>1.02493096991626</v>
      </c>
      <c r="M33" s="33" t="e">
        <f aca="true" t="shared" si="33" ref="M33:S35">M$31+(M$36-M$31)*($A33-$A$31)/($A$36-$A$31)</f>
        <v>#DIV/0!</v>
      </c>
      <c r="N33" s="33" t="e">
        <f t="shared" si="33"/>
        <v>#DIV/0!</v>
      </c>
      <c r="O33" s="33" t="e">
        <f t="shared" si="33"/>
        <v>#DIV/0!</v>
      </c>
      <c r="P33" s="33" t="e">
        <f t="shared" si="33"/>
        <v>#DIV/0!</v>
      </c>
      <c r="Q33" s="33" t="e">
        <f t="shared" si="33"/>
        <v>#DIV/0!</v>
      </c>
      <c r="R33" s="33" t="e">
        <f t="shared" si="33"/>
        <v>#DIV/0!</v>
      </c>
      <c r="S33" s="33" t="e">
        <f t="shared" si="33"/>
        <v>#DIV/0!</v>
      </c>
      <c r="T33" s="33">
        <f t="shared" si="32"/>
        <v>1.0792571634749466</v>
      </c>
      <c r="U33" s="33" t="e">
        <f t="shared" si="32"/>
        <v>#DIV/0!</v>
      </c>
      <c r="V33" s="33" t="e">
        <f t="shared" si="32"/>
        <v>#DIV/0!</v>
      </c>
      <c r="W33" s="33"/>
    </row>
    <row r="34" spans="1:23" s="19" customFormat="1" ht="11.25">
      <c r="A34" s="19">
        <f t="shared" si="19"/>
        <v>10</v>
      </c>
      <c r="B34" s="19" t="str">
        <f>'blk, drift &amp; conc calc'!B85</f>
        <v>135R2(53-63)</v>
      </c>
      <c r="C34" s="33">
        <f t="shared" si="29"/>
        <v>1.0511820881551786</v>
      </c>
      <c r="D34" s="33">
        <f t="shared" si="29"/>
        <v>1.0095535617265543</v>
      </c>
      <c r="E34" s="33">
        <f t="shared" si="30"/>
        <v>1.0078471998527476</v>
      </c>
      <c r="F34" s="33">
        <f t="shared" si="30"/>
        <v>1.013464714274034</v>
      </c>
      <c r="G34" s="33">
        <f t="shared" si="30"/>
        <v>1.0091142937124087</v>
      </c>
      <c r="H34" s="33">
        <f t="shared" si="30"/>
        <v>1.003487991285666</v>
      </c>
      <c r="I34" s="33">
        <f t="shared" si="30"/>
        <v>1.0236218754793607</v>
      </c>
      <c r="J34" s="33">
        <f t="shared" si="30"/>
        <v>1.0157844968776562</v>
      </c>
      <c r="K34" s="33">
        <f t="shared" si="30"/>
        <v>1.0902128114762395</v>
      </c>
      <c r="L34" s="33">
        <f t="shared" si="30"/>
        <v>1.0312381472882342</v>
      </c>
      <c r="M34" s="33" t="e">
        <f t="shared" si="33"/>
        <v>#DIV/0!</v>
      </c>
      <c r="N34" s="33" t="e">
        <f t="shared" si="33"/>
        <v>#DIV/0!</v>
      </c>
      <c r="O34" s="33" t="e">
        <f t="shared" si="33"/>
        <v>#DIV/0!</v>
      </c>
      <c r="P34" s="33" t="e">
        <f t="shared" si="33"/>
        <v>#DIV/0!</v>
      </c>
      <c r="Q34" s="33" t="e">
        <f t="shared" si="33"/>
        <v>#DIV/0!</v>
      </c>
      <c r="R34" s="33" t="e">
        <f t="shared" si="33"/>
        <v>#DIV/0!</v>
      </c>
      <c r="S34" s="33" t="e">
        <f t="shared" si="33"/>
        <v>#DIV/0!</v>
      </c>
      <c r="T34" s="33">
        <f t="shared" si="32"/>
        <v>1.0877127497730077</v>
      </c>
      <c r="U34" s="33" t="e">
        <f t="shared" si="32"/>
        <v>#DIV/0!</v>
      </c>
      <c r="V34" s="33" t="e">
        <f t="shared" si="32"/>
        <v>#DIV/0!</v>
      </c>
      <c r="W34" s="33"/>
    </row>
    <row r="35" spans="1:23" s="19" customFormat="1" ht="11.25">
      <c r="A35" s="19">
        <f t="shared" si="19"/>
        <v>11</v>
      </c>
      <c r="B35" s="19" t="str">
        <f>'blk, drift &amp; conc calc'!B86</f>
        <v>JA-3 (1)</v>
      </c>
      <c r="C35" s="33">
        <f t="shared" si="29"/>
        <v>1.0593335249568496</v>
      </c>
      <c r="D35" s="33">
        <f t="shared" si="29"/>
        <v>1.015758489484469</v>
      </c>
      <c r="E35" s="33">
        <f t="shared" si="30"/>
        <v>1.0102114125711912</v>
      </c>
      <c r="F35" s="33">
        <f t="shared" si="30"/>
        <v>1.0151561179090927</v>
      </c>
      <c r="G35" s="33">
        <f t="shared" si="30"/>
        <v>1.0074596115452883</v>
      </c>
      <c r="H35" s="33">
        <f t="shared" si="30"/>
        <v>1.0035633163327085</v>
      </c>
      <c r="I35" s="33">
        <f t="shared" si="30"/>
        <v>1.0251557884897524</v>
      </c>
      <c r="J35" s="33">
        <f t="shared" si="30"/>
        <v>1.0169646168517892</v>
      </c>
      <c r="K35" s="33">
        <f t="shared" si="30"/>
        <v>1.0989094059234792</v>
      </c>
      <c r="L35" s="33">
        <f t="shared" si="30"/>
        <v>1.037545324660208</v>
      </c>
      <c r="M35" s="33" t="e">
        <f t="shared" si="33"/>
        <v>#DIV/0!</v>
      </c>
      <c r="N35" s="33" t="e">
        <f t="shared" si="33"/>
        <v>#DIV/0!</v>
      </c>
      <c r="O35" s="33" t="e">
        <f t="shared" si="33"/>
        <v>#DIV/0!</v>
      </c>
      <c r="P35" s="33" t="e">
        <f t="shared" si="33"/>
        <v>#DIV/0!</v>
      </c>
      <c r="Q35" s="33" t="e">
        <f t="shared" si="33"/>
        <v>#DIV/0!</v>
      </c>
      <c r="R35" s="33" t="e">
        <f t="shared" si="33"/>
        <v>#DIV/0!</v>
      </c>
      <c r="S35" s="33" t="e">
        <f t="shared" si="33"/>
        <v>#DIV/0!</v>
      </c>
      <c r="T35" s="33">
        <f t="shared" si="32"/>
        <v>1.0961683360710688</v>
      </c>
      <c r="U35" s="33" t="e">
        <f t="shared" si="32"/>
        <v>#DIV/0!</v>
      </c>
      <c r="V35" s="33" t="e">
        <f t="shared" si="32"/>
        <v>#DIV/0!</v>
      </c>
      <c r="W35" s="33"/>
    </row>
    <row r="36" spans="1:23" s="18" customFormat="1" ht="11.25">
      <c r="A36" s="18">
        <f t="shared" si="19"/>
        <v>12</v>
      </c>
      <c r="B36" s="18" t="str">
        <f>'blk, drift &amp; conc calc'!B87</f>
        <v>Drift (4)</v>
      </c>
      <c r="C36" s="30">
        <f>C17/100</f>
        <v>1.067484961758521</v>
      </c>
      <c r="D36" s="30">
        <f>D17/100</f>
        <v>1.0219634172423837</v>
      </c>
      <c r="E36" s="30">
        <f aca="true" t="shared" si="34" ref="E36:L36">E17/100</f>
        <v>1.0125756252896345</v>
      </c>
      <c r="F36" s="30">
        <f t="shared" si="34"/>
        <v>1.0168475215441513</v>
      </c>
      <c r="G36" s="30">
        <f t="shared" si="34"/>
        <v>1.005804929378168</v>
      </c>
      <c r="H36" s="30">
        <f t="shared" si="34"/>
        <v>1.003638641379751</v>
      </c>
      <c r="I36" s="30">
        <f t="shared" si="34"/>
        <v>1.026689701500144</v>
      </c>
      <c r="J36" s="30">
        <f t="shared" si="34"/>
        <v>1.0181447368259222</v>
      </c>
      <c r="K36" s="30">
        <f t="shared" si="34"/>
        <v>1.1076060003707189</v>
      </c>
      <c r="L36" s="30">
        <f t="shared" si="34"/>
        <v>1.043852502032182</v>
      </c>
      <c r="M36" s="30" t="e">
        <f aca="true" t="shared" si="35" ref="M36:V36">M17/100</f>
        <v>#DIV/0!</v>
      </c>
      <c r="N36" s="30" t="e">
        <f t="shared" si="35"/>
        <v>#DIV/0!</v>
      </c>
      <c r="O36" s="30" t="e">
        <f t="shared" si="35"/>
        <v>#DIV/0!</v>
      </c>
      <c r="P36" s="30" t="e">
        <f t="shared" si="35"/>
        <v>#DIV/0!</v>
      </c>
      <c r="Q36" s="30" t="e">
        <f t="shared" si="35"/>
        <v>#DIV/0!</v>
      </c>
      <c r="R36" s="30" t="e">
        <f t="shared" si="35"/>
        <v>#DIV/0!</v>
      </c>
      <c r="S36" s="30" t="e">
        <f t="shared" si="35"/>
        <v>#DIV/0!</v>
      </c>
      <c r="T36" s="30">
        <f t="shared" si="35"/>
        <v>1.1046239223691299</v>
      </c>
      <c r="U36" s="30" t="e">
        <f t="shared" si="35"/>
        <v>#DIV/0!</v>
      </c>
      <c r="V36" s="30" t="e">
        <f t="shared" si="35"/>
        <v>#DIV/0!</v>
      </c>
      <c r="W36" s="30"/>
    </row>
    <row r="37" spans="1:23" s="19" customFormat="1" ht="11.25">
      <c r="A37" s="19">
        <f t="shared" si="19"/>
        <v>13</v>
      </c>
      <c r="B37" s="19" t="str">
        <f>'blk, drift &amp; conc calc'!B88</f>
        <v>DTS-1 (1)</v>
      </c>
      <c r="C37" s="33">
        <f>C$36+(C$41-C$36)*($A37-$A$36)/($A$41-$A$36)</f>
        <v>1.0663943492280197</v>
      </c>
      <c r="D37" s="33">
        <f>D$36+(D$41-D$36)*($A37-$A$36)/($A$41-$A$36)</f>
        <v>1.021340984517592</v>
      </c>
      <c r="E37" s="33">
        <f aca="true" t="shared" si="36" ref="E37:L38">E$36+(E$41-E$36)*($A37-$A$36)/($A$41-$A$36)</f>
        <v>1.0216041177658746</v>
      </c>
      <c r="F37" s="33">
        <f t="shared" si="36"/>
        <v>1.0161351762240127</v>
      </c>
      <c r="G37" s="33">
        <f t="shared" si="36"/>
        <v>1.0152766478191613</v>
      </c>
      <c r="H37" s="33">
        <f t="shared" si="36"/>
        <v>1.0100707814183765</v>
      </c>
      <c r="I37" s="33">
        <f t="shared" si="36"/>
        <v>1.0319388885864857</v>
      </c>
      <c r="J37" s="33">
        <f t="shared" si="36"/>
        <v>1.0228615168604211</v>
      </c>
      <c r="K37" s="33">
        <f t="shared" si="36"/>
        <v>1.120650491279981</v>
      </c>
      <c r="L37" s="33">
        <f t="shared" si="36"/>
        <v>1.040468878850454</v>
      </c>
      <c r="M37" s="33" t="e">
        <f aca="true" t="shared" si="37" ref="M37:V37">M$36+(M$41-M$36)*($A37-$A$36)/($A$41-$A$36)</f>
        <v>#DIV/0!</v>
      </c>
      <c r="N37" s="33" t="e">
        <f t="shared" si="37"/>
        <v>#DIV/0!</v>
      </c>
      <c r="O37" s="33" t="e">
        <f t="shared" si="37"/>
        <v>#DIV/0!</v>
      </c>
      <c r="P37" s="33" t="e">
        <f t="shared" si="37"/>
        <v>#DIV/0!</v>
      </c>
      <c r="Q37" s="33" t="e">
        <f t="shared" si="37"/>
        <v>#DIV/0!</v>
      </c>
      <c r="R37" s="33" t="e">
        <f t="shared" si="37"/>
        <v>#DIV/0!</v>
      </c>
      <c r="S37" s="33" t="e">
        <f t="shared" si="37"/>
        <v>#DIV/0!</v>
      </c>
      <c r="T37" s="33">
        <f t="shared" si="37"/>
        <v>1.1173069121609038</v>
      </c>
      <c r="U37" s="33" t="e">
        <f t="shared" si="37"/>
        <v>#DIV/0!</v>
      </c>
      <c r="V37" s="33" t="e">
        <f t="shared" si="37"/>
        <v>#DIV/0!</v>
      </c>
      <c r="W37" s="33"/>
    </row>
    <row r="38" spans="1:23" s="19" customFormat="1" ht="11.25">
      <c r="A38" s="19">
        <f t="shared" si="19"/>
        <v>14</v>
      </c>
      <c r="B38" s="19" t="str">
        <f>'blk, drift &amp; conc calc'!B89</f>
        <v>136R2(4-14)</v>
      </c>
      <c r="C38" s="33">
        <f>C$36+(C$41-C$36)*($A38-$A$36)/($A$41-$A$36)</f>
        <v>1.0653037366975182</v>
      </c>
      <c r="D38" s="33">
        <f>D$36+(D$41-D$36)*($A38-$A$36)/($A$41-$A$36)</f>
        <v>1.0207185517928004</v>
      </c>
      <c r="E38" s="33">
        <f t="shared" si="36"/>
        <v>1.0306326102421146</v>
      </c>
      <c r="F38" s="33">
        <f t="shared" si="36"/>
        <v>1.0154228309038742</v>
      </c>
      <c r="G38" s="33">
        <f t="shared" si="36"/>
        <v>1.0247483662601544</v>
      </c>
      <c r="H38" s="33">
        <f t="shared" si="36"/>
        <v>1.0165029214570023</v>
      </c>
      <c r="I38" s="33">
        <f t="shared" si="36"/>
        <v>1.0371880756728276</v>
      </c>
      <c r="J38" s="33">
        <f t="shared" si="36"/>
        <v>1.0275782968949199</v>
      </c>
      <c r="K38" s="33">
        <f t="shared" si="36"/>
        <v>1.133694982189243</v>
      </c>
      <c r="L38" s="33">
        <f t="shared" si="36"/>
        <v>1.0370852556687258</v>
      </c>
      <c r="M38" s="33" t="e">
        <f aca="true" t="shared" si="38" ref="C38:S40">M$36+(M$41-M$36)*($A38-$A$36)/($A$41-$A$36)</f>
        <v>#DIV/0!</v>
      </c>
      <c r="N38" s="33" t="e">
        <f t="shared" si="38"/>
        <v>#DIV/0!</v>
      </c>
      <c r="O38" s="33" t="e">
        <f t="shared" si="38"/>
        <v>#DIV/0!</v>
      </c>
      <c r="P38" s="33" t="e">
        <f t="shared" si="38"/>
        <v>#DIV/0!</v>
      </c>
      <c r="Q38" s="33" t="e">
        <f t="shared" si="38"/>
        <v>#DIV/0!</v>
      </c>
      <c r="R38" s="33" t="e">
        <f t="shared" si="38"/>
        <v>#DIV/0!</v>
      </c>
      <c r="S38" s="33" t="e">
        <f t="shared" si="38"/>
        <v>#DIV/0!</v>
      </c>
      <c r="T38" s="33">
        <f aca="true" t="shared" si="39" ref="T38:V40">T$36+(T$41-T$36)*($A38-$A$36)/($A$41-$A$36)</f>
        <v>1.1299899019526778</v>
      </c>
      <c r="U38" s="33" t="e">
        <f t="shared" si="39"/>
        <v>#DIV/0!</v>
      </c>
      <c r="V38" s="33" t="e">
        <f t="shared" si="39"/>
        <v>#DIV/0!</v>
      </c>
      <c r="W38" s="33"/>
    </row>
    <row r="39" spans="1:23" s="19" customFormat="1" ht="12" customHeight="1">
      <c r="A39" s="19">
        <f t="shared" si="19"/>
        <v>15</v>
      </c>
      <c r="B39" s="19" t="str">
        <f>'blk, drift &amp; conc calc'!B90</f>
        <v>137R2(132-135)</v>
      </c>
      <c r="C39" s="33">
        <f t="shared" si="38"/>
        <v>1.064213124167017</v>
      </c>
      <c r="D39" s="33">
        <f t="shared" si="38"/>
        <v>1.0200961190680085</v>
      </c>
      <c r="E39" s="33">
        <f t="shared" si="38"/>
        <v>1.0396611027183549</v>
      </c>
      <c r="F39" s="33">
        <f t="shared" si="38"/>
        <v>1.0147104855837354</v>
      </c>
      <c r="G39" s="33">
        <f t="shared" si="38"/>
        <v>1.0342200847011478</v>
      </c>
      <c r="H39" s="33">
        <f t="shared" si="38"/>
        <v>1.0229350614956279</v>
      </c>
      <c r="I39" s="33">
        <f t="shared" si="38"/>
        <v>1.0424372627591696</v>
      </c>
      <c r="J39" s="33">
        <f t="shared" si="38"/>
        <v>1.0322950769294188</v>
      </c>
      <c r="K39" s="33">
        <f t="shared" si="38"/>
        <v>1.1467394730985052</v>
      </c>
      <c r="L39" s="33">
        <f t="shared" si="38"/>
        <v>1.0337016324869976</v>
      </c>
      <c r="M39" s="33" t="e">
        <f t="shared" si="38"/>
        <v>#DIV/0!</v>
      </c>
      <c r="N39" s="33" t="e">
        <f t="shared" si="38"/>
        <v>#DIV/0!</v>
      </c>
      <c r="O39" s="33" t="e">
        <f t="shared" si="38"/>
        <v>#DIV/0!</v>
      </c>
      <c r="P39" s="33" t="e">
        <f t="shared" si="38"/>
        <v>#DIV/0!</v>
      </c>
      <c r="Q39" s="33" t="e">
        <f t="shared" si="38"/>
        <v>#DIV/0!</v>
      </c>
      <c r="R39" s="33" t="e">
        <f t="shared" si="38"/>
        <v>#DIV/0!</v>
      </c>
      <c r="S39" s="33" t="e">
        <f>S$36+(S$41-S$36)*($A39-$A$36)/($A$41-$A$36)</f>
        <v>#DIV/0!</v>
      </c>
      <c r="T39" s="33">
        <f t="shared" si="39"/>
        <v>1.142672891744452</v>
      </c>
      <c r="U39" s="33" t="e">
        <f t="shared" si="39"/>
        <v>#DIV/0!</v>
      </c>
      <c r="V39" s="33" t="e">
        <f t="shared" si="39"/>
        <v>#DIV/0!</v>
      </c>
      <c r="W39" s="33"/>
    </row>
    <row r="40" spans="1:23" s="19" customFormat="1" ht="11.25">
      <c r="A40" s="19">
        <f t="shared" si="19"/>
        <v>16</v>
      </c>
      <c r="B40" s="19" t="str">
        <f>'blk, drift &amp; conc calc'!B91</f>
        <v>138R3(69-79)</v>
      </c>
      <c r="C40" s="33">
        <f t="shared" si="38"/>
        <v>1.0631225116365155</v>
      </c>
      <c r="D40" s="33">
        <f t="shared" si="38"/>
        <v>1.0194736863432168</v>
      </c>
      <c r="E40" s="33">
        <f t="shared" si="38"/>
        <v>1.048689595194595</v>
      </c>
      <c r="F40" s="33">
        <f t="shared" si="38"/>
        <v>1.013998140263597</v>
      </c>
      <c r="G40" s="33">
        <f t="shared" si="38"/>
        <v>1.043691803142141</v>
      </c>
      <c r="H40" s="33">
        <f t="shared" si="38"/>
        <v>1.0293672015342537</v>
      </c>
      <c r="I40" s="33">
        <f t="shared" si="38"/>
        <v>1.0476864498455114</v>
      </c>
      <c r="J40" s="33">
        <f t="shared" si="38"/>
        <v>1.0370118569639175</v>
      </c>
      <c r="K40" s="33">
        <f t="shared" si="38"/>
        <v>1.1597839640077672</v>
      </c>
      <c r="L40" s="33">
        <f t="shared" si="38"/>
        <v>1.0303180093052695</v>
      </c>
      <c r="M40" s="33" t="e">
        <f t="shared" si="38"/>
        <v>#DIV/0!</v>
      </c>
      <c r="N40" s="33" t="e">
        <f t="shared" si="38"/>
        <v>#DIV/0!</v>
      </c>
      <c r="O40" s="33" t="e">
        <f t="shared" si="38"/>
        <v>#DIV/0!</v>
      </c>
      <c r="P40" s="33" t="e">
        <f t="shared" si="38"/>
        <v>#DIV/0!</v>
      </c>
      <c r="Q40" s="33" t="e">
        <f t="shared" si="38"/>
        <v>#DIV/0!</v>
      </c>
      <c r="R40" s="33" t="e">
        <f t="shared" si="38"/>
        <v>#DIV/0!</v>
      </c>
      <c r="S40" s="33" t="e">
        <f>S$36+(S$41-S$36)*($A40-$A$36)/($A$41-$A$36)</f>
        <v>#DIV/0!</v>
      </c>
      <c r="T40" s="33">
        <f t="shared" si="39"/>
        <v>1.155355881536226</v>
      </c>
      <c r="U40" s="33" t="e">
        <f t="shared" si="39"/>
        <v>#DIV/0!</v>
      </c>
      <c r="V40" s="33" t="e">
        <f t="shared" si="39"/>
        <v>#DIV/0!</v>
      </c>
      <c r="W40" s="33"/>
    </row>
    <row r="41" spans="1:23" s="18" customFormat="1" ht="11.25">
      <c r="A41" s="18">
        <f t="shared" si="19"/>
        <v>17</v>
      </c>
      <c r="B41" s="18" t="str">
        <f>'blk, drift &amp; conc calc'!B92</f>
        <v>Drift (5)</v>
      </c>
      <c r="C41" s="30">
        <f>C18/100</f>
        <v>1.0620318991060143</v>
      </c>
      <c r="D41" s="30">
        <f>D18/100</f>
        <v>1.018851253618425</v>
      </c>
      <c r="E41" s="30">
        <f aca="true" t="shared" si="40" ref="E41:L41">E18/100</f>
        <v>1.057718087670835</v>
      </c>
      <c r="F41" s="30">
        <f t="shared" si="40"/>
        <v>1.0132857949434584</v>
      </c>
      <c r="G41" s="30">
        <f t="shared" si="40"/>
        <v>1.0531635215831343</v>
      </c>
      <c r="H41" s="30">
        <f t="shared" si="40"/>
        <v>1.0357993415728792</v>
      </c>
      <c r="I41" s="30">
        <f t="shared" si="40"/>
        <v>1.0529356369318532</v>
      </c>
      <c r="J41" s="30">
        <f t="shared" si="40"/>
        <v>1.0417286369984164</v>
      </c>
      <c r="K41" s="30">
        <f t="shared" si="40"/>
        <v>1.1728284549170294</v>
      </c>
      <c r="L41" s="30">
        <f t="shared" si="40"/>
        <v>1.0269343861235414</v>
      </c>
      <c r="M41" s="30" t="e">
        <f aca="true" t="shared" si="41" ref="M41:V41">M18/100</f>
        <v>#DIV/0!</v>
      </c>
      <c r="N41" s="30" t="e">
        <f t="shared" si="41"/>
        <v>#DIV/0!</v>
      </c>
      <c r="O41" s="30" t="e">
        <f t="shared" si="41"/>
        <v>#DIV/0!</v>
      </c>
      <c r="P41" s="30" t="e">
        <f t="shared" si="41"/>
        <v>#DIV/0!</v>
      </c>
      <c r="Q41" s="30" t="e">
        <f t="shared" si="41"/>
        <v>#DIV/0!</v>
      </c>
      <c r="R41" s="30" t="e">
        <f t="shared" si="41"/>
        <v>#DIV/0!</v>
      </c>
      <c r="S41" s="30" t="e">
        <f t="shared" si="41"/>
        <v>#DIV/0!</v>
      </c>
      <c r="T41" s="30">
        <f t="shared" si="41"/>
        <v>1.1680388713279999</v>
      </c>
      <c r="U41" s="30" t="e">
        <f t="shared" si="41"/>
        <v>#DIV/0!</v>
      </c>
      <c r="V41" s="30" t="e">
        <f t="shared" si="41"/>
        <v>#DIV/0!</v>
      </c>
      <c r="W41" s="30"/>
    </row>
    <row r="42" spans="1:23" s="19" customFormat="1" ht="11.25">
      <c r="A42" s="19">
        <f t="shared" si="19"/>
        <v>18</v>
      </c>
      <c r="B42" s="19" t="str">
        <f>'blk, drift &amp; conc calc'!B93</f>
        <v>BIR-1 (2)</v>
      </c>
      <c r="C42" s="33">
        <f aca="true" t="shared" si="42" ref="C42:V43">C$41+(C$46-C$41)*($A42-$A$41)/($A$46-$A$41)</f>
        <v>1.0727861945689765</v>
      </c>
      <c r="D42" s="33">
        <f t="shared" si="42"/>
        <v>1.0186602078819964</v>
      </c>
      <c r="E42" s="33">
        <f t="shared" si="42"/>
        <v>1.062213684577721</v>
      </c>
      <c r="F42" s="33">
        <f t="shared" si="42"/>
        <v>1.0222252373960914</v>
      </c>
      <c r="G42" s="33">
        <f t="shared" si="42"/>
        <v>1.06019414860636</v>
      </c>
      <c r="H42" s="33">
        <f t="shared" si="42"/>
        <v>1.034928191047613</v>
      </c>
      <c r="I42" s="33">
        <f t="shared" si="42"/>
        <v>1.0560894295083276</v>
      </c>
      <c r="J42" s="33">
        <f t="shared" si="42"/>
        <v>1.042553957171806</v>
      </c>
      <c r="K42" s="33">
        <f t="shared" si="42"/>
        <v>1.1749697537616348</v>
      </c>
      <c r="L42" s="33">
        <f t="shared" si="42"/>
        <v>1.0347506857208675</v>
      </c>
      <c r="M42" s="33" t="e">
        <f t="shared" si="42"/>
        <v>#DIV/0!</v>
      </c>
      <c r="N42" s="33" t="e">
        <f t="shared" si="42"/>
        <v>#DIV/0!</v>
      </c>
      <c r="O42" s="33" t="e">
        <f t="shared" si="42"/>
        <v>#DIV/0!</v>
      </c>
      <c r="P42" s="33" t="e">
        <f t="shared" si="42"/>
        <v>#DIV/0!</v>
      </c>
      <c r="Q42" s="33" t="e">
        <f t="shared" si="42"/>
        <v>#DIV/0!</v>
      </c>
      <c r="R42" s="33" t="e">
        <f t="shared" si="42"/>
        <v>#DIV/0!</v>
      </c>
      <c r="S42" s="33" t="e">
        <f t="shared" si="42"/>
        <v>#DIV/0!</v>
      </c>
      <c r="T42" s="33">
        <f t="shared" si="42"/>
        <v>1.1701208284987457</v>
      </c>
      <c r="U42" s="33" t="e">
        <f t="shared" si="42"/>
        <v>#DIV/0!</v>
      </c>
      <c r="V42" s="33" t="e">
        <f t="shared" si="42"/>
        <v>#DIV/0!</v>
      </c>
      <c r="W42" s="33"/>
    </row>
    <row r="43" spans="1:23" s="19" customFormat="1" ht="11.25">
      <c r="A43" s="19">
        <f t="shared" si="19"/>
        <v>19</v>
      </c>
      <c r="B43" s="19" t="str">
        <f>'blk, drift &amp; conc calc'!B94</f>
        <v>139R3(126-133)</v>
      </c>
      <c r="C43" s="33">
        <f>C$41+(C$46-C$41)*($A43-$A$41)/($A$46-$A$41)</f>
        <v>1.0835404900319388</v>
      </c>
      <c r="D43" s="33">
        <f>D$41+(D$46-D$41)*($A43-$A$41)/($A$46-$A$41)</f>
        <v>1.018469162145568</v>
      </c>
      <c r="E43" s="33">
        <f t="shared" si="42"/>
        <v>1.066709281484607</v>
      </c>
      <c r="F43" s="33">
        <f t="shared" si="42"/>
        <v>1.0311646798487244</v>
      </c>
      <c r="G43" s="33">
        <f t="shared" si="42"/>
        <v>1.0672247756295858</v>
      </c>
      <c r="H43" s="33">
        <f t="shared" si="42"/>
        <v>1.0340570405223464</v>
      </c>
      <c r="I43" s="33">
        <f t="shared" si="42"/>
        <v>1.059243222084802</v>
      </c>
      <c r="J43" s="33">
        <f t="shared" si="42"/>
        <v>1.0433792773451958</v>
      </c>
      <c r="K43" s="33">
        <f t="shared" si="42"/>
        <v>1.17711105260624</v>
      </c>
      <c r="L43" s="33">
        <f t="shared" si="42"/>
        <v>1.0425669853181936</v>
      </c>
      <c r="M43" s="33" t="e">
        <f aca="true" t="shared" si="43" ref="C43:S45">M$41+(M$46-M$41)*($A43-$A$41)/($A$46-$A$41)</f>
        <v>#DIV/0!</v>
      </c>
      <c r="N43" s="33" t="e">
        <f t="shared" si="43"/>
        <v>#DIV/0!</v>
      </c>
      <c r="O43" s="33" t="e">
        <f t="shared" si="43"/>
        <v>#DIV/0!</v>
      </c>
      <c r="P43" s="33" t="e">
        <f t="shared" si="43"/>
        <v>#DIV/0!</v>
      </c>
      <c r="Q43" s="33" t="e">
        <f t="shared" si="43"/>
        <v>#DIV/0!</v>
      </c>
      <c r="R43" s="33" t="e">
        <f t="shared" si="43"/>
        <v>#DIV/0!</v>
      </c>
      <c r="S43" s="33" t="e">
        <f t="shared" si="43"/>
        <v>#DIV/0!</v>
      </c>
      <c r="T43" s="33">
        <f aca="true" t="shared" si="44" ref="T43:V45">T$41+(T$46-T$41)*($A43-$A$41)/($A$46-$A$41)</f>
        <v>1.1722027856694914</v>
      </c>
      <c r="U43" s="33" t="e">
        <f t="shared" si="44"/>
        <v>#DIV/0!</v>
      </c>
      <c r="V43" s="33" t="e">
        <f t="shared" si="44"/>
        <v>#DIV/0!</v>
      </c>
      <c r="W43" s="33"/>
    </row>
    <row r="44" spans="1:23" s="19" customFormat="1" ht="11.25">
      <c r="A44" s="19">
        <f t="shared" si="19"/>
        <v>20</v>
      </c>
      <c r="B44" s="19" t="str">
        <f>'blk, drift &amp; conc calc'!B95</f>
        <v>140R2(11-19)</v>
      </c>
      <c r="C44" s="33">
        <f t="shared" si="43"/>
        <v>1.0942947854949008</v>
      </c>
      <c r="D44" s="33">
        <f t="shared" si="43"/>
        <v>1.0182781164091392</v>
      </c>
      <c r="E44" s="33">
        <f t="shared" si="43"/>
        <v>1.0712048783914934</v>
      </c>
      <c r="F44" s="33">
        <f t="shared" si="43"/>
        <v>1.0401041223013576</v>
      </c>
      <c r="G44" s="33">
        <f t="shared" si="43"/>
        <v>1.0742554026528115</v>
      </c>
      <c r="H44" s="33">
        <f t="shared" si="43"/>
        <v>1.03318588999708</v>
      </c>
      <c r="I44" s="33">
        <f t="shared" si="43"/>
        <v>1.0623970146612767</v>
      </c>
      <c r="J44" s="33">
        <f t="shared" si="43"/>
        <v>1.0442045975185852</v>
      </c>
      <c r="K44" s="33">
        <f t="shared" si="43"/>
        <v>1.1792523514508455</v>
      </c>
      <c r="L44" s="33">
        <f t="shared" si="43"/>
        <v>1.0503832849155197</v>
      </c>
      <c r="M44" s="33" t="e">
        <f t="shared" si="43"/>
        <v>#DIV/0!</v>
      </c>
      <c r="N44" s="33" t="e">
        <f t="shared" si="43"/>
        <v>#DIV/0!</v>
      </c>
      <c r="O44" s="33" t="e">
        <f t="shared" si="43"/>
        <v>#DIV/0!</v>
      </c>
      <c r="P44" s="33" t="e">
        <f t="shared" si="43"/>
        <v>#DIV/0!</v>
      </c>
      <c r="Q44" s="33" t="e">
        <f t="shared" si="43"/>
        <v>#DIV/0!</v>
      </c>
      <c r="R44" s="33" t="e">
        <f t="shared" si="43"/>
        <v>#DIV/0!</v>
      </c>
      <c r="S44" s="33" t="e">
        <f>S$41+(S$46-S$41)*($A44-$A$41)/($A$46-$A$41)</f>
        <v>#DIV/0!</v>
      </c>
      <c r="T44" s="33">
        <f t="shared" si="44"/>
        <v>1.1742847428402374</v>
      </c>
      <c r="U44" s="33" t="e">
        <f t="shared" si="44"/>
        <v>#DIV/0!</v>
      </c>
      <c r="V44" s="33" t="e">
        <f t="shared" si="44"/>
        <v>#DIV/0!</v>
      </c>
      <c r="W44" s="33"/>
    </row>
    <row r="45" spans="1:23" s="19" customFormat="1" ht="11.25">
      <c r="A45" s="19">
        <f t="shared" si="19"/>
        <v>21</v>
      </c>
      <c r="B45" s="19" t="str">
        <f>'blk, drift &amp; conc calc'!B96</f>
        <v>Acid Blank</v>
      </c>
      <c r="C45" s="33">
        <f t="shared" si="43"/>
        <v>1.105049080957863</v>
      </c>
      <c r="D45" s="33">
        <f t="shared" si="43"/>
        <v>1.0180870706727108</v>
      </c>
      <c r="E45" s="33">
        <f t="shared" si="43"/>
        <v>1.0757004752983794</v>
      </c>
      <c r="F45" s="33">
        <f t="shared" si="43"/>
        <v>1.0490435647539906</v>
      </c>
      <c r="G45" s="33">
        <f t="shared" si="43"/>
        <v>1.0812860296760374</v>
      </c>
      <c r="H45" s="33">
        <f t="shared" si="43"/>
        <v>1.0323147394718135</v>
      </c>
      <c r="I45" s="33">
        <f t="shared" si="43"/>
        <v>1.065550807237751</v>
      </c>
      <c r="J45" s="33">
        <f t="shared" si="43"/>
        <v>1.0450299176919748</v>
      </c>
      <c r="K45" s="33">
        <f t="shared" si="43"/>
        <v>1.1813936502954507</v>
      </c>
      <c r="L45" s="33">
        <f t="shared" si="43"/>
        <v>1.0581995845128458</v>
      </c>
      <c r="M45" s="33" t="e">
        <f t="shared" si="43"/>
        <v>#DIV/0!</v>
      </c>
      <c r="N45" s="33" t="e">
        <f t="shared" si="43"/>
        <v>#DIV/0!</v>
      </c>
      <c r="O45" s="33" t="e">
        <f t="shared" si="43"/>
        <v>#DIV/0!</v>
      </c>
      <c r="P45" s="33" t="e">
        <f t="shared" si="43"/>
        <v>#DIV/0!</v>
      </c>
      <c r="Q45" s="33" t="e">
        <f t="shared" si="43"/>
        <v>#DIV/0!</v>
      </c>
      <c r="R45" s="33" t="e">
        <f t="shared" si="43"/>
        <v>#DIV/0!</v>
      </c>
      <c r="S45" s="33" t="e">
        <f>S$41+(S$46-S$41)*($A45-$A$41)/($A$46-$A$41)</f>
        <v>#DIV/0!</v>
      </c>
      <c r="T45" s="33">
        <f t="shared" si="44"/>
        <v>1.1763667000109832</v>
      </c>
      <c r="U45" s="33" t="e">
        <f t="shared" si="44"/>
        <v>#DIV/0!</v>
      </c>
      <c r="V45" s="33" t="e">
        <f t="shared" si="44"/>
        <v>#DIV/0!</v>
      </c>
      <c r="W45" s="28"/>
    </row>
    <row r="46" spans="1:23" s="18" customFormat="1" ht="11.25">
      <c r="A46" s="18">
        <f t="shared" si="19"/>
        <v>22</v>
      </c>
      <c r="B46" s="18" t="str">
        <f>'blk, drift &amp; conc calc'!B97</f>
        <v>Drift (6)</v>
      </c>
      <c r="C46" s="30">
        <f>C19/100</f>
        <v>1.1158033764208253</v>
      </c>
      <c r="D46" s="30">
        <f>D19/100</f>
        <v>1.017896024936282</v>
      </c>
      <c r="E46" s="30">
        <f aca="true" t="shared" si="45" ref="E46:L46">E19/100</f>
        <v>1.0801960722052655</v>
      </c>
      <c r="F46" s="30">
        <f t="shared" si="45"/>
        <v>1.0579830072066236</v>
      </c>
      <c r="G46" s="30">
        <f t="shared" si="45"/>
        <v>1.088316656699263</v>
      </c>
      <c r="H46" s="30">
        <f t="shared" si="45"/>
        <v>1.0314435889465472</v>
      </c>
      <c r="I46" s="30">
        <f t="shared" si="45"/>
        <v>1.0687045998142255</v>
      </c>
      <c r="J46" s="30">
        <f t="shared" si="45"/>
        <v>1.0458552378653645</v>
      </c>
      <c r="K46" s="30">
        <f t="shared" si="45"/>
        <v>1.1835349491400562</v>
      </c>
      <c r="L46" s="30">
        <f t="shared" si="45"/>
        <v>1.066015884110172</v>
      </c>
      <c r="M46" s="30" t="e">
        <f aca="true" t="shared" si="46" ref="M46:V46">M19/100</f>
        <v>#DIV/0!</v>
      </c>
      <c r="N46" s="30" t="e">
        <f t="shared" si="46"/>
        <v>#DIV/0!</v>
      </c>
      <c r="O46" s="30" t="e">
        <f t="shared" si="46"/>
        <v>#DIV/0!</v>
      </c>
      <c r="P46" s="30" t="e">
        <f t="shared" si="46"/>
        <v>#DIV/0!</v>
      </c>
      <c r="Q46" s="30" t="e">
        <f t="shared" si="46"/>
        <v>#DIV/0!</v>
      </c>
      <c r="R46" s="30" t="e">
        <f t="shared" si="46"/>
        <v>#DIV/0!</v>
      </c>
      <c r="S46" s="30" t="e">
        <f t="shared" si="46"/>
        <v>#DIV/0!</v>
      </c>
      <c r="T46" s="30">
        <f t="shared" si="46"/>
        <v>1.178448657181729</v>
      </c>
      <c r="U46" s="30" t="e">
        <f t="shared" si="46"/>
        <v>#DIV/0!</v>
      </c>
      <c r="V46" s="30" t="e">
        <f t="shared" si="46"/>
        <v>#DIV/0!</v>
      </c>
      <c r="W46" s="30"/>
    </row>
    <row r="47" spans="1:23" s="19" customFormat="1" ht="11.25">
      <c r="A47" s="19">
        <f t="shared" si="19"/>
        <v>23</v>
      </c>
      <c r="B47" s="19" t="str">
        <f>'blk, drift &amp; conc calc'!B98</f>
        <v>140R3(91-101)</v>
      </c>
      <c r="C47" s="28">
        <f>C$46+(C$51-C$46)*($A47-$A$46)/($A$51-$A$46)</f>
        <v>1.117839094387062</v>
      </c>
      <c r="D47" s="28">
        <f>D$46+(D$51-D$46)*($A47-$A$46)/($A$51-$A$46)</f>
        <v>1.0207620627269767</v>
      </c>
      <c r="E47" s="28">
        <f aca="true" t="shared" si="47" ref="E47:L47">E$46+(E$51-E$46)*($A47-$A$46)/($A$51-$A$46)</f>
        <v>1.0866980491955762</v>
      </c>
      <c r="F47" s="28">
        <f t="shared" si="47"/>
        <v>1.0623022226210552</v>
      </c>
      <c r="G47" s="28">
        <f t="shared" si="47"/>
        <v>1.090478625230525</v>
      </c>
      <c r="H47" s="28">
        <f t="shared" si="47"/>
        <v>1.0337229685736768</v>
      </c>
      <c r="I47" s="28">
        <f t="shared" si="47"/>
        <v>1.0720371508374167</v>
      </c>
      <c r="J47" s="28">
        <f t="shared" si="47"/>
        <v>1.049686641975074</v>
      </c>
      <c r="K47" s="28">
        <f t="shared" si="47"/>
        <v>1.1999979792023678</v>
      </c>
      <c r="L47" s="28">
        <f t="shared" si="47"/>
        <v>1.070846374942527</v>
      </c>
      <c r="M47" s="28" t="e">
        <f aca="true" t="shared" si="48" ref="M47:V47">M$46+(M$51-M$46)*($A47-$A$46)/($A$51-$A$46)</f>
        <v>#DIV/0!</v>
      </c>
      <c r="N47" s="28" t="e">
        <f t="shared" si="48"/>
        <v>#DIV/0!</v>
      </c>
      <c r="O47" s="28" t="e">
        <f t="shared" si="48"/>
        <v>#DIV/0!</v>
      </c>
      <c r="P47" s="28" t="e">
        <f t="shared" si="48"/>
        <v>#DIV/0!</v>
      </c>
      <c r="Q47" s="28" t="e">
        <f t="shared" si="48"/>
        <v>#DIV/0!</v>
      </c>
      <c r="R47" s="28" t="e">
        <f t="shared" si="48"/>
        <v>#DIV/0!</v>
      </c>
      <c r="S47" s="28" t="e">
        <f t="shared" si="48"/>
        <v>#DIV/0!</v>
      </c>
      <c r="T47" s="28">
        <f t="shared" si="48"/>
        <v>1.1944554483761411</v>
      </c>
      <c r="U47" s="28" t="e">
        <f t="shared" si="48"/>
        <v>#DIV/0!</v>
      </c>
      <c r="V47" s="28" t="e">
        <f t="shared" si="48"/>
        <v>#DIV/0!</v>
      </c>
      <c r="W47" s="28"/>
    </row>
    <row r="48" spans="1:23" s="19" customFormat="1" ht="11.25">
      <c r="A48" s="19">
        <f t="shared" si="19"/>
        <v>24</v>
      </c>
      <c r="B48" s="19" t="str">
        <f>'blk, drift &amp; conc calc'!B99</f>
        <v>JP-1 (2)</v>
      </c>
      <c r="C48" s="28">
        <f aca="true" t="shared" si="49" ref="C48:S50">C$46+(C$51-C$46)*($A48-$A$46)/($A$51-$A$46)</f>
        <v>1.1198748123532984</v>
      </c>
      <c r="D48" s="28">
        <f t="shared" si="49"/>
        <v>1.023628100517671</v>
      </c>
      <c r="E48" s="28">
        <f t="shared" si="49"/>
        <v>1.093200026185887</v>
      </c>
      <c r="F48" s="28">
        <f t="shared" si="49"/>
        <v>1.066621438035487</v>
      </c>
      <c r="G48" s="28">
        <f t="shared" si="49"/>
        <v>1.092640593761787</v>
      </c>
      <c r="H48" s="28">
        <f t="shared" si="49"/>
        <v>1.0360023482008067</v>
      </c>
      <c r="I48" s="28">
        <f t="shared" si="49"/>
        <v>1.0753697018606077</v>
      </c>
      <c r="J48" s="28">
        <f t="shared" si="49"/>
        <v>1.053518046084784</v>
      </c>
      <c r="K48" s="28">
        <f t="shared" si="49"/>
        <v>1.2164610092646795</v>
      </c>
      <c r="L48" s="28">
        <f t="shared" si="49"/>
        <v>1.0756768657748819</v>
      </c>
      <c r="M48" s="28" t="e">
        <f t="shared" si="49"/>
        <v>#DIV/0!</v>
      </c>
      <c r="N48" s="28" t="e">
        <f t="shared" si="49"/>
        <v>#DIV/0!</v>
      </c>
      <c r="O48" s="28" t="e">
        <f t="shared" si="49"/>
        <v>#DIV/0!</v>
      </c>
      <c r="P48" s="28" t="e">
        <f t="shared" si="49"/>
        <v>#DIV/0!</v>
      </c>
      <c r="Q48" s="28" t="e">
        <f t="shared" si="49"/>
        <v>#DIV/0!</v>
      </c>
      <c r="R48" s="28" t="e">
        <f t="shared" si="49"/>
        <v>#DIV/0!</v>
      </c>
      <c r="S48" s="28" t="e">
        <f t="shared" si="49"/>
        <v>#DIV/0!</v>
      </c>
      <c r="T48" s="28">
        <f aca="true" t="shared" si="50" ref="T48:V50">T$46+(T$51-T$46)*($A48-$A$46)/($A$51-$A$46)</f>
        <v>1.2104622395705535</v>
      </c>
      <c r="U48" s="28" t="e">
        <f t="shared" si="50"/>
        <v>#DIV/0!</v>
      </c>
      <c r="V48" s="28" t="e">
        <f t="shared" si="50"/>
        <v>#DIV/0!</v>
      </c>
      <c r="W48" s="33"/>
    </row>
    <row r="49" spans="1:23" s="19" customFormat="1" ht="11.25">
      <c r="A49" s="19">
        <f aca="true" t="shared" si="51" ref="A49:A56">1+A48</f>
        <v>25</v>
      </c>
      <c r="B49" s="19" t="str">
        <f>'blk, drift &amp; conc calc'!B100</f>
        <v>142R2(68-78)</v>
      </c>
      <c r="C49" s="28">
        <f>C$46+(C$51-C$46)*($A49-$A$46)/($A$51-$A$46)</f>
        <v>1.1219105303195351</v>
      </c>
      <c r="D49" s="28">
        <f>D$46+(D$51-D$46)*($A49-$A$46)/($A$51-$A$46)</f>
        <v>1.0264941383083657</v>
      </c>
      <c r="E49" s="28">
        <f t="shared" si="49"/>
        <v>1.0997020031761975</v>
      </c>
      <c r="F49" s="28">
        <f t="shared" si="49"/>
        <v>1.0709406534499186</v>
      </c>
      <c r="G49" s="28">
        <f t="shared" si="49"/>
        <v>1.0948025622930488</v>
      </c>
      <c r="H49" s="28">
        <f t="shared" si="49"/>
        <v>1.0382817278279364</v>
      </c>
      <c r="I49" s="28">
        <f t="shared" si="49"/>
        <v>1.0787022528837988</v>
      </c>
      <c r="J49" s="28">
        <f t="shared" si="49"/>
        <v>1.0573494501944936</v>
      </c>
      <c r="K49" s="28">
        <f t="shared" si="49"/>
        <v>1.2329240393269911</v>
      </c>
      <c r="L49" s="28">
        <f t="shared" si="49"/>
        <v>1.080507356607237</v>
      </c>
      <c r="M49" s="28" t="e">
        <f t="shared" si="49"/>
        <v>#DIV/0!</v>
      </c>
      <c r="N49" s="28" t="e">
        <f t="shared" si="49"/>
        <v>#DIV/0!</v>
      </c>
      <c r="O49" s="28" t="e">
        <f t="shared" si="49"/>
        <v>#DIV/0!</v>
      </c>
      <c r="P49" s="28" t="e">
        <f t="shared" si="49"/>
        <v>#DIV/0!</v>
      </c>
      <c r="Q49" s="28" t="e">
        <f t="shared" si="49"/>
        <v>#DIV/0!</v>
      </c>
      <c r="R49" s="28" t="e">
        <f t="shared" si="49"/>
        <v>#DIV/0!</v>
      </c>
      <c r="S49" s="28" t="e">
        <f>S$46+(S$51-S$46)*($A49-$A$46)/($A$51-$A$46)</f>
        <v>#DIV/0!</v>
      </c>
      <c r="T49" s="28">
        <f t="shared" si="50"/>
        <v>1.2264690307649657</v>
      </c>
      <c r="U49" s="28" t="e">
        <f t="shared" si="50"/>
        <v>#DIV/0!</v>
      </c>
      <c r="V49" s="28" t="e">
        <f t="shared" si="50"/>
        <v>#DIV/0!</v>
      </c>
      <c r="W49" s="28"/>
    </row>
    <row r="50" spans="1:23" s="19" customFormat="1" ht="11.25">
      <c r="A50" s="19">
        <f t="shared" si="51"/>
        <v>26</v>
      </c>
      <c r="B50" s="19" t="str">
        <f>'blk, drift &amp; conc calc'!B101</f>
        <v>144R1(41-49)</v>
      </c>
      <c r="C50" s="28">
        <f t="shared" si="49"/>
        <v>1.1239462482857716</v>
      </c>
      <c r="D50" s="28">
        <f t="shared" si="49"/>
        <v>1.02936017609906</v>
      </c>
      <c r="E50" s="28">
        <f t="shared" si="49"/>
        <v>1.1062039801665082</v>
      </c>
      <c r="F50" s="28">
        <f t="shared" si="49"/>
        <v>1.0752598688643504</v>
      </c>
      <c r="G50" s="28">
        <f t="shared" si="49"/>
        <v>1.0969645308243108</v>
      </c>
      <c r="H50" s="28">
        <f t="shared" si="49"/>
        <v>1.0405611074550662</v>
      </c>
      <c r="I50" s="28">
        <f t="shared" si="49"/>
        <v>1.0820348039069898</v>
      </c>
      <c r="J50" s="28">
        <f t="shared" si="49"/>
        <v>1.0611808543042034</v>
      </c>
      <c r="K50" s="28">
        <f t="shared" si="49"/>
        <v>1.2493870693893028</v>
      </c>
      <c r="L50" s="28">
        <f t="shared" si="49"/>
        <v>1.0853378474395918</v>
      </c>
      <c r="M50" s="28" t="e">
        <f t="shared" si="49"/>
        <v>#DIV/0!</v>
      </c>
      <c r="N50" s="28" t="e">
        <f t="shared" si="49"/>
        <v>#DIV/0!</v>
      </c>
      <c r="O50" s="28" t="e">
        <f t="shared" si="49"/>
        <v>#DIV/0!</v>
      </c>
      <c r="P50" s="28" t="e">
        <f t="shared" si="49"/>
        <v>#DIV/0!</v>
      </c>
      <c r="Q50" s="28" t="e">
        <f t="shared" si="49"/>
        <v>#DIV/0!</v>
      </c>
      <c r="R50" s="28" t="e">
        <f t="shared" si="49"/>
        <v>#DIV/0!</v>
      </c>
      <c r="S50" s="28" t="e">
        <f>S$46+(S$51-S$46)*($A50-$A$46)/($A$51-$A$46)</f>
        <v>#DIV/0!</v>
      </c>
      <c r="T50" s="28">
        <f t="shared" si="50"/>
        <v>1.2424758219593781</v>
      </c>
      <c r="U50" s="28" t="e">
        <f t="shared" si="50"/>
        <v>#DIV/0!</v>
      </c>
      <c r="V50" s="28" t="e">
        <f t="shared" si="50"/>
        <v>#DIV/0!</v>
      </c>
      <c r="W50" s="28"/>
    </row>
    <row r="51" spans="1:23" s="18" customFormat="1" ht="11.25">
      <c r="A51" s="18">
        <f t="shared" si="51"/>
        <v>27</v>
      </c>
      <c r="B51" s="18" t="str">
        <f>'blk, drift &amp; conc calc'!B102</f>
        <v>Drift (7)</v>
      </c>
      <c r="C51" s="30">
        <f>C20/100</f>
        <v>1.1259819662520083</v>
      </c>
      <c r="D51" s="30">
        <f>D20/100</f>
        <v>1.0322262138897547</v>
      </c>
      <c r="E51" s="30">
        <f aca="true" t="shared" si="52" ref="E51:L51">E20/100</f>
        <v>1.112705957156819</v>
      </c>
      <c r="F51" s="30">
        <f t="shared" si="52"/>
        <v>1.079579084278782</v>
      </c>
      <c r="G51" s="30">
        <f t="shared" si="52"/>
        <v>1.0991264993555727</v>
      </c>
      <c r="H51" s="30">
        <f t="shared" si="52"/>
        <v>1.042840487082196</v>
      </c>
      <c r="I51" s="30">
        <f t="shared" si="52"/>
        <v>1.085367354930181</v>
      </c>
      <c r="J51" s="30">
        <f t="shared" si="52"/>
        <v>1.065012258413913</v>
      </c>
      <c r="K51" s="30">
        <f t="shared" si="52"/>
        <v>1.2658500994516144</v>
      </c>
      <c r="L51" s="30">
        <f t="shared" si="52"/>
        <v>1.090168338271947</v>
      </c>
      <c r="M51" s="30" t="e">
        <f aca="true" t="shared" si="53" ref="M51:V51">M20/100</f>
        <v>#DIV/0!</v>
      </c>
      <c r="N51" s="30" t="e">
        <f t="shared" si="53"/>
        <v>#DIV/0!</v>
      </c>
      <c r="O51" s="30" t="e">
        <f t="shared" si="53"/>
        <v>#DIV/0!</v>
      </c>
      <c r="P51" s="30" t="e">
        <f t="shared" si="53"/>
        <v>#DIV/0!</v>
      </c>
      <c r="Q51" s="30" t="e">
        <f t="shared" si="53"/>
        <v>#DIV/0!</v>
      </c>
      <c r="R51" s="30" t="e">
        <f t="shared" si="53"/>
        <v>#DIV/0!</v>
      </c>
      <c r="S51" s="30" t="e">
        <f t="shared" si="53"/>
        <v>#DIV/0!</v>
      </c>
      <c r="T51" s="30">
        <f t="shared" si="53"/>
        <v>1.2584826131537903</v>
      </c>
      <c r="U51" s="30" t="e">
        <f t="shared" si="53"/>
        <v>#DIV/0!</v>
      </c>
      <c r="V51" s="30" t="e">
        <f t="shared" si="53"/>
        <v>#DIV/0!</v>
      </c>
      <c r="W51" s="30"/>
    </row>
    <row r="52" spans="1:23" s="19" customFormat="1" ht="11.25">
      <c r="A52" s="19">
        <f t="shared" si="51"/>
        <v>28</v>
      </c>
      <c r="B52" s="19" t="str">
        <f>'blk, drift &amp; conc calc'!B103</f>
        <v>JA-3 (2)</v>
      </c>
      <c r="C52" s="28">
        <f aca="true" t="shared" si="54" ref="C52:D55">C$51+(C$56-C$51)*($A52-$A$51)/($A$56-$A$51)</f>
        <v>1.129312184771528</v>
      </c>
      <c r="D52" s="28">
        <f t="shared" si="54"/>
        <v>1.0354624258702991</v>
      </c>
      <c r="E52" s="28">
        <f aca="true" t="shared" si="55" ref="E52:L52">E$51+(E$56-E$51)*($A52-$A$51)/($A$56-$A$51)</f>
        <v>1.1151308075092474</v>
      </c>
      <c r="F52" s="28">
        <f t="shared" si="55"/>
        <v>1.0806841997453127</v>
      </c>
      <c r="G52" s="28">
        <f t="shared" si="55"/>
        <v>1.1072298163663605</v>
      </c>
      <c r="H52" s="28">
        <f t="shared" si="55"/>
        <v>1.04380395392568</v>
      </c>
      <c r="I52" s="28">
        <f t="shared" si="55"/>
        <v>1.0877112383090697</v>
      </c>
      <c r="J52" s="28">
        <f t="shared" si="55"/>
        <v>1.0667754614857201</v>
      </c>
      <c r="K52" s="28">
        <f t="shared" si="55"/>
        <v>1.2776544887734307</v>
      </c>
      <c r="L52" s="28">
        <f t="shared" si="55"/>
        <v>1.0883136838175729</v>
      </c>
      <c r="M52" s="28" t="e">
        <f aca="true" t="shared" si="56" ref="M52:V55">M$51+(M$56-M$51)*($A52-$A$51)/($A$56-$A$51)</f>
        <v>#DIV/0!</v>
      </c>
      <c r="N52" s="28" t="e">
        <f t="shared" si="56"/>
        <v>#DIV/0!</v>
      </c>
      <c r="O52" s="28" t="e">
        <f t="shared" si="56"/>
        <v>#DIV/0!</v>
      </c>
      <c r="P52" s="28" t="e">
        <f t="shared" si="56"/>
        <v>#DIV/0!</v>
      </c>
      <c r="Q52" s="28" t="e">
        <f t="shared" si="56"/>
        <v>#DIV/0!</v>
      </c>
      <c r="R52" s="28" t="e">
        <f t="shared" si="56"/>
        <v>#DIV/0!</v>
      </c>
      <c r="S52" s="28" t="e">
        <f t="shared" si="56"/>
        <v>#DIV/0!</v>
      </c>
      <c r="T52" s="28">
        <f t="shared" si="56"/>
        <v>1.269959868211741</v>
      </c>
      <c r="U52" s="28" t="e">
        <f t="shared" si="56"/>
        <v>#DIV/0!</v>
      </c>
      <c r="V52" s="28" t="e">
        <f t="shared" si="56"/>
        <v>#DIV/0!</v>
      </c>
      <c r="W52" s="33"/>
    </row>
    <row r="53" spans="1:23" s="19" customFormat="1" ht="11.25">
      <c r="A53" s="19">
        <f t="shared" si="51"/>
        <v>29</v>
      </c>
      <c r="B53" s="19" t="str">
        <f>'blk, drift &amp; conc calc'!B104</f>
        <v>Blank (2)</v>
      </c>
      <c r="C53" s="28">
        <f t="shared" si="54"/>
        <v>1.1326424032910476</v>
      </c>
      <c r="D53" s="28">
        <f t="shared" si="54"/>
        <v>1.0386986378508438</v>
      </c>
      <c r="E53" s="28">
        <f aca="true" t="shared" si="57" ref="E53:L55">E$51+(E$56-E$51)*($A53-$A$51)/($A$56-$A$51)</f>
        <v>1.117555657861676</v>
      </c>
      <c r="F53" s="28">
        <f t="shared" si="57"/>
        <v>1.0817893152118434</v>
      </c>
      <c r="G53" s="28">
        <f t="shared" si="57"/>
        <v>1.1153331333771483</v>
      </c>
      <c r="H53" s="28">
        <f t="shared" si="57"/>
        <v>1.0447674207691642</v>
      </c>
      <c r="I53" s="28">
        <f t="shared" si="57"/>
        <v>1.0900551216879586</v>
      </c>
      <c r="J53" s="28">
        <f t="shared" si="57"/>
        <v>1.0685386645575272</v>
      </c>
      <c r="K53" s="28">
        <f t="shared" si="57"/>
        <v>1.2894588780952467</v>
      </c>
      <c r="L53" s="28">
        <f t="shared" si="57"/>
        <v>1.0864590293631986</v>
      </c>
      <c r="M53" s="28" t="e">
        <f t="shared" si="56"/>
        <v>#DIV/0!</v>
      </c>
      <c r="N53" s="28" t="e">
        <f t="shared" si="56"/>
        <v>#DIV/0!</v>
      </c>
      <c r="O53" s="28" t="e">
        <f t="shared" si="56"/>
        <v>#DIV/0!</v>
      </c>
      <c r="P53" s="28" t="e">
        <f t="shared" si="56"/>
        <v>#DIV/0!</v>
      </c>
      <c r="Q53" s="28" t="e">
        <f t="shared" si="56"/>
        <v>#DIV/0!</v>
      </c>
      <c r="R53" s="28" t="e">
        <f t="shared" si="56"/>
        <v>#DIV/0!</v>
      </c>
      <c r="S53" s="28" t="e">
        <f t="shared" si="56"/>
        <v>#DIV/0!</v>
      </c>
      <c r="T53" s="28">
        <f t="shared" si="56"/>
        <v>1.2814371232696917</v>
      </c>
      <c r="U53" s="28" t="e">
        <f t="shared" si="56"/>
        <v>#DIV/0!</v>
      </c>
      <c r="V53" s="28" t="e">
        <f t="shared" si="56"/>
        <v>#DIV/0!</v>
      </c>
      <c r="W53" s="28"/>
    </row>
    <row r="54" spans="1:23" s="19" customFormat="1" ht="11.25">
      <c r="A54" s="19">
        <f t="shared" si="51"/>
        <v>30</v>
      </c>
      <c r="B54" s="19" t="str">
        <f>'blk, drift &amp; conc calc'!B105</f>
        <v>DTS-1 (2)</v>
      </c>
      <c r="C54" s="28">
        <f t="shared" si="54"/>
        <v>1.1359726218105675</v>
      </c>
      <c r="D54" s="28">
        <f t="shared" si="54"/>
        <v>1.0419348498313883</v>
      </c>
      <c r="E54" s="28">
        <f t="shared" si="57"/>
        <v>1.1199805082141046</v>
      </c>
      <c r="F54" s="28">
        <f t="shared" si="57"/>
        <v>1.0828944306783739</v>
      </c>
      <c r="G54" s="28">
        <f t="shared" si="57"/>
        <v>1.123436450387936</v>
      </c>
      <c r="H54" s="28">
        <f t="shared" si="57"/>
        <v>1.0457308876126485</v>
      </c>
      <c r="I54" s="28">
        <f t="shared" si="57"/>
        <v>1.0923990050668473</v>
      </c>
      <c r="J54" s="28">
        <f t="shared" si="57"/>
        <v>1.070301867629334</v>
      </c>
      <c r="K54" s="28">
        <f t="shared" si="57"/>
        <v>1.301263267417063</v>
      </c>
      <c r="L54" s="28">
        <f t="shared" si="57"/>
        <v>1.0846043749088246</v>
      </c>
      <c r="M54" s="28" t="e">
        <f t="shared" si="56"/>
        <v>#DIV/0!</v>
      </c>
      <c r="N54" s="28" t="e">
        <f t="shared" si="56"/>
        <v>#DIV/0!</v>
      </c>
      <c r="O54" s="28" t="e">
        <f t="shared" si="56"/>
        <v>#DIV/0!</v>
      </c>
      <c r="P54" s="28" t="e">
        <f t="shared" si="56"/>
        <v>#DIV/0!</v>
      </c>
      <c r="Q54" s="28" t="e">
        <f t="shared" si="56"/>
        <v>#DIV/0!</v>
      </c>
      <c r="R54" s="28" t="e">
        <f t="shared" si="56"/>
        <v>#DIV/0!</v>
      </c>
      <c r="S54" s="28" t="e">
        <f t="shared" si="56"/>
        <v>#DIV/0!</v>
      </c>
      <c r="T54" s="28">
        <f t="shared" si="56"/>
        <v>1.2929143783276422</v>
      </c>
      <c r="U54" s="28" t="e">
        <f t="shared" si="56"/>
        <v>#DIV/0!</v>
      </c>
      <c r="V54" s="28" t="e">
        <f t="shared" si="56"/>
        <v>#DIV/0!</v>
      </c>
      <c r="W54" s="28"/>
    </row>
    <row r="55" spans="1:23" s="19" customFormat="1" ht="11.25">
      <c r="A55" s="19">
        <f t="shared" si="51"/>
        <v>31</v>
      </c>
      <c r="B55" s="19" t="str">
        <f>'blk, drift &amp; conc calc'!B106</f>
        <v>Acid Blank</v>
      </c>
      <c r="C55" s="28">
        <f t="shared" si="54"/>
        <v>1.139302840330087</v>
      </c>
      <c r="D55" s="28">
        <f t="shared" si="54"/>
        <v>1.045171061811933</v>
      </c>
      <c r="E55" s="28">
        <f t="shared" si="57"/>
        <v>1.1224053585665332</v>
      </c>
      <c r="F55" s="28">
        <f t="shared" si="57"/>
        <v>1.0839995461449046</v>
      </c>
      <c r="G55" s="28">
        <f t="shared" si="57"/>
        <v>1.1315397673987238</v>
      </c>
      <c r="H55" s="28">
        <f t="shared" si="57"/>
        <v>1.0466943544561327</v>
      </c>
      <c r="I55" s="28">
        <f t="shared" si="57"/>
        <v>1.0947428884457362</v>
      </c>
      <c r="J55" s="28">
        <f t="shared" si="57"/>
        <v>1.0720650707011412</v>
      </c>
      <c r="K55" s="28">
        <f t="shared" si="57"/>
        <v>1.313067656738879</v>
      </c>
      <c r="L55" s="28">
        <f t="shared" si="57"/>
        <v>1.0827497204544503</v>
      </c>
      <c r="M55" s="28" t="e">
        <f t="shared" si="56"/>
        <v>#DIV/0!</v>
      </c>
      <c r="N55" s="28" t="e">
        <f t="shared" si="56"/>
        <v>#DIV/0!</v>
      </c>
      <c r="O55" s="28" t="e">
        <f t="shared" si="56"/>
        <v>#DIV/0!</v>
      </c>
      <c r="P55" s="28" t="e">
        <f t="shared" si="56"/>
        <v>#DIV/0!</v>
      </c>
      <c r="Q55" s="28" t="e">
        <f t="shared" si="56"/>
        <v>#DIV/0!</v>
      </c>
      <c r="R55" s="28" t="e">
        <f t="shared" si="56"/>
        <v>#DIV/0!</v>
      </c>
      <c r="S55" s="28" t="e">
        <f t="shared" si="56"/>
        <v>#DIV/0!</v>
      </c>
      <c r="T55" s="28">
        <f t="shared" si="56"/>
        <v>1.304391633385593</v>
      </c>
      <c r="U55" s="28" t="e">
        <f t="shared" si="56"/>
        <v>#DIV/0!</v>
      </c>
      <c r="V55" s="28" t="e">
        <f t="shared" si="56"/>
        <v>#DIV/0!</v>
      </c>
      <c r="W55" s="33"/>
    </row>
    <row r="56" spans="1:22" s="18" customFormat="1" ht="11.25">
      <c r="A56" s="18">
        <f t="shared" si="51"/>
        <v>32</v>
      </c>
      <c r="B56" s="18" t="str">
        <f>'blk, drift &amp; conc calc'!B107</f>
        <v>Drift (8)</v>
      </c>
      <c r="C56" s="30">
        <f>C21/100</f>
        <v>1.1426330588496068</v>
      </c>
      <c r="D56" s="30">
        <f>D21/100</f>
        <v>1.0484072737924774</v>
      </c>
      <c r="E56" s="30">
        <f aca="true" t="shared" si="58" ref="E56:L56">E21/100</f>
        <v>1.1248302089189617</v>
      </c>
      <c r="F56" s="30">
        <f t="shared" si="58"/>
        <v>1.0851046616114353</v>
      </c>
      <c r="G56" s="30">
        <f t="shared" si="58"/>
        <v>1.1396430844095116</v>
      </c>
      <c r="H56" s="30">
        <f t="shared" si="58"/>
        <v>1.0476578212996168</v>
      </c>
      <c r="I56" s="30">
        <f t="shared" si="58"/>
        <v>1.0970867718246249</v>
      </c>
      <c r="J56" s="30">
        <f t="shared" si="58"/>
        <v>1.0738282737729483</v>
      </c>
      <c r="K56" s="30">
        <f t="shared" si="58"/>
        <v>1.3248720460606953</v>
      </c>
      <c r="L56" s="30">
        <f t="shared" si="58"/>
        <v>1.0808950660000762</v>
      </c>
      <c r="M56" s="30" t="e">
        <f aca="true" t="shared" si="59" ref="M56:V56">M21/100</f>
        <v>#DIV/0!</v>
      </c>
      <c r="N56" s="30" t="e">
        <f t="shared" si="59"/>
        <v>#DIV/0!</v>
      </c>
      <c r="O56" s="30" t="e">
        <f t="shared" si="59"/>
        <v>#DIV/0!</v>
      </c>
      <c r="P56" s="30" t="e">
        <f t="shared" si="59"/>
        <v>#DIV/0!</v>
      </c>
      <c r="Q56" s="30" t="e">
        <f t="shared" si="59"/>
        <v>#DIV/0!</v>
      </c>
      <c r="R56" s="30" t="e">
        <f t="shared" si="59"/>
        <v>#DIV/0!</v>
      </c>
      <c r="S56" s="30" t="e">
        <f t="shared" si="59"/>
        <v>#DIV/0!</v>
      </c>
      <c r="T56" s="30">
        <f t="shared" si="59"/>
        <v>1.3158688884435437</v>
      </c>
      <c r="U56" s="30" t="e">
        <f t="shared" si="59"/>
        <v>#DIV/0!</v>
      </c>
      <c r="V56" s="30" t="e">
        <f t="shared" si="59"/>
        <v>#DIV/0!</v>
      </c>
    </row>
  </sheetData>
  <printOptions/>
  <pageMargins left="0.75" right="0.75" top="1" bottom="1" header="0.5" footer="0.5"/>
  <pageSetup fitToHeight="1" fitToWidth="1" horizontalDpi="600" verticalDpi="600" orientation="landscape" scale="6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P3968"/>
  <sheetViews>
    <sheetView workbookViewId="0" topLeftCell="A1">
      <selection activeCell="D9" sqref="D9"/>
    </sheetView>
  </sheetViews>
  <sheetFormatPr defaultColWidth="11.421875" defaultRowHeight="12.75"/>
  <cols>
    <col min="1" max="16384" width="12.421875" style="90" customWidth="1"/>
  </cols>
  <sheetData>
    <row r="5" ht="16.5">
      <c r="F5" s="129" t="s">
        <v>1216</v>
      </c>
    </row>
    <row r="8" ht="12.75">
      <c r="F8" s="130" t="s">
        <v>1126</v>
      </c>
    </row>
    <row r="13" spans="1:7" ht="12.75">
      <c r="A13" s="131" t="s">
        <v>1217</v>
      </c>
      <c r="F13" s="132" t="s">
        <v>1218</v>
      </c>
      <c r="G13" s="133" t="s">
        <v>1219</v>
      </c>
    </row>
    <row r="14" spans="4:11" ht="12.75">
      <c r="D14" s="134" t="s">
        <v>1220</v>
      </c>
      <c r="E14" s="133" t="s">
        <v>1230</v>
      </c>
      <c r="G14" s="132" t="s">
        <v>1221</v>
      </c>
      <c r="I14" s="133" t="s">
        <v>1222</v>
      </c>
      <c r="J14" s="132" t="s">
        <v>1049</v>
      </c>
      <c r="K14" s="135">
        <v>0.6029412150382996</v>
      </c>
    </row>
    <row r="15" spans="6:7" ht="12.75">
      <c r="F15" s="134" t="s">
        <v>1050</v>
      </c>
      <c r="G15" s="133" t="s">
        <v>1051</v>
      </c>
    </row>
    <row r="16" spans="1:11" ht="12.75">
      <c r="A16" s="136" t="s">
        <v>1052</v>
      </c>
      <c r="B16" s="137">
        <v>38385.00375</v>
      </c>
      <c r="D16" s="132" t="s">
        <v>1053</v>
      </c>
      <c r="E16" s="133" t="s">
        <v>1054</v>
      </c>
      <c r="F16" s="132" t="s">
        <v>1055</v>
      </c>
      <c r="G16" s="133" t="s">
        <v>1056</v>
      </c>
      <c r="H16" s="132" t="s">
        <v>1180</v>
      </c>
      <c r="I16" s="133" t="s">
        <v>1181</v>
      </c>
      <c r="J16" s="132" t="s">
        <v>1182</v>
      </c>
      <c r="K16" s="135">
        <v>3.1764707565307617</v>
      </c>
    </row>
    <row r="19" spans="1:16" ht="12.75">
      <c r="A19" s="138" t="s">
        <v>1183</v>
      </c>
      <c r="B19" s="133" t="s">
        <v>1231</v>
      </c>
      <c r="D19" s="138" t="s">
        <v>1184</v>
      </c>
      <c r="E19" s="133" t="s">
        <v>1185</v>
      </c>
      <c r="F19" s="134" t="s">
        <v>1186</v>
      </c>
      <c r="G19" s="139" t="s">
        <v>1187</v>
      </c>
      <c r="H19" s="140">
        <v>1</v>
      </c>
      <c r="I19" s="141" t="s">
        <v>1188</v>
      </c>
      <c r="J19" s="140">
        <v>1</v>
      </c>
      <c r="K19" s="139" t="s">
        <v>1189</v>
      </c>
      <c r="L19" s="142">
        <v>1</v>
      </c>
      <c r="M19" s="139" t="s">
        <v>1190</v>
      </c>
      <c r="N19" s="143">
        <v>1</v>
      </c>
      <c r="O19" s="139" t="s">
        <v>1191</v>
      </c>
      <c r="P19" s="143">
        <v>1</v>
      </c>
    </row>
    <row r="21" spans="1:10" ht="12.75">
      <c r="A21" s="144" t="s">
        <v>1093</v>
      </c>
      <c r="C21" s="145" t="s">
        <v>1094</v>
      </c>
      <c r="D21" s="145" t="s">
        <v>1095</v>
      </c>
      <c r="F21" s="145" t="s">
        <v>1096</v>
      </c>
      <c r="G21" s="145" t="s">
        <v>1097</v>
      </c>
      <c r="H21" s="145" t="s">
        <v>1098</v>
      </c>
      <c r="I21" s="146" t="s">
        <v>1099</v>
      </c>
      <c r="J21" s="145" t="s">
        <v>1100</v>
      </c>
    </row>
    <row r="22" spans="1:8" ht="12.75">
      <c r="A22" s="147" t="s">
        <v>1215</v>
      </c>
      <c r="C22" s="148">
        <v>178.2290000000503</v>
      </c>
      <c r="D22" s="128">
        <v>779.3683627061546</v>
      </c>
      <c r="F22" s="128">
        <v>512</v>
      </c>
      <c r="G22" s="128">
        <v>435</v>
      </c>
      <c r="H22" s="149" t="s">
        <v>1127</v>
      </c>
    </row>
    <row r="24" spans="4:8" ht="12.75">
      <c r="D24" s="128">
        <v>756.5145830819383</v>
      </c>
      <c r="F24" s="128">
        <v>454</v>
      </c>
      <c r="G24" s="128">
        <v>453</v>
      </c>
      <c r="H24" s="149" t="s">
        <v>1128</v>
      </c>
    </row>
    <row r="26" spans="4:8" ht="12.75">
      <c r="D26" s="128">
        <v>782.0988849243149</v>
      </c>
      <c r="F26" s="128">
        <v>414</v>
      </c>
      <c r="G26" s="128">
        <v>473.00000000046566</v>
      </c>
      <c r="H26" s="149" t="s">
        <v>1129</v>
      </c>
    </row>
    <row r="28" spans="1:8" ht="12.75">
      <c r="A28" s="144" t="s">
        <v>1101</v>
      </c>
      <c r="C28" s="150" t="s">
        <v>1102</v>
      </c>
      <c r="D28" s="128">
        <v>772.6606102374692</v>
      </c>
      <c r="F28" s="128">
        <v>460</v>
      </c>
      <c r="G28" s="128">
        <v>453.6666666668219</v>
      </c>
      <c r="H28" s="128">
        <v>316.01282377905375</v>
      </c>
    </row>
    <row r="29" spans="1:8" ht="12.75">
      <c r="A29" s="127">
        <v>38384.99837962963</v>
      </c>
      <c r="C29" s="150" t="s">
        <v>1103</v>
      </c>
      <c r="D29" s="128">
        <v>14.049362354795836</v>
      </c>
      <c r="F29" s="128">
        <v>49.27473997901968</v>
      </c>
      <c r="G29" s="128">
        <v>19.008769906080815</v>
      </c>
      <c r="H29" s="128">
        <v>14.049362354795836</v>
      </c>
    </row>
    <row r="31" spans="3:8" ht="12.75">
      <c r="C31" s="150" t="s">
        <v>1104</v>
      </c>
      <c r="D31" s="128">
        <v>1.8183096392707159</v>
      </c>
      <c r="F31" s="128">
        <v>10.71189999543906</v>
      </c>
      <c r="G31" s="128">
        <v>4.190030104204478</v>
      </c>
      <c r="H31" s="128">
        <v>4.445820326778483</v>
      </c>
    </row>
    <row r="32" spans="1:10" ht="12.75">
      <c r="A32" s="144" t="s">
        <v>1093</v>
      </c>
      <c r="C32" s="145" t="s">
        <v>1094</v>
      </c>
      <c r="D32" s="145" t="s">
        <v>1095</v>
      </c>
      <c r="F32" s="145" t="s">
        <v>1096</v>
      </c>
      <c r="G32" s="145" t="s">
        <v>1097</v>
      </c>
      <c r="H32" s="145" t="s">
        <v>1098</v>
      </c>
      <c r="I32" s="146" t="s">
        <v>1099</v>
      </c>
      <c r="J32" s="145" t="s">
        <v>1100</v>
      </c>
    </row>
    <row r="33" spans="1:8" ht="12.75">
      <c r="A33" s="147" t="s">
        <v>1244</v>
      </c>
      <c r="C33" s="148">
        <v>251.61100000003353</v>
      </c>
      <c r="D33" s="128">
        <v>4250308.382591248</v>
      </c>
      <c r="F33" s="128">
        <v>28400</v>
      </c>
      <c r="G33" s="128">
        <v>26300</v>
      </c>
      <c r="H33" s="149" t="s">
        <v>1130</v>
      </c>
    </row>
    <row r="35" spans="4:8" ht="12.75">
      <c r="D35" s="128">
        <v>4249981.3274383545</v>
      </c>
      <c r="F35" s="128">
        <v>30900</v>
      </c>
      <c r="G35" s="128">
        <v>26600</v>
      </c>
      <c r="H35" s="149" t="s">
        <v>1131</v>
      </c>
    </row>
    <row r="37" spans="4:8" ht="12.75">
      <c r="D37" s="128">
        <v>4237728.961181641</v>
      </c>
      <c r="F37" s="128">
        <v>34000</v>
      </c>
      <c r="G37" s="128">
        <v>26600</v>
      </c>
      <c r="H37" s="149" t="s">
        <v>1132</v>
      </c>
    </row>
    <row r="39" spans="1:10" ht="12.75">
      <c r="A39" s="144" t="s">
        <v>1101</v>
      </c>
      <c r="C39" s="150" t="s">
        <v>1102</v>
      </c>
      <c r="D39" s="128">
        <v>4246006.223737081</v>
      </c>
      <c r="F39" s="128">
        <v>31100</v>
      </c>
      <c r="G39" s="128">
        <v>26500</v>
      </c>
      <c r="H39" s="128">
        <v>4217228.896245296</v>
      </c>
      <c r="I39" s="128">
        <v>-0.0001</v>
      </c>
      <c r="J39" s="128">
        <v>-0.0001</v>
      </c>
    </row>
    <row r="40" spans="1:8" ht="12.75">
      <c r="A40" s="127">
        <v>38384.99885416667</v>
      </c>
      <c r="C40" s="150" t="s">
        <v>1103</v>
      </c>
      <c r="D40" s="128">
        <v>7170.184643833565</v>
      </c>
      <c r="F40" s="128">
        <v>2805.3520278211076</v>
      </c>
      <c r="G40" s="128">
        <v>173.20508075688772</v>
      </c>
      <c r="H40" s="128">
        <v>7170.184643833565</v>
      </c>
    </row>
    <row r="42" spans="3:8" ht="12.75">
      <c r="C42" s="150" t="s">
        <v>1104</v>
      </c>
      <c r="D42" s="128">
        <v>0.16886891507009616</v>
      </c>
      <c r="F42" s="128">
        <v>9.020424526755974</v>
      </c>
      <c r="G42" s="128">
        <v>0.6536040783278783</v>
      </c>
      <c r="H42" s="128">
        <v>0.17002123480225034</v>
      </c>
    </row>
    <row r="43" spans="1:10" ht="12.75">
      <c r="A43" s="144" t="s">
        <v>1093</v>
      </c>
      <c r="C43" s="145" t="s">
        <v>1094</v>
      </c>
      <c r="D43" s="145" t="s">
        <v>1095</v>
      </c>
      <c r="F43" s="145" t="s">
        <v>1096</v>
      </c>
      <c r="G43" s="145" t="s">
        <v>1097</v>
      </c>
      <c r="H43" s="145" t="s">
        <v>1098</v>
      </c>
      <c r="I43" s="146" t="s">
        <v>1099</v>
      </c>
      <c r="J43" s="145" t="s">
        <v>1100</v>
      </c>
    </row>
    <row r="44" spans="1:8" ht="12.75">
      <c r="A44" s="147" t="s">
        <v>1247</v>
      </c>
      <c r="C44" s="148">
        <v>257.6099999998696</v>
      </c>
      <c r="D44" s="128">
        <v>426528.126727581</v>
      </c>
      <c r="F44" s="128">
        <v>14157.5</v>
      </c>
      <c r="G44" s="128">
        <v>11115</v>
      </c>
      <c r="H44" s="149" t="s">
        <v>1133</v>
      </c>
    </row>
    <row r="46" spans="4:8" ht="12.75">
      <c r="D46" s="128">
        <v>420461.4958539009</v>
      </c>
      <c r="F46" s="128">
        <v>13745</v>
      </c>
      <c r="G46" s="128">
        <v>11215</v>
      </c>
      <c r="H46" s="149" t="s">
        <v>1134</v>
      </c>
    </row>
    <row r="48" spans="4:8" ht="12.75">
      <c r="D48" s="128">
        <v>413139.10408115387</v>
      </c>
      <c r="F48" s="128">
        <v>13762.5</v>
      </c>
      <c r="G48" s="128">
        <v>11212.5</v>
      </c>
      <c r="H48" s="149" t="s">
        <v>1135</v>
      </c>
    </row>
    <row r="50" spans="1:10" ht="12.75">
      <c r="A50" s="144" t="s">
        <v>1101</v>
      </c>
      <c r="C50" s="150" t="s">
        <v>1102</v>
      </c>
      <c r="D50" s="128">
        <v>420042.9088875452</v>
      </c>
      <c r="F50" s="128">
        <v>13888.333333333332</v>
      </c>
      <c r="G50" s="128">
        <v>11180.833333333332</v>
      </c>
      <c r="H50" s="128">
        <v>407508.325554212</v>
      </c>
      <c r="I50" s="128">
        <v>-0.0001</v>
      </c>
      <c r="J50" s="128">
        <v>-0.0001</v>
      </c>
    </row>
    <row r="51" spans="1:8" ht="12.75">
      <c r="A51" s="127">
        <v>38384.99949074074</v>
      </c>
      <c r="C51" s="150" t="s">
        <v>1103</v>
      </c>
      <c r="D51" s="128">
        <v>6704.318991733365</v>
      </c>
      <c r="F51" s="128">
        <v>233.26933646181044</v>
      </c>
      <c r="G51" s="128">
        <v>57.027040369752086</v>
      </c>
      <c r="H51" s="128">
        <v>6704.318991733365</v>
      </c>
    </row>
    <row r="53" spans="3:8" ht="12.75">
      <c r="C53" s="150" t="s">
        <v>1104</v>
      </c>
      <c r="D53" s="128">
        <v>1.5961033622706058</v>
      </c>
      <c r="F53" s="128">
        <v>1.6796064067813068</v>
      </c>
      <c r="G53" s="128">
        <v>0.5100428444786654</v>
      </c>
      <c r="H53" s="128">
        <v>1.6451980416879777</v>
      </c>
    </row>
    <row r="54" spans="1:10" ht="12.75">
      <c r="A54" s="144" t="s">
        <v>1093</v>
      </c>
      <c r="C54" s="145" t="s">
        <v>1094</v>
      </c>
      <c r="D54" s="145" t="s">
        <v>1095</v>
      </c>
      <c r="F54" s="145" t="s">
        <v>1096</v>
      </c>
      <c r="G54" s="145" t="s">
        <v>1097</v>
      </c>
      <c r="H54" s="145" t="s">
        <v>1098</v>
      </c>
      <c r="I54" s="146" t="s">
        <v>1099</v>
      </c>
      <c r="J54" s="145" t="s">
        <v>1100</v>
      </c>
    </row>
    <row r="55" spans="1:8" ht="12.75">
      <c r="A55" s="147" t="s">
        <v>1246</v>
      </c>
      <c r="C55" s="148">
        <v>259.9399999999441</v>
      </c>
      <c r="D55" s="128">
        <v>4430111.323371887</v>
      </c>
      <c r="F55" s="128">
        <v>28275</v>
      </c>
      <c r="G55" s="128">
        <v>24325</v>
      </c>
      <c r="H55" s="149" t="s">
        <v>1136</v>
      </c>
    </row>
    <row r="57" spans="4:8" ht="12.75">
      <c r="D57" s="128">
        <v>4395607.953178406</v>
      </c>
      <c r="F57" s="128">
        <v>28475</v>
      </c>
      <c r="G57" s="128">
        <v>24375</v>
      </c>
      <c r="H57" s="149" t="s">
        <v>1137</v>
      </c>
    </row>
    <row r="59" spans="4:8" ht="12.75">
      <c r="D59" s="128">
        <v>4430502.017120361</v>
      </c>
      <c r="F59" s="128">
        <v>28350</v>
      </c>
      <c r="G59" s="128">
        <v>24300</v>
      </c>
      <c r="H59" s="149" t="s">
        <v>1138</v>
      </c>
    </row>
    <row r="61" spans="1:10" ht="12.75">
      <c r="A61" s="144" t="s">
        <v>1101</v>
      </c>
      <c r="C61" s="150" t="s">
        <v>1102</v>
      </c>
      <c r="D61" s="128">
        <v>4418740.431223552</v>
      </c>
      <c r="F61" s="128">
        <v>28366.666666666664</v>
      </c>
      <c r="G61" s="128">
        <v>24333.333333333336</v>
      </c>
      <c r="H61" s="128">
        <v>4392370.0608531805</v>
      </c>
      <c r="I61" s="128">
        <v>-0.0001</v>
      </c>
      <c r="J61" s="128">
        <v>-0.0001</v>
      </c>
    </row>
    <row r="62" spans="1:8" ht="12.75">
      <c r="A62" s="127">
        <v>38385.00016203704</v>
      </c>
      <c r="C62" s="150" t="s">
        <v>1103</v>
      </c>
      <c r="D62" s="128">
        <v>20034.266040544968</v>
      </c>
      <c r="F62" s="128">
        <v>101.03629710818451</v>
      </c>
      <c r="G62" s="128">
        <v>38.188130791298676</v>
      </c>
      <c r="H62" s="128">
        <v>20034.266040544968</v>
      </c>
    </row>
    <row r="64" spans="3:8" ht="12.75">
      <c r="C64" s="150" t="s">
        <v>1104</v>
      </c>
      <c r="D64" s="128">
        <v>0.453393141153518</v>
      </c>
      <c r="F64" s="128">
        <v>0.35617966078090907</v>
      </c>
      <c r="G64" s="128">
        <v>0.15693752379985756</v>
      </c>
      <c r="H64" s="128">
        <v>0.4561151670506897</v>
      </c>
    </row>
    <row r="65" spans="1:10" ht="12.75">
      <c r="A65" s="144" t="s">
        <v>1093</v>
      </c>
      <c r="C65" s="145" t="s">
        <v>1094</v>
      </c>
      <c r="D65" s="145" t="s">
        <v>1095</v>
      </c>
      <c r="F65" s="145" t="s">
        <v>1096</v>
      </c>
      <c r="G65" s="145" t="s">
        <v>1097</v>
      </c>
      <c r="H65" s="145" t="s">
        <v>1098</v>
      </c>
      <c r="I65" s="146" t="s">
        <v>1099</v>
      </c>
      <c r="J65" s="145" t="s">
        <v>1100</v>
      </c>
    </row>
    <row r="66" spans="1:8" ht="12.75">
      <c r="A66" s="147" t="s">
        <v>1248</v>
      </c>
      <c r="C66" s="148">
        <v>285.2129999999888</v>
      </c>
      <c r="D66" s="128">
        <v>801871.477309227</v>
      </c>
      <c r="F66" s="128">
        <v>12225</v>
      </c>
      <c r="G66" s="128">
        <v>11800</v>
      </c>
      <c r="H66" s="149" t="s">
        <v>1139</v>
      </c>
    </row>
    <row r="68" spans="4:8" ht="12.75">
      <c r="D68" s="128">
        <v>787369.9011278152</v>
      </c>
      <c r="F68" s="128">
        <v>12475</v>
      </c>
      <c r="G68" s="128">
        <v>11925</v>
      </c>
      <c r="H68" s="149" t="s">
        <v>1140</v>
      </c>
    </row>
    <row r="70" spans="4:8" ht="12.75">
      <c r="D70" s="128">
        <v>802914.4943084717</v>
      </c>
      <c r="F70" s="128">
        <v>12525</v>
      </c>
      <c r="G70" s="128">
        <v>11900</v>
      </c>
      <c r="H70" s="149" t="s">
        <v>1141</v>
      </c>
    </row>
    <row r="72" spans="1:10" ht="12.75">
      <c r="A72" s="144" t="s">
        <v>1101</v>
      </c>
      <c r="C72" s="150" t="s">
        <v>1102</v>
      </c>
      <c r="D72" s="128">
        <v>797385.2909151714</v>
      </c>
      <c r="F72" s="128">
        <v>12408.333333333332</v>
      </c>
      <c r="G72" s="128">
        <v>11875</v>
      </c>
      <c r="H72" s="128">
        <v>785271.81379893</v>
      </c>
      <c r="I72" s="128">
        <v>-0.0001</v>
      </c>
      <c r="J72" s="128">
        <v>-0.0001</v>
      </c>
    </row>
    <row r="73" spans="1:8" ht="12.75">
      <c r="A73" s="127">
        <v>38385.00084490741</v>
      </c>
      <c r="C73" s="150" t="s">
        <v>1103</v>
      </c>
      <c r="D73" s="128">
        <v>8689.245971865645</v>
      </c>
      <c r="F73" s="128">
        <v>160.7275126832159</v>
      </c>
      <c r="G73" s="128">
        <v>66.14378277661476</v>
      </c>
      <c r="H73" s="128">
        <v>8689.245971865645</v>
      </c>
    </row>
    <row r="75" spans="3:8" ht="12.75">
      <c r="C75" s="150" t="s">
        <v>1104</v>
      </c>
      <c r="D75" s="128">
        <v>1.089717363847139</v>
      </c>
      <c r="F75" s="128">
        <v>1.2953191082596314</v>
      </c>
      <c r="G75" s="128">
        <v>0.5570002760135978</v>
      </c>
      <c r="H75" s="128">
        <v>1.106527169214116</v>
      </c>
    </row>
    <row r="76" spans="1:10" ht="12.75">
      <c r="A76" s="144" t="s">
        <v>1093</v>
      </c>
      <c r="C76" s="145" t="s">
        <v>1094</v>
      </c>
      <c r="D76" s="145" t="s">
        <v>1095</v>
      </c>
      <c r="F76" s="145" t="s">
        <v>1096</v>
      </c>
      <c r="G76" s="145" t="s">
        <v>1097</v>
      </c>
      <c r="H76" s="145" t="s">
        <v>1098</v>
      </c>
      <c r="I76" s="146" t="s">
        <v>1099</v>
      </c>
      <c r="J76" s="145" t="s">
        <v>1100</v>
      </c>
    </row>
    <row r="77" spans="1:8" ht="12.75">
      <c r="A77" s="147" t="s">
        <v>1244</v>
      </c>
      <c r="C77" s="148">
        <v>288.1579999998212</v>
      </c>
      <c r="D77" s="128">
        <v>450748.1978316307</v>
      </c>
      <c r="F77" s="128">
        <v>4650</v>
      </c>
      <c r="G77" s="128">
        <v>4059.9999999962747</v>
      </c>
      <c r="H77" s="149" t="s">
        <v>1142</v>
      </c>
    </row>
    <row r="79" spans="4:8" ht="12.75">
      <c r="D79" s="128">
        <v>449902.9267754555</v>
      </c>
      <c r="F79" s="128">
        <v>4650</v>
      </c>
      <c r="G79" s="128">
        <v>4059.9999999962747</v>
      </c>
      <c r="H79" s="149" t="s">
        <v>1143</v>
      </c>
    </row>
    <row r="81" spans="4:8" ht="12.75">
      <c r="D81" s="128">
        <v>422621.1286659241</v>
      </c>
      <c r="F81" s="128">
        <v>4650</v>
      </c>
      <c r="G81" s="128">
        <v>4059.9999999962747</v>
      </c>
      <c r="H81" s="149" t="s">
        <v>1144</v>
      </c>
    </row>
    <row r="83" spans="1:10" ht="12.75">
      <c r="A83" s="144" t="s">
        <v>1101</v>
      </c>
      <c r="C83" s="150" t="s">
        <v>1102</v>
      </c>
      <c r="D83" s="128">
        <v>441090.7510910034</v>
      </c>
      <c r="F83" s="128">
        <v>4650</v>
      </c>
      <c r="G83" s="128">
        <v>4059.9999999962747</v>
      </c>
      <c r="H83" s="128">
        <v>436740.31967507605</v>
      </c>
      <c r="I83" s="128">
        <v>-0.0001</v>
      </c>
      <c r="J83" s="128">
        <v>-0.0001</v>
      </c>
    </row>
    <row r="84" spans="1:8" ht="12.75">
      <c r="A84" s="127">
        <v>38385.00127314815</v>
      </c>
      <c r="C84" s="150" t="s">
        <v>1103</v>
      </c>
      <c r="D84" s="128">
        <v>16000.744832144077</v>
      </c>
      <c r="G84" s="128">
        <v>5.638186222554939E-05</v>
      </c>
      <c r="H84" s="128">
        <v>16000.744832144077</v>
      </c>
    </row>
    <row r="86" spans="3:8" ht="12.75">
      <c r="C86" s="150" t="s">
        <v>1104</v>
      </c>
      <c r="D86" s="128">
        <v>3.6275403173989687</v>
      </c>
      <c r="F86" s="128">
        <v>0</v>
      </c>
      <c r="G86" s="128">
        <v>1.3887158183645595E-06</v>
      </c>
      <c r="H86" s="128">
        <v>3.6636747539243077</v>
      </c>
    </row>
    <row r="87" spans="1:10" ht="12.75">
      <c r="A87" s="144" t="s">
        <v>1093</v>
      </c>
      <c r="C87" s="145" t="s">
        <v>1094</v>
      </c>
      <c r="D87" s="145" t="s">
        <v>1095</v>
      </c>
      <c r="F87" s="145" t="s">
        <v>1096</v>
      </c>
      <c r="G87" s="145" t="s">
        <v>1097</v>
      </c>
      <c r="H87" s="145" t="s">
        <v>1098</v>
      </c>
      <c r="I87" s="146" t="s">
        <v>1099</v>
      </c>
      <c r="J87" s="145" t="s">
        <v>1100</v>
      </c>
    </row>
    <row r="88" spans="1:8" ht="12.75">
      <c r="A88" s="147" t="s">
        <v>1245</v>
      </c>
      <c r="C88" s="148">
        <v>334.94100000010803</v>
      </c>
      <c r="D88" s="128">
        <v>1568142.2126903534</v>
      </c>
      <c r="F88" s="128">
        <v>34500</v>
      </c>
      <c r="H88" s="149" t="s">
        <v>1145</v>
      </c>
    </row>
    <row r="90" spans="4:8" ht="12.75">
      <c r="D90" s="128">
        <v>1636493.2435855865</v>
      </c>
      <c r="F90" s="128">
        <v>35800</v>
      </c>
      <c r="H90" s="149" t="s">
        <v>1146</v>
      </c>
    </row>
    <row r="92" spans="4:8" ht="12.75">
      <c r="D92" s="128">
        <v>1608768.0603561401</v>
      </c>
      <c r="F92" s="128">
        <v>35100</v>
      </c>
      <c r="H92" s="149" t="s">
        <v>1147</v>
      </c>
    </row>
    <row r="94" spans="1:10" ht="12.75">
      <c r="A94" s="144" t="s">
        <v>1101</v>
      </c>
      <c r="C94" s="150" t="s">
        <v>1102</v>
      </c>
      <c r="D94" s="128">
        <v>1604467.8388773599</v>
      </c>
      <c r="F94" s="128">
        <v>35133.333333333336</v>
      </c>
      <c r="H94" s="128">
        <v>1569334.5055440268</v>
      </c>
      <c r="I94" s="128">
        <v>-0.0001</v>
      </c>
      <c r="J94" s="128">
        <v>-0.0001</v>
      </c>
    </row>
    <row r="95" spans="1:8" ht="12.75">
      <c r="A95" s="127">
        <v>38385.00171296296</v>
      </c>
      <c r="C95" s="150" t="s">
        <v>1103</v>
      </c>
      <c r="D95" s="128">
        <v>34377.82402488315</v>
      </c>
      <c r="F95" s="128">
        <v>650.6407098647712</v>
      </c>
      <c r="H95" s="128">
        <v>34377.82402488315</v>
      </c>
    </row>
    <row r="97" spans="3:8" ht="12.75">
      <c r="C97" s="150" t="s">
        <v>1104</v>
      </c>
      <c r="D97" s="128">
        <v>2.1426309204762366</v>
      </c>
      <c r="F97" s="128">
        <v>1.8519185290268632</v>
      </c>
      <c r="H97" s="128">
        <v>2.1905988750923253</v>
      </c>
    </row>
    <row r="98" spans="1:10" ht="12.75">
      <c r="A98" s="144" t="s">
        <v>1093</v>
      </c>
      <c r="C98" s="145" t="s">
        <v>1094</v>
      </c>
      <c r="D98" s="145" t="s">
        <v>1095</v>
      </c>
      <c r="F98" s="145" t="s">
        <v>1096</v>
      </c>
      <c r="G98" s="145" t="s">
        <v>1097</v>
      </c>
      <c r="H98" s="145" t="s">
        <v>1098</v>
      </c>
      <c r="I98" s="146" t="s">
        <v>1099</v>
      </c>
      <c r="J98" s="145" t="s">
        <v>1100</v>
      </c>
    </row>
    <row r="99" spans="1:8" ht="12.75">
      <c r="A99" s="147" t="s">
        <v>1249</v>
      </c>
      <c r="C99" s="148">
        <v>393.36599999992177</v>
      </c>
      <c r="D99" s="128">
        <v>3994173.4270248413</v>
      </c>
      <c r="F99" s="128">
        <v>16900</v>
      </c>
      <c r="G99" s="128">
        <v>15300</v>
      </c>
      <c r="H99" s="149" t="s">
        <v>1148</v>
      </c>
    </row>
    <row r="101" spans="4:8" ht="12.75">
      <c r="D101" s="128">
        <v>4091456.735862732</v>
      </c>
      <c r="F101" s="128">
        <v>15700</v>
      </c>
      <c r="G101" s="128">
        <v>14900</v>
      </c>
      <c r="H101" s="149" t="s">
        <v>1149</v>
      </c>
    </row>
    <row r="103" spans="4:8" ht="12.75">
      <c r="D103" s="128">
        <v>4160442.0859184265</v>
      </c>
      <c r="F103" s="128">
        <v>15700</v>
      </c>
      <c r="G103" s="128">
        <v>14900</v>
      </c>
      <c r="H103" s="149" t="s">
        <v>1150</v>
      </c>
    </row>
    <row r="105" spans="1:10" ht="12.75">
      <c r="A105" s="144" t="s">
        <v>1101</v>
      </c>
      <c r="C105" s="150" t="s">
        <v>1102</v>
      </c>
      <c r="D105" s="128">
        <v>4082024.0829353333</v>
      </c>
      <c r="F105" s="128">
        <v>16100</v>
      </c>
      <c r="G105" s="128">
        <v>15033.333333333332</v>
      </c>
      <c r="H105" s="128">
        <v>4066457.4162686663</v>
      </c>
      <c r="I105" s="128">
        <v>-0.0001</v>
      </c>
      <c r="J105" s="128">
        <v>-0.0001</v>
      </c>
    </row>
    <row r="106" spans="1:8" ht="12.75">
      <c r="A106" s="127">
        <v>38385.00216435185</v>
      </c>
      <c r="C106" s="150" t="s">
        <v>1103</v>
      </c>
      <c r="D106" s="128">
        <v>83534.71097996729</v>
      </c>
      <c r="F106" s="128">
        <v>692.8203230275509</v>
      </c>
      <c r="G106" s="128">
        <v>230.94010767585027</v>
      </c>
      <c r="H106" s="128">
        <v>83534.71097996729</v>
      </c>
    </row>
    <row r="108" spans="3:8" ht="12.75">
      <c r="C108" s="150" t="s">
        <v>1104</v>
      </c>
      <c r="D108" s="128">
        <v>2.046404168196345</v>
      </c>
      <c r="F108" s="128">
        <v>4.3032318200469</v>
      </c>
      <c r="G108" s="128">
        <v>1.5361869690189598</v>
      </c>
      <c r="H108" s="128">
        <v>2.0542379380580797</v>
      </c>
    </row>
    <row r="109" spans="1:10" ht="12.75">
      <c r="A109" s="144" t="s">
        <v>1093</v>
      </c>
      <c r="C109" s="145" t="s">
        <v>1094</v>
      </c>
      <c r="D109" s="145" t="s">
        <v>1095</v>
      </c>
      <c r="F109" s="145" t="s">
        <v>1096</v>
      </c>
      <c r="G109" s="145" t="s">
        <v>1097</v>
      </c>
      <c r="H109" s="145" t="s">
        <v>1098</v>
      </c>
      <c r="I109" s="146" t="s">
        <v>1099</v>
      </c>
      <c r="J109" s="145" t="s">
        <v>1100</v>
      </c>
    </row>
    <row r="110" spans="1:8" ht="12.75">
      <c r="A110" s="147" t="s">
        <v>1243</v>
      </c>
      <c r="C110" s="148">
        <v>396.15199999976903</v>
      </c>
      <c r="D110" s="128">
        <v>4680344.813102722</v>
      </c>
      <c r="F110" s="128">
        <v>99000</v>
      </c>
      <c r="G110" s="128">
        <v>100500</v>
      </c>
      <c r="H110" s="149" t="s">
        <v>1151</v>
      </c>
    </row>
    <row r="112" spans="4:8" ht="12.75">
      <c r="D112" s="128">
        <v>4781974.923820496</v>
      </c>
      <c r="F112" s="128">
        <v>99300</v>
      </c>
      <c r="G112" s="128">
        <v>100400</v>
      </c>
      <c r="H112" s="149" t="s">
        <v>1152</v>
      </c>
    </row>
    <row r="114" spans="4:8" ht="12.75">
      <c r="D114" s="128">
        <v>4768985.992088318</v>
      </c>
      <c r="F114" s="128">
        <v>100400</v>
      </c>
      <c r="G114" s="128">
        <v>100300</v>
      </c>
      <c r="H114" s="149" t="s">
        <v>1153</v>
      </c>
    </row>
    <row r="116" spans="1:10" ht="12.75">
      <c r="A116" s="144" t="s">
        <v>1101</v>
      </c>
      <c r="C116" s="150" t="s">
        <v>1102</v>
      </c>
      <c r="D116" s="128">
        <v>4743768.576337178</v>
      </c>
      <c r="F116" s="128">
        <v>99566.66666666666</v>
      </c>
      <c r="G116" s="128">
        <v>100400</v>
      </c>
      <c r="H116" s="128">
        <v>4643789.701981253</v>
      </c>
      <c r="I116" s="128">
        <v>-0.0001</v>
      </c>
      <c r="J116" s="128">
        <v>-0.0001</v>
      </c>
    </row>
    <row r="117" spans="1:8" ht="12.75">
      <c r="A117" s="127">
        <v>38385.00263888889</v>
      </c>
      <c r="C117" s="150" t="s">
        <v>1103</v>
      </c>
      <c r="D117" s="128">
        <v>55309.2071358829</v>
      </c>
      <c r="F117" s="128">
        <v>737.1114795831994</v>
      </c>
      <c r="G117" s="128">
        <v>100</v>
      </c>
      <c r="H117" s="128">
        <v>55309.2071358829</v>
      </c>
    </row>
    <row r="119" spans="3:8" ht="12.75">
      <c r="C119" s="150" t="s">
        <v>1104</v>
      </c>
      <c r="D119" s="128">
        <v>1.1659339245969076</v>
      </c>
      <c r="F119" s="128">
        <v>0.7403195308836953</v>
      </c>
      <c r="G119" s="128">
        <v>0.099601593625498</v>
      </c>
      <c r="H119" s="128">
        <v>1.1910360004520764</v>
      </c>
    </row>
    <row r="120" spans="1:10" ht="12.75">
      <c r="A120" s="144" t="s">
        <v>1093</v>
      </c>
      <c r="C120" s="145" t="s">
        <v>1094</v>
      </c>
      <c r="D120" s="145" t="s">
        <v>1095</v>
      </c>
      <c r="F120" s="145" t="s">
        <v>1096</v>
      </c>
      <c r="G120" s="145" t="s">
        <v>1097</v>
      </c>
      <c r="H120" s="145" t="s">
        <v>1098</v>
      </c>
      <c r="I120" s="146" t="s">
        <v>1099</v>
      </c>
      <c r="J120" s="145" t="s">
        <v>1100</v>
      </c>
    </row>
    <row r="121" spans="1:8" ht="12.75">
      <c r="A121" s="147" t="s">
        <v>1250</v>
      </c>
      <c r="C121" s="148">
        <v>589.5920000001788</v>
      </c>
      <c r="D121" s="128">
        <v>453867.36981773376</v>
      </c>
      <c r="F121" s="128">
        <v>3890.0000000037253</v>
      </c>
      <c r="G121" s="128">
        <v>3659.9999999962747</v>
      </c>
      <c r="H121" s="149" t="s">
        <v>1154</v>
      </c>
    </row>
    <row r="123" spans="4:8" ht="12.75">
      <c r="D123" s="128">
        <v>448235.6048092842</v>
      </c>
      <c r="F123" s="128">
        <v>4090.0000000037253</v>
      </c>
      <c r="G123" s="128">
        <v>3520</v>
      </c>
      <c r="H123" s="149" t="s">
        <v>1155</v>
      </c>
    </row>
    <row r="125" spans="4:8" ht="12.75">
      <c r="D125" s="128">
        <v>448537.7171635628</v>
      </c>
      <c r="F125" s="128">
        <v>4150</v>
      </c>
      <c r="G125" s="128">
        <v>3450</v>
      </c>
      <c r="H125" s="149" t="s">
        <v>1156</v>
      </c>
    </row>
    <row r="127" spans="1:10" ht="12.75">
      <c r="A127" s="144" t="s">
        <v>1101</v>
      </c>
      <c r="C127" s="150" t="s">
        <v>1102</v>
      </c>
      <c r="D127" s="128">
        <v>450213.56393019354</v>
      </c>
      <c r="F127" s="128">
        <v>4043.333333335817</v>
      </c>
      <c r="G127" s="128">
        <v>3543.3333333320916</v>
      </c>
      <c r="H127" s="128">
        <v>446420.2305968597</v>
      </c>
      <c r="I127" s="128">
        <v>-0.0001</v>
      </c>
      <c r="J127" s="128">
        <v>-0.0001</v>
      </c>
    </row>
    <row r="128" spans="1:8" ht="12.75">
      <c r="A128" s="127">
        <v>38385.00313657407</v>
      </c>
      <c r="C128" s="150" t="s">
        <v>1103</v>
      </c>
      <c r="D128" s="128">
        <v>3167.8922119463623</v>
      </c>
      <c r="F128" s="128">
        <v>136.1371857096098</v>
      </c>
      <c r="G128" s="128">
        <v>106.92676621359979</v>
      </c>
      <c r="H128" s="128">
        <v>3167.8922119463623</v>
      </c>
    </row>
    <row r="130" spans="3:8" ht="12.75">
      <c r="C130" s="150" t="s">
        <v>1104</v>
      </c>
      <c r="D130" s="128">
        <v>0.7036421080457609</v>
      </c>
      <c r="F130" s="128">
        <v>3.3669543044400543</v>
      </c>
      <c r="G130" s="128">
        <v>3.0176886043359525</v>
      </c>
      <c r="H130" s="128">
        <v>0.7096211136558306</v>
      </c>
    </row>
    <row r="131" spans="1:10" ht="12.75">
      <c r="A131" s="144" t="s">
        <v>1093</v>
      </c>
      <c r="C131" s="145" t="s">
        <v>1094</v>
      </c>
      <c r="D131" s="145" t="s">
        <v>1095</v>
      </c>
      <c r="F131" s="145" t="s">
        <v>1096</v>
      </c>
      <c r="G131" s="145" t="s">
        <v>1097</v>
      </c>
      <c r="H131" s="145" t="s">
        <v>1098</v>
      </c>
      <c r="I131" s="146" t="s">
        <v>1099</v>
      </c>
      <c r="J131" s="145" t="s">
        <v>1100</v>
      </c>
    </row>
    <row r="132" spans="1:8" ht="12.75">
      <c r="A132" s="147" t="s">
        <v>1251</v>
      </c>
      <c r="C132" s="148">
        <v>766.4900000002235</v>
      </c>
      <c r="D132" s="128">
        <v>27306.59813129902</v>
      </c>
      <c r="F132" s="128">
        <v>2095</v>
      </c>
      <c r="G132" s="128">
        <v>1935.9999999981374</v>
      </c>
      <c r="H132" s="149" t="s">
        <v>1157</v>
      </c>
    </row>
    <row r="134" spans="4:8" ht="12.75">
      <c r="D134" s="128">
        <v>26855.974673241377</v>
      </c>
      <c r="F134" s="128">
        <v>1865</v>
      </c>
      <c r="G134" s="128">
        <v>2026.9999999981374</v>
      </c>
      <c r="H134" s="149" t="s">
        <v>937</v>
      </c>
    </row>
    <row r="136" spans="4:8" ht="12.75">
      <c r="D136" s="128">
        <v>27673.047426313162</v>
      </c>
      <c r="F136" s="128">
        <v>2066</v>
      </c>
      <c r="G136" s="128">
        <v>1838</v>
      </c>
      <c r="H136" s="149" t="s">
        <v>938</v>
      </c>
    </row>
    <row r="138" spans="1:10" ht="12.75">
      <c r="A138" s="144" t="s">
        <v>1101</v>
      </c>
      <c r="C138" s="150" t="s">
        <v>1102</v>
      </c>
      <c r="D138" s="128">
        <v>27278.540076951183</v>
      </c>
      <c r="F138" s="128">
        <v>2008.6666666666665</v>
      </c>
      <c r="G138" s="128">
        <v>1933.666666665425</v>
      </c>
      <c r="H138" s="128">
        <v>25308.83682491931</v>
      </c>
      <c r="I138" s="128">
        <v>-0.0001</v>
      </c>
      <c r="J138" s="128">
        <v>-0.0001</v>
      </c>
    </row>
    <row r="139" spans="1:8" ht="12.75">
      <c r="A139" s="127">
        <v>38385.00363425926</v>
      </c>
      <c r="C139" s="150" t="s">
        <v>1103</v>
      </c>
      <c r="D139" s="128">
        <v>409.25836798201897</v>
      </c>
      <c r="F139" s="128">
        <v>125.26106072252995</v>
      </c>
      <c r="G139" s="128">
        <v>94.52160246819408</v>
      </c>
      <c r="H139" s="128">
        <v>409.25836798201897</v>
      </c>
    </row>
    <row r="141" spans="3:8" ht="12.75">
      <c r="C141" s="150" t="s">
        <v>1104</v>
      </c>
      <c r="D141" s="128">
        <v>1.5002942489866573</v>
      </c>
      <c r="F141" s="128">
        <v>6.2360302384266495</v>
      </c>
      <c r="G141" s="128">
        <v>4.888205609459822</v>
      </c>
      <c r="H141" s="128">
        <v>1.6170571994800622</v>
      </c>
    </row>
    <row r="142" spans="1:16" ht="12.75">
      <c r="A142" s="138" t="s">
        <v>1183</v>
      </c>
      <c r="B142" s="133" t="s">
        <v>1091</v>
      </c>
      <c r="D142" s="138" t="s">
        <v>1184</v>
      </c>
      <c r="E142" s="133" t="s">
        <v>1185</v>
      </c>
      <c r="F142" s="134" t="s">
        <v>1105</v>
      </c>
      <c r="G142" s="139" t="s">
        <v>1187</v>
      </c>
      <c r="H142" s="140">
        <v>1</v>
      </c>
      <c r="I142" s="141" t="s">
        <v>1188</v>
      </c>
      <c r="J142" s="140">
        <v>2</v>
      </c>
      <c r="K142" s="139" t="s">
        <v>1189</v>
      </c>
      <c r="L142" s="142">
        <v>1</v>
      </c>
      <c r="M142" s="139" t="s">
        <v>1190</v>
      </c>
      <c r="N142" s="143">
        <v>1</v>
      </c>
      <c r="O142" s="139" t="s">
        <v>1191</v>
      </c>
      <c r="P142" s="143">
        <v>1</v>
      </c>
    </row>
    <row r="144" spans="1:10" ht="12.75">
      <c r="A144" s="144" t="s">
        <v>1093</v>
      </c>
      <c r="C144" s="145" t="s">
        <v>1094</v>
      </c>
      <c r="D144" s="145" t="s">
        <v>1095</v>
      </c>
      <c r="F144" s="145" t="s">
        <v>1096</v>
      </c>
      <c r="G144" s="145" t="s">
        <v>1097</v>
      </c>
      <c r="H144" s="145" t="s">
        <v>1098</v>
      </c>
      <c r="I144" s="146" t="s">
        <v>1099</v>
      </c>
      <c r="J144" s="145" t="s">
        <v>1100</v>
      </c>
    </row>
    <row r="145" spans="1:8" ht="12.75">
      <c r="A145" s="147" t="s">
        <v>1215</v>
      </c>
      <c r="C145" s="148">
        <v>178.2290000000503</v>
      </c>
      <c r="D145" s="128">
        <v>426.4466153001413</v>
      </c>
      <c r="F145" s="128">
        <v>338</v>
      </c>
      <c r="G145" s="128">
        <v>374</v>
      </c>
      <c r="H145" s="149" t="s">
        <v>939</v>
      </c>
    </row>
    <row r="147" spans="4:8" ht="12.75">
      <c r="D147" s="128">
        <v>365</v>
      </c>
      <c r="F147" s="128">
        <v>355</v>
      </c>
      <c r="G147" s="128">
        <v>353</v>
      </c>
      <c r="H147" s="149" t="s">
        <v>940</v>
      </c>
    </row>
    <row r="149" spans="4:8" ht="12.75">
      <c r="D149" s="128">
        <v>396</v>
      </c>
      <c r="F149" s="128">
        <v>369</v>
      </c>
      <c r="G149" s="128">
        <v>401.99999999953434</v>
      </c>
      <c r="H149" s="149" t="s">
        <v>941</v>
      </c>
    </row>
    <row r="151" spans="1:8" ht="12.75">
      <c r="A151" s="144" t="s">
        <v>1101</v>
      </c>
      <c r="C151" s="150" t="s">
        <v>1102</v>
      </c>
      <c r="D151" s="128">
        <v>395.8155384333804</v>
      </c>
      <c r="F151" s="128">
        <v>354</v>
      </c>
      <c r="G151" s="128">
        <v>376.3333333331781</v>
      </c>
      <c r="H151" s="128">
        <v>29.994574891795914</v>
      </c>
    </row>
    <row r="152" spans="1:8" ht="12.75">
      <c r="A152" s="127">
        <v>38385.00586805555</v>
      </c>
      <c r="C152" s="150" t="s">
        <v>1103</v>
      </c>
      <c r="D152" s="128">
        <v>30.723722959841908</v>
      </c>
      <c r="F152" s="128">
        <v>15.524174696260024</v>
      </c>
      <c r="G152" s="128">
        <v>24.58319208974676</v>
      </c>
      <c r="H152" s="128">
        <v>30.723722959841908</v>
      </c>
    </row>
    <row r="154" spans="3:8" ht="12.75">
      <c r="C154" s="150" t="s">
        <v>1104</v>
      </c>
      <c r="D154" s="128">
        <v>7.762131593278267</v>
      </c>
      <c r="F154" s="128">
        <v>4.385360083689273</v>
      </c>
      <c r="G154" s="128">
        <v>6.532291963620079</v>
      </c>
      <c r="H154" s="128">
        <v>102.43093316266814</v>
      </c>
    </row>
    <row r="155" spans="1:10" ht="12.75">
      <c r="A155" s="144" t="s">
        <v>1093</v>
      </c>
      <c r="C155" s="145" t="s">
        <v>1094</v>
      </c>
      <c r="D155" s="145" t="s">
        <v>1095</v>
      </c>
      <c r="F155" s="145" t="s">
        <v>1096</v>
      </c>
      <c r="G155" s="145" t="s">
        <v>1097</v>
      </c>
      <c r="H155" s="145" t="s">
        <v>1098</v>
      </c>
      <c r="I155" s="146" t="s">
        <v>1099</v>
      </c>
      <c r="J155" s="145" t="s">
        <v>1100</v>
      </c>
    </row>
    <row r="156" spans="1:8" ht="12.75">
      <c r="A156" s="147" t="s">
        <v>1244</v>
      </c>
      <c r="C156" s="148">
        <v>251.61100000003353</v>
      </c>
      <c r="D156" s="128">
        <v>24355.02710700035</v>
      </c>
      <c r="F156" s="128">
        <v>18600</v>
      </c>
      <c r="G156" s="128">
        <v>18100</v>
      </c>
      <c r="H156" s="149" t="s">
        <v>942</v>
      </c>
    </row>
    <row r="158" spans="4:8" ht="12.75">
      <c r="D158" s="128">
        <v>24111.30822363496</v>
      </c>
      <c r="F158" s="128">
        <v>18700</v>
      </c>
      <c r="G158" s="128">
        <v>18400</v>
      </c>
      <c r="H158" s="149" t="s">
        <v>943</v>
      </c>
    </row>
    <row r="160" spans="4:8" ht="12.75">
      <c r="D160" s="128">
        <v>23971.73862695694</v>
      </c>
      <c r="F160" s="128">
        <v>18600</v>
      </c>
      <c r="G160" s="128">
        <v>18200</v>
      </c>
      <c r="H160" s="149" t="s">
        <v>944</v>
      </c>
    </row>
    <row r="162" spans="1:10" ht="12.75">
      <c r="A162" s="144" t="s">
        <v>1101</v>
      </c>
      <c r="C162" s="150" t="s">
        <v>1102</v>
      </c>
      <c r="D162" s="128">
        <v>24146.024652530752</v>
      </c>
      <c r="F162" s="128">
        <v>18633.333333333332</v>
      </c>
      <c r="G162" s="128">
        <v>18233.333333333332</v>
      </c>
      <c r="H162" s="128">
        <v>5714.662841650866</v>
      </c>
      <c r="I162" s="128">
        <v>-0.0001</v>
      </c>
      <c r="J162" s="128">
        <v>-0.0001</v>
      </c>
    </row>
    <row r="163" spans="1:8" ht="12.75">
      <c r="A163" s="127">
        <v>38385.00634259259</v>
      </c>
      <c r="C163" s="150" t="s">
        <v>1103</v>
      </c>
      <c r="D163" s="128">
        <v>193.98824077715238</v>
      </c>
      <c r="F163" s="128">
        <v>57.73502691896257</v>
      </c>
      <c r="G163" s="128">
        <v>152.7525231651947</v>
      </c>
      <c r="H163" s="128">
        <v>193.98824077715238</v>
      </c>
    </row>
    <row r="165" spans="3:8" ht="12.75">
      <c r="C165" s="150" t="s">
        <v>1104</v>
      </c>
      <c r="D165" s="128">
        <v>0.8033961845426196</v>
      </c>
      <c r="F165" s="128">
        <v>0.3098480872216238</v>
      </c>
      <c r="G165" s="128">
        <v>0.8377652093155104</v>
      </c>
      <c r="H165" s="128">
        <v>3.3945701811712237</v>
      </c>
    </row>
    <row r="166" spans="1:10" ht="12.75">
      <c r="A166" s="144" t="s">
        <v>1093</v>
      </c>
      <c r="C166" s="145" t="s">
        <v>1094</v>
      </c>
      <c r="D166" s="145" t="s">
        <v>1095</v>
      </c>
      <c r="F166" s="145" t="s">
        <v>1096</v>
      </c>
      <c r="G166" s="145" t="s">
        <v>1097</v>
      </c>
      <c r="H166" s="145" t="s">
        <v>1098</v>
      </c>
      <c r="I166" s="146" t="s">
        <v>1099</v>
      </c>
      <c r="J166" s="145" t="s">
        <v>1100</v>
      </c>
    </row>
    <row r="167" spans="1:8" ht="12.75">
      <c r="A167" s="147" t="s">
        <v>1247</v>
      </c>
      <c r="C167" s="148">
        <v>257.6099999998696</v>
      </c>
      <c r="D167" s="128">
        <v>31444.18216893077</v>
      </c>
      <c r="F167" s="128">
        <v>9955</v>
      </c>
      <c r="G167" s="128">
        <v>9827.5</v>
      </c>
      <c r="H167" s="149" t="s">
        <v>945</v>
      </c>
    </row>
    <row r="169" spans="4:8" ht="12.75">
      <c r="D169" s="128">
        <v>30988.002034783363</v>
      </c>
      <c r="F169" s="128">
        <v>9952.5</v>
      </c>
      <c r="G169" s="128">
        <v>9767.5</v>
      </c>
      <c r="H169" s="149" t="s">
        <v>946</v>
      </c>
    </row>
    <row r="171" spans="4:8" ht="12.75">
      <c r="D171" s="128">
        <v>30726.525014400482</v>
      </c>
      <c r="F171" s="128">
        <v>9900</v>
      </c>
      <c r="G171" s="128">
        <v>9852.5</v>
      </c>
      <c r="H171" s="149" t="s">
        <v>947</v>
      </c>
    </row>
    <row r="173" spans="1:10" ht="12.75">
      <c r="A173" s="144" t="s">
        <v>1101</v>
      </c>
      <c r="C173" s="150" t="s">
        <v>1102</v>
      </c>
      <c r="D173" s="128">
        <v>31052.903072704874</v>
      </c>
      <c r="F173" s="128">
        <v>9935.833333333334</v>
      </c>
      <c r="G173" s="128">
        <v>9815.833333333334</v>
      </c>
      <c r="H173" s="128">
        <v>21177.069739371538</v>
      </c>
      <c r="I173" s="128">
        <v>-0.0001</v>
      </c>
      <c r="J173" s="128">
        <v>-0.0001</v>
      </c>
    </row>
    <row r="174" spans="1:8" ht="12.75">
      <c r="A174" s="127">
        <v>38385.00699074074</v>
      </c>
      <c r="C174" s="150" t="s">
        <v>1103</v>
      </c>
      <c r="D174" s="128">
        <v>363.2038771880319</v>
      </c>
      <c r="F174" s="128">
        <v>31.05774192264037</v>
      </c>
      <c r="G174" s="128">
        <v>43.684474740270524</v>
      </c>
      <c r="H174" s="128">
        <v>363.2038771880319</v>
      </c>
    </row>
    <row r="176" spans="3:8" ht="12.75">
      <c r="C176" s="150" t="s">
        <v>1104</v>
      </c>
      <c r="D176" s="128">
        <v>1.1696293784115914</v>
      </c>
      <c r="F176" s="128">
        <v>0.31258316117729135</v>
      </c>
      <c r="G176" s="128">
        <v>0.4450409176358318</v>
      </c>
      <c r="H176" s="128">
        <v>1.7150808948453249</v>
      </c>
    </row>
    <row r="177" spans="1:10" ht="12.75">
      <c r="A177" s="144" t="s">
        <v>1093</v>
      </c>
      <c r="C177" s="145" t="s">
        <v>1094</v>
      </c>
      <c r="D177" s="145" t="s">
        <v>1095</v>
      </c>
      <c r="F177" s="145" t="s">
        <v>1096</v>
      </c>
      <c r="G177" s="145" t="s">
        <v>1097</v>
      </c>
      <c r="H177" s="145" t="s">
        <v>1098</v>
      </c>
      <c r="I177" s="146" t="s">
        <v>1099</v>
      </c>
      <c r="J177" s="145" t="s">
        <v>1100</v>
      </c>
    </row>
    <row r="178" spans="1:8" ht="12.75">
      <c r="A178" s="147" t="s">
        <v>1246</v>
      </c>
      <c r="C178" s="148">
        <v>259.9399999999441</v>
      </c>
      <c r="D178" s="128">
        <v>34747.16980230808</v>
      </c>
      <c r="F178" s="128">
        <v>16100</v>
      </c>
      <c r="G178" s="128">
        <v>16075</v>
      </c>
      <c r="H178" s="149" t="s">
        <v>948</v>
      </c>
    </row>
    <row r="180" spans="4:8" ht="12.75">
      <c r="D180" s="128">
        <v>34164.55813574791</v>
      </c>
      <c r="F180" s="128">
        <v>16125</v>
      </c>
      <c r="G180" s="128">
        <v>16100</v>
      </c>
      <c r="H180" s="149" t="s">
        <v>949</v>
      </c>
    </row>
    <row r="182" spans="4:8" ht="12.75">
      <c r="D182" s="128">
        <v>34119.23247277737</v>
      </c>
      <c r="F182" s="128">
        <v>16125</v>
      </c>
      <c r="G182" s="128">
        <v>16125</v>
      </c>
      <c r="H182" s="149" t="s">
        <v>950</v>
      </c>
    </row>
    <row r="184" spans="1:10" ht="12.75">
      <c r="A184" s="144" t="s">
        <v>1101</v>
      </c>
      <c r="C184" s="150" t="s">
        <v>1102</v>
      </c>
      <c r="D184" s="128">
        <v>34343.653470277786</v>
      </c>
      <c r="F184" s="128">
        <v>16116.666666666668</v>
      </c>
      <c r="G184" s="128">
        <v>16100</v>
      </c>
      <c r="H184" s="128">
        <v>18235.23596186028</v>
      </c>
      <c r="I184" s="128">
        <v>-0.0001</v>
      </c>
      <c r="J184" s="128">
        <v>-0.0001</v>
      </c>
    </row>
    <row r="185" spans="1:8" ht="12.75">
      <c r="A185" s="127">
        <v>38385.00766203704</v>
      </c>
      <c r="C185" s="150" t="s">
        <v>1103</v>
      </c>
      <c r="D185" s="128">
        <v>350.18948669570847</v>
      </c>
      <c r="F185" s="128">
        <v>14.433756729740642</v>
      </c>
      <c r="G185" s="128">
        <v>25</v>
      </c>
      <c r="H185" s="128">
        <v>350.18948669570847</v>
      </c>
    </row>
    <row r="187" spans="3:8" ht="12.75">
      <c r="C187" s="150" t="s">
        <v>1104</v>
      </c>
      <c r="D187" s="128">
        <v>1.01966288181534</v>
      </c>
      <c r="F187" s="128">
        <v>0.08955795282155517</v>
      </c>
      <c r="G187" s="128">
        <v>0.15527950310559008</v>
      </c>
      <c r="H187" s="128">
        <v>1.9204000838165391</v>
      </c>
    </row>
    <row r="188" spans="1:10" ht="12.75">
      <c r="A188" s="144" t="s">
        <v>1093</v>
      </c>
      <c r="C188" s="145" t="s">
        <v>1094</v>
      </c>
      <c r="D188" s="145" t="s">
        <v>1095</v>
      </c>
      <c r="F188" s="145" t="s">
        <v>1096</v>
      </c>
      <c r="G188" s="145" t="s">
        <v>1097</v>
      </c>
      <c r="H188" s="145" t="s">
        <v>1098</v>
      </c>
      <c r="I188" s="146" t="s">
        <v>1099</v>
      </c>
      <c r="J188" s="145" t="s">
        <v>1100</v>
      </c>
    </row>
    <row r="189" spans="1:8" ht="12.75">
      <c r="A189" s="147" t="s">
        <v>1248</v>
      </c>
      <c r="C189" s="148">
        <v>285.2129999999888</v>
      </c>
      <c r="D189" s="128">
        <v>10348.651427462697</v>
      </c>
      <c r="F189" s="128">
        <v>9550</v>
      </c>
      <c r="G189" s="128">
        <v>9650</v>
      </c>
      <c r="H189" s="149" t="s">
        <v>951</v>
      </c>
    </row>
    <row r="191" spans="4:8" ht="12.75">
      <c r="D191" s="128">
        <v>10372.842018216848</v>
      </c>
      <c r="F191" s="128">
        <v>9575</v>
      </c>
      <c r="G191" s="128">
        <v>9725</v>
      </c>
      <c r="H191" s="149" t="s">
        <v>952</v>
      </c>
    </row>
    <row r="193" spans="4:8" ht="12.75">
      <c r="D193" s="128">
        <v>10300</v>
      </c>
      <c r="F193" s="128">
        <v>9575</v>
      </c>
      <c r="G193" s="128">
        <v>9725</v>
      </c>
      <c r="H193" s="149" t="s">
        <v>953</v>
      </c>
    </row>
    <row r="195" spans="1:10" ht="12.75">
      <c r="A195" s="144" t="s">
        <v>1101</v>
      </c>
      <c r="C195" s="150" t="s">
        <v>1102</v>
      </c>
      <c r="D195" s="128">
        <v>10340.497815226516</v>
      </c>
      <c r="F195" s="128">
        <v>9566.666666666666</v>
      </c>
      <c r="G195" s="128">
        <v>9700</v>
      </c>
      <c r="H195" s="128">
        <v>700.1170942868634</v>
      </c>
      <c r="I195" s="128">
        <v>-0.0001</v>
      </c>
      <c r="J195" s="128">
        <v>-0.0001</v>
      </c>
    </row>
    <row r="196" spans="1:8" ht="12.75">
      <c r="A196" s="127">
        <v>38385.00834490741</v>
      </c>
      <c r="C196" s="150" t="s">
        <v>1103</v>
      </c>
      <c r="D196" s="128">
        <v>37.09920415376005</v>
      </c>
      <c r="F196" s="128">
        <v>14.433756729740642</v>
      </c>
      <c r="G196" s="128">
        <v>43.30127018922193</v>
      </c>
      <c r="H196" s="128">
        <v>37.09920415376005</v>
      </c>
    </row>
    <row r="198" spans="3:8" ht="12.75">
      <c r="C198" s="150" t="s">
        <v>1104</v>
      </c>
      <c r="D198" s="128">
        <v>0.35877580380251134</v>
      </c>
      <c r="F198" s="128">
        <v>0.15087550588579068</v>
      </c>
      <c r="G198" s="128">
        <v>0.4464048473115663</v>
      </c>
      <c r="H198" s="128">
        <v>5.2989999039445195</v>
      </c>
    </row>
    <row r="199" spans="1:10" ht="12.75">
      <c r="A199" s="144" t="s">
        <v>1093</v>
      </c>
      <c r="C199" s="145" t="s">
        <v>1094</v>
      </c>
      <c r="D199" s="145" t="s">
        <v>1095</v>
      </c>
      <c r="F199" s="145" t="s">
        <v>1096</v>
      </c>
      <c r="G199" s="145" t="s">
        <v>1097</v>
      </c>
      <c r="H199" s="145" t="s">
        <v>1098</v>
      </c>
      <c r="I199" s="146" t="s">
        <v>1099</v>
      </c>
      <c r="J199" s="145" t="s">
        <v>1100</v>
      </c>
    </row>
    <row r="200" spans="1:8" ht="12.75">
      <c r="A200" s="147" t="s">
        <v>1244</v>
      </c>
      <c r="C200" s="148">
        <v>288.1579999998212</v>
      </c>
      <c r="D200" s="128">
        <v>4013.6174793317914</v>
      </c>
      <c r="F200" s="128">
        <v>3400</v>
      </c>
      <c r="G200" s="128">
        <v>3220</v>
      </c>
      <c r="H200" s="149" t="s">
        <v>954</v>
      </c>
    </row>
    <row r="202" spans="4:8" ht="12.75">
      <c r="D202" s="128">
        <v>4026.66597353667</v>
      </c>
      <c r="F202" s="128">
        <v>3400</v>
      </c>
      <c r="G202" s="128">
        <v>3220</v>
      </c>
      <c r="H202" s="149" t="s">
        <v>955</v>
      </c>
    </row>
    <row r="204" spans="4:8" ht="12.75">
      <c r="D204" s="128">
        <v>4067.1532607525587</v>
      </c>
      <c r="F204" s="128">
        <v>3400</v>
      </c>
      <c r="G204" s="128">
        <v>3220</v>
      </c>
      <c r="H204" s="149" t="s">
        <v>956</v>
      </c>
    </row>
    <row r="206" spans="1:10" ht="12.75">
      <c r="A206" s="144" t="s">
        <v>1101</v>
      </c>
      <c r="C206" s="150" t="s">
        <v>1102</v>
      </c>
      <c r="D206" s="128">
        <v>4035.8122378736734</v>
      </c>
      <c r="F206" s="128">
        <v>3400</v>
      </c>
      <c r="G206" s="128">
        <v>3220</v>
      </c>
      <c r="H206" s="128">
        <v>727.2060431834079</v>
      </c>
      <c r="I206" s="128">
        <v>-0.0001</v>
      </c>
      <c r="J206" s="128">
        <v>-0.0001</v>
      </c>
    </row>
    <row r="207" spans="1:8" ht="12.75">
      <c r="A207" s="127">
        <v>38385.00876157408</v>
      </c>
      <c r="C207" s="150" t="s">
        <v>1103</v>
      </c>
      <c r="D207" s="128">
        <v>27.915239325022505</v>
      </c>
      <c r="H207" s="128">
        <v>27.915239325022505</v>
      </c>
    </row>
    <row r="209" spans="3:8" ht="12.75">
      <c r="C209" s="150" t="s">
        <v>1104</v>
      </c>
      <c r="D209" s="128">
        <v>0.691688257026795</v>
      </c>
      <c r="F209" s="128">
        <v>0</v>
      </c>
      <c r="G209" s="128">
        <v>0</v>
      </c>
      <c r="H209" s="128">
        <v>3.8386973797441386</v>
      </c>
    </row>
    <row r="210" spans="1:10" ht="12.75">
      <c r="A210" s="144" t="s">
        <v>1093</v>
      </c>
      <c r="C210" s="145" t="s">
        <v>1094</v>
      </c>
      <c r="D210" s="145" t="s">
        <v>1095</v>
      </c>
      <c r="F210" s="145" t="s">
        <v>1096</v>
      </c>
      <c r="G210" s="145" t="s">
        <v>1097</v>
      </c>
      <c r="H210" s="145" t="s">
        <v>1098</v>
      </c>
      <c r="I210" s="146" t="s">
        <v>1099</v>
      </c>
      <c r="J210" s="145" t="s">
        <v>1100</v>
      </c>
    </row>
    <row r="211" spans="1:8" ht="12.75">
      <c r="A211" s="147" t="s">
        <v>1245</v>
      </c>
      <c r="C211" s="148">
        <v>334.94100000010803</v>
      </c>
      <c r="D211" s="128">
        <v>29945.408753812313</v>
      </c>
      <c r="F211" s="128">
        <v>29300</v>
      </c>
      <c r="H211" s="149" t="s">
        <v>957</v>
      </c>
    </row>
    <row r="213" spans="4:8" ht="12.75">
      <c r="D213" s="128">
        <v>29909.976185888052</v>
      </c>
      <c r="F213" s="128">
        <v>29300</v>
      </c>
      <c r="H213" s="149" t="s">
        <v>958</v>
      </c>
    </row>
    <row r="215" spans="4:8" ht="12.75">
      <c r="D215" s="128">
        <v>30101.703204512596</v>
      </c>
      <c r="F215" s="128">
        <v>29100</v>
      </c>
      <c r="H215" s="149" t="s">
        <v>959</v>
      </c>
    </row>
    <row r="217" spans="1:10" ht="12.75">
      <c r="A217" s="144" t="s">
        <v>1101</v>
      </c>
      <c r="C217" s="150" t="s">
        <v>1102</v>
      </c>
      <c r="D217" s="128">
        <v>29985.69604807099</v>
      </c>
      <c r="F217" s="128">
        <v>29233.333333333336</v>
      </c>
      <c r="H217" s="128">
        <v>752.3627147376537</v>
      </c>
      <c r="I217" s="128">
        <v>-0.0001</v>
      </c>
      <c r="J217" s="128">
        <v>-0.0001</v>
      </c>
    </row>
    <row r="218" spans="1:8" ht="12.75">
      <c r="A218" s="127">
        <v>38385.009201388886</v>
      </c>
      <c r="C218" s="150" t="s">
        <v>1103</v>
      </c>
      <c r="D218" s="128">
        <v>102.0152536473113</v>
      </c>
      <c r="F218" s="128">
        <v>115.47005383792514</v>
      </c>
      <c r="H218" s="128">
        <v>102.0152536473113</v>
      </c>
    </row>
    <row r="220" spans="3:8" ht="12.75">
      <c r="C220" s="150" t="s">
        <v>1104</v>
      </c>
      <c r="D220" s="128">
        <v>0.3402130585321999</v>
      </c>
      <c r="F220" s="128">
        <v>0.39499448291194456</v>
      </c>
      <c r="H220" s="128">
        <v>13.559318085410926</v>
      </c>
    </row>
    <row r="221" spans="1:10" ht="12.75">
      <c r="A221" s="144" t="s">
        <v>1093</v>
      </c>
      <c r="C221" s="145" t="s">
        <v>1094</v>
      </c>
      <c r="D221" s="145" t="s">
        <v>1095</v>
      </c>
      <c r="F221" s="145" t="s">
        <v>1096</v>
      </c>
      <c r="G221" s="145" t="s">
        <v>1097</v>
      </c>
      <c r="H221" s="145" t="s">
        <v>1098</v>
      </c>
      <c r="I221" s="146" t="s">
        <v>1099</v>
      </c>
      <c r="J221" s="145" t="s">
        <v>1100</v>
      </c>
    </row>
    <row r="222" spans="1:8" ht="12.75">
      <c r="A222" s="147" t="s">
        <v>1249</v>
      </c>
      <c r="C222" s="148">
        <v>393.36599999992177</v>
      </c>
      <c r="D222" s="128">
        <v>15411.4985306561</v>
      </c>
      <c r="F222" s="128">
        <v>7800</v>
      </c>
      <c r="G222" s="128">
        <v>7900</v>
      </c>
      <c r="H222" s="149" t="s">
        <v>960</v>
      </c>
    </row>
    <row r="224" spans="4:8" ht="12.75">
      <c r="D224" s="128">
        <v>16170.549322247505</v>
      </c>
      <c r="F224" s="128">
        <v>7800</v>
      </c>
      <c r="G224" s="128">
        <v>7900</v>
      </c>
      <c r="H224" s="149" t="s">
        <v>961</v>
      </c>
    </row>
    <row r="226" spans="4:8" ht="12.75">
      <c r="D226" s="128">
        <v>16320.978423804045</v>
      </c>
      <c r="F226" s="128">
        <v>7800</v>
      </c>
      <c r="G226" s="128">
        <v>7900</v>
      </c>
      <c r="H226" s="149" t="s">
        <v>962</v>
      </c>
    </row>
    <row r="228" spans="1:10" ht="12.75">
      <c r="A228" s="144" t="s">
        <v>1101</v>
      </c>
      <c r="C228" s="150" t="s">
        <v>1102</v>
      </c>
      <c r="D228" s="128">
        <v>15967.675425569218</v>
      </c>
      <c r="F228" s="128">
        <v>7800</v>
      </c>
      <c r="G228" s="128">
        <v>7900</v>
      </c>
      <c r="H228" s="128">
        <v>8117.675425569216</v>
      </c>
      <c r="I228" s="128">
        <v>-0.0001</v>
      </c>
      <c r="J228" s="128">
        <v>-0.0001</v>
      </c>
    </row>
    <row r="229" spans="1:8" ht="12.75">
      <c r="A229" s="127">
        <v>38385.00965277778</v>
      </c>
      <c r="C229" s="150" t="s">
        <v>1103</v>
      </c>
      <c r="D229" s="128">
        <v>487.50054612808276</v>
      </c>
      <c r="H229" s="128">
        <v>487.50054612808276</v>
      </c>
    </row>
    <row r="231" spans="3:8" ht="12.75">
      <c r="C231" s="150" t="s">
        <v>1104</v>
      </c>
      <c r="D231" s="128">
        <v>3.053046439981131</v>
      </c>
      <c r="F231" s="128">
        <v>0</v>
      </c>
      <c r="G231" s="128">
        <v>0</v>
      </c>
      <c r="H231" s="128">
        <v>6.005420524606637</v>
      </c>
    </row>
    <row r="232" spans="1:10" ht="12.75">
      <c r="A232" s="144" t="s">
        <v>1093</v>
      </c>
      <c r="C232" s="145" t="s">
        <v>1094</v>
      </c>
      <c r="D232" s="145" t="s">
        <v>1095</v>
      </c>
      <c r="F232" s="145" t="s">
        <v>1096</v>
      </c>
      <c r="G232" s="145" t="s">
        <v>1097</v>
      </c>
      <c r="H232" s="145" t="s">
        <v>1098</v>
      </c>
      <c r="I232" s="146" t="s">
        <v>1099</v>
      </c>
      <c r="J232" s="145" t="s">
        <v>1100</v>
      </c>
    </row>
    <row r="233" spans="1:8" ht="12.75">
      <c r="A233" s="147" t="s">
        <v>1243</v>
      </c>
      <c r="C233" s="148">
        <v>396.15199999976903</v>
      </c>
      <c r="D233" s="128">
        <v>84439.13756644726</v>
      </c>
      <c r="F233" s="128">
        <v>76600</v>
      </c>
      <c r="G233" s="128">
        <v>77600</v>
      </c>
      <c r="H233" s="149" t="s">
        <v>963</v>
      </c>
    </row>
    <row r="235" spans="4:8" ht="12.75">
      <c r="D235" s="128">
        <v>83350</v>
      </c>
      <c r="F235" s="128">
        <v>76300</v>
      </c>
      <c r="G235" s="128">
        <v>78200</v>
      </c>
      <c r="H235" s="149" t="s">
        <v>964</v>
      </c>
    </row>
    <row r="237" spans="4:8" ht="12.75">
      <c r="D237" s="128">
        <v>82948.76996743679</v>
      </c>
      <c r="F237" s="128">
        <v>76300</v>
      </c>
      <c r="G237" s="128">
        <v>77100</v>
      </c>
      <c r="H237" s="149" t="s">
        <v>965</v>
      </c>
    </row>
    <row r="239" spans="1:10" ht="12.75">
      <c r="A239" s="144" t="s">
        <v>1101</v>
      </c>
      <c r="C239" s="150" t="s">
        <v>1102</v>
      </c>
      <c r="D239" s="128">
        <v>83579.30251129468</v>
      </c>
      <c r="F239" s="128">
        <v>76400</v>
      </c>
      <c r="G239" s="128">
        <v>77633.33333333333</v>
      </c>
      <c r="H239" s="128">
        <v>6569.235131191631</v>
      </c>
      <c r="I239" s="128">
        <v>-0.0001</v>
      </c>
      <c r="J239" s="128">
        <v>-0.0001</v>
      </c>
    </row>
    <row r="240" spans="1:8" ht="12.75">
      <c r="A240" s="127">
        <v>38385.01011574074</v>
      </c>
      <c r="C240" s="150" t="s">
        <v>1103</v>
      </c>
      <c r="D240" s="128">
        <v>771.1897472802796</v>
      </c>
      <c r="F240" s="128">
        <v>173.20508075688772</v>
      </c>
      <c r="G240" s="128">
        <v>550.7570547286101</v>
      </c>
      <c r="H240" s="128">
        <v>771.1897472802796</v>
      </c>
    </row>
    <row r="242" spans="3:8" ht="12.75">
      <c r="C242" s="150" t="s">
        <v>1104</v>
      </c>
      <c r="D242" s="128">
        <v>0.9227042151686574</v>
      </c>
      <c r="F242" s="128">
        <v>0.2267082208859787</v>
      </c>
      <c r="G242" s="128">
        <v>0.7094337330123789</v>
      </c>
      <c r="H242" s="128">
        <v>11.739414587530359</v>
      </c>
    </row>
    <row r="243" spans="1:10" ht="12.75">
      <c r="A243" s="144" t="s">
        <v>1093</v>
      </c>
      <c r="C243" s="145" t="s">
        <v>1094</v>
      </c>
      <c r="D243" s="145" t="s">
        <v>1095</v>
      </c>
      <c r="F243" s="145" t="s">
        <v>1096</v>
      </c>
      <c r="G243" s="145" t="s">
        <v>1097</v>
      </c>
      <c r="H243" s="145" t="s">
        <v>1098</v>
      </c>
      <c r="I243" s="146" t="s">
        <v>1099</v>
      </c>
      <c r="J243" s="145" t="s">
        <v>1100</v>
      </c>
    </row>
    <row r="244" spans="1:8" ht="12.75">
      <c r="A244" s="147" t="s">
        <v>1250</v>
      </c>
      <c r="C244" s="148">
        <v>589.5920000001788</v>
      </c>
      <c r="D244" s="128">
        <v>4449.502682410181</v>
      </c>
      <c r="F244" s="128">
        <v>2040</v>
      </c>
      <c r="G244" s="128">
        <v>1990</v>
      </c>
      <c r="H244" s="149" t="s">
        <v>966</v>
      </c>
    </row>
    <row r="246" spans="4:8" ht="12.75">
      <c r="D246" s="128">
        <v>4330.420773409307</v>
      </c>
      <c r="F246" s="128">
        <v>2070</v>
      </c>
      <c r="G246" s="128">
        <v>1950</v>
      </c>
      <c r="H246" s="149" t="s">
        <v>967</v>
      </c>
    </row>
    <row r="248" spans="4:8" ht="12.75">
      <c r="D248" s="128">
        <v>4264.064839921892</v>
      </c>
      <c r="F248" s="128">
        <v>1979.9999999981374</v>
      </c>
      <c r="G248" s="128">
        <v>1990</v>
      </c>
      <c r="H248" s="149" t="s">
        <v>968</v>
      </c>
    </row>
    <row r="250" spans="1:10" ht="12.75">
      <c r="A250" s="144" t="s">
        <v>1101</v>
      </c>
      <c r="C250" s="150" t="s">
        <v>1102</v>
      </c>
      <c r="D250" s="128">
        <v>4347.99609858046</v>
      </c>
      <c r="F250" s="128">
        <v>2029.9999999993793</v>
      </c>
      <c r="G250" s="128">
        <v>1976.6666666666665</v>
      </c>
      <c r="H250" s="128">
        <v>2344.6627652474367</v>
      </c>
      <c r="I250" s="128">
        <v>-0.0001</v>
      </c>
      <c r="J250" s="128">
        <v>-0.0001</v>
      </c>
    </row>
    <row r="251" spans="1:8" ht="12.75">
      <c r="A251" s="127">
        <v>38385.01060185185</v>
      </c>
      <c r="C251" s="150" t="s">
        <v>1103</v>
      </c>
      <c r="D251" s="128">
        <v>93.9599244243676</v>
      </c>
      <c r="F251" s="128">
        <v>45.82575695057293</v>
      </c>
      <c r="G251" s="128">
        <v>23.094010767585033</v>
      </c>
      <c r="H251" s="128">
        <v>93.9599244243676</v>
      </c>
    </row>
    <row r="253" spans="3:8" ht="12.75">
      <c r="C253" s="150" t="s">
        <v>1104</v>
      </c>
      <c r="D253" s="128">
        <v>2.160993761126966</v>
      </c>
      <c r="F253" s="128">
        <v>2.2574264507678294</v>
      </c>
      <c r="G253" s="128">
        <v>1.1683310675000866</v>
      </c>
      <c r="H253" s="128">
        <v>4.007396109028577</v>
      </c>
    </row>
    <row r="254" spans="1:10" ht="12.75">
      <c r="A254" s="144" t="s">
        <v>1093</v>
      </c>
      <c r="C254" s="145" t="s">
        <v>1094</v>
      </c>
      <c r="D254" s="145" t="s">
        <v>1095</v>
      </c>
      <c r="F254" s="145" t="s">
        <v>1096</v>
      </c>
      <c r="G254" s="145" t="s">
        <v>1097</v>
      </c>
      <c r="H254" s="145" t="s">
        <v>1098</v>
      </c>
      <c r="I254" s="146" t="s">
        <v>1099</v>
      </c>
      <c r="J254" s="145" t="s">
        <v>1100</v>
      </c>
    </row>
    <row r="255" spans="1:8" ht="12.75">
      <c r="A255" s="147" t="s">
        <v>1251</v>
      </c>
      <c r="C255" s="148">
        <v>766.4900000002235</v>
      </c>
      <c r="D255" s="128">
        <v>1639</v>
      </c>
      <c r="F255" s="128">
        <v>1635</v>
      </c>
      <c r="G255" s="128">
        <v>1692.0000000018626</v>
      </c>
      <c r="H255" s="149" t="s">
        <v>969</v>
      </c>
    </row>
    <row r="257" spans="4:8" ht="12.75">
      <c r="D257" s="128">
        <v>1730.5</v>
      </c>
      <c r="F257" s="128">
        <v>1729.9999999981374</v>
      </c>
      <c r="G257" s="128">
        <v>1762</v>
      </c>
      <c r="H257" s="149" t="s">
        <v>970</v>
      </c>
    </row>
    <row r="259" spans="4:8" ht="12.75">
      <c r="D259" s="128">
        <v>1815.8920546732843</v>
      </c>
      <c r="F259" s="128">
        <v>1760</v>
      </c>
      <c r="G259" s="128">
        <v>1782.9999999981374</v>
      </c>
      <c r="H259" s="149" t="s">
        <v>971</v>
      </c>
    </row>
    <row r="261" spans="1:10" ht="12.75">
      <c r="A261" s="144" t="s">
        <v>1101</v>
      </c>
      <c r="C261" s="150" t="s">
        <v>1102</v>
      </c>
      <c r="D261" s="128">
        <v>1728.464018224428</v>
      </c>
      <c r="F261" s="128">
        <v>1708.3333333327123</v>
      </c>
      <c r="G261" s="128">
        <v>1745.6666666666665</v>
      </c>
      <c r="H261" s="128">
        <v>0.7355629401735798</v>
      </c>
      <c r="I261" s="128">
        <v>-0.0001</v>
      </c>
      <c r="J261" s="128">
        <v>-0.0001</v>
      </c>
    </row>
    <row r="262" spans="1:8" ht="12.75">
      <c r="A262" s="127">
        <v>38385.011099537034</v>
      </c>
      <c r="C262" s="150" t="s">
        <v>1103</v>
      </c>
      <c r="D262" s="128">
        <v>88.4636008083373</v>
      </c>
      <c r="F262" s="128">
        <v>65.25590650119575</v>
      </c>
      <c r="G262" s="128">
        <v>47.64801499710199</v>
      </c>
      <c r="H262" s="128">
        <v>88.4636008083373</v>
      </c>
    </row>
    <row r="264" spans="3:8" ht="12.75">
      <c r="C264" s="150" t="s">
        <v>1104</v>
      </c>
      <c r="D264" s="128">
        <v>5.118046998699568</v>
      </c>
      <c r="F264" s="128">
        <v>3.8198579415347997</v>
      </c>
      <c r="G264" s="128">
        <v>2.729502482171205</v>
      </c>
      <c r="H264" s="128">
        <v>12026.652782080273</v>
      </c>
    </row>
    <row r="265" spans="1:16" ht="12.75">
      <c r="A265" s="138" t="s">
        <v>1183</v>
      </c>
      <c r="B265" s="133" t="s">
        <v>1092</v>
      </c>
      <c r="D265" s="138" t="s">
        <v>1184</v>
      </c>
      <c r="E265" s="133" t="s">
        <v>1185</v>
      </c>
      <c r="F265" s="134" t="s">
        <v>1106</v>
      </c>
      <c r="G265" s="139" t="s">
        <v>1187</v>
      </c>
      <c r="H265" s="140">
        <v>1</v>
      </c>
      <c r="I265" s="141" t="s">
        <v>1188</v>
      </c>
      <c r="J265" s="140">
        <v>3</v>
      </c>
      <c r="K265" s="139" t="s">
        <v>1189</v>
      </c>
      <c r="L265" s="142">
        <v>1</v>
      </c>
      <c r="M265" s="139" t="s">
        <v>1190</v>
      </c>
      <c r="N265" s="143">
        <v>1</v>
      </c>
      <c r="O265" s="139" t="s">
        <v>1191</v>
      </c>
      <c r="P265" s="143">
        <v>1</v>
      </c>
    </row>
    <row r="267" spans="1:10" ht="12.75">
      <c r="A267" s="144" t="s">
        <v>1093</v>
      </c>
      <c r="C267" s="145" t="s">
        <v>1094</v>
      </c>
      <c r="D267" s="145" t="s">
        <v>1095</v>
      </c>
      <c r="F267" s="145" t="s">
        <v>1096</v>
      </c>
      <c r="G267" s="145" t="s">
        <v>1097</v>
      </c>
      <c r="H267" s="145" t="s">
        <v>1098</v>
      </c>
      <c r="I267" s="146" t="s">
        <v>1099</v>
      </c>
      <c r="J267" s="145" t="s">
        <v>1100</v>
      </c>
    </row>
    <row r="268" spans="1:8" ht="12.75">
      <c r="A268" s="147" t="s">
        <v>1215</v>
      </c>
      <c r="C268" s="148">
        <v>178.2290000000503</v>
      </c>
      <c r="D268" s="128">
        <v>481.5</v>
      </c>
      <c r="F268" s="128">
        <v>476.99999999953434</v>
      </c>
      <c r="G268" s="128">
        <v>464</v>
      </c>
      <c r="H268" s="149" t="s">
        <v>972</v>
      </c>
    </row>
    <row r="270" spans="4:8" ht="12.75">
      <c r="D270" s="128">
        <v>557.7288648597896</v>
      </c>
      <c r="F270" s="128">
        <v>435</v>
      </c>
      <c r="G270" s="128">
        <v>485</v>
      </c>
      <c r="H270" s="149" t="s">
        <v>973</v>
      </c>
    </row>
    <row r="272" spans="4:8" ht="12.75">
      <c r="D272" s="128">
        <v>485.9387407065369</v>
      </c>
      <c r="F272" s="128">
        <v>416.00000000046566</v>
      </c>
      <c r="G272" s="128">
        <v>457</v>
      </c>
      <c r="H272" s="149" t="s">
        <v>974</v>
      </c>
    </row>
    <row r="274" spans="1:8" ht="12.75">
      <c r="A274" s="144" t="s">
        <v>1101</v>
      </c>
      <c r="C274" s="150" t="s">
        <v>1102</v>
      </c>
      <c r="D274" s="128">
        <v>508.38920185544214</v>
      </c>
      <c r="F274" s="128">
        <v>442.66666666666663</v>
      </c>
      <c r="G274" s="128">
        <v>468.66666666666663</v>
      </c>
      <c r="H274" s="128">
        <v>51.96081643877551</v>
      </c>
    </row>
    <row r="275" spans="1:8" ht="12.75">
      <c r="A275" s="127">
        <v>38385.013333333336</v>
      </c>
      <c r="C275" s="150" t="s">
        <v>1103</v>
      </c>
      <c r="D275" s="128">
        <v>42.78699993925604</v>
      </c>
      <c r="F275" s="128">
        <v>31.214312955836814</v>
      </c>
      <c r="G275" s="128">
        <v>14.571661996262929</v>
      </c>
      <c r="H275" s="128">
        <v>42.78699993925604</v>
      </c>
    </row>
    <row r="277" spans="3:8" ht="12.75">
      <c r="C277" s="150" t="s">
        <v>1104</v>
      </c>
      <c r="D277" s="128">
        <v>8.416189758377739</v>
      </c>
      <c r="F277" s="128">
        <v>7.05142611954145</v>
      </c>
      <c r="G277" s="128">
        <v>3.1091739679081645</v>
      </c>
      <c r="H277" s="128">
        <v>82.34474142582266</v>
      </c>
    </row>
    <row r="278" spans="1:10" ht="12.75">
      <c r="A278" s="144" t="s">
        <v>1093</v>
      </c>
      <c r="C278" s="145" t="s">
        <v>1094</v>
      </c>
      <c r="D278" s="145" t="s">
        <v>1095</v>
      </c>
      <c r="F278" s="145" t="s">
        <v>1096</v>
      </c>
      <c r="G278" s="145" t="s">
        <v>1097</v>
      </c>
      <c r="H278" s="145" t="s">
        <v>1098</v>
      </c>
      <c r="I278" s="146" t="s">
        <v>1099</v>
      </c>
      <c r="J278" s="145" t="s">
        <v>1100</v>
      </c>
    </row>
    <row r="279" spans="1:8" ht="12.75">
      <c r="A279" s="147" t="s">
        <v>1244</v>
      </c>
      <c r="C279" s="148">
        <v>251.61100000003353</v>
      </c>
      <c r="D279" s="128">
        <v>4204653.239860535</v>
      </c>
      <c r="F279" s="128">
        <v>30300</v>
      </c>
      <c r="G279" s="128">
        <v>25900</v>
      </c>
      <c r="H279" s="149" t="s">
        <v>975</v>
      </c>
    </row>
    <row r="281" spans="4:8" ht="12.75">
      <c r="D281" s="128">
        <v>4253037.232559204</v>
      </c>
      <c r="F281" s="128">
        <v>30300</v>
      </c>
      <c r="G281" s="128">
        <v>25900</v>
      </c>
      <c r="H281" s="149" t="s">
        <v>976</v>
      </c>
    </row>
    <row r="283" spans="4:8" ht="12.75">
      <c r="D283" s="128">
        <v>4227572.487480164</v>
      </c>
      <c r="F283" s="128">
        <v>31400</v>
      </c>
      <c r="G283" s="128">
        <v>26200</v>
      </c>
      <c r="H283" s="149" t="s">
        <v>977</v>
      </c>
    </row>
    <row r="285" spans="1:10" ht="12.75">
      <c r="A285" s="144" t="s">
        <v>1101</v>
      </c>
      <c r="C285" s="150" t="s">
        <v>1102</v>
      </c>
      <c r="D285" s="128">
        <v>4228420.986633301</v>
      </c>
      <c r="F285" s="128">
        <v>30666.666666666664</v>
      </c>
      <c r="G285" s="128">
        <v>26000</v>
      </c>
      <c r="H285" s="128">
        <v>4200110.654395258</v>
      </c>
      <c r="I285" s="128">
        <v>-0.0001</v>
      </c>
      <c r="J285" s="128">
        <v>-0.0001</v>
      </c>
    </row>
    <row r="286" spans="1:8" ht="12.75">
      <c r="A286" s="127">
        <v>38385.01380787037</v>
      </c>
      <c r="C286" s="150" t="s">
        <v>1103</v>
      </c>
      <c r="D286" s="128">
        <v>24203.15372990333</v>
      </c>
      <c r="F286" s="128">
        <v>635.0852961085883</v>
      </c>
      <c r="G286" s="128">
        <v>173.20508075688772</v>
      </c>
      <c r="H286" s="128">
        <v>24203.15372990333</v>
      </c>
    </row>
    <row r="288" spans="3:8" ht="12.75">
      <c r="C288" s="150" t="s">
        <v>1104</v>
      </c>
      <c r="D288" s="128">
        <v>0.5723922430243648</v>
      </c>
      <c r="F288" s="128">
        <v>2.0709303133975707</v>
      </c>
      <c r="G288" s="128">
        <v>0.6661733875264911</v>
      </c>
      <c r="H288" s="128">
        <v>0.5762503829411171</v>
      </c>
    </row>
    <row r="289" spans="1:10" ht="12.75">
      <c r="A289" s="144" t="s">
        <v>1093</v>
      </c>
      <c r="C289" s="145" t="s">
        <v>1094</v>
      </c>
      <c r="D289" s="145" t="s">
        <v>1095</v>
      </c>
      <c r="F289" s="145" t="s">
        <v>1096</v>
      </c>
      <c r="G289" s="145" t="s">
        <v>1097</v>
      </c>
      <c r="H289" s="145" t="s">
        <v>1098</v>
      </c>
      <c r="I289" s="146" t="s">
        <v>1099</v>
      </c>
      <c r="J289" s="145" t="s">
        <v>1100</v>
      </c>
    </row>
    <row r="290" spans="1:8" ht="12.75">
      <c r="A290" s="147" t="s">
        <v>1247</v>
      </c>
      <c r="C290" s="148">
        <v>257.6099999998696</v>
      </c>
      <c r="D290" s="128">
        <v>426397.8303370476</v>
      </c>
      <c r="F290" s="128">
        <v>13477.499999985099</v>
      </c>
      <c r="G290" s="128">
        <v>11192.5</v>
      </c>
      <c r="H290" s="149" t="s">
        <v>978</v>
      </c>
    </row>
    <row r="292" spans="4:8" ht="12.75">
      <c r="D292" s="128">
        <v>425838.3010106087</v>
      </c>
      <c r="F292" s="128">
        <v>14247.500000014901</v>
      </c>
      <c r="G292" s="128">
        <v>11537.5</v>
      </c>
      <c r="H292" s="149" t="s">
        <v>979</v>
      </c>
    </row>
    <row r="294" spans="4:8" ht="12.75">
      <c r="D294" s="128">
        <v>427236.3556113243</v>
      </c>
      <c r="F294" s="128">
        <v>13102.499999985099</v>
      </c>
      <c r="G294" s="128">
        <v>11540</v>
      </c>
      <c r="H294" s="149" t="s">
        <v>980</v>
      </c>
    </row>
    <row r="296" spans="1:10" ht="12.75">
      <c r="A296" s="144" t="s">
        <v>1101</v>
      </c>
      <c r="C296" s="150" t="s">
        <v>1102</v>
      </c>
      <c r="D296" s="128">
        <v>426490.8289863268</v>
      </c>
      <c r="F296" s="128">
        <v>13609.166666661698</v>
      </c>
      <c r="G296" s="128">
        <v>11423.333333333332</v>
      </c>
      <c r="H296" s="128">
        <v>413974.5789863294</v>
      </c>
      <c r="I296" s="128">
        <v>-0.0001</v>
      </c>
      <c r="J296" s="128">
        <v>-0.0001</v>
      </c>
    </row>
    <row r="297" spans="1:8" ht="12.75">
      <c r="A297" s="127">
        <v>38385.01445601852</v>
      </c>
      <c r="C297" s="150" t="s">
        <v>1103</v>
      </c>
      <c r="D297" s="128">
        <v>703.6517094252549</v>
      </c>
      <c r="F297" s="128">
        <v>583.7450927864877</v>
      </c>
      <c r="G297" s="128">
        <v>199.91143872558504</v>
      </c>
      <c r="H297" s="128">
        <v>703.6517094252549</v>
      </c>
    </row>
    <row r="299" spans="3:8" ht="12.75">
      <c r="C299" s="150" t="s">
        <v>1104</v>
      </c>
      <c r="D299" s="128">
        <v>0.16498636350462156</v>
      </c>
      <c r="F299" s="128">
        <v>4.28935222181153</v>
      </c>
      <c r="G299" s="128">
        <v>1.75002718464183</v>
      </c>
      <c r="H299" s="128">
        <v>0.16997461804254688</v>
      </c>
    </row>
    <row r="300" spans="1:10" ht="12.75">
      <c r="A300" s="144" t="s">
        <v>1093</v>
      </c>
      <c r="C300" s="145" t="s">
        <v>1094</v>
      </c>
      <c r="D300" s="145" t="s">
        <v>1095</v>
      </c>
      <c r="F300" s="145" t="s">
        <v>1096</v>
      </c>
      <c r="G300" s="145" t="s">
        <v>1097</v>
      </c>
      <c r="H300" s="145" t="s">
        <v>1098</v>
      </c>
      <c r="I300" s="146" t="s">
        <v>1099</v>
      </c>
      <c r="J300" s="145" t="s">
        <v>1100</v>
      </c>
    </row>
    <row r="301" spans="1:8" ht="12.75">
      <c r="A301" s="147" t="s">
        <v>1246</v>
      </c>
      <c r="C301" s="148">
        <v>259.9399999999441</v>
      </c>
      <c r="D301" s="128">
        <v>4198312.913757324</v>
      </c>
      <c r="F301" s="128">
        <v>26900</v>
      </c>
      <c r="G301" s="128">
        <v>22850</v>
      </c>
      <c r="H301" s="149" t="s">
        <v>981</v>
      </c>
    </row>
    <row r="303" spans="4:8" ht="12.75">
      <c r="D303" s="128">
        <v>4161952.598472595</v>
      </c>
      <c r="F303" s="128">
        <v>27675</v>
      </c>
      <c r="G303" s="128">
        <v>23000</v>
      </c>
      <c r="H303" s="149" t="s">
        <v>982</v>
      </c>
    </row>
    <row r="305" spans="4:8" ht="12.75">
      <c r="D305" s="128">
        <v>4122994.1377601624</v>
      </c>
      <c r="F305" s="128">
        <v>28475</v>
      </c>
      <c r="G305" s="128">
        <v>22900</v>
      </c>
      <c r="H305" s="149" t="s">
        <v>983</v>
      </c>
    </row>
    <row r="307" spans="1:10" ht="12.75">
      <c r="A307" s="144" t="s">
        <v>1101</v>
      </c>
      <c r="C307" s="150" t="s">
        <v>1102</v>
      </c>
      <c r="D307" s="128">
        <v>4161086.5499966936</v>
      </c>
      <c r="F307" s="128">
        <v>27683.333333333336</v>
      </c>
      <c r="G307" s="128">
        <v>22916.666666666664</v>
      </c>
      <c r="H307" s="128">
        <v>4135762.47592262</v>
      </c>
      <c r="I307" s="128">
        <v>-0.0001</v>
      </c>
      <c r="J307" s="128">
        <v>-0.0001</v>
      </c>
    </row>
    <row r="308" spans="1:8" ht="12.75">
      <c r="A308" s="127">
        <v>38385.015127314815</v>
      </c>
      <c r="C308" s="150" t="s">
        <v>1103</v>
      </c>
      <c r="D308" s="128">
        <v>37666.85591347739</v>
      </c>
      <c r="F308" s="128">
        <v>787.533068088784</v>
      </c>
      <c r="G308" s="128">
        <v>76.37626158259735</v>
      </c>
      <c r="H308" s="128">
        <v>37666.85591347739</v>
      </c>
    </row>
    <row r="310" spans="3:8" ht="12.75">
      <c r="C310" s="150" t="s">
        <v>1104</v>
      </c>
      <c r="D310" s="128">
        <v>0.9052168336538763</v>
      </c>
      <c r="F310" s="128">
        <v>2.8447913356608696</v>
      </c>
      <c r="G310" s="128">
        <v>0.3332782323604249</v>
      </c>
      <c r="H310" s="128">
        <v>0.9107596515216833</v>
      </c>
    </row>
    <row r="311" spans="1:10" ht="12.75">
      <c r="A311" s="144" t="s">
        <v>1093</v>
      </c>
      <c r="C311" s="145" t="s">
        <v>1094</v>
      </c>
      <c r="D311" s="145" t="s">
        <v>1095</v>
      </c>
      <c r="F311" s="145" t="s">
        <v>1096</v>
      </c>
      <c r="G311" s="145" t="s">
        <v>1097</v>
      </c>
      <c r="H311" s="145" t="s">
        <v>1098</v>
      </c>
      <c r="I311" s="146" t="s">
        <v>1099</v>
      </c>
      <c r="J311" s="145" t="s">
        <v>1100</v>
      </c>
    </row>
    <row r="312" spans="1:8" ht="12.75">
      <c r="A312" s="147" t="s">
        <v>1248</v>
      </c>
      <c r="C312" s="148">
        <v>285.2129999999888</v>
      </c>
      <c r="D312" s="128">
        <v>1005400</v>
      </c>
      <c r="F312" s="128">
        <v>13025</v>
      </c>
      <c r="G312" s="128">
        <v>12650</v>
      </c>
      <c r="H312" s="149" t="s">
        <v>984</v>
      </c>
    </row>
    <row r="314" spans="4:8" ht="12.75">
      <c r="D314" s="128">
        <v>1026716.6421203613</v>
      </c>
      <c r="F314" s="128">
        <v>13825</v>
      </c>
      <c r="G314" s="128">
        <v>12675</v>
      </c>
      <c r="H314" s="149" t="s">
        <v>985</v>
      </c>
    </row>
    <row r="316" spans="4:8" ht="12.75">
      <c r="D316" s="128">
        <v>1046072.6149253845</v>
      </c>
      <c r="F316" s="128">
        <v>13675</v>
      </c>
      <c r="G316" s="128">
        <v>12650</v>
      </c>
      <c r="H316" s="149" t="s">
        <v>986</v>
      </c>
    </row>
    <row r="318" spans="1:10" ht="12.75">
      <c r="A318" s="144" t="s">
        <v>1101</v>
      </c>
      <c r="C318" s="150" t="s">
        <v>1102</v>
      </c>
      <c r="D318" s="128">
        <v>1026063.0856819153</v>
      </c>
      <c r="F318" s="128">
        <v>13508.333333333332</v>
      </c>
      <c r="G318" s="128">
        <v>12658.333333333332</v>
      </c>
      <c r="H318" s="128">
        <v>1013024.6794445722</v>
      </c>
      <c r="I318" s="128">
        <v>-0.0001</v>
      </c>
      <c r="J318" s="128">
        <v>-0.0001</v>
      </c>
    </row>
    <row r="319" spans="1:8" ht="12.75">
      <c r="A319" s="127">
        <v>38385.015810185185</v>
      </c>
      <c r="C319" s="150" t="s">
        <v>1103</v>
      </c>
      <c r="D319" s="128">
        <v>20344.1822944802</v>
      </c>
      <c r="F319" s="128">
        <v>425.24502740576906</v>
      </c>
      <c r="G319" s="128">
        <v>14.433756729740642</v>
      </c>
      <c r="H319" s="128">
        <v>20344.1822944802</v>
      </c>
    </row>
    <row r="321" spans="3:8" ht="12.75">
      <c r="C321" s="150" t="s">
        <v>1104</v>
      </c>
      <c r="D321" s="128">
        <v>1.9827418585046923</v>
      </c>
      <c r="F321" s="128">
        <v>3.148019943781142</v>
      </c>
      <c r="G321" s="128">
        <v>0.11402572795055149</v>
      </c>
      <c r="H321" s="128">
        <v>2.008261270163195</v>
      </c>
    </row>
    <row r="322" spans="1:10" ht="12.75">
      <c r="A322" s="144" t="s">
        <v>1093</v>
      </c>
      <c r="C322" s="145" t="s">
        <v>1094</v>
      </c>
      <c r="D322" s="145" t="s">
        <v>1095</v>
      </c>
      <c r="F322" s="145" t="s">
        <v>1096</v>
      </c>
      <c r="G322" s="145" t="s">
        <v>1097</v>
      </c>
      <c r="H322" s="145" t="s">
        <v>1098</v>
      </c>
      <c r="I322" s="146" t="s">
        <v>1099</v>
      </c>
      <c r="J322" s="145" t="s">
        <v>1100</v>
      </c>
    </row>
    <row r="323" spans="1:8" ht="12.75">
      <c r="A323" s="147" t="s">
        <v>1244</v>
      </c>
      <c r="C323" s="148">
        <v>288.1579999998212</v>
      </c>
      <c r="D323" s="128">
        <v>452198.38413763046</v>
      </c>
      <c r="F323" s="128">
        <v>4770</v>
      </c>
      <c r="G323" s="128">
        <v>4110</v>
      </c>
      <c r="H323" s="149" t="s">
        <v>987</v>
      </c>
    </row>
    <row r="325" spans="4:8" ht="12.75">
      <c r="D325" s="128">
        <v>434771.717772007</v>
      </c>
      <c r="F325" s="128">
        <v>4770</v>
      </c>
      <c r="G325" s="128">
        <v>4110</v>
      </c>
      <c r="H325" s="149" t="s">
        <v>988</v>
      </c>
    </row>
    <row r="327" spans="4:8" ht="12.75">
      <c r="D327" s="128">
        <v>447166.4098587036</v>
      </c>
      <c r="F327" s="128">
        <v>4770</v>
      </c>
      <c r="G327" s="128">
        <v>4110</v>
      </c>
      <c r="H327" s="149" t="s">
        <v>989</v>
      </c>
    </row>
    <row r="329" spans="1:10" ht="12.75">
      <c r="A329" s="144" t="s">
        <v>1101</v>
      </c>
      <c r="C329" s="150" t="s">
        <v>1102</v>
      </c>
      <c r="D329" s="128">
        <v>444712.170589447</v>
      </c>
      <c r="F329" s="128">
        <v>4770</v>
      </c>
      <c r="G329" s="128">
        <v>4110</v>
      </c>
      <c r="H329" s="128">
        <v>440277.281208916</v>
      </c>
      <c r="I329" s="128">
        <v>-0.0001</v>
      </c>
      <c r="J329" s="128">
        <v>-0.0001</v>
      </c>
    </row>
    <row r="330" spans="1:8" ht="12.75">
      <c r="A330" s="127">
        <v>38385.016226851854</v>
      </c>
      <c r="C330" s="150" t="s">
        <v>1103</v>
      </c>
      <c r="D330" s="128">
        <v>8968.815024726535</v>
      </c>
      <c r="H330" s="128">
        <v>8968.815024726535</v>
      </c>
    </row>
    <row r="332" spans="3:8" ht="12.75">
      <c r="C332" s="150" t="s">
        <v>1104</v>
      </c>
      <c r="D332" s="128">
        <v>2.0167685118306413</v>
      </c>
      <c r="F332" s="128">
        <v>0</v>
      </c>
      <c r="G332" s="128">
        <v>0</v>
      </c>
      <c r="H332" s="128">
        <v>2.0370833126115224</v>
      </c>
    </row>
    <row r="333" spans="1:10" ht="12.75">
      <c r="A333" s="144" t="s">
        <v>1093</v>
      </c>
      <c r="C333" s="145" t="s">
        <v>1094</v>
      </c>
      <c r="D333" s="145" t="s">
        <v>1095</v>
      </c>
      <c r="F333" s="145" t="s">
        <v>1096</v>
      </c>
      <c r="G333" s="145" t="s">
        <v>1097</v>
      </c>
      <c r="H333" s="145" t="s">
        <v>1098</v>
      </c>
      <c r="I333" s="146" t="s">
        <v>1099</v>
      </c>
      <c r="J333" s="145" t="s">
        <v>1100</v>
      </c>
    </row>
    <row r="334" spans="1:8" ht="12.75">
      <c r="A334" s="147" t="s">
        <v>1245</v>
      </c>
      <c r="C334" s="148">
        <v>334.94100000010803</v>
      </c>
      <c r="D334" s="128">
        <v>593074.5768127441</v>
      </c>
      <c r="F334" s="128">
        <v>31000</v>
      </c>
      <c r="H334" s="149" t="s">
        <v>990</v>
      </c>
    </row>
    <row r="336" spans="4:8" ht="12.75">
      <c r="D336" s="128">
        <v>594248.2281036377</v>
      </c>
      <c r="F336" s="128">
        <v>31000</v>
      </c>
      <c r="H336" s="149" t="s">
        <v>991</v>
      </c>
    </row>
    <row r="338" spans="4:8" ht="12.75">
      <c r="D338" s="128">
        <v>588134.2711257935</v>
      </c>
      <c r="F338" s="128">
        <v>32200</v>
      </c>
      <c r="H338" s="149" t="s">
        <v>992</v>
      </c>
    </row>
    <row r="340" spans="1:10" ht="12.75">
      <c r="A340" s="144" t="s">
        <v>1101</v>
      </c>
      <c r="C340" s="150" t="s">
        <v>1102</v>
      </c>
      <c r="D340" s="128">
        <v>591819.0253473917</v>
      </c>
      <c r="F340" s="128">
        <v>31400</v>
      </c>
      <c r="H340" s="128">
        <v>560419.0253473917</v>
      </c>
      <c r="I340" s="128">
        <v>-0.0001</v>
      </c>
      <c r="J340" s="128">
        <v>-0.0001</v>
      </c>
    </row>
    <row r="341" spans="1:8" ht="12.75">
      <c r="A341" s="127">
        <v>38385.01666666667</v>
      </c>
      <c r="C341" s="150" t="s">
        <v>1103</v>
      </c>
      <c r="D341" s="128">
        <v>3244.599296282593</v>
      </c>
      <c r="F341" s="128">
        <v>692.8203230275509</v>
      </c>
      <c r="H341" s="128">
        <v>3244.599296282593</v>
      </c>
    </row>
    <row r="343" spans="3:8" ht="12.75">
      <c r="C343" s="150" t="s">
        <v>1104</v>
      </c>
      <c r="D343" s="128">
        <v>0.5482418032063174</v>
      </c>
      <c r="F343" s="128">
        <v>2.2064341497692705</v>
      </c>
      <c r="H343" s="128">
        <v>0.5789595194901413</v>
      </c>
    </row>
    <row r="344" spans="1:10" ht="12.75">
      <c r="A344" s="144" t="s">
        <v>1093</v>
      </c>
      <c r="C344" s="145" t="s">
        <v>1094</v>
      </c>
      <c r="D344" s="145" t="s">
        <v>1095</v>
      </c>
      <c r="F344" s="145" t="s">
        <v>1096</v>
      </c>
      <c r="G344" s="145" t="s">
        <v>1097</v>
      </c>
      <c r="H344" s="145" t="s">
        <v>1098</v>
      </c>
      <c r="I344" s="146" t="s">
        <v>1099</v>
      </c>
      <c r="J344" s="145" t="s">
        <v>1100</v>
      </c>
    </row>
    <row r="345" spans="1:8" ht="12.75">
      <c r="A345" s="147" t="s">
        <v>1249</v>
      </c>
      <c r="C345" s="148">
        <v>393.36599999992177</v>
      </c>
      <c r="D345" s="128">
        <v>4614540.4764556885</v>
      </c>
      <c r="F345" s="128">
        <v>22000</v>
      </c>
      <c r="G345" s="128">
        <v>16100</v>
      </c>
      <c r="H345" s="149" t="s">
        <v>993</v>
      </c>
    </row>
    <row r="347" spans="4:8" ht="12.75">
      <c r="D347" s="128">
        <v>4754313.007141113</v>
      </c>
      <c r="F347" s="128">
        <v>17500</v>
      </c>
      <c r="G347" s="128">
        <v>16100</v>
      </c>
      <c r="H347" s="149" t="s">
        <v>994</v>
      </c>
    </row>
    <row r="349" spans="4:8" ht="12.75">
      <c r="D349" s="128">
        <v>4721019.205093384</v>
      </c>
      <c r="F349" s="128">
        <v>17600</v>
      </c>
      <c r="G349" s="128">
        <v>15400</v>
      </c>
      <c r="H349" s="149" t="s">
        <v>995</v>
      </c>
    </row>
    <row r="351" spans="1:10" ht="12.75">
      <c r="A351" s="144" t="s">
        <v>1101</v>
      </c>
      <c r="C351" s="150" t="s">
        <v>1102</v>
      </c>
      <c r="D351" s="128">
        <v>4696624.2295633955</v>
      </c>
      <c r="F351" s="128">
        <v>19033.333333333332</v>
      </c>
      <c r="G351" s="128">
        <v>15866.666666666668</v>
      </c>
      <c r="H351" s="128">
        <v>4679174.2295633955</v>
      </c>
      <c r="I351" s="128">
        <v>-0.0001</v>
      </c>
      <c r="J351" s="128">
        <v>-0.0001</v>
      </c>
    </row>
    <row r="352" spans="1:8" ht="12.75">
      <c r="A352" s="127">
        <v>38385.017118055555</v>
      </c>
      <c r="C352" s="150" t="s">
        <v>1103</v>
      </c>
      <c r="D352" s="128">
        <v>73009.76788681545</v>
      </c>
      <c r="F352" s="128">
        <v>2569.695182961071</v>
      </c>
      <c r="G352" s="128">
        <v>404.14518843273805</v>
      </c>
      <c r="H352" s="128">
        <v>73009.76788681545</v>
      </c>
    </row>
    <row r="354" spans="3:8" ht="12.75">
      <c r="C354" s="150" t="s">
        <v>1104</v>
      </c>
      <c r="D354" s="128">
        <v>1.5545158462379804</v>
      </c>
      <c r="F354" s="128">
        <v>13.50102547965537</v>
      </c>
      <c r="G354" s="128">
        <v>2.547133540542467</v>
      </c>
      <c r="H354" s="128">
        <v>1.560313087414739</v>
      </c>
    </row>
    <row r="355" spans="1:10" ht="12.75">
      <c r="A355" s="144" t="s">
        <v>1093</v>
      </c>
      <c r="C355" s="145" t="s">
        <v>1094</v>
      </c>
      <c r="D355" s="145" t="s">
        <v>1095</v>
      </c>
      <c r="F355" s="145" t="s">
        <v>1096</v>
      </c>
      <c r="G355" s="145" t="s">
        <v>1097</v>
      </c>
      <c r="H355" s="145" t="s">
        <v>1098</v>
      </c>
      <c r="I355" s="146" t="s">
        <v>1099</v>
      </c>
      <c r="J355" s="145" t="s">
        <v>1100</v>
      </c>
    </row>
    <row r="356" spans="1:8" ht="12.75">
      <c r="A356" s="147" t="s">
        <v>1243</v>
      </c>
      <c r="C356" s="148">
        <v>396.15199999976903</v>
      </c>
      <c r="D356" s="128">
        <v>5126157.126441956</v>
      </c>
      <c r="F356" s="128">
        <v>105800</v>
      </c>
      <c r="G356" s="128">
        <v>105100</v>
      </c>
      <c r="H356" s="149" t="s">
        <v>996</v>
      </c>
    </row>
    <row r="358" spans="4:8" ht="12.75">
      <c r="D358" s="128">
        <v>5474626.378372192</v>
      </c>
      <c r="F358" s="128">
        <v>102600</v>
      </c>
      <c r="G358" s="128">
        <v>105300</v>
      </c>
      <c r="H358" s="149" t="s">
        <v>997</v>
      </c>
    </row>
    <row r="360" spans="4:8" ht="12.75">
      <c r="D360" s="128">
        <v>5438980.342926025</v>
      </c>
      <c r="F360" s="128">
        <v>102200</v>
      </c>
      <c r="G360" s="128">
        <v>104600</v>
      </c>
      <c r="H360" s="149" t="s">
        <v>998</v>
      </c>
    </row>
    <row r="362" spans="1:10" ht="12.75">
      <c r="A362" s="144" t="s">
        <v>1101</v>
      </c>
      <c r="C362" s="150" t="s">
        <v>1102</v>
      </c>
      <c r="D362" s="128">
        <v>5346587.949246724</v>
      </c>
      <c r="F362" s="128">
        <v>103533.33333333334</v>
      </c>
      <c r="G362" s="128">
        <v>105000</v>
      </c>
      <c r="H362" s="128">
        <v>5242329.130380296</v>
      </c>
      <c r="I362" s="128">
        <v>-0.0001</v>
      </c>
      <c r="J362" s="128">
        <v>-0.0001</v>
      </c>
    </row>
    <row r="363" spans="1:8" ht="12.75">
      <c r="A363" s="127">
        <v>38385.017592592594</v>
      </c>
      <c r="C363" s="150" t="s">
        <v>1103</v>
      </c>
      <c r="D363" s="128">
        <v>191728.89894991487</v>
      </c>
      <c r="F363" s="128">
        <v>1973.153144926499</v>
      </c>
      <c r="G363" s="128">
        <v>360.5551275463989</v>
      </c>
      <c r="H363" s="128">
        <v>191728.89894991487</v>
      </c>
    </row>
    <row r="365" spans="3:8" ht="12.75">
      <c r="C365" s="150" t="s">
        <v>1104</v>
      </c>
      <c r="D365" s="128">
        <v>3.58600477107886</v>
      </c>
      <c r="F365" s="128">
        <v>1.9058143705020916</v>
      </c>
      <c r="G365" s="128">
        <v>0.3433858357584752</v>
      </c>
      <c r="H365" s="128">
        <v>3.6573228078872306</v>
      </c>
    </row>
    <row r="366" spans="1:10" ht="12.75">
      <c r="A366" s="144" t="s">
        <v>1093</v>
      </c>
      <c r="C366" s="145" t="s">
        <v>1094</v>
      </c>
      <c r="D366" s="145" t="s">
        <v>1095</v>
      </c>
      <c r="F366" s="145" t="s">
        <v>1096</v>
      </c>
      <c r="G366" s="145" t="s">
        <v>1097</v>
      </c>
      <c r="H366" s="145" t="s">
        <v>1098</v>
      </c>
      <c r="I366" s="146" t="s">
        <v>1099</v>
      </c>
      <c r="J366" s="145" t="s">
        <v>1100</v>
      </c>
    </row>
    <row r="367" spans="1:8" ht="12.75">
      <c r="A367" s="147" t="s">
        <v>1250</v>
      </c>
      <c r="C367" s="148">
        <v>589.5920000001788</v>
      </c>
      <c r="D367" s="128">
        <v>369974.1066789627</v>
      </c>
      <c r="F367" s="128">
        <v>3630</v>
      </c>
      <c r="G367" s="128">
        <v>3240.0000000037253</v>
      </c>
      <c r="H367" s="149" t="s">
        <v>999</v>
      </c>
    </row>
    <row r="369" spans="4:8" ht="12.75">
      <c r="D369" s="128">
        <v>366299.76017951965</v>
      </c>
      <c r="F369" s="128">
        <v>3470</v>
      </c>
      <c r="G369" s="128">
        <v>3160</v>
      </c>
      <c r="H369" s="149" t="s">
        <v>1000</v>
      </c>
    </row>
    <row r="371" spans="4:8" ht="12.75">
      <c r="D371" s="128">
        <v>363394.52284145355</v>
      </c>
      <c r="F371" s="128">
        <v>3590.0000000037253</v>
      </c>
      <c r="G371" s="128">
        <v>3230</v>
      </c>
      <c r="H371" s="149" t="s">
        <v>1001</v>
      </c>
    </row>
    <row r="373" spans="1:10" ht="12.75">
      <c r="A373" s="144" t="s">
        <v>1101</v>
      </c>
      <c r="C373" s="150" t="s">
        <v>1102</v>
      </c>
      <c r="D373" s="128">
        <v>366556.12989997864</v>
      </c>
      <c r="F373" s="128">
        <v>3563.3333333345754</v>
      </c>
      <c r="G373" s="128">
        <v>3210.0000000012415</v>
      </c>
      <c r="H373" s="128">
        <v>363169.4632333108</v>
      </c>
      <c r="I373" s="128">
        <v>-0.0001</v>
      </c>
      <c r="J373" s="128">
        <v>-0.0001</v>
      </c>
    </row>
    <row r="374" spans="1:8" ht="12.75">
      <c r="A374" s="127">
        <v>38385.0180787037</v>
      </c>
      <c r="C374" s="150" t="s">
        <v>1103</v>
      </c>
      <c r="D374" s="128">
        <v>3297.275381869129</v>
      </c>
      <c r="F374" s="128">
        <v>83.26663997925614</v>
      </c>
      <c r="G374" s="128">
        <v>43.588989436646536</v>
      </c>
      <c r="H374" s="128">
        <v>3297.275381869129</v>
      </c>
    </row>
    <row r="376" spans="3:8" ht="12.75">
      <c r="C376" s="150" t="s">
        <v>1104</v>
      </c>
      <c r="D376" s="128">
        <v>0.8995280975846317</v>
      </c>
      <c r="F376" s="128">
        <v>2.3367625812692365</v>
      </c>
      <c r="G376" s="128">
        <v>1.3579124435087133</v>
      </c>
      <c r="H376" s="128">
        <v>0.9079164730738557</v>
      </c>
    </row>
    <row r="377" spans="1:10" ht="12.75">
      <c r="A377" s="144" t="s">
        <v>1093</v>
      </c>
      <c r="C377" s="145" t="s">
        <v>1094</v>
      </c>
      <c r="D377" s="145" t="s">
        <v>1095</v>
      </c>
      <c r="F377" s="145" t="s">
        <v>1096</v>
      </c>
      <c r="G377" s="145" t="s">
        <v>1097</v>
      </c>
      <c r="H377" s="145" t="s">
        <v>1098</v>
      </c>
      <c r="I377" s="146" t="s">
        <v>1099</v>
      </c>
      <c r="J377" s="145" t="s">
        <v>1100</v>
      </c>
    </row>
    <row r="378" spans="1:8" ht="12.75">
      <c r="A378" s="147" t="s">
        <v>1251</v>
      </c>
      <c r="C378" s="148">
        <v>766.4900000002235</v>
      </c>
      <c r="D378" s="128">
        <v>2731.487144012004</v>
      </c>
      <c r="F378" s="128">
        <v>1651.0000000018626</v>
      </c>
      <c r="G378" s="128">
        <v>1757</v>
      </c>
      <c r="H378" s="149" t="s">
        <v>1002</v>
      </c>
    </row>
    <row r="380" spans="4:8" ht="12.75">
      <c r="D380" s="128">
        <v>2761.611526917666</v>
      </c>
      <c r="F380" s="128">
        <v>1719</v>
      </c>
      <c r="G380" s="128">
        <v>1722</v>
      </c>
      <c r="H380" s="149" t="s">
        <v>1003</v>
      </c>
    </row>
    <row r="382" spans="4:8" ht="12.75">
      <c r="D382" s="128">
        <v>2873.723123036325</v>
      </c>
      <c r="F382" s="128">
        <v>1704</v>
      </c>
      <c r="G382" s="128">
        <v>1842.0000000018626</v>
      </c>
      <c r="H382" s="149" t="s">
        <v>1004</v>
      </c>
    </row>
    <row r="384" spans="1:10" ht="12.75">
      <c r="A384" s="144" t="s">
        <v>1101</v>
      </c>
      <c r="C384" s="150" t="s">
        <v>1102</v>
      </c>
      <c r="D384" s="128">
        <v>2788.940597988665</v>
      </c>
      <c r="F384" s="128">
        <v>1691.3333333339542</v>
      </c>
      <c r="G384" s="128">
        <v>1773.6666666672877</v>
      </c>
      <c r="H384" s="128">
        <v>1054.8340939230036</v>
      </c>
      <c r="I384" s="128">
        <v>-0.0001</v>
      </c>
      <c r="J384" s="128">
        <v>-0.0001</v>
      </c>
    </row>
    <row r="385" spans="1:8" ht="12.75">
      <c r="A385" s="127">
        <v>38385.018587962964</v>
      </c>
      <c r="C385" s="150" t="s">
        <v>1103</v>
      </c>
      <c r="D385" s="128">
        <v>74.95283201091335</v>
      </c>
      <c r="F385" s="128">
        <v>35.72580766418905</v>
      </c>
      <c r="G385" s="128">
        <v>61.711695272942315</v>
      </c>
      <c r="H385" s="128">
        <v>74.95283201091335</v>
      </c>
    </row>
    <row r="387" spans="3:8" ht="12.75">
      <c r="C387" s="150" t="s">
        <v>1104</v>
      </c>
      <c r="D387" s="128">
        <v>2.6875019161386238</v>
      </c>
      <c r="F387" s="128">
        <v>2.1122866179055535</v>
      </c>
      <c r="G387" s="128">
        <v>3.479328806967902</v>
      </c>
      <c r="H387" s="128">
        <v>7.105651252905414</v>
      </c>
    </row>
    <row r="388" spans="1:16" ht="12.75">
      <c r="A388" s="138" t="s">
        <v>1183</v>
      </c>
      <c r="B388" s="133" t="s">
        <v>1226</v>
      </c>
      <c r="D388" s="138" t="s">
        <v>1184</v>
      </c>
      <c r="E388" s="133" t="s">
        <v>1185</v>
      </c>
      <c r="F388" s="134" t="s">
        <v>1107</v>
      </c>
      <c r="G388" s="139" t="s">
        <v>1187</v>
      </c>
      <c r="H388" s="140">
        <v>1</v>
      </c>
      <c r="I388" s="141" t="s">
        <v>1188</v>
      </c>
      <c r="J388" s="140">
        <v>4</v>
      </c>
      <c r="K388" s="139" t="s">
        <v>1189</v>
      </c>
      <c r="L388" s="142">
        <v>1</v>
      </c>
      <c r="M388" s="139" t="s">
        <v>1190</v>
      </c>
      <c r="N388" s="143">
        <v>1</v>
      </c>
      <c r="O388" s="139" t="s">
        <v>1191</v>
      </c>
      <c r="P388" s="143">
        <v>1</v>
      </c>
    </row>
    <row r="390" spans="1:10" ht="12.75">
      <c r="A390" s="144" t="s">
        <v>1093</v>
      </c>
      <c r="C390" s="145" t="s">
        <v>1094</v>
      </c>
      <c r="D390" s="145" t="s">
        <v>1095</v>
      </c>
      <c r="F390" s="145" t="s">
        <v>1096</v>
      </c>
      <c r="G390" s="145" t="s">
        <v>1097</v>
      </c>
      <c r="H390" s="145" t="s">
        <v>1098</v>
      </c>
      <c r="I390" s="146" t="s">
        <v>1099</v>
      </c>
      <c r="J390" s="145" t="s">
        <v>1100</v>
      </c>
    </row>
    <row r="391" spans="1:8" ht="12.75">
      <c r="A391" s="147" t="s">
        <v>1215</v>
      </c>
      <c r="C391" s="148">
        <v>178.2290000000503</v>
      </c>
      <c r="D391" s="128">
        <v>804.1163901351392</v>
      </c>
      <c r="F391" s="128">
        <v>460</v>
      </c>
      <c r="G391" s="128">
        <v>465</v>
      </c>
      <c r="H391" s="149" t="s">
        <v>1005</v>
      </c>
    </row>
    <row r="393" spans="4:8" ht="12.75">
      <c r="D393" s="128">
        <v>777.3593135420233</v>
      </c>
      <c r="F393" s="128">
        <v>487.00000000046566</v>
      </c>
      <c r="G393" s="128">
        <v>426.99999999953434</v>
      </c>
      <c r="H393" s="149" t="s">
        <v>1006</v>
      </c>
    </row>
    <row r="395" spans="4:8" ht="12.75">
      <c r="D395" s="128">
        <v>847.0425274074078</v>
      </c>
      <c r="F395" s="128">
        <v>471</v>
      </c>
      <c r="G395" s="128">
        <v>444.99999999953434</v>
      </c>
      <c r="H395" s="149" t="s">
        <v>1007</v>
      </c>
    </row>
    <row r="397" spans="1:8" ht="12.75">
      <c r="A397" s="144" t="s">
        <v>1101</v>
      </c>
      <c r="C397" s="150" t="s">
        <v>1102</v>
      </c>
      <c r="D397" s="128">
        <v>809.50607702819</v>
      </c>
      <c r="F397" s="128">
        <v>472.6666666668219</v>
      </c>
      <c r="G397" s="128">
        <v>445.66666666635626</v>
      </c>
      <c r="H397" s="128">
        <v>351.13042598661474</v>
      </c>
    </row>
    <row r="398" spans="1:8" ht="12.75">
      <c r="A398" s="127">
        <v>38385.02082175926</v>
      </c>
      <c r="C398" s="150" t="s">
        <v>1103</v>
      </c>
      <c r="D398" s="128">
        <v>35.15286783828605</v>
      </c>
      <c r="F398" s="128">
        <v>13.576941236524478</v>
      </c>
      <c r="G398" s="128">
        <v>19.008769906080815</v>
      </c>
      <c r="H398" s="128">
        <v>35.15286783828605</v>
      </c>
    </row>
    <row r="400" spans="3:8" ht="12.75">
      <c r="C400" s="150" t="s">
        <v>1104</v>
      </c>
      <c r="D400" s="128">
        <v>4.342508207886116</v>
      </c>
      <c r="F400" s="128">
        <v>2.8724135197150957</v>
      </c>
      <c r="G400" s="128">
        <v>4.265243808398068</v>
      </c>
      <c r="H400" s="128">
        <v>10.011342007606624</v>
      </c>
    </row>
    <row r="401" spans="1:10" ht="12.75">
      <c r="A401" s="144" t="s">
        <v>1093</v>
      </c>
      <c r="C401" s="145" t="s">
        <v>1094</v>
      </c>
      <c r="D401" s="145" t="s">
        <v>1095</v>
      </c>
      <c r="F401" s="145" t="s">
        <v>1096</v>
      </c>
      <c r="G401" s="145" t="s">
        <v>1097</v>
      </c>
      <c r="H401" s="145" t="s">
        <v>1098</v>
      </c>
      <c r="I401" s="146" t="s">
        <v>1099</v>
      </c>
      <c r="J401" s="145" t="s">
        <v>1100</v>
      </c>
    </row>
    <row r="402" spans="1:8" ht="12.75">
      <c r="A402" s="147" t="s">
        <v>1244</v>
      </c>
      <c r="C402" s="148">
        <v>251.61100000003353</v>
      </c>
      <c r="D402" s="128">
        <v>4565866.741531372</v>
      </c>
      <c r="F402" s="128">
        <v>29500</v>
      </c>
      <c r="G402" s="128">
        <v>27200</v>
      </c>
      <c r="H402" s="149" t="s">
        <v>1008</v>
      </c>
    </row>
    <row r="404" spans="4:8" ht="12.75">
      <c r="D404" s="128">
        <v>4497611.458679199</v>
      </c>
      <c r="F404" s="128">
        <v>29900</v>
      </c>
      <c r="G404" s="128">
        <v>27900</v>
      </c>
      <c r="H404" s="149" t="s">
        <v>1009</v>
      </c>
    </row>
    <row r="406" spans="4:8" ht="12.75">
      <c r="D406" s="128">
        <v>4361079.643974304</v>
      </c>
      <c r="F406" s="128">
        <v>29200</v>
      </c>
      <c r="G406" s="128">
        <v>26400</v>
      </c>
      <c r="H406" s="149" t="s">
        <v>1010</v>
      </c>
    </row>
    <row r="408" spans="1:10" ht="12.75">
      <c r="A408" s="144" t="s">
        <v>1101</v>
      </c>
      <c r="C408" s="150" t="s">
        <v>1102</v>
      </c>
      <c r="D408" s="128">
        <v>4474852.6147282915</v>
      </c>
      <c r="F408" s="128">
        <v>29533.333333333336</v>
      </c>
      <c r="G408" s="128">
        <v>27166.666666666664</v>
      </c>
      <c r="H408" s="128">
        <v>4446514.279569475</v>
      </c>
      <c r="I408" s="128">
        <v>-0.0001</v>
      </c>
      <c r="J408" s="128">
        <v>-0.0001</v>
      </c>
    </row>
    <row r="409" spans="1:8" ht="12.75">
      <c r="A409" s="127">
        <v>38385.0212962963</v>
      </c>
      <c r="C409" s="150" t="s">
        <v>1103</v>
      </c>
      <c r="D409" s="128">
        <v>104273.25910772457</v>
      </c>
      <c r="F409" s="128">
        <v>351.1884584284246</v>
      </c>
      <c r="G409" s="128">
        <v>750.5553499465136</v>
      </c>
      <c r="H409" s="128">
        <v>104273.25910772457</v>
      </c>
    </row>
    <row r="411" spans="3:8" ht="12.75">
      <c r="C411" s="150" t="s">
        <v>1104</v>
      </c>
      <c r="D411" s="128">
        <v>2.3302054410579944</v>
      </c>
      <c r="F411" s="128">
        <v>1.189125705739587</v>
      </c>
      <c r="G411" s="128">
        <v>2.762780429250972</v>
      </c>
      <c r="H411" s="128">
        <v>2.3450562069896383</v>
      </c>
    </row>
    <row r="412" spans="1:10" ht="12.75">
      <c r="A412" s="144" t="s">
        <v>1093</v>
      </c>
      <c r="C412" s="145" t="s">
        <v>1094</v>
      </c>
      <c r="D412" s="145" t="s">
        <v>1095</v>
      </c>
      <c r="F412" s="145" t="s">
        <v>1096</v>
      </c>
      <c r="G412" s="145" t="s">
        <v>1097</v>
      </c>
      <c r="H412" s="145" t="s">
        <v>1098</v>
      </c>
      <c r="I412" s="146" t="s">
        <v>1099</v>
      </c>
      <c r="J412" s="145" t="s">
        <v>1100</v>
      </c>
    </row>
    <row r="413" spans="1:8" ht="12.75">
      <c r="A413" s="147" t="s">
        <v>1247</v>
      </c>
      <c r="C413" s="148">
        <v>257.6099999998696</v>
      </c>
      <c r="D413" s="128">
        <v>432192.30160570145</v>
      </c>
      <c r="F413" s="128">
        <v>12735</v>
      </c>
      <c r="G413" s="128">
        <v>11272.5</v>
      </c>
      <c r="H413" s="149" t="s">
        <v>1011</v>
      </c>
    </row>
    <row r="415" spans="4:8" ht="12.75">
      <c r="D415" s="128">
        <v>406561.6429786682</v>
      </c>
      <c r="F415" s="128">
        <v>13607.5</v>
      </c>
      <c r="G415" s="128">
        <v>11270</v>
      </c>
      <c r="H415" s="149" t="s">
        <v>1012</v>
      </c>
    </row>
    <row r="417" spans="4:8" ht="12.75">
      <c r="D417" s="128">
        <v>417360.785238266</v>
      </c>
      <c r="F417" s="128">
        <v>13235.000000014901</v>
      </c>
      <c r="G417" s="128">
        <v>11382.5</v>
      </c>
      <c r="H417" s="149" t="s">
        <v>1013</v>
      </c>
    </row>
    <row r="419" spans="1:10" ht="12.75">
      <c r="A419" s="144" t="s">
        <v>1101</v>
      </c>
      <c r="C419" s="150" t="s">
        <v>1102</v>
      </c>
      <c r="D419" s="128">
        <v>418704.9099408785</v>
      </c>
      <c r="F419" s="128">
        <v>13192.500000004966</v>
      </c>
      <c r="G419" s="128">
        <v>11308.333333333332</v>
      </c>
      <c r="H419" s="128">
        <v>406454.49327420944</v>
      </c>
      <c r="I419" s="128">
        <v>-0.0001</v>
      </c>
      <c r="J419" s="128">
        <v>-0.0001</v>
      </c>
    </row>
    <row r="420" spans="1:8" ht="12.75">
      <c r="A420" s="127">
        <v>38385.02195601852</v>
      </c>
      <c r="C420" s="150" t="s">
        <v>1103</v>
      </c>
      <c r="D420" s="128">
        <v>12868.087224836085</v>
      </c>
      <c r="F420" s="128">
        <v>437.7998972140824</v>
      </c>
      <c r="G420" s="128">
        <v>64.24237957402678</v>
      </c>
      <c r="H420" s="128">
        <v>12868.087224836085</v>
      </c>
    </row>
    <row r="422" spans="3:8" ht="12.75">
      <c r="C422" s="150" t="s">
        <v>1104</v>
      </c>
      <c r="D422" s="128">
        <v>3.073306980482524</v>
      </c>
      <c r="F422" s="128">
        <v>3.3185514285686395</v>
      </c>
      <c r="G422" s="128">
        <v>0.5680976823053218</v>
      </c>
      <c r="H422" s="128">
        <v>3.165935532210931</v>
      </c>
    </row>
    <row r="423" spans="1:10" ht="12.75">
      <c r="A423" s="144" t="s">
        <v>1093</v>
      </c>
      <c r="C423" s="145" t="s">
        <v>1094</v>
      </c>
      <c r="D423" s="145" t="s">
        <v>1095</v>
      </c>
      <c r="F423" s="145" t="s">
        <v>1096</v>
      </c>
      <c r="G423" s="145" t="s">
        <v>1097</v>
      </c>
      <c r="H423" s="145" t="s">
        <v>1098</v>
      </c>
      <c r="I423" s="146" t="s">
        <v>1099</v>
      </c>
      <c r="J423" s="145" t="s">
        <v>1100</v>
      </c>
    </row>
    <row r="424" spans="1:8" ht="12.75">
      <c r="A424" s="147" t="s">
        <v>1246</v>
      </c>
      <c r="C424" s="148">
        <v>259.9399999999441</v>
      </c>
      <c r="D424" s="128">
        <v>4124321.60931015</v>
      </c>
      <c r="F424" s="128">
        <v>27375</v>
      </c>
      <c r="G424" s="128">
        <v>24825</v>
      </c>
      <c r="H424" s="149" t="s">
        <v>1014</v>
      </c>
    </row>
    <row r="426" spans="4:8" ht="12.75">
      <c r="D426" s="128">
        <v>4624264.383781433</v>
      </c>
      <c r="F426" s="128">
        <v>27650</v>
      </c>
      <c r="G426" s="128">
        <v>24825</v>
      </c>
      <c r="H426" s="149" t="s">
        <v>1015</v>
      </c>
    </row>
    <row r="428" spans="4:8" ht="12.75">
      <c r="D428" s="128">
        <v>4291627.908843994</v>
      </c>
      <c r="F428" s="128">
        <v>28175</v>
      </c>
      <c r="G428" s="128">
        <v>24625</v>
      </c>
      <c r="H428" s="149" t="s">
        <v>1016</v>
      </c>
    </row>
    <row r="430" spans="1:10" ht="12.75">
      <c r="A430" s="144" t="s">
        <v>1101</v>
      </c>
      <c r="C430" s="150" t="s">
        <v>1102</v>
      </c>
      <c r="D430" s="128">
        <v>4346737.967311859</v>
      </c>
      <c r="F430" s="128">
        <v>27733.333333333336</v>
      </c>
      <c r="G430" s="128">
        <v>24758.333333333336</v>
      </c>
      <c r="H430" s="128">
        <v>4320477.108726</v>
      </c>
      <c r="I430" s="128">
        <v>-0.0001</v>
      </c>
      <c r="J430" s="128">
        <v>-0.0001</v>
      </c>
    </row>
    <row r="431" spans="1:8" ht="12.75">
      <c r="A431" s="127">
        <v>38385.022627314815</v>
      </c>
      <c r="C431" s="150" t="s">
        <v>1103</v>
      </c>
      <c r="D431" s="128">
        <v>254486.80387156294</v>
      </c>
      <c r="F431" s="128">
        <v>406.45827994190665</v>
      </c>
      <c r="G431" s="128">
        <v>115.47005383792514</v>
      </c>
      <c r="H431" s="128">
        <v>254486.80387156294</v>
      </c>
    </row>
    <row r="433" spans="3:8" ht="12.75">
      <c r="C433" s="150" t="s">
        <v>1104</v>
      </c>
      <c r="D433" s="128">
        <v>5.854661720705113</v>
      </c>
      <c r="F433" s="128">
        <v>1.4655947594059133</v>
      </c>
      <c r="G433" s="128">
        <v>0.4663886388606871</v>
      </c>
      <c r="H433" s="128">
        <v>5.89024770800382</v>
      </c>
    </row>
    <row r="434" spans="1:10" ht="12.75">
      <c r="A434" s="144" t="s">
        <v>1093</v>
      </c>
      <c r="C434" s="145" t="s">
        <v>1094</v>
      </c>
      <c r="D434" s="145" t="s">
        <v>1095</v>
      </c>
      <c r="F434" s="145" t="s">
        <v>1096</v>
      </c>
      <c r="G434" s="145" t="s">
        <v>1097</v>
      </c>
      <c r="H434" s="145" t="s">
        <v>1098</v>
      </c>
      <c r="I434" s="146" t="s">
        <v>1099</v>
      </c>
      <c r="J434" s="145" t="s">
        <v>1100</v>
      </c>
    </row>
    <row r="435" spans="1:8" ht="12.75">
      <c r="A435" s="147" t="s">
        <v>1248</v>
      </c>
      <c r="C435" s="148">
        <v>285.2129999999888</v>
      </c>
      <c r="D435" s="128">
        <v>810369.7444133759</v>
      </c>
      <c r="F435" s="128">
        <v>11900</v>
      </c>
      <c r="G435" s="128">
        <v>12525</v>
      </c>
      <c r="H435" s="149" t="s">
        <v>1017</v>
      </c>
    </row>
    <row r="437" spans="4:8" ht="12.75">
      <c r="D437" s="128">
        <v>816471.7515640259</v>
      </c>
      <c r="F437" s="128">
        <v>12000</v>
      </c>
      <c r="G437" s="128">
        <v>12225</v>
      </c>
      <c r="H437" s="149" t="s">
        <v>1018</v>
      </c>
    </row>
    <row r="439" spans="4:8" ht="12.75">
      <c r="D439" s="128">
        <v>802407.9425830841</v>
      </c>
      <c r="F439" s="128">
        <v>11950</v>
      </c>
      <c r="G439" s="128">
        <v>12425</v>
      </c>
      <c r="H439" s="149" t="s">
        <v>1019</v>
      </c>
    </row>
    <row r="441" spans="1:10" ht="12.75">
      <c r="A441" s="144" t="s">
        <v>1101</v>
      </c>
      <c r="C441" s="150" t="s">
        <v>1102</v>
      </c>
      <c r="D441" s="128">
        <v>809749.8128534954</v>
      </c>
      <c r="F441" s="128">
        <v>11950</v>
      </c>
      <c r="G441" s="128">
        <v>12391.666666666668</v>
      </c>
      <c r="H441" s="128">
        <v>797555.6350487161</v>
      </c>
      <c r="I441" s="128">
        <v>-0.0001</v>
      </c>
      <c r="J441" s="128">
        <v>-0.0001</v>
      </c>
    </row>
    <row r="442" spans="1:8" ht="12.75">
      <c r="A442" s="127">
        <v>38385.02329861111</v>
      </c>
      <c r="C442" s="150" t="s">
        <v>1103</v>
      </c>
      <c r="D442" s="128">
        <v>7052.36961007315</v>
      </c>
      <c r="F442" s="128">
        <v>50</v>
      </c>
      <c r="G442" s="128">
        <v>152.7525231651947</v>
      </c>
      <c r="H442" s="128">
        <v>7052.36961007315</v>
      </c>
    </row>
    <row r="444" spans="3:8" ht="12.75">
      <c r="C444" s="150" t="s">
        <v>1104</v>
      </c>
      <c r="D444" s="128">
        <v>0.8709319221971968</v>
      </c>
      <c r="F444" s="128">
        <v>0.4184100418410042</v>
      </c>
      <c r="G444" s="128">
        <v>1.2327036166659964</v>
      </c>
      <c r="H444" s="128">
        <v>0.8842479822291495</v>
      </c>
    </row>
    <row r="445" spans="1:10" ht="12.75">
      <c r="A445" s="144" t="s">
        <v>1093</v>
      </c>
      <c r="C445" s="145" t="s">
        <v>1094</v>
      </c>
      <c r="D445" s="145" t="s">
        <v>1095</v>
      </c>
      <c r="F445" s="145" t="s">
        <v>1096</v>
      </c>
      <c r="G445" s="145" t="s">
        <v>1097</v>
      </c>
      <c r="H445" s="145" t="s">
        <v>1098</v>
      </c>
      <c r="I445" s="146" t="s">
        <v>1099</v>
      </c>
      <c r="J445" s="145" t="s">
        <v>1100</v>
      </c>
    </row>
    <row r="446" spans="1:8" ht="12.75">
      <c r="A446" s="147" t="s">
        <v>1244</v>
      </c>
      <c r="C446" s="148">
        <v>288.1579999998212</v>
      </c>
      <c r="D446" s="128">
        <v>433264.4339900017</v>
      </c>
      <c r="F446" s="128">
        <v>4700</v>
      </c>
      <c r="G446" s="128">
        <v>4300</v>
      </c>
      <c r="H446" s="149" t="s">
        <v>1020</v>
      </c>
    </row>
    <row r="448" spans="4:8" ht="12.75">
      <c r="D448" s="128">
        <v>448624.7581348419</v>
      </c>
      <c r="F448" s="128">
        <v>4700</v>
      </c>
      <c r="G448" s="128">
        <v>4300</v>
      </c>
      <c r="H448" s="149" t="s">
        <v>1021</v>
      </c>
    </row>
    <row r="450" spans="4:8" ht="12.75">
      <c r="D450" s="128">
        <v>456868.371407032</v>
      </c>
      <c r="F450" s="128">
        <v>4700</v>
      </c>
      <c r="G450" s="128">
        <v>4300</v>
      </c>
      <c r="H450" s="149" t="s">
        <v>1022</v>
      </c>
    </row>
    <row r="452" spans="1:10" ht="12.75">
      <c r="A452" s="144" t="s">
        <v>1101</v>
      </c>
      <c r="C452" s="150" t="s">
        <v>1102</v>
      </c>
      <c r="D452" s="128">
        <v>446252.52117729187</v>
      </c>
      <c r="F452" s="128">
        <v>4700</v>
      </c>
      <c r="G452" s="128">
        <v>4300</v>
      </c>
      <c r="H452" s="128">
        <v>441755.6185224246</v>
      </c>
      <c r="I452" s="128">
        <v>-0.0001</v>
      </c>
      <c r="J452" s="128">
        <v>-0.0001</v>
      </c>
    </row>
    <row r="453" spans="1:8" ht="12.75">
      <c r="A453" s="127">
        <v>38385.023726851854</v>
      </c>
      <c r="C453" s="150" t="s">
        <v>1103</v>
      </c>
      <c r="D453" s="128">
        <v>11979.444750646922</v>
      </c>
      <c r="H453" s="128">
        <v>11979.444750646922</v>
      </c>
    </row>
    <row r="455" spans="3:8" ht="12.75">
      <c r="C455" s="150" t="s">
        <v>1104</v>
      </c>
      <c r="D455" s="128">
        <v>2.6844542455565428</v>
      </c>
      <c r="F455" s="128">
        <v>0</v>
      </c>
      <c r="G455" s="128">
        <v>0</v>
      </c>
      <c r="H455" s="128">
        <v>2.711780959507777</v>
      </c>
    </row>
    <row r="456" spans="1:10" ht="12.75">
      <c r="A456" s="144" t="s">
        <v>1093</v>
      </c>
      <c r="C456" s="145" t="s">
        <v>1094</v>
      </c>
      <c r="D456" s="145" t="s">
        <v>1095</v>
      </c>
      <c r="F456" s="145" t="s">
        <v>1096</v>
      </c>
      <c r="G456" s="145" t="s">
        <v>1097</v>
      </c>
      <c r="H456" s="145" t="s">
        <v>1098</v>
      </c>
      <c r="I456" s="146" t="s">
        <v>1099</v>
      </c>
      <c r="J456" s="145" t="s">
        <v>1100</v>
      </c>
    </row>
    <row r="457" spans="1:8" ht="12.75">
      <c r="A457" s="147" t="s">
        <v>1245</v>
      </c>
      <c r="C457" s="148">
        <v>334.94100000010803</v>
      </c>
      <c r="D457" s="128">
        <v>1645662.8200016022</v>
      </c>
      <c r="F457" s="128">
        <v>34000</v>
      </c>
      <c r="H457" s="149" t="s">
        <v>1023</v>
      </c>
    </row>
    <row r="459" spans="4:8" ht="12.75">
      <c r="D459" s="128">
        <v>1604879.1531391144</v>
      </c>
      <c r="F459" s="128">
        <v>34500</v>
      </c>
      <c r="H459" s="149" t="s">
        <v>1024</v>
      </c>
    </row>
    <row r="461" spans="4:8" ht="12.75">
      <c r="D461" s="128">
        <v>1644092.208333969</v>
      </c>
      <c r="F461" s="128">
        <v>33900</v>
      </c>
      <c r="H461" s="149" t="s">
        <v>1025</v>
      </c>
    </row>
    <row r="463" spans="1:10" ht="12.75">
      <c r="A463" s="144" t="s">
        <v>1101</v>
      </c>
      <c r="C463" s="150" t="s">
        <v>1102</v>
      </c>
      <c r="D463" s="128">
        <v>1631544.7271582284</v>
      </c>
      <c r="F463" s="128">
        <v>34133.333333333336</v>
      </c>
      <c r="H463" s="128">
        <v>1597411.3938248954</v>
      </c>
      <c r="I463" s="128">
        <v>-0.0001</v>
      </c>
      <c r="J463" s="128">
        <v>-0.0001</v>
      </c>
    </row>
    <row r="464" spans="1:8" ht="12.75">
      <c r="A464" s="127">
        <v>38385.02416666667</v>
      </c>
      <c r="C464" s="150" t="s">
        <v>1103</v>
      </c>
      <c r="D464" s="128">
        <v>23106.41325649656</v>
      </c>
      <c r="F464" s="128">
        <v>321.4550253664318</v>
      </c>
      <c r="H464" s="128">
        <v>23106.41325649656</v>
      </c>
    </row>
    <row r="466" spans="3:8" ht="12.75">
      <c r="C466" s="150" t="s">
        <v>1104</v>
      </c>
      <c r="D466" s="128">
        <v>1.4162292257070122</v>
      </c>
      <c r="F466" s="128">
        <v>0.9417627696282181</v>
      </c>
      <c r="H466" s="128">
        <v>1.446491075863043</v>
      </c>
    </row>
    <row r="467" spans="1:10" ht="12.75">
      <c r="A467" s="144" t="s">
        <v>1093</v>
      </c>
      <c r="C467" s="145" t="s">
        <v>1094</v>
      </c>
      <c r="D467" s="145" t="s">
        <v>1095</v>
      </c>
      <c r="F467" s="145" t="s">
        <v>1096</v>
      </c>
      <c r="G467" s="145" t="s">
        <v>1097</v>
      </c>
      <c r="H467" s="145" t="s">
        <v>1098</v>
      </c>
      <c r="I467" s="146" t="s">
        <v>1099</v>
      </c>
      <c r="J467" s="145" t="s">
        <v>1100</v>
      </c>
    </row>
    <row r="468" spans="1:8" ht="12.75">
      <c r="A468" s="147" t="s">
        <v>1249</v>
      </c>
      <c r="C468" s="148">
        <v>393.36599999992177</v>
      </c>
      <c r="D468" s="128">
        <v>4182733.759529114</v>
      </c>
      <c r="F468" s="128">
        <v>14900</v>
      </c>
      <c r="G468" s="128">
        <v>15000</v>
      </c>
      <c r="H468" s="149" t="s">
        <v>1026</v>
      </c>
    </row>
    <row r="470" spans="4:8" ht="12.75">
      <c r="D470" s="128">
        <v>4002202.838344574</v>
      </c>
      <c r="F470" s="128">
        <v>16900</v>
      </c>
      <c r="G470" s="128">
        <v>16000</v>
      </c>
      <c r="H470" s="149" t="s">
        <v>1027</v>
      </c>
    </row>
    <row r="472" spans="4:8" ht="12.75">
      <c r="D472" s="128">
        <v>4170971.7113113403</v>
      </c>
      <c r="F472" s="128">
        <v>14900</v>
      </c>
      <c r="G472" s="128">
        <v>15700</v>
      </c>
      <c r="H472" s="149" t="s">
        <v>1028</v>
      </c>
    </row>
    <row r="474" spans="1:10" ht="12.75">
      <c r="A474" s="144" t="s">
        <v>1101</v>
      </c>
      <c r="C474" s="150" t="s">
        <v>1102</v>
      </c>
      <c r="D474" s="128">
        <v>4118636.103061676</v>
      </c>
      <c r="F474" s="128">
        <v>15566.666666666668</v>
      </c>
      <c r="G474" s="128">
        <v>15566.666666666668</v>
      </c>
      <c r="H474" s="128">
        <v>4103069.436395009</v>
      </c>
      <c r="I474" s="128">
        <v>-0.0001</v>
      </c>
      <c r="J474" s="128">
        <v>-0.0001</v>
      </c>
    </row>
    <row r="475" spans="1:8" ht="12.75">
      <c r="A475" s="127">
        <v>38385.024618055555</v>
      </c>
      <c r="C475" s="150" t="s">
        <v>1103</v>
      </c>
      <c r="D475" s="128">
        <v>101005.52110690123</v>
      </c>
      <c r="F475" s="128">
        <v>1154.7005383792516</v>
      </c>
      <c r="G475" s="128">
        <v>513.1601439446883</v>
      </c>
      <c r="H475" s="128">
        <v>101005.52110690123</v>
      </c>
    </row>
    <row r="477" spans="3:8" ht="12.75">
      <c r="C477" s="150" t="s">
        <v>1104</v>
      </c>
      <c r="D477" s="128">
        <v>2.452402168567809</v>
      </c>
      <c r="F477" s="128">
        <v>7.417776477811037</v>
      </c>
      <c r="G477" s="128">
        <v>3.2965319739487473</v>
      </c>
      <c r="H477" s="128">
        <v>2.461706356001753</v>
      </c>
    </row>
    <row r="478" spans="1:10" ht="12.75">
      <c r="A478" s="144" t="s">
        <v>1093</v>
      </c>
      <c r="C478" s="145" t="s">
        <v>1094</v>
      </c>
      <c r="D478" s="145" t="s">
        <v>1095</v>
      </c>
      <c r="F478" s="145" t="s">
        <v>1096</v>
      </c>
      <c r="G478" s="145" t="s">
        <v>1097</v>
      </c>
      <c r="H478" s="145" t="s">
        <v>1098</v>
      </c>
      <c r="I478" s="146" t="s">
        <v>1099</v>
      </c>
      <c r="J478" s="145" t="s">
        <v>1100</v>
      </c>
    </row>
    <row r="479" spans="1:8" ht="12.75">
      <c r="A479" s="147" t="s">
        <v>1243</v>
      </c>
      <c r="C479" s="148">
        <v>396.15199999976903</v>
      </c>
      <c r="D479" s="128">
        <v>4723250</v>
      </c>
      <c r="F479" s="128">
        <v>98100</v>
      </c>
      <c r="G479" s="128">
        <v>105800</v>
      </c>
      <c r="H479" s="149" t="s">
        <v>1029</v>
      </c>
    </row>
    <row r="481" spans="4:8" ht="12.75">
      <c r="D481" s="128">
        <v>4631631.281776428</v>
      </c>
      <c r="F481" s="128">
        <v>100800</v>
      </c>
      <c r="G481" s="128">
        <v>103700</v>
      </c>
      <c r="H481" s="149" t="s">
        <v>1030</v>
      </c>
    </row>
    <row r="483" spans="4:8" ht="12.75">
      <c r="D483" s="128">
        <v>4778155.864059448</v>
      </c>
      <c r="F483" s="128">
        <v>100100</v>
      </c>
      <c r="G483" s="128">
        <v>103700</v>
      </c>
      <c r="H483" s="149" t="s">
        <v>1031</v>
      </c>
    </row>
    <row r="485" spans="1:10" ht="12.75">
      <c r="A485" s="144" t="s">
        <v>1101</v>
      </c>
      <c r="C485" s="150" t="s">
        <v>1102</v>
      </c>
      <c r="D485" s="128">
        <v>4711012.381945292</v>
      </c>
      <c r="F485" s="128">
        <v>99666.66666666666</v>
      </c>
      <c r="G485" s="128">
        <v>104400</v>
      </c>
      <c r="H485" s="128">
        <v>4609004.375603635</v>
      </c>
      <c r="I485" s="128">
        <v>-0.0001</v>
      </c>
      <c r="J485" s="128">
        <v>-0.0001</v>
      </c>
    </row>
    <row r="486" spans="1:8" ht="12.75">
      <c r="A486" s="127">
        <v>38385.02508101852</v>
      </c>
      <c r="C486" s="150" t="s">
        <v>1103</v>
      </c>
      <c r="D486" s="128">
        <v>74024.87943279611</v>
      </c>
      <c r="F486" s="128">
        <v>1401.18997046558</v>
      </c>
      <c r="G486" s="128">
        <v>1212.4355652982142</v>
      </c>
      <c r="H486" s="128">
        <v>74024.87943279611</v>
      </c>
    </row>
    <row r="488" spans="3:8" ht="12.75">
      <c r="C488" s="150" t="s">
        <v>1104</v>
      </c>
      <c r="D488" s="128">
        <v>1.5713157476828672</v>
      </c>
      <c r="F488" s="128">
        <v>1.4058762245474055</v>
      </c>
      <c r="G488" s="128">
        <v>1.161336748369937</v>
      </c>
      <c r="H488" s="128">
        <v>1.60609262652525</v>
      </c>
    </row>
    <row r="489" spans="1:10" ht="12.75">
      <c r="A489" s="144" t="s">
        <v>1093</v>
      </c>
      <c r="C489" s="145" t="s">
        <v>1094</v>
      </c>
      <c r="D489" s="145" t="s">
        <v>1095</v>
      </c>
      <c r="F489" s="145" t="s">
        <v>1096</v>
      </c>
      <c r="G489" s="145" t="s">
        <v>1097</v>
      </c>
      <c r="H489" s="145" t="s">
        <v>1098</v>
      </c>
      <c r="I489" s="146" t="s">
        <v>1099</v>
      </c>
      <c r="J489" s="145" t="s">
        <v>1100</v>
      </c>
    </row>
    <row r="490" spans="1:8" ht="12.75">
      <c r="A490" s="147" t="s">
        <v>1250</v>
      </c>
      <c r="C490" s="148">
        <v>589.5920000001788</v>
      </c>
      <c r="D490" s="128">
        <v>450125.5374751091</v>
      </c>
      <c r="F490" s="128">
        <v>3730</v>
      </c>
      <c r="G490" s="128">
        <v>3670</v>
      </c>
      <c r="H490" s="149" t="s">
        <v>1032</v>
      </c>
    </row>
    <row r="492" spans="4:8" ht="12.75">
      <c r="D492" s="128">
        <v>453304.6571793556</v>
      </c>
      <c r="F492" s="128">
        <v>3850</v>
      </c>
      <c r="G492" s="128">
        <v>3730</v>
      </c>
      <c r="H492" s="149" t="s">
        <v>1033</v>
      </c>
    </row>
    <row r="494" spans="4:8" ht="12.75">
      <c r="D494" s="128">
        <v>450668.84655570984</v>
      </c>
      <c r="F494" s="128">
        <v>3790.0000000037253</v>
      </c>
      <c r="G494" s="128">
        <v>3540.0000000037253</v>
      </c>
      <c r="H494" s="149" t="s">
        <v>1034</v>
      </c>
    </row>
    <row r="496" spans="1:10" ht="12.75">
      <c r="A496" s="144" t="s">
        <v>1101</v>
      </c>
      <c r="C496" s="150" t="s">
        <v>1102</v>
      </c>
      <c r="D496" s="128">
        <v>451366.3470700582</v>
      </c>
      <c r="F496" s="128">
        <v>3790.0000000012415</v>
      </c>
      <c r="G496" s="128">
        <v>3646.6666666679084</v>
      </c>
      <c r="H496" s="128">
        <v>447648.0137367237</v>
      </c>
      <c r="I496" s="128">
        <v>-0.0001</v>
      </c>
      <c r="J496" s="128">
        <v>-0.0001</v>
      </c>
    </row>
    <row r="497" spans="1:8" ht="12.75">
      <c r="A497" s="127">
        <v>38385.0255787037</v>
      </c>
      <c r="C497" s="150" t="s">
        <v>1103</v>
      </c>
      <c r="D497" s="128">
        <v>1700.4648626521462</v>
      </c>
      <c r="F497" s="128">
        <v>60</v>
      </c>
      <c r="G497" s="128">
        <v>97.12534856016111</v>
      </c>
      <c r="H497" s="128">
        <v>1700.4648626521462</v>
      </c>
    </row>
    <row r="499" spans="3:8" ht="12.75">
      <c r="C499" s="150" t="s">
        <v>1104</v>
      </c>
      <c r="D499" s="128">
        <v>0.37673718337450857</v>
      </c>
      <c r="F499" s="128">
        <v>1.5831134564638618</v>
      </c>
      <c r="G499" s="128">
        <v>2.6634007831844992</v>
      </c>
      <c r="H499" s="128">
        <v>0.3798665045908692</v>
      </c>
    </row>
    <row r="500" spans="1:10" ht="12.75">
      <c r="A500" s="144" t="s">
        <v>1093</v>
      </c>
      <c r="C500" s="145" t="s">
        <v>1094</v>
      </c>
      <c r="D500" s="145" t="s">
        <v>1095</v>
      </c>
      <c r="F500" s="145" t="s">
        <v>1096</v>
      </c>
      <c r="G500" s="145" t="s">
        <v>1097</v>
      </c>
      <c r="H500" s="145" t="s">
        <v>1098</v>
      </c>
      <c r="I500" s="146" t="s">
        <v>1099</v>
      </c>
      <c r="J500" s="145" t="s">
        <v>1100</v>
      </c>
    </row>
    <row r="501" spans="1:8" ht="12.75">
      <c r="A501" s="147" t="s">
        <v>1251</v>
      </c>
      <c r="C501" s="148">
        <v>766.4900000002235</v>
      </c>
      <c r="D501" s="128">
        <v>27497.03792244196</v>
      </c>
      <c r="F501" s="128">
        <v>1965</v>
      </c>
      <c r="G501" s="128">
        <v>2045.0000000018626</v>
      </c>
      <c r="H501" s="149" t="s">
        <v>1035</v>
      </c>
    </row>
    <row r="503" spans="4:8" ht="12.75">
      <c r="D503" s="128">
        <v>27518.106959342957</v>
      </c>
      <c r="F503" s="128">
        <v>1954</v>
      </c>
      <c r="G503" s="128">
        <v>1872</v>
      </c>
      <c r="H503" s="149" t="s">
        <v>1036</v>
      </c>
    </row>
    <row r="505" spans="4:8" ht="12.75">
      <c r="D505" s="128">
        <v>27620.573789030313</v>
      </c>
      <c r="F505" s="128">
        <v>2074</v>
      </c>
      <c r="G505" s="128">
        <v>2035.9999999981374</v>
      </c>
      <c r="H505" s="149" t="s">
        <v>1037</v>
      </c>
    </row>
    <row r="507" spans="1:10" ht="12.75">
      <c r="A507" s="144" t="s">
        <v>1101</v>
      </c>
      <c r="C507" s="150" t="s">
        <v>1102</v>
      </c>
      <c r="D507" s="128">
        <v>27545.23955693841</v>
      </c>
      <c r="F507" s="128">
        <v>1997.6666666666665</v>
      </c>
      <c r="G507" s="128">
        <v>1984.3333333333335</v>
      </c>
      <c r="H507" s="128">
        <v>25554.499719540036</v>
      </c>
      <c r="I507" s="128">
        <v>-0.0001</v>
      </c>
      <c r="J507" s="128">
        <v>-0.0001</v>
      </c>
    </row>
    <row r="508" spans="1:8" ht="12.75">
      <c r="A508" s="127">
        <v>38385.02607638889</v>
      </c>
      <c r="C508" s="150" t="s">
        <v>1103</v>
      </c>
      <c r="D508" s="128">
        <v>66.0863902213874</v>
      </c>
      <c r="F508" s="128">
        <v>66.33500835406093</v>
      </c>
      <c r="G508" s="128">
        <v>97.38754198227832</v>
      </c>
      <c r="H508" s="128">
        <v>66.0863902213874</v>
      </c>
    </row>
    <row r="510" spans="3:8" ht="12.75">
      <c r="C510" s="150" t="s">
        <v>1104</v>
      </c>
      <c r="D510" s="128">
        <v>0.23991946080113435</v>
      </c>
      <c r="F510" s="128">
        <v>3.320624479595909</v>
      </c>
      <c r="G510" s="128">
        <v>4.907821702449772</v>
      </c>
      <c r="H510" s="128">
        <v>0.25860960279670436</v>
      </c>
    </row>
    <row r="511" spans="1:16" ht="12.75">
      <c r="A511" s="138" t="s">
        <v>1183</v>
      </c>
      <c r="B511" s="133" t="s">
        <v>1080</v>
      </c>
      <c r="D511" s="138" t="s">
        <v>1184</v>
      </c>
      <c r="E511" s="133" t="s">
        <v>1185</v>
      </c>
      <c r="F511" s="134" t="s">
        <v>1108</v>
      </c>
      <c r="G511" s="139" t="s">
        <v>1187</v>
      </c>
      <c r="H511" s="140">
        <v>1</v>
      </c>
      <c r="I511" s="141" t="s">
        <v>1188</v>
      </c>
      <c r="J511" s="140">
        <v>5</v>
      </c>
      <c r="K511" s="139" t="s">
        <v>1189</v>
      </c>
      <c r="L511" s="142">
        <v>1</v>
      </c>
      <c r="M511" s="139" t="s">
        <v>1190</v>
      </c>
      <c r="N511" s="143">
        <v>1</v>
      </c>
      <c r="O511" s="139" t="s">
        <v>1191</v>
      </c>
      <c r="P511" s="143">
        <v>1</v>
      </c>
    </row>
    <row r="513" spans="1:10" ht="12.75">
      <c r="A513" s="144" t="s">
        <v>1093</v>
      </c>
      <c r="C513" s="145" t="s">
        <v>1094</v>
      </c>
      <c r="D513" s="145" t="s">
        <v>1095</v>
      </c>
      <c r="F513" s="145" t="s">
        <v>1096</v>
      </c>
      <c r="G513" s="145" t="s">
        <v>1097</v>
      </c>
      <c r="H513" s="145" t="s">
        <v>1098</v>
      </c>
      <c r="I513" s="146" t="s">
        <v>1099</v>
      </c>
      <c r="J513" s="145" t="s">
        <v>1100</v>
      </c>
    </row>
    <row r="514" spans="1:8" ht="12.75">
      <c r="A514" s="147" t="s">
        <v>1215</v>
      </c>
      <c r="C514" s="148">
        <v>178.2290000000503</v>
      </c>
      <c r="D514" s="128">
        <v>606</v>
      </c>
      <c r="F514" s="128">
        <v>561</v>
      </c>
      <c r="G514" s="128">
        <v>540</v>
      </c>
      <c r="H514" s="149" t="s">
        <v>1038</v>
      </c>
    </row>
    <row r="516" spans="4:8" ht="12.75">
      <c r="D516" s="128">
        <v>606.4751269025728</v>
      </c>
      <c r="F516" s="128">
        <v>591</v>
      </c>
      <c r="G516" s="128">
        <v>636</v>
      </c>
      <c r="H516" s="149" t="s">
        <v>1039</v>
      </c>
    </row>
    <row r="518" spans="4:8" ht="12.75">
      <c r="D518" s="128">
        <v>646.5</v>
      </c>
      <c r="F518" s="128">
        <v>531</v>
      </c>
      <c r="G518" s="128">
        <v>632</v>
      </c>
      <c r="H518" s="149" t="s">
        <v>1040</v>
      </c>
    </row>
    <row r="520" spans="1:8" ht="12.75">
      <c r="A520" s="144" t="s">
        <v>1101</v>
      </c>
      <c r="C520" s="150" t="s">
        <v>1102</v>
      </c>
      <c r="D520" s="128">
        <v>619.658375634191</v>
      </c>
      <c r="F520" s="128">
        <v>561</v>
      </c>
      <c r="G520" s="128">
        <v>602.6666666666666</v>
      </c>
      <c r="H520" s="128">
        <v>36.6043391758576</v>
      </c>
    </row>
    <row r="521" spans="1:8" ht="12.75">
      <c r="A521" s="127">
        <v>38385.02832175926</v>
      </c>
      <c r="C521" s="150" t="s">
        <v>1103</v>
      </c>
      <c r="D521" s="128">
        <v>23.24674246727341</v>
      </c>
      <c r="F521" s="128">
        <v>30</v>
      </c>
      <c r="G521" s="128">
        <v>54.30776494511014</v>
      </c>
      <c r="H521" s="128">
        <v>23.24674246727341</v>
      </c>
    </row>
    <row r="523" spans="3:8" ht="12.75">
      <c r="C523" s="150" t="s">
        <v>1104</v>
      </c>
      <c r="D523" s="128">
        <v>3.751541717398957</v>
      </c>
      <c r="F523" s="128">
        <v>5.347593582887701</v>
      </c>
      <c r="G523" s="128">
        <v>9.011244183370048</v>
      </c>
      <c r="H523" s="128">
        <v>63.50816048225725</v>
      </c>
    </row>
    <row r="524" spans="1:10" ht="12.75">
      <c r="A524" s="144" t="s">
        <v>1093</v>
      </c>
      <c r="C524" s="145" t="s">
        <v>1094</v>
      </c>
      <c r="D524" s="145" t="s">
        <v>1095</v>
      </c>
      <c r="F524" s="145" t="s">
        <v>1096</v>
      </c>
      <c r="G524" s="145" t="s">
        <v>1097</v>
      </c>
      <c r="H524" s="145" t="s">
        <v>1098</v>
      </c>
      <c r="I524" s="146" t="s">
        <v>1099</v>
      </c>
      <c r="J524" s="145" t="s">
        <v>1100</v>
      </c>
    </row>
    <row r="525" spans="1:8" ht="12.75">
      <c r="A525" s="147" t="s">
        <v>1244</v>
      </c>
      <c r="C525" s="148">
        <v>251.61100000003353</v>
      </c>
      <c r="D525" s="128">
        <v>3820560.177875519</v>
      </c>
      <c r="F525" s="128">
        <v>30600</v>
      </c>
      <c r="G525" s="128">
        <v>26900</v>
      </c>
      <c r="H525" s="149" t="s">
        <v>1041</v>
      </c>
    </row>
    <row r="527" spans="4:8" ht="12.75">
      <c r="D527" s="128">
        <v>4116133.651763916</v>
      </c>
      <c r="F527" s="128">
        <v>29000</v>
      </c>
      <c r="G527" s="128">
        <v>26200</v>
      </c>
      <c r="H527" s="149" t="s">
        <v>1042</v>
      </c>
    </row>
    <row r="529" spans="4:8" ht="12.75">
      <c r="D529" s="128">
        <v>4098149.7420043945</v>
      </c>
      <c r="F529" s="128">
        <v>32700</v>
      </c>
      <c r="G529" s="128">
        <v>25900</v>
      </c>
      <c r="H529" s="149" t="s">
        <v>1043</v>
      </c>
    </row>
    <row r="531" spans="1:10" ht="12.75">
      <c r="A531" s="144" t="s">
        <v>1101</v>
      </c>
      <c r="C531" s="150" t="s">
        <v>1102</v>
      </c>
      <c r="D531" s="128">
        <v>4011614.523881276</v>
      </c>
      <c r="F531" s="128">
        <v>30766.666666666664</v>
      </c>
      <c r="G531" s="128">
        <v>26333.333333333336</v>
      </c>
      <c r="H531" s="128">
        <v>3983086.3749218015</v>
      </c>
      <c r="I531" s="128">
        <v>-0.0001</v>
      </c>
      <c r="J531" s="128">
        <v>-0.0001</v>
      </c>
    </row>
    <row r="532" spans="1:8" ht="12.75">
      <c r="A532" s="127">
        <v>38385.0287962963</v>
      </c>
      <c r="C532" s="150" t="s">
        <v>1103</v>
      </c>
      <c r="D532" s="128">
        <v>165702.0748159982</v>
      </c>
      <c r="F532" s="128">
        <v>1855.6220879622372</v>
      </c>
      <c r="G532" s="128">
        <v>513.1601439446883</v>
      </c>
      <c r="H532" s="128">
        <v>165702.0748159982</v>
      </c>
    </row>
    <row r="534" spans="3:8" ht="12.75">
      <c r="C534" s="150" t="s">
        <v>1104</v>
      </c>
      <c r="D534" s="128">
        <v>4.130558253530298</v>
      </c>
      <c r="F534" s="128">
        <v>6.03127439207661</v>
      </c>
      <c r="G534" s="128">
        <v>1.9487094073848923</v>
      </c>
      <c r="H534" s="128">
        <v>4.1601426436365285</v>
      </c>
    </row>
    <row r="535" spans="1:10" ht="12.75">
      <c r="A535" s="144" t="s">
        <v>1093</v>
      </c>
      <c r="C535" s="145" t="s">
        <v>1094</v>
      </c>
      <c r="D535" s="145" t="s">
        <v>1095</v>
      </c>
      <c r="F535" s="145" t="s">
        <v>1096</v>
      </c>
      <c r="G535" s="145" t="s">
        <v>1097</v>
      </c>
      <c r="H535" s="145" t="s">
        <v>1098</v>
      </c>
      <c r="I535" s="146" t="s">
        <v>1099</v>
      </c>
      <c r="J535" s="145" t="s">
        <v>1100</v>
      </c>
    </row>
    <row r="536" spans="1:8" ht="12.75">
      <c r="A536" s="147" t="s">
        <v>1247</v>
      </c>
      <c r="C536" s="148">
        <v>257.6099999998696</v>
      </c>
      <c r="D536" s="128">
        <v>305173.4863214493</v>
      </c>
      <c r="F536" s="128">
        <v>12867.5</v>
      </c>
      <c r="G536" s="128">
        <v>11092.5</v>
      </c>
      <c r="H536" s="149" t="s">
        <v>1044</v>
      </c>
    </row>
    <row r="538" spans="4:8" ht="12.75">
      <c r="D538" s="128">
        <v>292590.1688938141</v>
      </c>
      <c r="F538" s="128">
        <v>13355</v>
      </c>
      <c r="G538" s="128">
        <v>11025</v>
      </c>
      <c r="H538" s="149" t="s">
        <v>1045</v>
      </c>
    </row>
    <row r="540" spans="4:8" ht="12.75">
      <c r="D540" s="128">
        <v>300096.30286598206</v>
      </c>
      <c r="F540" s="128">
        <v>12937.5</v>
      </c>
      <c r="G540" s="128">
        <v>11025</v>
      </c>
      <c r="H540" s="149" t="s">
        <v>1046</v>
      </c>
    </row>
    <row r="542" spans="1:10" ht="12.75">
      <c r="A542" s="144" t="s">
        <v>1101</v>
      </c>
      <c r="C542" s="150" t="s">
        <v>1102</v>
      </c>
      <c r="D542" s="128">
        <v>299286.6526937485</v>
      </c>
      <c r="F542" s="128">
        <v>13053.333333333332</v>
      </c>
      <c r="G542" s="128">
        <v>11047.5</v>
      </c>
      <c r="H542" s="128">
        <v>287236.2360270818</v>
      </c>
      <c r="I542" s="128">
        <v>-0.0001</v>
      </c>
      <c r="J542" s="128">
        <v>-0.0001</v>
      </c>
    </row>
    <row r="543" spans="1:8" ht="12.75">
      <c r="A543" s="127">
        <v>38385.02943287037</v>
      </c>
      <c r="C543" s="150" t="s">
        <v>1103</v>
      </c>
      <c r="D543" s="128">
        <v>6330.6097196252385</v>
      </c>
      <c r="F543" s="128">
        <v>263.5850590100534</v>
      </c>
      <c r="G543" s="128">
        <v>38.97114317029974</v>
      </c>
      <c r="H543" s="128">
        <v>6330.6097196252385</v>
      </c>
    </row>
    <row r="545" spans="3:8" ht="12.75">
      <c r="C545" s="150" t="s">
        <v>1104</v>
      </c>
      <c r="D545" s="128">
        <v>2.115232892160805</v>
      </c>
      <c r="F545" s="128">
        <v>2.019293097625537</v>
      </c>
      <c r="G545" s="128">
        <v>0.35275983860873267</v>
      </c>
      <c r="H545" s="128">
        <v>2.2039732198093436</v>
      </c>
    </row>
    <row r="546" spans="1:10" ht="12.75">
      <c r="A546" s="144" t="s">
        <v>1093</v>
      </c>
      <c r="C546" s="145" t="s">
        <v>1094</v>
      </c>
      <c r="D546" s="145" t="s">
        <v>1095</v>
      </c>
      <c r="F546" s="145" t="s">
        <v>1096</v>
      </c>
      <c r="G546" s="145" t="s">
        <v>1097</v>
      </c>
      <c r="H546" s="145" t="s">
        <v>1098</v>
      </c>
      <c r="I546" s="146" t="s">
        <v>1099</v>
      </c>
      <c r="J546" s="145" t="s">
        <v>1100</v>
      </c>
    </row>
    <row r="547" spans="1:8" ht="12.75">
      <c r="A547" s="147" t="s">
        <v>1246</v>
      </c>
      <c r="C547" s="148">
        <v>259.9399999999441</v>
      </c>
      <c r="D547" s="128">
        <v>3055468.35124588</v>
      </c>
      <c r="F547" s="128">
        <v>24775</v>
      </c>
      <c r="G547" s="128">
        <v>21600</v>
      </c>
      <c r="H547" s="149" t="s">
        <v>1047</v>
      </c>
    </row>
    <row r="549" spans="4:8" ht="12.75">
      <c r="D549" s="128">
        <v>2886424.9456977844</v>
      </c>
      <c r="F549" s="128">
        <v>24900</v>
      </c>
      <c r="G549" s="128">
        <v>21050</v>
      </c>
      <c r="H549" s="149" t="s">
        <v>1048</v>
      </c>
    </row>
    <row r="551" spans="4:8" ht="12.75">
      <c r="D551" s="128">
        <v>3028409.1482200623</v>
      </c>
      <c r="F551" s="128">
        <v>24175</v>
      </c>
      <c r="G551" s="128">
        <v>21450</v>
      </c>
      <c r="H551" s="149" t="s">
        <v>826</v>
      </c>
    </row>
    <row r="553" spans="1:10" ht="12.75">
      <c r="A553" s="144" t="s">
        <v>1101</v>
      </c>
      <c r="C553" s="150" t="s">
        <v>1102</v>
      </c>
      <c r="D553" s="128">
        <v>2990100.815054576</v>
      </c>
      <c r="F553" s="128">
        <v>24616.666666666664</v>
      </c>
      <c r="G553" s="128">
        <v>21366.666666666664</v>
      </c>
      <c r="H553" s="128">
        <v>2967092.7342464942</v>
      </c>
      <c r="I553" s="128">
        <v>-0.0001</v>
      </c>
      <c r="J553" s="128">
        <v>-0.0001</v>
      </c>
    </row>
    <row r="554" spans="1:8" ht="12.75">
      <c r="A554" s="127">
        <v>38385.03011574074</v>
      </c>
      <c r="C554" s="150" t="s">
        <v>1103</v>
      </c>
      <c r="D554" s="128">
        <v>90799.5844277935</v>
      </c>
      <c r="F554" s="128">
        <v>387.5671984744495</v>
      </c>
      <c r="G554" s="128">
        <v>284.3120351538663</v>
      </c>
      <c r="H554" s="128">
        <v>90799.5844277935</v>
      </c>
    </row>
    <row r="556" spans="3:8" ht="12.75">
      <c r="C556" s="150" t="s">
        <v>1104</v>
      </c>
      <c r="D556" s="128">
        <v>3.0366730101752837</v>
      </c>
      <c r="F556" s="128">
        <v>1.5744097432949886</v>
      </c>
      <c r="G556" s="128">
        <v>1.3306335498620894</v>
      </c>
      <c r="H556" s="128">
        <v>3.060220645609596</v>
      </c>
    </row>
    <row r="557" spans="1:10" ht="12.75">
      <c r="A557" s="144" t="s">
        <v>1093</v>
      </c>
      <c r="C557" s="145" t="s">
        <v>1094</v>
      </c>
      <c r="D557" s="145" t="s">
        <v>1095</v>
      </c>
      <c r="F557" s="145" t="s">
        <v>1096</v>
      </c>
      <c r="G557" s="145" t="s">
        <v>1097</v>
      </c>
      <c r="H557" s="145" t="s">
        <v>1098</v>
      </c>
      <c r="I557" s="146" t="s">
        <v>1099</v>
      </c>
      <c r="J557" s="145" t="s">
        <v>1100</v>
      </c>
    </row>
    <row r="558" spans="1:8" ht="12.75">
      <c r="A558" s="147" t="s">
        <v>1248</v>
      </c>
      <c r="C558" s="148">
        <v>285.2129999999888</v>
      </c>
      <c r="D558" s="128">
        <v>4599939.006309509</v>
      </c>
      <c r="F558" s="128">
        <v>24925</v>
      </c>
      <c r="G558" s="128">
        <v>24600</v>
      </c>
      <c r="H558" s="149" t="s">
        <v>827</v>
      </c>
    </row>
    <row r="560" spans="4:8" ht="12.75">
      <c r="D560" s="128">
        <v>5142093.113265991</v>
      </c>
      <c r="F560" s="128">
        <v>25925</v>
      </c>
      <c r="G560" s="128">
        <v>24300</v>
      </c>
      <c r="H560" s="149" t="s">
        <v>828</v>
      </c>
    </row>
    <row r="562" spans="4:8" ht="12.75">
      <c r="D562" s="128">
        <v>5051587.940826416</v>
      </c>
      <c r="F562" s="128">
        <v>26225</v>
      </c>
      <c r="G562" s="128">
        <v>25000</v>
      </c>
      <c r="H562" s="149" t="s">
        <v>829</v>
      </c>
    </row>
    <row r="564" spans="1:10" ht="12.75">
      <c r="A564" s="144" t="s">
        <v>1101</v>
      </c>
      <c r="C564" s="150" t="s">
        <v>1102</v>
      </c>
      <c r="D564" s="128">
        <v>4931206.686800639</v>
      </c>
      <c r="F564" s="128">
        <v>25691.666666666664</v>
      </c>
      <c r="G564" s="128">
        <v>24633.333333333336</v>
      </c>
      <c r="H564" s="128">
        <v>4906100.125439764</v>
      </c>
      <c r="I564" s="128">
        <v>-0.0001</v>
      </c>
      <c r="J564" s="128">
        <v>-0.0001</v>
      </c>
    </row>
    <row r="565" spans="1:8" ht="12.75">
      <c r="A565" s="127">
        <v>38385.03078703704</v>
      </c>
      <c r="C565" s="150" t="s">
        <v>1103</v>
      </c>
      <c r="D565" s="128">
        <v>290433.3032953694</v>
      </c>
      <c r="F565" s="128">
        <v>680.6859285554045</v>
      </c>
      <c r="G565" s="128">
        <v>351.1884584284246</v>
      </c>
      <c r="H565" s="128">
        <v>290433.3032953694</v>
      </c>
    </row>
    <row r="567" spans="3:8" ht="12.75">
      <c r="C567" s="150" t="s">
        <v>1104</v>
      </c>
      <c r="D567" s="128">
        <v>5.889700467692263</v>
      </c>
      <c r="F567" s="128">
        <v>2.649442472482925</v>
      </c>
      <c r="G567" s="128">
        <v>1.4256635660152557</v>
      </c>
      <c r="H567" s="128">
        <v>5.919840522401407</v>
      </c>
    </row>
    <row r="568" spans="1:10" ht="12.75">
      <c r="A568" s="144" t="s">
        <v>1093</v>
      </c>
      <c r="C568" s="145" t="s">
        <v>1094</v>
      </c>
      <c r="D568" s="145" t="s">
        <v>1095</v>
      </c>
      <c r="F568" s="145" t="s">
        <v>1096</v>
      </c>
      <c r="G568" s="145" t="s">
        <v>1097</v>
      </c>
      <c r="H568" s="145" t="s">
        <v>1098</v>
      </c>
      <c r="I568" s="146" t="s">
        <v>1099</v>
      </c>
      <c r="J568" s="145" t="s">
        <v>1100</v>
      </c>
    </row>
    <row r="569" spans="1:8" ht="12.75">
      <c r="A569" s="147" t="s">
        <v>1244</v>
      </c>
      <c r="C569" s="148">
        <v>288.1579999998212</v>
      </c>
      <c r="D569" s="128">
        <v>405895.5622420311</v>
      </c>
      <c r="F569" s="128">
        <v>4810</v>
      </c>
      <c r="G569" s="128">
        <v>4220</v>
      </c>
      <c r="H569" s="149" t="s">
        <v>830</v>
      </c>
    </row>
    <row r="571" spans="4:8" ht="12.75">
      <c r="D571" s="128">
        <v>409479.5201282501</v>
      </c>
      <c r="F571" s="128">
        <v>4810</v>
      </c>
      <c r="G571" s="128">
        <v>4220</v>
      </c>
      <c r="H571" s="149" t="s">
        <v>831</v>
      </c>
    </row>
    <row r="573" spans="4:8" ht="12.75">
      <c r="D573" s="128">
        <v>417896.32696294785</v>
      </c>
      <c r="F573" s="128">
        <v>4810</v>
      </c>
      <c r="G573" s="128">
        <v>4220</v>
      </c>
      <c r="H573" s="149" t="s">
        <v>832</v>
      </c>
    </row>
    <row r="575" spans="1:10" ht="12.75">
      <c r="A575" s="144" t="s">
        <v>1101</v>
      </c>
      <c r="C575" s="150" t="s">
        <v>1102</v>
      </c>
      <c r="D575" s="128">
        <v>411090.469777743</v>
      </c>
      <c r="F575" s="128">
        <v>4810</v>
      </c>
      <c r="G575" s="128">
        <v>4220</v>
      </c>
      <c r="H575" s="128">
        <v>406580.0383618138</v>
      </c>
      <c r="I575" s="128">
        <v>-0.0001</v>
      </c>
      <c r="J575" s="128">
        <v>-0.0001</v>
      </c>
    </row>
    <row r="576" spans="1:8" ht="12.75">
      <c r="A576" s="127">
        <v>38385.0312037037</v>
      </c>
      <c r="C576" s="150" t="s">
        <v>1103</v>
      </c>
      <c r="D576" s="128">
        <v>6160.434850853841</v>
      </c>
      <c r="H576" s="128">
        <v>6160.434850853841</v>
      </c>
    </row>
    <row r="578" spans="3:8" ht="12.75">
      <c r="C578" s="150" t="s">
        <v>1104</v>
      </c>
      <c r="D578" s="128">
        <v>1.4985593935525905</v>
      </c>
      <c r="F578" s="128">
        <v>0</v>
      </c>
      <c r="G578" s="128">
        <v>0</v>
      </c>
      <c r="H578" s="128">
        <v>1.5151837939893391</v>
      </c>
    </row>
    <row r="579" spans="1:10" ht="12.75">
      <c r="A579" s="144" t="s">
        <v>1093</v>
      </c>
      <c r="C579" s="145" t="s">
        <v>1094</v>
      </c>
      <c r="D579" s="145" t="s">
        <v>1095</v>
      </c>
      <c r="F579" s="145" t="s">
        <v>1096</v>
      </c>
      <c r="G579" s="145" t="s">
        <v>1097</v>
      </c>
      <c r="H579" s="145" t="s">
        <v>1098</v>
      </c>
      <c r="I579" s="146" t="s">
        <v>1099</v>
      </c>
      <c r="J579" s="145" t="s">
        <v>1100</v>
      </c>
    </row>
    <row r="580" spans="1:8" ht="12.75">
      <c r="A580" s="147" t="s">
        <v>1245</v>
      </c>
      <c r="C580" s="148">
        <v>334.94100000010803</v>
      </c>
      <c r="D580" s="128">
        <v>32284.363161206245</v>
      </c>
      <c r="F580" s="128">
        <v>29500</v>
      </c>
      <c r="H580" s="149" t="s">
        <v>833</v>
      </c>
    </row>
    <row r="582" spans="4:8" ht="12.75">
      <c r="D582" s="128">
        <v>32240.354610204697</v>
      </c>
      <c r="F582" s="128">
        <v>29700</v>
      </c>
      <c r="H582" s="149" t="s">
        <v>834</v>
      </c>
    </row>
    <row r="584" spans="4:8" ht="12.75">
      <c r="D584" s="128">
        <v>32274.71531459689</v>
      </c>
      <c r="F584" s="128">
        <v>29400</v>
      </c>
      <c r="H584" s="149" t="s">
        <v>835</v>
      </c>
    </row>
    <row r="586" spans="1:10" ht="12.75">
      <c r="A586" s="144" t="s">
        <v>1101</v>
      </c>
      <c r="C586" s="150" t="s">
        <v>1102</v>
      </c>
      <c r="D586" s="128">
        <v>32266.477695335947</v>
      </c>
      <c r="F586" s="128">
        <v>29533.333333333336</v>
      </c>
      <c r="H586" s="128">
        <v>2733.144362002611</v>
      </c>
      <c r="I586" s="128">
        <v>-0.0001</v>
      </c>
      <c r="J586" s="128">
        <v>-0.0001</v>
      </c>
    </row>
    <row r="587" spans="1:8" ht="12.75">
      <c r="A587" s="127">
        <v>38385.031643518516</v>
      </c>
      <c r="C587" s="150" t="s">
        <v>1103</v>
      </c>
      <c r="D587" s="128">
        <v>23.13183777708361</v>
      </c>
      <c r="F587" s="128">
        <v>152.7525231651947</v>
      </c>
      <c r="H587" s="128">
        <v>23.13183777708361</v>
      </c>
    </row>
    <row r="589" spans="3:8" ht="12.75">
      <c r="C589" s="150" t="s">
        <v>1104</v>
      </c>
      <c r="D589" s="128">
        <v>0.0716899997436884</v>
      </c>
      <c r="F589" s="128">
        <v>0.5172207330649934</v>
      </c>
      <c r="H589" s="128">
        <v>0.8463452607433664</v>
      </c>
    </row>
    <row r="590" spans="1:10" ht="12.75">
      <c r="A590" s="144" t="s">
        <v>1093</v>
      </c>
      <c r="C590" s="145" t="s">
        <v>1094</v>
      </c>
      <c r="D590" s="145" t="s">
        <v>1095</v>
      </c>
      <c r="F590" s="145" t="s">
        <v>1096</v>
      </c>
      <c r="G590" s="145" t="s">
        <v>1097</v>
      </c>
      <c r="H590" s="145" t="s">
        <v>1098</v>
      </c>
      <c r="I590" s="146" t="s">
        <v>1099</v>
      </c>
      <c r="J590" s="145" t="s">
        <v>1100</v>
      </c>
    </row>
    <row r="591" spans="1:8" ht="12.75">
      <c r="A591" s="147" t="s">
        <v>1249</v>
      </c>
      <c r="C591" s="148">
        <v>393.36599999992177</v>
      </c>
      <c r="D591" s="128">
        <v>228555.1674182415</v>
      </c>
      <c r="F591" s="128">
        <v>8400</v>
      </c>
      <c r="G591" s="128">
        <v>8200</v>
      </c>
      <c r="H591" s="149" t="s">
        <v>836</v>
      </c>
    </row>
    <row r="593" spans="4:8" ht="12.75">
      <c r="D593" s="128">
        <v>234757.193887949</v>
      </c>
      <c r="F593" s="128">
        <v>8300</v>
      </c>
      <c r="G593" s="128">
        <v>8200</v>
      </c>
      <c r="H593" s="149" t="s">
        <v>837</v>
      </c>
    </row>
    <row r="595" spans="4:8" ht="12.75">
      <c r="D595" s="128">
        <v>232334.57040166855</v>
      </c>
      <c r="F595" s="128">
        <v>8300</v>
      </c>
      <c r="G595" s="128">
        <v>8200</v>
      </c>
      <c r="H595" s="149" t="s">
        <v>838</v>
      </c>
    </row>
    <row r="597" spans="1:10" ht="12.75">
      <c r="A597" s="144" t="s">
        <v>1101</v>
      </c>
      <c r="C597" s="150" t="s">
        <v>1102</v>
      </c>
      <c r="D597" s="128">
        <v>231882.31056928635</v>
      </c>
      <c r="F597" s="128">
        <v>8333.333333333334</v>
      </c>
      <c r="G597" s="128">
        <v>8200</v>
      </c>
      <c r="H597" s="128">
        <v>223615.64390261966</v>
      </c>
      <c r="I597" s="128">
        <v>-0.0001</v>
      </c>
      <c r="J597" s="128">
        <v>-0.0001</v>
      </c>
    </row>
    <row r="598" spans="1:8" ht="12.75">
      <c r="A598" s="127">
        <v>38385.03209490741</v>
      </c>
      <c r="C598" s="150" t="s">
        <v>1103</v>
      </c>
      <c r="D598" s="128">
        <v>3125.64990037697</v>
      </c>
      <c r="F598" s="128">
        <v>57.73502691896257</v>
      </c>
      <c r="H598" s="128">
        <v>3125.64990037697</v>
      </c>
    </row>
    <row r="600" spans="3:8" ht="12.75">
      <c r="C600" s="150" t="s">
        <v>1104</v>
      </c>
      <c r="D600" s="128">
        <v>1.347946677218842</v>
      </c>
      <c r="F600" s="128">
        <v>0.6928203230275507</v>
      </c>
      <c r="G600" s="128">
        <v>0</v>
      </c>
      <c r="H600" s="128">
        <v>1.3977778324570762</v>
      </c>
    </row>
    <row r="601" spans="1:10" ht="12.75">
      <c r="A601" s="144" t="s">
        <v>1093</v>
      </c>
      <c r="C601" s="145" t="s">
        <v>1094</v>
      </c>
      <c r="D601" s="145" t="s">
        <v>1095</v>
      </c>
      <c r="F601" s="145" t="s">
        <v>1096</v>
      </c>
      <c r="G601" s="145" t="s">
        <v>1097</v>
      </c>
      <c r="H601" s="145" t="s">
        <v>1098</v>
      </c>
      <c r="I601" s="146" t="s">
        <v>1099</v>
      </c>
      <c r="J601" s="145" t="s">
        <v>1100</v>
      </c>
    </row>
    <row r="602" spans="1:8" ht="12.75">
      <c r="A602" s="147" t="s">
        <v>1243</v>
      </c>
      <c r="C602" s="148">
        <v>396.15199999976903</v>
      </c>
      <c r="D602" s="128">
        <v>325554.34705400467</v>
      </c>
      <c r="F602" s="128">
        <v>78900</v>
      </c>
      <c r="G602" s="128">
        <v>78400</v>
      </c>
      <c r="H602" s="149" t="s">
        <v>839</v>
      </c>
    </row>
    <row r="604" spans="4:8" ht="12.75">
      <c r="D604" s="128">
        <v>317434.81936454773</v>
      </c>
      <c r="F604" s="128">
        <v>79300</v>
      </c>
      <c r="G604" s="128">
        <v>78700</v>
      </c>
      <c r="H604" s="149" t="s">
        <v>840</v>
      </c>
    </row>
    <row r="606" spans="4:8" ht="12.75">
      <c r="D606" s="128">
        <v>322836.6533088684</v>
      </c>
      <c r="F606" s="128">
        <v>78100</v>
      </c>
      <c r="G606" s="128">
        <v>78700</v>
      </c>
      <c r="H606" s="149" t="s">
        <v>841</v>
      </c>
    </row>
    <row r="608" spans="1:10" ht="12.75">
      <c r="A608" s="144" t="s">
        <v>1101</v>
      </c>
      <c r="C608" s="150" t="s">
        <v>1102</v>
      </c>
      <c r="D608" s="128">
        <v>321941.9399091403</v>
      </c>
      <c r="F608" s="128">
        <v>78766.66666666667</v>
      </c>
      <c r="G608" s="128">
        <v>78600</v>
      </c>
      <c r="H608" s="128">
        <v>243257.71478032542</v>
      </c>
      <c r="I608" s="128">
        <v>-0.0001</v>
      </c>
      <c r="J608" s="128">
        <v>-0.0001</v>
      </c>
    </row>
    <row r="609" spans="1:8" ht="12.75">
      <c r="A609" s="127">
        <v>38385.03255787037</v>
      </c>
      <c r="C609" s="150" t="s">
        <v>1103</v>
      </c>
      <c r="D609" s="128">
        <v>4133.045671862716</v>
      </c>
      <c r="F609" s="128">
        <v>611.0100926607788</v>
      </c>
      <c r="G609" s="128">
        <v>173.20508075688772</v>
      </c>
      <c r="H609" s="128">
        <v>4133.045671862716</v>
      </c>
    </row>
    <row r="611" spans="3:8" ht="12.75">
      <c r="C611" s="150" t="s">
        <v>1104</v>
      </c>
      <c r="D611" s="128">
        <v>1.2837860370193332</v>
      </c>
      <c r="F611" s="128">
        <v>0.7757216580543108</v>
      </c>
      <c r="G611" s="128">
        <v>0.2203626981639793</v>
      </c>
      <c r="H611" s="128">
        <v>1.6990399155870861</v>
      </c>
    </row>
    <row r="612" spans="1:10" ht="12.75">
      <c r="A612" s="144" t="s">
        <v>1093</v>
      </c>
      <c r="C612" s="145" t="s">
        <v>1094</v>
      </c>
      <c r="D612" s="145" t="s">
        <v>1095</v>
      </c>
      <c r="F612" s="145" t="s">
        <v>1096</v>
      </c>
      <c r="G612" s="145" t="s">
        <v>1097</v>
      </c>
      <c r="H612" s="145" t="s">
        <v>1098</v>
      </c>
      <c r="I612" s="146" t="s">
        <v>1099</v>
      </c>
      <c r="J612" s="145" t="s">
        <v>1100</v>
      </c>
    </row>
    <row r="613" spans="1:8" ht="12.75">
      <c r="A613" s="147" t="s">
        <v>1250</v>
      </c>
      <c r="C613" s="148">
        <v>589.5920000001788</v>
      </c>
      <c r="D613" s="128">
        <v>8824.421889066696</v>
      </c>
      <c r="F613" s="128">
        <v>2050</v>
      </c>
      <c r="G613" s="128">
        <v>2010</v>
      </c>
      <c r="H613" s="149" t="s">
        <v>842</v>
      </c>
    </row>
    <row r="615" spans="4:8" ht="12.75">
      <c r="D615" s="128">
        <v>9378.369906887412</v>
      </c>
      <c r="F615" s="128">
        <v>2050</v>
      </c>
      <c r="G615" s="128">
        <v>2010</v>
      </c>
      <c r="H615" s="149" t="s">
        <v>843</v>
      </c>
    </row>
    <row r="617" spans="4:8" ht="12.75">
      <c r="D617" s="128">
        <v>9176.680984556675</v>
      </c>
      <c r="F617" s="128">
        <v>2050</v>
      </c>
      <c r="G617" s="128">
        <v>1960</v>
      </c>
      <c r="H617" s="149" t="s">
        <v>844</v>
      </c>
    </row>
    <row r="619" spans="1:10" ht="12.75">
      <c r="A619" s="144" t="s">
        <v>1101</v>
      </c>
      <c r="C619" s="150" t="s">
        <v>1102</v>
      </c>
      <c r="D619" s="128">
        <v>9126.490926836928</v>
      </c>
      <c r="F619" s="128">
        <v>2050</v>
      </c>
      <c r="G619" s="128">
        <v>1993.3333333333335</v>
      </c>
      <c r="H619" s="128">
        <v>7104.8242601702605</v>
      </c>
      <c r="I619" s="128">
        <v>-0.0001</v>
      </c>
      <c r="J619" s="128">
        <v>-0.0001</v>
      </c>
    </row>
    <row r="620" spans="1:8" ht="12.75">
      <c r="A620" s="127">
        <v>38385.033055555556</v>
      </c>
      <c r="C620" s="150" t="s">
        <v>1103</v>
      </c>
      <c r="D620" s="128">
        <v>280.36384045076653</v>
      </c>
      <c r="G620" s="128">
        <v>28.867513459481284</v>
      </c>
      <c r="H620" s="128">
        <v>280.36384045076653</v>
      </c>
    </row>
    <row r="622" spans="3:8" ht="12.75">
      <c r="C622" s="150" t="s">
        <v>1104</v>
      </c>
      <c r="D622" s="128">
        <v>3.0719785150538184</v>
      </c>
      <c r="F622" s="128">
        <v>0</v>
      </c>
      <c r="G622" s="128">
        <v>1.448203016361937</v>
      </c>
      <c r="H622" s="128">
        <v>3.94610521223572</v>
      </c>
    </row>
    <row r="623" spans="1:10" ht="12.75">
      <c r="A623" s="144" t="s">
        <v>1093</v>
      </c>
      <c r="C623" s="145" t="s">
        <v>1094</v>
      </c>
      <c r="D623" s="145" t="s">
        <v>1095</v>
      </c>
      <c r="F623" s="145" t="s">
        <v>1096</v>
      </c>
      <c r="G623" s="145" t="s">
        <v>1097</v>
      </c>
      <c r="H623" s="145" t="s">
        <v>1098</v>
      </c>
      <c r="I623" s="146" t="s">
        <v>1099</v>
      </c>
      <c r="J623" s="145" t="s">
        <v>1100</v>
      </c>
    </row>
    <row r="624" spans="1:8" ht="12.75">
      <c r="A624" s="147" t="s">
        <v>1251</v>
      </c>
      <c r="C624" s="148">
        <v>766.4900000002235</v>
      </c>
      <c r="D624" s="128">
        <v>2004.111924516037</v>
      </c>
      <c r="F624" s="128">
        <v>1570</v>
      </c>
      <c r="G624" s="128">
        <v>1570</v>
      </c>
      <c r="H624" s="149" t="s">
        <v>845</v>
      </c>
    </row>
    <row r="626" spans="4:8" ht="12.75">
      <c r="D626" s="128">
        <v>2035.1874500084668</v>
      </c>
      <c r="F626" s="128">
        <v>1635</v>
      </c>
      <c r="G626" s="128">
        <v>1657.9999999981374</v>
      </c>
      <c r="H626" s="149" t="s">
        <v>846</v>
      </c>
    </row>
    <row r="628" spans="4:8" ht="12.75">
      <c r="D628" s="128">
        <v>1946.8732693511993</v>
      </c>
      <c r="F628" s="128">
        <v>1757</v>
      </c>
      <c r="G628" s="128">
        <v>1787</v>
      </c>
      <c r="H628" s="149" t="s">
        <v>847</v>
      </c>
    </row>
    <row r="630" spans="1:10" ht="12.75">
      <c r="A630" s="144" t="s">
        <v>1101</v>
      </c>
      <c r="C630" s="150" t="s">
        <v>1102</v>
      </c>
      <c r="D630" s="128">
        <v>1995.3908812919012</v>
      </c>
      <c r="F630" s="128">
        <v>1654</v>
      </c>
      <c r="G630" s="128">
        <v>1671.6666666660458</v>
      </c>
      <c r="H630" s="128">
        <v>332.2128325117358</v>
      </c>
      <c r="I630" s="128">
        <v>-0.0001</v>
      </c>
      <c r="J630" s="128">
        <v>-0.0001</v>
      </c>
    </row>
    <row r="631" spans="1:8" ht="12.75">
      <c r="A631" s="127">
        <v>38385.03355324074</v>
      </c>
      <c r="C631" s="150" t="s">
        <v>1103</v>
      </c>
      <c r="D631" s="128">
        <v>44.79833783165497</v>
      </c>
      <c r="F631" s="128">
        <v>94.93682109698005</v>
      </c>
      <c r="G631" s="128">
        <v>109.14363624764738</v>
      </c>
      <c r="H631" s="128">
        <v>44.79833783165497</v>
      </c>
    </row>
    <row r="633" spans="3:8" ht="12.75">
      <c r="C633" s="150" t="s">
        <v>1104</v>
      </c>
      <c r="D633" s="128">
        <v>2.2450908366710896</v>
      </c>
      <c r="F633" s="128">
        <v>5.739831988934707</v>
      </c>
      <c r="G633" s="128">
        <v>6.529031081616425</v>
      </c>
      <c r="H633" s="128">
        <v>13.484830640933298</v>
      </c>
    </row>
    <row r="634" spans="1:16" ht="12.75">
      <c r="A634" s="138" t="s">
        <v>1183</v>
      </c>
      <c r="B634" s="133" t="s">
        <v>848</v>
      </c>
      <c r="D634" s="138" t="s">
        <v>1184</v>
      </c>
      <c r="E634" s="133" t="s">
        <v>1185</v>
      </c>
      <c r="F634" s="134" t="s">
        <v>1109</v>
      </c>
      <c r="G634" s="139" t="s">
        <v>1187</v>
      </c>
      <c r="H634" s="140">
        <v>1</v>
      </c>
      <c r="I634" s="141" t="s">
        <v>1188</v>
      </c>
      <c r="J634" s="140">
        <v>6</v>
      </c>
      <c r="K634" s="139" t="s">
        <v>1189</v>
      </c>
      <c r="L634" s="142">
        <v>1</v>
      </c>
      <c r="M634" s="139" t="s">
        <v>1190</v>
      </c>
      <c r="N634" s="143">
        <v>1</v>
      </c>
      <c r="O634" s="139" t="s">
        <v>1191</v>
      </c>
      <c r="P634" s="143">
        <v>1</v>
      </c>
    </row>
    <row r="636" spans="1:10" ht="12.75">
      <c r="A636" s="144" t="s">
        <v>1093</v>
      </c>
      <c r="C636" s="145" t="s">
        <v>1094</v>
      </c>
      <c r="D636" s="145" t="s">
        <v>1095</v>
      </c>
      <c r="F636" s="145" t="s">
        <v>1096</v>
      </c>
      <c r="G636" s="145" t="s">
        <v>1097</v>
      </c>
      <c r="H636" s="145" t="s">
        <v>1098</v>
      </c>
      <c r="I636" s="146" t="s">
        <v>1099</v>
      </c>
      <c r="J636" s="145" t="s">
        <v>1100</v>
      </c>
    </row>
    <row r="637" spans="1:8" ht="12.75">
      <c r="A637" s="147" t="s">
        <v>1215</v>
      </c>
      <c r="C637" s="148">
        <v>178.2290000000503</v>
      </c>
      <c r="D637" s="128">
        <v>476</v>
      </c>
      <c r="F637" s="128">
        <v>499</v>
      </c>
      <c r="G637" s="128">
        <v>500</v>
      </c>
      <c r="H637" s="149" t="s">
        <v>849</v>
      </c>
    </row>
    <row r="639" spans="4:8" ht="12.75">
      <c r="D639" s="128">
        <v>544.7042517215014</v>
      </c>
      <c r="F639" s="128">
        <v>444.00000000046566</v>
      </c>
      <c r="G639" s="128">
        <v>458.99999999953434</v>
      </c>
      <c r="H639" s="149" t="s">
        <v>850</v>
      </c>
    </row>
    <row r="641" spans="4:8" ht="12.75">
      <c r="D641" s="128">
        <v>532.2792548490688</v>
      </c>
      <c r="F641" s="128">
        <v>462.99999999953434</v>
      </c>
      <c r="G641" s="128">
        <v>482</v>
      </c>
      <c r="H641" s="149" t="s">
        <v>851</v>
      </c>
    </row>
    <row r="643" spans="1:8" ht="12.75">
      <c r="A643" s="144" t="s">
        <v>1101</v>
      </c>
      <c r="C643" s="150" t="s">
        <v>1102</v>
      </c>
      <c r="D643" s="128">
        <v>517.6611688568568</v>
      </c>
      <c r="F643" s="128">
        <v>468.66666666666663</v>
      </c>
      <c r="G643" s="128">
        <v>480.3333333331781</v>
      </c>
      <c r="H643" s="128">
        <v>42.819371981938886</v>
      </c>
    </row>
    <row r="644" spans="1:8" ht="12.75">
      <c r="A644" s="127">
        <v>38385.035787037035</v>
      </c>
      <c r="C644" s="150" t="s">
        <v>1103</v>
      </c>
      <c r="D644" s="128">
        <v>36.610584257966046</v>
      </c>
      <c r="F644" s="128">
        <v>27.93444707389949</v>
      </c>
      <c r="G644" s="128">
        <v>20.55075018930738</v>
      </c>
      <c r="H644" s="128">
        <v>36.610584257966046</v>
      </c>
    </row>
    <row r="646" spans="3:8" ht="12.75">
      <c r="C646" s="150" t="s">
        <v>1104</v>
      </c>
      <c r="D646" s="128">
        <v>7.072306454589332</v>
      </c>
      <c r="F646" s="128">
        <v>5.960408337247404</v>
      </c>
      <c r="G646" s="128">
        <v>4.278435153916869</v>
      </c>
      <c r="H646" s="128">
        <v>85.50004954161476</v>
      </c>
    </row>
    <row r="647" spans="1:10" ht="12.75">
      <c r="A647" s="144" t="s">
        <v>1093</v>
      </c>
      <c r="C647" s="145" t="s">
        <v>1094</v>
      </c>
      <c r="D647" s="145" t="s">
        <v>1095</v>
      </c>
      <c r="F647" s="145" t="s">
        <v>1096</v>
      </c>
      <c r="G647" s="145" t="s">
        <v>1097</v>
      </c>
      <c r="H647" s="145" t="s">
        <v>1098</v>
      </c>
      <c r="I647" s="146" t="s">
        <v>1099</v>
      </c>
      <c r="J647" s="145" t="s">
        <v>1100</v>
      </c>
    </row>
    <row r="648" spans="1:8" ht="12.75">
      <c r="A648" s="147" t="s">
        <v>1244</v>
      </c>
      <c r="C648" s="148">
        <v>251.61100000003353</v>
      </c>
      <c r="D648" s="128">
        <v>4956435.035507202</v>
      </c>
      <c r="F648" s="128">
        <v>33400</v>
      </c>
      <c r="G648" s="128">
        <v>27200</v>
      </c>
      <c r="H648" s="149" t="s">
        <v>852</v>
      </c>
    </row>
    <row r="650" spans="4:8" ht="12.75">
      <c r="D650" s="128">
        <v>4815224.834342957</v>
      </c>
      <c r="F650" s="128">
        <v>34700</v>
      </c>
      <c r="G650" s="128">
        <v>26800</v>
      </c>
      <c r="H650" s="149" t="s">
        <v>853</v>
      </c>
    </row>
    <row r="652" spans="4:8" ht="12.75">
      <c r="D652" s="128">
        <v>4886006.519088745</v>
      </c>
      <c r="F652" s="128">
        <v>33300</v>
      </c>
      <c r="G652" s="128">
        <v>27600</v>
      </c>
      <c r="H652" s="149" t="s">
        <v>854</v>
      </c>
    </row>
    <row r="654" spans="1:10" ht="12.75">
      <c r="A654" s="144" t="s">
        <v>1101</v>
      </c>
      <c r="C654" s="150" t="s">
        <v>1102</v>
      </c>
      <c r="D654" s="128">
        <v>4885888.796312968</v>
      </c>
      <c r="F654" s="128">
        <v>33800</v>
      </c>
      <c r="G654" s="128">
        <v>27200</v>
      </c>
      <c r="H654" s="128">
        <v>4855421.326433451</v>
      </c>
      <c r="I654" s="128">
        <v>-0.0001</v>
      </c>
      <c r="J654" s="128">
        <v>-0.0001</v>
      </c>
    </row>
    <row r="655" spans="1:8" ht="12.75">
      <c r="A655" s="127">
        <v>38385.036261574074</v>
      </c>
      <c r="C655" s="150" t="s">
        <v>1103</v>
      </c>
      <c r="D655" s="128">
        <v>70605.17418853474</v>
      </c>
      <c r="F655" s="128">
        <v>781.0249675906655</v>
      </c>
      <c r="G655" s="128">
        <v>400</v>
      </c>
      <c r="H655" s="128">
        <v>70605.17418853474</v>
      </c>
    </row>
    <row r="657" spans="3:8" ht="12.75">
      <c r="C657" s="150" t="s">
        <v>1104</v>
      </c>
      <c r="D657" s="128">
        <v>1.4450835279307912</v>
      </c>
      <c r="F657" s="128">
        <v>2.3107247561854005</v>
      </c>
      <c r="G657" s="128">
        <v>1.470588235294118</v>
      </c>
      <c r="H657" s="128">
        <v>1.4541513380960855</v>
      </c>
    </row>
    <row r="658" spans="1:10" ht="12.75">
      <c r="A658" s="144" t="s">
        <v>1093</v>
      </c>
      <c r="C658" s="145" t="s">
        <v>1094</v>
      </c>
      <c r="D658" s="145" t="s">
        <v>1095</v>
      </c>
      <c r="F658" s="145" t="s">
        <v>1096</v>
      </c>
      <c r="G658" s="145" t="s">
        <v>1097</v>
      </c>
      <c r="H658" s="145" t="s">
        <v>1098</v>
      </c>
      <c r="I658" s="146" t="s">
        <v>1099</v>
      </c>
      <c r="J658" s="145" t="s">
        <v>1100</v>
      </c>
    </row>
    <row r="659" spans="1:8" ht="12.75">
      <c r="A659" s="147" t="s">
        <v>1247</v>
      </c>
      <c r="C659" s="148">
        <v>257.6099999998696</v>
      </c>
      <c r="D659" s="128">
        <v>371472.957321167</v>
      </c>
      <c r="F659" s="128">
        <v>13862.5</v>
      </c>
      <c r="G659" s="128">
        <v>11267.5</v>
      </c>
      <c r="H659" s="149" t="s">
        <v>855</v>
      </c>
    </row>
    <row r="661" spans="4:8" ht="12.75">
      <c r="D661" s="128">
        <v>379461.88634490967</v>
      </c>
      <c r="F661" s="128">
        <v>13217.5</v>
      </c>
      <c r="G661" s="128">
        <v>11382.5</v>
      </c>
      <c r="H661" s="149" t="s">
        <v>856</v>
      </c>
    </row>
    <row r="663" spans="4:8" ht="12.75">
      <c r="D663" s="128">
        <v>357649.5293030739</v>
      </c>
      <c r="F663" s="128">
        <v>12907.5</v>
      </c>
      <c r="G663" s="128">
        <v>11082.5</v>
      </c>
      <c r="H663" s="149" t="s">
        <v>857</v>
      </c>
    </row>
    <row r="665" spans="1:10" ht="12.75">
      <c r="A665" s="144" t="s">
        <v>1101</v>
      </c>
      <c r="C665" s="150" t="s">
        <v>1102</v>
      </c>
      <c r="D665" s="128">
        <v>369528.12432305014</v>
      </c>
      <c r="F665" s="128">
        <v>13329.166666666668</v>
      </c>
      <c r="G665" s="128">
        <v>11244.166666666668</v>
      </c>
      <c r="H665" s="128">
        <v>357241.4576563835</v>
      </c>
      <c r="I665" s="128">
        <v>-0.0001</v>
      </c>
      <c r="J665" s="128">
        <v>-0.0001</v>
      </c>
    </row>
    <row r="666" spans="1:8" ht="12.75">
      <c r="A666" s="127">
        <v>38385.03690972222</v>
      </c>
      <c r="C666" s="150" t="s">
        <v>1103</v>
      </c>
      <c r="D666" s="128">
        <v>11035.46607412206</v>
      </c>
      <c r="F666" s="128">
        <v>487.19434862622666</v>
      </c>
      <c r="G666" s="128">
        <v>151.35499110810102</v>
      </c>
      <c r="H666" s="128">
        <v>11035.46607412206</v>
      </c>
    </row>
    <row r="668" spans="3:8" ht="12.75">
      <c r="C668" s="150" t="s">
        <v>1104</v>
      </c>
      <c r="D668" s="128">
        <v>2.986367030747191</v>
      </c>
      <c r="F668" s="128">
        <v>3.6550998333946354</v>
      </c>
      <c r="G668" s="128">
        <v>1.3460756638977338</v>
      </c>
      <c r="H668" s="128">
        <v>3.0890776637510644</v>
      </c>
    </row>
    <row r="669" spans="1:10" ht="12.75">
      <c r="A669" s="144" t="s">
        <v>1093</v>
      </c>
      <c r="C669" s="145" t="s">
        <v>1094</v>
      </c>
      <c r="D669" s="145" t="s">
        <v>1095</v>
      </c>
      <c r="F669" s="145" t="s">
        <v>1096</v>
      </c>
      <c r="G669" s="145" t="s">
        <v>1097</v>
      </c>
      <c r="H669" s="145" t="s">
        <v>1098</v>
      </c>
      <c r="I669" s="146" t="s">
        <v>1099</v>
      </c>
      <c r="J669" s="145" t="s">
        <v>1100</v>
      </c>
    </row>
    <row r="670" spans="1:8" ht="12.75">
      <c r="A670" s="147" t="s">
        <v>1246</v>
      </c>
      <c r="C670" s="148">
        <v>259.9399999999441</v>
      </c>
      <c r="D670" s="128">
        <v>2711508.7012939453</v>
      </c>
      <c r="F670" s="128">
        <v>24825</v>
      </c>
      <c r="G670" s="128">
        <v>20825</v>
      </c>
      <c r="H670" s="149" t="s">
        <v>858</v>
      </c>
    </row>
    <row r="672" spans="4:8" ht="12.75">
      <c r="D672" s="128">
        <v>2909032.7172050476</v>
      </c>
      <c r="F672" s="128">
        <v>24425</v>
      </c>
      <c r="G672" s="128">
        <v>20650</v>
      </c>
      <c r="H672" s="149" t="s">
        <v>859</v>
      </c>
    </row>
    <row r="674" spans="4:8" ht="12.75">
      <c r="D674" s="128">
        <v>2897298.920063019</v>
      </c>
      <c r="F674" s="128">
        <v>24150</v>
      </c>
      <c r="G674" s="128">
        <v>20800</v>
      </c>
      <c r="H674" s="149" t="s">
        <v>860</v>
      </c>
    </row>
    <row r="676" spans="1:10" ht="12.75">
      <c r="A676" s="144" t="s">
        <v>1101</v>
      </c>
      <c r="C676" s="150" t="s">
        <v>1102</v>
      </c>
      <c r="D676" s="128">
        <v>2839280.112854004</v>
      </c>
      <c r="F676" s="128">
        <v>24466.666666666664</v>
      </c>
      <c r="G676" s="128">
        <v>20758.333333333332</v>
      </c>
      <c r="H676" s="128">
        <v>2816648.883897775</v>
      </c>
      <c r="I676" s="128">
        <v>-0.0001</v>
      </c>
      <c r="J676" s="128">
        <v>-0.0001</v>
      </c>
    </row>
    <row r="677" spans="1:8" ht="12.75">
      <c r="A677" s="127">
        <v>38385.03758101852</v>
      </c>
      <c r="C677" s="150" t="s">
        <v>1103</v>
      </c>
      <c r="D677" s="128">
        <v>110808.71223816295</v>
      </c>
      <c r="F677" s="128">
        <v>339.42353090693837</v>
      </c>
      <c r="G677" s="128">
        <v>94.64847243000457</v>
      </c>
      <c r="H677" s="128">
        <v>110808.71223816295</v>
      </c>
    </row>
    <row r="679" spans="3:8" ht="12.75">
      <c r="C679" s="150" t="s">
        <v>1104</v>
      </c>
      <c r="D679" s="128">
        <v>3.9027044826084323</v>
      </c>
      <c r="F679" s="128">
        <v>1.387289635859422</v>
      </c>
      <c r="G679" s="128">
        <v>0.45595410243277995</v>
      </c>
      <c r="H679" s="128">
        <v>3.9340619582239906</v>
      </c>
    </row>
    <row r="680" spans="1:10" ht="12.75">
      <c r="A680" s="144" t="s">
        <v>1093</v>
      </c>
      <c r="C680" s="145" t="s">
        <v>1094</v>
      </c>
      <c r="D680" s="145" t="s">
        <v>1095</v>
      </c>
      <c r="F680" s="145" t="s">
        <v>1096</v>
      </c>
      <c r="G680" s="145" t="s">
        <v>1097</v>
      </c>
      <c r="H680" s="145" t="s">
        <v>1098</v>
      </c>
      <c r="I680" s="146" t="s">
        <v>1099</v>
      </c>
      <c r="J680" s="145" t="s">
        <v>1100</v>
      </c>
    </row>
    <row r="681" spans="1:8" ht="12.75">
      <c r="A681" s="147" t="s">
        <v>1248</v>
      </c>
      <c r="C681" s="148">
        <v>285.2129999999888</v>
      </c>
      <c r="D681" s="128">
        <v>904566.3714284897</v>
      </c>
      <c r="F681" s="128">
        <v>12675</v>
      </c>
      <c r="G681" s="128">
        <v>12025</v>
      </c>
      <c r="H681" s="149" t="s">
        <v>861</v>
      </c>
    </row>
    <row r="683" spans="4:8" ht="12.75">
      <c r="D683" s="128">
        <v>799600</v>
      </c>
      <c r="F683" s="128">
        <v>12550</v>
      </c>
      <c r="G683" s="128">
        <v>12150</v>
      </c>
      <c r="H683" s="149" t="s">
        <v>862</v>
      </c>
    </row>
    <row r="685" spans="4:8" ht="12.75">
      <c r="D685" s="128">
        <v>901368.336643219</v>
      </c>
      <c r="F685" s="128">
        <v>12875</v>
      </c>
      <c r="G685" s="128">
        <v>12125</v>
      </c>
      <c r="H685" s="149" t="s">
        <v>863</v>
      </c>
    </row>
    <row r="687" spans="1:10" ht="12.75">
      <c r="A687" s="144" t="s">
        <v>1101</v>
      </c>
      <c r="C687" s="150" t="s">
        <v>1102</v>
      </c>
      <c r="D687" s="128">
        <v>868511.5693572361</v>
      </c>
      <c r="F687" s="128">
        <v>12700</v>
      </c>
      <c r="G687" s="128">
        <v>12100</v>
      </c>
      <c r="H687" s="128">
        <v>856143.2826014645</v>
      </c>
      <c r="I687" s="128">
        <v>-0.0001</v>
      </c>
      <c r="J687" s="128">
        <v>-0.0001</v>
      </c>
    </row>
    <row r="688" spans="1:8" ht="12.75">
      <c r="A688" s="127">
        <v>38385.03826388889</v>
      </c>
      <c r="C688" s="150" t="s">
        <v>1103</v>
      </c>
      <c r="D688" s="128">
        <v>59700.587518718836</v>
      </c>
      <c r="F688" s="128">
        <v>163.93596310755</v>
      </c>
      <c r="G688" s="128">
        <v>66.14378277661476</v>
      </c>
      <c r="H688" s="128">
        <v>59700.587518718836</v>
      </c>
    </row>
    <row r="690" spans="3:8" ht="12.75">
      <c r="C690" s="150" t="s">
        <v>1104</v>
      </c>
      <c r="D690" s="128">
        <v>6.873896632476845</v>
      </c>
      <c r="F690" s="128">
        <v>1.290834355177559</v>
      </c>
      <c r="G690" s="128">
        <v>0.5466428328645847</v>
      </c>
      <c r="H690" s="128">
        <v>6.973200483137999</v>
      </c>
    </row>
    <row r="691" spans="1:10" ht="12.75">
      <c r="A691" s="144" t="s">
        <v>1093</v>
      </c>
      <c r="C691" s="145" t="s">
        <v>1094</v>
      </c>
      <c r="D691" s="145" t="s">
        <v>1095</v>
      </c>
      <c r="F691" s="145" t="s">
        <v>1096</v>
      </c>
      <c r="G691" s="145" t="s">
        <v>1097</v>
      </c>
      <c r="H691" s="145" t="s">
        <v>1098</v>
      </c>
      <c r="I691" s="146" t="s">
        <v>1099</v>
      </c>
      <c r="J691" s="145" t="s">
        <v>1100</v>
      </c>
    </row>
    <row r="692" spans="1:8" ht="12.75">
      <c r="A692" s="147" t="s">
        <v>1244</v>
      </c>
      <c r="C692" s="148">
        <v>288.1579999998212</v>
      </c>
      <c r="D692" s="128">
        <v>488776.2457714081</v>
      </c>
      <c r="F692" s="128">
        <v>4930</v>
      </c>
      <c r="G692" s="128">
        <v>4300</v>
      </c>
      <c r="H692" s="149" t="s">
        <v>864</v>
      </c>
    </row>
    <row r="694" spans="4:8" ht="12.75">
      <c r="D694" s="128">
        <v>494295.9421963692</v>
      </c>
      <c r="F694" s="128">
        <v>4930</v>
      </c>
      <c r="G694" s="128">
        <v>4300</v>
      </c>
      <c r="H694" s="149" t="s">
        <v>865</v>
      </c>
    </row>
    <row r="696" spans="4:8" ht="12.75">
      <c r="D696" s="128">
        <v>483443.2306652069</v>
      </c>
      <c r="F696" s="128">
        <v>4930</v>
      </c>
      <c r="G696" s="128">
        <v>4300</v>
      </c>
      <c r="H696" s="149" t="s">
        <v>866</v>
      </c>
    </row>
    <row r="698" spans="1:10" ht="12.75">
      <c r="A698" s="144" t="s">
        <v>1101</v>
      </c>
      <c r="C698" s="150" t="s">
        <v>1102</v>
      </c>
      <c r="D698" s="128">
        <v>488838.47287766135</v>
      </c>
      <c r="F698" s="128">
        <v>4930</v>
      </c>
      <c r="G698" s="128">
        <v>4300</v>
      </c>
      <c r="H698" s="128">
        <v>484228.35119624546</v>
      </c>
      <c r="I698" s="128">
        <v>-0.0001</v>
      </c>
      <c r="J698" s="128">
        <v>-0.0001</v>
      </c>
    </row>
    <row r="699" spans="1:8" ht="12.75">
      <c r="A699" s="127">
        <v>38385.03869212963</v>
      </c>
      <c r="C699" s="150" t="s">
        <v>1103</v>
      </c>
      <c r="D699" s="128">
        <v>5426.62335657881</v>
      </c>
      <c r="H699" s="128">
        <v>5426.62335657881</v>
      </c>
    </row>
    <row r="701" spans="3:8" ht="12.75">
      <c r="C701" s="150" t="s">
        <v>1104</v>
      </c>
      <c r="D701" s="128">
        <v>1.1101056192720942</v>
      </c>
      <c r="F701" s="128">
        <v>0</v>
      </c>
      <c r="G701" s="128">
        <v>0</v>
      </c>
      <c r="H701" s="128">
        <v>1.1206744386553973</v>
      </c>
    </row>
    <row r="702" spans="1:10" ht="12.75">
      <c r="A702" s="144" t="s">
        <v>1093</v>
      </c>
      <c r="C702" s="145" t="s">
        <v>1094</v>
      </c>
      <c r="D702" s="145" t="s">
        <v>1095</v>
      </c>
      <c r="F702" s="145" t="s">
        <v>1096</v>
      </c>
      <c r="G702" s="145" t="s">
        <v>1097</v>
      </c>
      <c r="H702" s="145" t="s">
        <v>1098</v>
      </c>
      <c r="I702" s="146" t="s">
        <v>1099</v>
      </c>
      <c r="J702" s="145" t="s">
        <v>1100</v>
      </c>
    </row>
    <row r="703" spans="1:8" ht="12.75">
      <c r="A703" s="147" t="s">
        <v>1245</v>
      </c>
      <c r="C703" s="148">
        <v>334.94100000010803</v>
      </c>
      <c r="D703" s="128">
        <v>283224.638882637</v>
      </c>
      <c r="F703" s="128">
        <v>30600</v>
      </c>
      <c r="H703" s="149" t="s">
        <v>867</v>
      </c>
    </row>
    <row r="705" spans="4:8" ht="12.75">
      <c r="D705" s="128">
        <v>279712.76536130905</v>
      </c>
      <c r="F705" s="128">
        <v>31100</v>
      </c>
      <c r="H705" s="149" t="s">
        <v>868</v>
      </c>
    </row>
    <row r="707" spans="4:8" ht="12.75">
      <c r="D707" s="128">
        <v>282894.8553891182</v>
      </c>
      <c r="F707" s="128">
        <v>30500</v>
      </c>
      <c r="H707" s="149" t="s">
        <v>869</v>
      </c>
    </row>
    <row r="709" spans="1:10" ht="12.75">
      <c r="A709" s="144" t="s">
        <v>1101</v>
      </c>
      <c r="C709" s="150" t="s">
        <v>1102</v>
      </c>
      <c r="D709" s="128">
        <v>281944.08654435474</v>
      </c>
      <c r="F709" s="128">
        <v>30733.333333333336</v>
      </c>
      <c r="H709" s="128">
        <v>251210.75321102142</v>
      </c>
      <c r="I709" s="128">
        <v>-0.0001</v>
      </c>
      <c r="J709" s="128">
        <v>-0.0001</v>
      </c>
    </row>
    <row r="710" spans="1:8" ht="12.75">
      <c r="A710" s="127">
        <v>38385.03912037037</v>
      </c>
      <c r="C710" s="150" t="s">
        <v>1103</v>
      </c>
      <c r="D710" s="128">
        <v>1939.4032470348643</v>
      </c>
      <c r="F710" s="128">
        <v>321.4550253664318</v>
      </c>
      <c r="H710" s="128">
        <v>1939.4032470348643</v>
      </c>
    </row>
    <row r="712" spans="3:8" ht="12.75">
      <c r="C712" s="150" t="s">
        <v>1104</v>
      </c>
      <c r="D712" s="128">
        <v>0.687868034689127</v>
      </c>
      <c r="F712" s="128">
        <v>1.0459491063983681</v>
      </c>
      <c r="H712" s="128">
        <v>0.7720223844899392</v>
      </c>
    </row>
    <row r="713" spans="1:10" ht="12.75">
      <c r="A713" s="144" t="s">
        <v>1093</v>
      </c>
      <c r="C713" s="145" t="s">
        <v>1094</v>
      </c>
      <c r="D713" s="145" t="s">
        <v>1095</v>
      </c>
      <c r="F713" s="145" t="s">
        <v>1096</v>
      </c>
      <c r="G713" s="145" t="s">
        <v>1097</v>
      </c>
      <c r="H713" s="145" t="s">
        <v>1098</v>
      </c>
      <c r="I713" s="146" t="s">
        <v>1099</v>
      </c>
      <c r="J713" s="145" t="s">
        <v>1100</v>
      </c>
    </row>
    <row r="714" spans="1:8" ht="12.75">
      <c r="A714" s="147" t="s">
        <v>1249</v>
      </c>
      <c r="C714" s="148">
        <v>393.36599999992177</v>
      </c>
      <c r="D714" s="128">
        <v>4440528.003845215</v>
      </c>
      <c r="F714" s="128">
        <v>17300</v>
      </c>
      <c r="G714" s="128">
        <v>14900</v>
      </c>
      <c r="H714" s="149" t="s">
        <v>870</v>
      </c>
    </row>
    <row r="716" spans="4:8" ht="12.75">
      <c r="D716" s="128">
        <v>4203609.152763367</v>
      </c>
      <c r="F716" s="128">
        <v>17800</v>
      </c>
      <c r="G716" s="128">
        <v>14500</v>
      </c>
      <c r="H716" s="149" t="s">
        <v>871</v>
      </c>
    </row>
    <row r="718" spans="4:8" ht="12.75">
      <c r="D718" s="128">
        <v>4358974.76084137</v>
      </c>
      <c r="F718" s="128">
        <v>16500</v>
      </c>
      <c r="G718" s="128">
        <v>14600</v>
      </c>
      <c r="H718" s="149" t="s">
        <v>872</v>
      </c>
    </row>
    <row r="720" spans="1:10" ht="12.75">
      <c r="A720" s="144" t="s">
        <v>1101</v>
      </c>
      <c r="C720" s="150" t="s">
        <v>1102</v>
      </c>
      <c r="D720" s="128">
        <v>4334370.639149983</v>
      </c>
      <c r="F720" s="128">
        <v>17200</v>
      </c>
      <c r="G720" s="128">
        <v>14666.666666666668</v>
      </c>
      <c r="H720" s="128">
        <v>4318437.30581665</v>
      </c>
      <c r="I720" s="128">
        <v>-0.0001</v>
      </c>
      <c r="J720" s="128">
        <v>-0.0001</v>
      </c>
    </row>
    <row r="721" spans="1:8" ht="12.75">
      <c r="A721" s="127">
        <v>38385.03958333333</v>
      </c>
      <c r="C721" s="150" t="s">
        <v>1103</v>
      </c>
      <c r="D721" s="128">
        <v>120360.5317478976</v>
      </c>
      <c r="F721" s="128">
        <v>655.7438524302</v>
      </c>
      <c r="G721" s="128">
        <v>208.16659994661327</v>
      </c>
      <c r="H721" s="128">
        <v>120360.5317478976</v>
      </c>
    </row>
    <row r="723" spans="3:8" ht="12.75">
      <c r="C723" s="150" t="s">
        <v>1104</v>
      </c>
      <c r="D723" s="128">
        <v>2.7768860064883985</v>
      </c>
      <c r="F723" s="128">
        <v>3.8124642583151167</v>
      </c>
      <c r="G723" s="128">
        <v>1.419317726908727</v>
      </c>
      <c r="H723" s="128">
        <v>2.7871316224917733</v>
      </c>
    </row>
    <row r="724" spans="1:10" ht="12.75">
      <c r="A724" s="144" t="s">
        <v>1093</v>
      </c>
      <c r="C724" s="145" t="s">
        <v>1094</v>
      </c>
      <c r="D724" s="145" t="s">
        <v>1095</v>
      </c>
      <c r="F724" s="145" t="s">
        <v>1096</v>
      </c>
      <c r="G724" s="145" t="s">
        <v>1097</v>
      </c>
      <c r="H724" s="145" t="s">
        <v>1098</v>
      </c>
      <c r="I724" s="146" t="s">
        <v>1099</v>
      </c>
      <c r="J724" s="145" t="s">
        <v>1100</v>
      </c>
    </row>
    <row r="725" spans="1:8" ht="12.75">
      <c r="A725" s="147" t="s">
        <v>1243</v>
      </c>
      <c r="C725" s="148">
        <v>396.15199999976903</v>
      </c>
      <c r="D725" s="128">
        <v>5767966.170753479</v>
      </c>
      <c r="F725" s="128">
        <v>104800</v>
      </c>
      <c r="G725" s="128">
        <v>106600</v>
      </c>
      <c r="H725" s="149" t="s">
        <v>873</v>
      </c>
    </row>
    <row r="727" spans="4:8" ht="12.75">
      <c r="D727" s="128">
        <v>5655430.727867126</v>
      </c>
      <c r="F727" s="128">
        <v>102700</v>
      </c>
      <c r="G727" s="128">
        <v>104100</v>
      </c>
      <c r="H727" s="149" t="s">
        <v>874</v>
      </c>
    </row>
    <row r="729" spans="4:8" ht="12.75">
      <c r="D729" s="128">
        <v>5645727.68296051</v>
      </c>
      <c r="F729" s="128">
        <v>103800</v>
      </c>
      <c r="G729" s="128">
        <v>103900</v>
      </c>
      <c r="H729" s="149" t="s">
        <v>875</v>
      </c>
    </row>
    <row r="731" spans="1:10" ht="12.75">
      <c r="A731" s="144" t="s">
        <v>1101</v>
      </c>
      <c r="C731" s="150" t="s">
        <v>1102</v>
      </c>
      <c r="D731" s="128">
        <v>5689708.1938603725</v>
      </c>
      <c r="F731" s="128">
        <v>103766.66666666666</v>
      </c>
      <c r="G731" s="128">
        <v>104866.66666666666</v>
      </c>
      <c r="H731" s="128">
        <v>5585397.413043883</v>
      </c>
      <c r="I731" s="128">
        <v>-0.0001</v>
      </c>
      <c r="J731" s="128">
        <v>-0.0001</v>
      </c>
    </row>
    <row r="732" spans="1:8" ht="12.75">
      <c r="A732" s="127">
        <v>38385.04004629629</v>
      </c>
      <c r="C732" s="150" t="s">
        <v>1103</v>
      </c>
      <c r="D732" s="128">
        <v>67946.82097542657</v>
      </c>
      <c r="F732" s="128">
        <v>1050.3967504392488</v>
      </c>
      <c r="G732" s="128">
        <v>1504.437879519568</v>
      </c>
      <c r="H732" s="128">
        <v>67946.82097542657</v>
      </c>
    </row>
    <row r="734" spans="3:8" ht="12.75">
      <c r="C734" s="150" t="s">
        <v>1104</v>
      </c>
      <c r="D734" s="128">
        <v>1.1942057247987932</v>
      </c>
      <c r="F734" s="128">
        <v>1.0122679895013644</v>
      </c>
      <c r="G734" s="128">
        <v>1.4346197198215846</v>
      </c>
      <c r="H734" s="128">
        <v>1.2165082616457452</v>
      </c>
    </row>
    <row r="735" spans="1:10" ht="12.75">
      <c r="A735" s="144" t="s">
        <v>1093</v>
      </c>
      <c r="C735" s="145" t="s">
        <v>1094</v>
      </c>
      <c r="D735" s="145" t="s">
        <v>1095</v>
      </c>
      <c r="F735" s="145" t="s">
        <v>1096</v>
      </c>
      <c r="G735" s="145" t="s">
        <v>1097</v>
      </c>
      <c r="H735" s="145" t="s">
        <v>1098</v>
      </c>
      <c r="I735" s="146" t="s">
        <v>1099</v>
      </c>
      <c r="J735" s="145" t="s">
        <v>1100</v>
      </c>
    </row>
    <row r="736" spans="1:8" ht="12.75">
      <c r="A736" s="147" t="s">
        <v>1250</v>
      </c>
      <c r="C736" s="148">
        <v>589.5920000001788</v>
      </c>
      <c r="D736" s="128">
        <v>561379.1959533691</v>
      </c>
      <c r="F736" s="128">
        <v>4160</v>
      </c>
      <c r="G736" s="128">
        <v>3880</v>
      </c>
      <c r="H736" s="149" t="s">
        <v>876</v>
      </c>
    </row>
    <row r="738" spans="4:8" ht="12.75">
      <c r="D738" s="128">
        <v>551447.3966255188</v>
      </c>
      <c r="F738" s="128">
        <v>4430</v>
      </c>
      <c r="G738" s="128">
        <v>3659.9999999962747</v>
      </c>
      <c r="H738" s="149" t="s">
        <v>877</v>
      </c>
    </row>
    <row r="740" spans="4:8" ht="12.75">
      <c r="D740" s="128">
        <v>552857.9352455139</v>
      </c>
      <c r="F740" s="128">
        <v>4450</v>
      </c>
      <c r="G740" s="128">
        <v>3680</v>
      </c>
      <c r="H740" s="149" t="s">
        <v>878</v>
      </c>
    </row>
    <row r="742" spans="1:10" ht="12.75">
      <c r="A742" s="144" t="s">
        <v>1101</v>
      </c>
      <c r="C742" s="150" t="s">
        <v>1102</v>
      </c>
      <c r="D742" s="128">
        <v>555228.1759414673</v>
      </c>
      <c r="F742" s="128">
        <v>4346.666666666667</v>
      </c>
      <c r="G742" s="128">
        <v>3739.9999999987585</v>
      </c>
      <c r="H742" s="128">
        <v>551184.8426081345</v>
      </c>
      <c r="I742" s="128">
        <v>-0.0001</v>
      </c>
      <c r="J742" s="128">
        <v>-0.0001</v>
      </c>
    </row>
    <row r="743" spans="1:8" ht="12.75">
      <c r="A743" s="127">
        <v>38385.04054398148</v>
      </c>
      <c r="C743" s="150" t="s">
        <v>1103</v>
      </c>
      <c r="D743" s="128">
        <v>5373.424437902124</v>
      </c>
      <c r="F743" s="128">
        <v>161.9670748434179</v>
      </c>
      <c r="G743" s="128">
        <v>121.65525060719254</v>
      </c>
      <c r="H743" s="128">
        <v>5373.424437902124</v>
      </c>
    </row>
    <row r="745" spans="3:8" ht="12.75">
      <c r="C745" s="150" t="s">
        <v>1104</v>
      </c>
      <c r="D745" s="128">
        <v>0.9677866993674678</v>
      </c>
      <c r="F745" s="128">
        <v>3.7262363844344604</v>
      </c>
      <c r="G745" s="128">
        <v>3.25281418735917</v>
      </c>
      <c r="H745" s="128">
        <v>0.9748861039929513</v>
      </c>
    </row>
    <row r="746" spans="1:10" ht="12.75">
      <c r="A746" s="144" t="s">
        <v>1093</v>
      </c>
      <c r="C746" s="145" t="s">
        <v>1094</v>
      </c>
      <c r="D746" s="145" t="s">
        <v>1095</v>
      </c>
      <c r="F746" s="145" t="s">
        <v>1096</v>
      </c>
      <c r="G746" s="145" t="s">
        <v>1097</v>
      </c>
      <c r="H746" s="145" t="s">
        <v>1098</v>
      </c>
      <c r="I746" s="146" t="s">
        <v>1099</v>
      </c>
      <c r="J746" s="145" t="s">
        <v>1100</v>
      </c>
    </row>
    <row r="747" spans="1:8" ht="12.75">
      <c r="A747" s="147" t="s">
        <v>1251</v>
      </c>
      <c r="C747" s="148">
        <v>766.4900000002235</v>
      </c>
      <c r="D747" s="128">
        <v>3518.5208267234266</v>
      </c>
      <c r="F747" s="128">
        <v>1729</v>
      </c>
      <c r="G747" s="128">
        <v>1641</v>
      </c>
      <c r="H747" s="149" t="s">
        <v>879</v>
      </c>
    </row>
    <row r="749" spans="4:8" ht="12.75">
      <c r="D749" s="128">
        <v>3120.6544561497867</v>
      </c>
      <c r="F749" s="128">
        <v>1644</v>
      </c>
      <c r="G749" s="128">
        <v>1681</v>
      </c>
      <c r="H749" s="149" t="s">
        <v>880</v>
      </c>
    </row>
    <row r="751" spans="4:8" ht="12.75">
      <c r="D751" s="128">
        <v>3144.15154659003</v>
      </c>
      <c r="F751" s="128">
        <v>1660.9999999981374</v>
      </c>
      <c r="G751" s="128">
        <v>1782.9999999981374</v>
      </c>
      <c r="H751" s="149" t="s">
        <v>881</v>
      </c>
    </row>
    <row r="753" spans="1:10" ht="12.75">
      <c r="A753" s="144" t="s">
        <v>1101</v>
      </c>
      <c r="C753" s="150" t="s">
        <v>1102</v>
      </c>
      <c r="D753" s="128">
        <v>3261.108943154414</v>
      </c>
      <c r="F753" s="128">
        <v>1677.9999999993793</v>
      </c>
      <c r="G753" s="128">
        <v>1701.6666666660458</v>
      </c>
      <c r="H753" s="128">
        <v>1570.8138212038157</v>
      </c>
      <c r="I753" s="128">
        <v>-0.0001</v>
      </c>
      <c r="J753" s="128">
        <v>-0.0001</v>
      </c>
    </row>
    <row r="754" spans="1:8" ht="12.75">
      <c r="A754" s="127">
        <v>38385.041041666664</v>
      </c>
      <c r="C754" s="150" t="s">
        <v>1103</v>
      </c>
      <c r="D754" s="128">
        <v>223.23460006616008</v>
      </c>
      <c r="F754" s="128">
        <v>44.977772288460265</v>
      </c>
      <c r="G754" s="128">
        <v>73.22112627637969</v>
      </c>
      <c r="H754" s="128">
        <v>223.23460006616008</v>
      </c>
    </row>
    <row r="756" spans="3:8" ht="12.75">
      <c r="C756" s="150" t="s">
        <v>1104</v>
      </c>
      <c r="D756" s="128">
        <v>6.845358556167372</v>
      </c>
      <c r="F756" s="128">
        <v>2.6804393497304466</v>
      </c>
      <c r="G756" s="128">
        <v>4.302906539259927</v>
      </c>
      <c r="H756" s="128">
        <v>14.211397751458604</v>
      </c>
    </row>
    <row r="757" spans="1:16" ht="12.75">
      <c r="A757" s="138" t="s">
        <v>1183</v>
      </c>
      <c r="B757" s="133" t="s">
        <v>1223</v>
      </c>
      <c r="D757" s="138" t="s">
        <v>1184</v>
      </c>
      <c r="E757" s="133" t="s">
        <v>1185</v>
      </c>
      <c r="F757" s="134" t="s">
        <v>1110</v>
      </c>
      <c r="G757" s="139" t="s">
        <v>1187</v>
      </c>
      <c r="H757" s="140">
        <v>1</v>
      </c>
      <c r="I757" s="141" t="s">
        <v>1188</v>
      </c>
      <c r="J757" s="140">
        <v>7</v>
      </c>
      <c r="K757" s="139" t="s">
        <v>1189</v>
      </c>
      <c r="L757" s="142">
        <v>1</v>
      </c>
      <c r="M757" s="139" t="s">
        <v>1190</v>
      </c>
      <c r="N757" s="143">
        <v>1</v>
      </c>
      <c r="O757" s="139" t="s">
        <v>1191</v>
      </c>
      <c r="P757" s="143">
        <v>1</v>
      </c>
    </row>
    <row r="759" spans="1:10" ht="12.75">
      <c r="A759" s="144" t="s">
        <v>1093</v>
      </c>
      <c r="C759" s="145" t="s">
        <v>1094</v>
      </c>
      <c r="D759" s="145" t="s">
        <v>1095</v>
      </c>
      <c r="F759" s="145" t="s">
        <v>1096</v>
      </c>
      <c r="G759" s="145" t="s">
        <v>1097</v>
      </c>
      <c r="H759" s="145" t="s">
        <v>1098</v>
      </c>
      <c r="I759" s="146" t="s">
        <v>1099</v>
      </c>
      <c r="J759" s="145" t="s">
        <v>1100</v>
      </c>
    </row>
    <row r="760" spans="1:8" ht="12.75">
      <c r="A760" s="147" t="s">
        <v>1215</v>
      </c>
      <c r="C760" s="148">
        <v>178.2290000000503</v>
      </c>
      <c r="D760" s="128">
        <v>811.9886194905266</v>
      </c>
      <c r="F760" s="128">
        <v>490</v>
      </c>
      <c r="G760" s="128">
        <v>485</v>
      </c>
      <c r="H760" s="149" t="s">
        <v>882</v>
      </c>
    </row>
    <row r="762" spans="4:8" ht="12.75">
      <c r="D762" s="128">
        <v>817.151713328436</v>
      </c>
      <c r="F762" s="128">
        <v>492</v>
      </c>
      <c r="G762" s="128">
        <v>458</v>
      </c>
      <c r="H762" s="149" t="s">
        <v>883</v>
      </c>
    </row>
    <row r="764" spans="4:8" ht="12.75">
      <c r="D764" s="128">
        <v>764</v>
      </c>
      <c r="F764" s="128">
        <v>464</v>
      </c>
      <c r="G764" s="128">
        <v>511</v>
      </c>
      <c r="H764" s="149" t="s">
        <v>884</v>
      </c>
    </row>
    <row r="766" spans="1:8" ht="12.75">
      <c r="A766" s="144" t="s">
        <v>1101</v>
      </c>
      <c r="C766" s="150" t="s">
        <v>1102</v>
      </c>
      <c r="D766" s="128">
        <v>797.7134442729875</v>
      </c>
      <c r="F766" s="128">
        <v>482</v>
      </c>
      <c r="G766" s="128">
        <v>484.66666666666663</v>
      </c>
      <c r="H766" s="128">
        <v>314.30198593965423</v>
      </c>
    </row>
    <row r="767" spans="1:8" ht="12.75">
      <c r="A767" s="127">
        <v>38385.043275462966</v>
      </c>
      <c r="C767" s="150" t="s">
        <v>1103</v>
      </c>
      <c r="D767" s="128">
        <v>29.310606067697936</v>
      </c>
      <c r="F767" s="128">
        <v>15.620499351813308</v>
      </c>
      <c r="G767" s="128">
        <v>26.501572280401273</v>
      </c>
      <c r="H767" s="128">
        <v>29.310606067697936</v>
      </c>
    </row>
    <row r="769" spans="3:8" ht="12.75">
      <c r="C769" s="150" t="s">
        <v>1104</v>
      </c>
      <c r="D769" s="128">
        <v>3.6743277022754404</v>
      </c>
      <c r="F769" s="128">
        <v>3.2407675003762044</v>
      </c>
      <c r="G769" s="128">
        <v>5.467999782751295</v>
      </c>
      <c r="H769" s="128">
        <v>9.325619111209038</v>
      </c>
    </row>
    <row r="770" spans="1:10" ht="12.75">
      <c r="A770" s="144" t="s">
        <v>1093</v>
      </c>
      <c r="C770" s="145" t="s">
        <v>1094</v>
      </c>
      <c r="D770" s="145" t="s">
        <v>1095</v>
      </c>
      <c r="F770" s="145" t="s">
        <v>1096</v>
      </c>
      <c r="G770" s="145" t="s">
        <v>1097</v>
      </c>
      <c r="H770" s="145" t="s">
        <v>1098</v>
      </c>
      <c r="I770" s="146" t="s">
        <v>1099</v>
      </c>
      <c r="J770" s="145" t="s">
        <v>1100</v>
      </c>
    </row>
    <row r="771" spans="1:8" ht="12.75">
      <c r="A771" s="147" t="s">
        <v>1244</v>
      </c>
      <c r="C771" s="148">
        <v>251.61100000003353</v>
      </c>
      <c r="D771" s="128">
        <v>4261882.751853943</v>
      </c>
      <c r="F771" s="128">
        <v>34500</v>
      </c>
      <c r="G771" s="128">
        <v>27400</v>
      </c>
      <c r="H771" s="149" t="s">
        <v>885</v>
      </c>
    </row>
    <row r="773" spans="4:8" ht="12.75">
      <c r="D773" s="128">
        <v>4390473.212417603</v>
      </c>
      <c r="F773" s="128">
        <v>33700</v>
      </c>
      <c r="G773" s="128">
        <v>28500</v>
      </c>
      <c r="H773" s="149" t="s">
        <v>886</v>
      </c>
    </row>
    <row r="775" spans="4:8" ht="12.75">
      <c r="D775" s="128">
        <v>4428199.926521301</v>
      </c>
      <c r="F775" s="128">
        <v>30800</v>
      </c>
      <c r="G775" s="128">
        <v>27700</v>
      </c>
      <c r="H775" s="149" t="s">
        <v>887</v>
      </c>
    </row>
    <row r="777" spans="1:10" ht="12.75">
      <c r="A777" s="144" t="s">
        <v>1101</v>
      </c>
      <c r="C777" s="150" t="s">
        <v>1102</v>
      </c>
      <c r="D777" s="128">
        <v>4360185.296930949</v>
      </c>
      <c r="F777" s="128">
        <v>33000</v>
      </c>
      <c r="G777" s="128">
        <v>27866.666666666664</v>
      </c>
      <c r="H777" s="128">
        <v>4329777.2648024345</v>
      </c>
      <c r="I777" s="128">
        <v>-0.0001</v>
      </c>
      <c r="J777" s="128">
        <v>-0.0001</v>
      </c>
    </row>
    <row r="778" spans="1:8" ht="12.75">
      <c r="A778" s="127">
        <v>38385.04375</v>
      </c>
      <c r="C778" s="150" t="s">
        <v>1103</v>
      </c>
      <c r="D778" s="128">
        <v>87197.29936030129</v>
      </c>
      <c r="F778" s="128">
        <v>1946.7922333931783</v>
      </c>
      <c r="G778" s="128">
        <v>568.6240703077326</v>
      </c>
      <c r="H778" s="128">
        <v>87197.29936030129</v>
      </c>
    </row>
    <row r="780" spans="3:8" ht="12.75">
      <c r="C780" s="150" t="s">
        <v>1104</v>
      </c>
      <c r="D780" s="128">
        <v>1.999853066374903</v>
      </c>
      <c r="F780" s="128">
        <v>5.899370404221752</v>
      </c>
      <c r="G780" s="128">
        <v>2.0405169987119596</v>
      </c>
      <c r="H780" s="128">
        <v>2.0138980374150965</v>
      </c>
    </row>
    <row r="781" spans="1:10" ht="12.75">
      <c r="A781" s="144" t="s">
        <v>1093</v>
      </c>
      <c r="C781" s="145" t="s">
        <v>1094</v>
      </c>
      <c r="D781" s="145" t="s">
        <v>1095</v>
      </c>
      <c r="F781" s="145" t="s">
        <v>1096</v>
      </c>
      <c r="G781" s="145" t="s">
        <v>1097</v>
      </c>
      <c r="H781" s="145" t="s">
        <v>1098</v>
      </c>
      <c r="I781" s="146" t="s">
        <v>1099</v>
      </c>
      <c r="J781" s="145" t="s">
        <v>1100</v>
      </c>
    </row>
    <row r="782" spans="1:8" ht="12.75">
      <c r="A782" s="147" t="s">
        <v>1247</v>
      </c>
      <c r="C782" s="148">
        <v>257.6099999998696</v>
      </c>
      <c r="D782" s="128">
        <v>425729.72358226776</v>
      </c>
      <c r="F782" s="128">
        <v>15892.5</v>
      </c>
      <c r="G782" s="128">
        <v>11550</v>
      </c>
      <c r="H782" s="149" t="s">
        <v>888</v>
      </c>
    </row>
    <row r="784" spans="4:8" ht="12.75">
      <c r="D784" s="128">
        <v>417422.40665864944</v>
      </c>
      <c r="F784" s="128">
        <v>15655</v>
      </c>
      <c r="G784" s="128">
        <v>11560</v>
      </c>
      <c r="H784" s="149" t="s">
        <v>889</v>
      </c>
    </row>
    <row r="786" spans="4:8" ht="12.75">
      <c r="D786" s="128">
        <v>436718.1487865448</v>
      </c>
      <c r="F786" s="128">
        <v>15637.5</v>
      </c>
      <c r="G786" s="128">
        <v>11702.5</v>
      </c>
      <c r="H786" s="149" t="s">
        <v>890</v>
      </c>
    </row>
    <row r="788" spans="1:10" ht="12.75">
      <c r="A788" s="144" t="s">
        <v>1101</v>
      </c>
      <c r="C788" s="150" t="s">
        <v>1102</v>
      </c>
      <c r="D788" s="128">
        <v>426623.42634248734</v>
      </c>
      <c r="F788" s="128">
        <v>15728.333333333332</v>
      </c>
      <c r="G788" s="128">
        <v>11604.166666666668</v>
      </c>
      <c r="H788" s="128">
        <v>412957.17634248734</v>
      </c>
      <c r="I788" s="128">
        <v>-0.0001</v>
      </c>
      <c r="J788" s="128">
        <v>-0.0001</v>
      </c>
    </row>
    <row r="789" spans="1:8" ht="12.75">
      <c r="A789" s="127">
        <v>38385.04439814815</v>
      </c>
      <c r="C789" s="150" t="s">
        <v>1103</v>
      </c>
      <c r="D789" s="128">
        <v>9678.865870248994</v>
      </c>
      <c r="F789" s="128">
        <v>142.44150846341572</v>
      </c>
      <c r="G789" s="128">
        <v>85.3058223882364</v>
      </c>
      <c r="H789" s="128">
        <v>9678.865870248994</v>
      </c>
    </row>
    <row r="791" spans="3:8" ht="12.75">
      <c r="C791" s="150" t="s">
        <v>1104</v>
      </c>
      <c r="D791" s="128">
        <v>2.268714110058958</v>
      </c>
      <c r="F791" s="128">
        <v>0.9056363789133139</v>
      </c>
      <c r="G791" s="128">
        <v>0.7351309649255559</v>
      </c>
      <c r="H791" s="128">
        <v>2.3437940844069014</v>
      </c>
    </row>
    <row r="792" spans="1:10" ht="12.75">
      <c r="A792" s="144" t="s">
        <v>1093</v>
      </c>
      <c r="C792" s="145" t="s">
        <v>1094</v>
      </c>
      <c r="D792" s="145" t="s">
        <v>1095</v>
      </c>
      <c r="F792" s="145" t="s">
        <v>1096</v>
      </c>
      <c r="G792" s="145" t="s">
        <v>1097</v>
      </c>
      <c r="H792" s="145" t="s">
        <v>1098</v>
      </c>
      <c r="I792" s="146" t="s">
        <v>1099</v>
      </c>
      <c r="J792" s="145" t="s">
        <v>1100</v>
      </c>
    </row>
    <row r="793" spans="1:8" ht="12.75">
      <c r="A793" s="147" t="s">
        <v>1246</v>
      </c>
      <c r="C793" s="148">
        <v>259.9399999999441</v>
      </c>
      <c r="D793" s="128">
        <v>4487036.861198425</v>
      </c>
      <c r="F793" s="128">
        <v>28850</v>
      </c>
      <c r="G793" s="128">
        <v>24675</v>
      </c>
      <c r="H793" s="149" t="s">
        <v>891</v>
      </c>
    </row>
    <row r="795" spans="4:8" ht="12.75">
      <c r="D795" s="128">
        <v>4327710.640617371</v>
      </c>
      <c r="F795" s="128">
        <v>29800</v>
      </c>
      <c r="G795" s="128">
        <v>24675</v>
      </c>
      <c r="H795" s="149" t="s">
        <v>892</v>
      </c>
    </row>
    <row r="797" spans="4:8" ht="12.75">
      <c r="D797" s="128">
        <v>4453169.823600769</v>
      </c>
      <c r="F797" s="128">
        <v>29050</v>
      </c>
      <c r="G797" s="128">
        <v>24625</v>
      </c>
      <c r="H797" s="149" t="s">
        <v>893</v>
      </c>
    </row>
    <row r="799" spans="1:10" ht="12.75">
      <c r="A799" s="144" t="s">
        <v>1101</v>
      </c>
      <c r="C799" s="150" t="s">
        <v>1102</v>
      </c>
      <c r="D799" s="128">
        <v>4422639.108472188</v>
      </c>
      <c r="F799" s="128">
        <v>29233.333333333336</v>
      </c>
      <c r="G799" s="128">
        <v>24658.333333333336</v>
      </c>
      <c r="H799" s="128">
        <v>4395670.169078249</v>
      </c>
      <c r="I799" s="128">
        <v>-0.0001</v>
      </c>
      <c r="J799" s="128">
        <v>-0.0001</v>
      </c>
    </row>
    <row r="800" spans="1:8" ht="12.75">
      <c r="A800" s="127">
        <v>38385.045069444444</v>
      </c>
      <c r="C800" s="150" t="s">
        <v>1103</v>
      </c>
      <c r="D800" s="128">
        <v>83936.31255813342</v>
      </c>
      <c r="F800" s="128">
        <v>500.83264004389065</v>
      </c>
      <c r="G800" s="128">
        <v>28.867513459481284</v>
      </c>
      <c r="H800" s="128">
        <v>83936.31255813342</v>
      </c>
    </row>
    <row r="802" spans="3:8" ht="12.75">
      <c r="C802" s="150" t="s">
        <v>1104</v>
      </c>
      <c r="D802" s="128">
        <v>1.8978784047140909</v>
      </c>
      <c r="F802" s="128">
        <v>1.7132245383485423</v>
      </c>
      <c r="G802" s="128">
        <v>0.11707001065014375</v>
      </c>
      <c r="H802" s="128">
        <v>1.9095225376233018</v>
      </c>
    </row>
    <row r="803" spans="1:10" ht="12.75">
      <c r="A803" s="144" t="s">
        <v>1093</v>
      </c>
      <c r="C803" s="145" t="s">
        <v>1094</v>
      </c>
      <c r="D803" s="145" t="s">
        <v>1095</v>
      </c>
      <c r="F803" s="145" t="s">
        <v>1096</v>
      </c>
      <c r="G803" s="145" t="s">
        <v>1097</v>
      </c>
      <c r="H803" s="145" t="s">
        <v>1098</v>
      </c>
      <c r="I803" s="146" t="s">
        <v>1099</v>
      </c>
      <c r="J803" s="145" t="s">
        <v>1100</v>
      </c>
    </row>
    <row r="804" spans="1:8" ht="12.75">
      <c r="A804" s="147" t="s">
        <v>1248</v>
      </c>
      <c r="C804" s="148">
        <v>285.2129999999888</v>
      </c>
      <c r="D804" s="128">
        <v>793141.9880962372</v>
      </c>
      <c r="F804" s="128">
        <v>12800</v>
      </c>
      <c r="G804" s="128">
        <v>11825</v>
      </c>
      <c r="H804" s="149" t="s">
        <v>894</v>
      </c>
    </row>
    <row r="806" spans="4:8" ht="12.75">
      <c r="D806" s="128">
        <v>807581.4974184036</v>
      </c>
      <c r="F806" s="128">
        <v>12725</v>
      </c>
      <c r="G806" s="128">
        <v>11950</v>
      </c>
      <c r="H806" s="149" t="s">
        <v>895</v>
      </c>
    </row>
    <row r="808" spans="4:8" ht="12.75">
      <c r="D808" s="128">
        <v>811691.4842042923</v>
      </c>
      <c r="F808" s="128">
        <v>12875</v>
      </c>
      <c r="G808" s="128">
        <v>11825</v>
      </c>
      <c r="H808" s="149" t="s">
        <v>896</v>
      </c>
    </row>
    <row r="810" spans="1:10" ht="12.75">
      <c r="A810" s="144" t="s">
        <v>1101</v>
      </c>
      <c r="C810" s="150" t="s">
        <v>1102</v>
      </c>
      <c r="D810" s="128">
        <v>804138.3232396443</v>
      </c>
      <c r="F810" s="128">
        <v>12800</v>
      </c>
      <c r="G810" s="128">
        <v>11866.666666666668</v>
      </c>
      <c r="H810" s="128">
        <v>791854.3216195552</v>
      </c>
      <c r="I810" s="128">
        <v>-0.0001</v>
      </c>
      <c r="J810" s="128">
        <v>-0.0001</v>
      </c>
    </row>
    <row r="811" spans="1:8" ht="12.75">
      <c r="A811" s="127">
        <v>38385.045752314814</v>
      </c>
      <c r="C811" s="150" t="s">
        <v>1103</v>
      </c>
      <c r="D811" s="128">
        <v>9742.306594671682</v>
      </c>
      <c r="F811" s="128">
        <v>75</v>
      </c>
      <c r="G811" s="128">
        <v>72.16878364870323</v>
      </c>
      <c r="H811" s="128">
        <v>9742.306594671682</v>
      </c>
    </row>
    <row r="813" spans="3:8" ht="12.75">
      <c r="C813" s="150" t="s">
        <v>1104</v>
      </c>
      <c r="D813" s="128">
        <v>1.2115212411992384</v>
      </c>
      <c r="F813" s="128">
        <v>0.5859375</v>
      </c>
      <c r="G813" s="128">
        <v>0.6081639071519933</v>
      </c>
      <c r="H813" s="128">
        <v>1.2303155174737244</v>
      </c>
    </row>
    <row r="814" spans="1:10" ht="12.75">
      <c r="A814" s="144" t="s">
        <v>1093</v>
      </c>
      <c r="C814" s="145" t="s">
        <v>1094</v>
      </c>
      <c r="D814" s="145" t="s">
        <v>1095</v>
      </c>
      <c r="F814" s="145" t="s">
        <v>1096</v>
      </c>
      <c r="G814" s="145" t="s">
        <v>1097</v>
      </c>
      <c r="H814" s="145" t="s">
        <v>1098</v>
      </c>
      <c r="I814" s="146" t="s">
        <v>1099</v>
      </c>
      <c r="J814" s="145" t="s">
        <v>1100</v>
      </c>
    </row>
    <row r="815" spans="1:8" ht="12.75">
      <c r="A815" s="147" t="s">
        <v>1244</v>
      </c>
      <c r="C815" s="148">
        <v>288.1579999998212</v>
      </c>
      <c r="D815" s="128">
        <v>435431.6641421318</v>
      </c>
      <c r="F815" s="128">
        <v>5000</v>
      </c>
      <c r="G815" s="128">
        <v>4260</v>
      </c>
      <c r="H815" s="149" t="s">
        <v>897</v>
      </c>
    </row>
    <row r="817" spans="4:8" ht="12.75">
      <c r="D817" s="128">
        <v>454962.2194237709</v>
      </c>
      <c r="F817" s="128">
        <v>5000</v>
      </c>
      <c r="G817" s="128">
        <v>4260</v>
      </c>
      <c r="H817" s="149" t="s">
        <v>898</v>
      </c>
    </row>
    <row r="819" spans="4:8" ht="12.75">
      <c r="D819" s="128">
        <v>441895.75082063675</v>
      </c>
      <c r="F819" s="128">
        <v>5000</v>
      </c>
      <c r="G819" s="128">
        <v>4260</v>
      </c>
      <c r="H819" s="149" t="s">
        <v>899</v>
      </c>
    </row>
    <row r="821" spans="1:10" ht="12.75">
      <c r="A821" s="144" t="s">
        <v>1101</v>
      </c>
      <c r="C821" s="150" t="s">
        <v>1102</v>
      </c>
      <c r="D821" s="128">
        <v>444096.54479551315</v>
      </c>
      <c r="F821" s="128">
        <v>5000</v>
      </c>
      <c r="G821" s="128">
        <v>4260</v>
      </c>
      <c r="H821" s="128">
        <v>439472.27488400874</v>
      </c>
      <c r="I821" s="128">
        <v>-0.0001</v>
      </c>
      <c r="J821" s="128">
        <v>-0.0001</v>
      </c>
    </row>
    <row r="822" spans="1:8" ht="12.75">
      <c r="A822" s="127">
        <v>38385.046168981484</v>
      </c>
      <c r="C822" s="150" t="s">
        <v>1103</v>
      </c>
      <c r="D822" s="128">
        <v>9949.536069191137</v>
      </c>
      <c r="H822" s="128">
        <v>9949.536069191137</v>
      </c>
    </row>
    <row r="824" spans="3:8" ht="12.75">
      <c r="C824" s="150" t="s">
        <v>1104</v>
      </c>
      <c r="D824" s="128">
        <v>2.240399342393546</v>
      </c>
      <c r="F824" s="128">
        <v>0</v>
      </c>
      <c r="G824" s="128">
        <v>0</v>
      </c>
      <c r="H824" s="128">
        <v>2.263973551418493</v>
      </c>
    </row>
    <row r="825" spans="1:10" ht="12.75">
      <c r="A825" s="144" t="s">
        <v>1093</v>
      </c>
      <c r="C825" s="145" t="s">
        <v>1094</v>
      </c>
      <c r="D825" s="145" t="s">
        <v>1095</v>
      </c>
      <c r="F825" s="145" t="s">
        <v>1096</v>
      </c>
      <c r="G825" s="145" t="s">
        <v>1097</v>
      </c>
      <c r="H825" s="145" t="s">
        <v>1098</v>
      </c>
      <c r="I825" s="146" t="s">
        <v>1099</v>
      </c>
      <c r="J825" s="145" t="s">
        <v>1100</v>
      </c>
    </row>
    <row r="826" spans="1:8" ht="12.75">
      <c r="A826" s="147" t="s">
        <v>1245</v>
      </c>
      <c r="C826" s="148">
        <v>334.94100000010803</v>
      </c>
      <c r="D826" s="128">
        <v>1594972.0389080048</v>
      </c>
      <c r="F826" s="128">
        <v>38400</v>
      </c>
      <c r="H826" s="149" t="s">
        <v>900</v>
      </c>
    </row>
    <row r="828" spans="4:8" ht="12.75">
      <c r="D828" s="128">
        <v>1669299.1717243195</v>
      </c>
      <c r="F828" s="128">
        <v>37100</v>
      </c>
      <c r="H828" s="149" t="s">
        <v>901</v>
      </c>
    </row>
    <row r="830" spans="4:8" ht="12.75">
      <c r="D830" s="128">
        <v>1613091.4543151855</v>
      </c>
      <c r="F830" s="128">
        <v>35900</v>
      </c>
      <c r="H830" s="149" t="s">
        <v>902</v>
      </c>
    </row>
    <row r="832" spans="1:10" ht="12.75">
      <c r="A832" s="144" t="s">
        <v>1101</v>
      </c>
      <c r="C832" s="150" t="s">
        <v>1102</v>
      </c>
      <c r="D832" s="128">
        <v>1625787.5549825034</v>
      </c>
      <c r="F832" s="128">
        <v>37133.333333333336</v>
      </c>
      <c r="H832" s="128">
        <v>1588654.22164917</v>
      </c>
      <c r="I832" s="128">
        <v>-0.0001</v>
      </c>
      <c r="J832" s="128">
        <v>-0.0001</v>
      </c>
    </row>
    <row r="833" spans="1:8" ht="12.75">
      <c r="A833" s="127">
        <v>38385.0466087963</v>
      </c>
      <c r="C833" s="150" t="s">
        <v>1103</v>
      </c>
      <c r="D833" s="128">
        <v>38755.95305613276</v>
      </c>
      <c r="F833" s="128">
        <v>1250.3332889007368</v>
      </c>
      <c r="H833" s="128">
        <v>38755.95305613276</v>
      </c>
    </row>
    <row r="835" spans="3:8" ht="12.75">
      <c r="C835" s="150" t="s">
        <v>1104</v>
      </c>
      <c r="D835" s="128">
        <v>2.383826406922512</v>
      </c>
      <c r="F835" s="128">
        <v>3.367145302246149</v>
      </c>
      <c r="H835" s="128">
        <v>2.439546159761594</v>
      </c>
    </row>
    <row r="836" spans="1:10" ht="12.75">
      <c r="A836" s="144" t="s">
        <v>1093</v>
      </c>
      <c r="C836" s="145" t="s">
        <v>1094</v>
      </c>
      <c r="D836" s="145" t="s">
        <v>1095</v>
      </c>
      <c r="F836" s="145" t="s">
        <v>1096</v>
      </c>
      <c r="G836" s="145" t="s">
        <v>1097</v>
      </c>
      <c r="H836" s="145" t="s">
        <v>1098</v>
      </c>
      <c r="I836" s="146" t="s">
        <v>1099</v>
      </c>
      <c r="J836" s="145" t="s">
        <v>1100</v>
      </c>
    </row>
    <row r="837" spans="1:8" ht="12.75">
      <c r="A837" s="147" t="s">
        <v>1249</v>
      </c>
      <c r="C837" s="148">
        <v>393.36599999992177</v>
      </c>
      <c r="D837" s="128">
        <v>4050033.012233734</v>
      </c>
      <c r="F837" s="128">
        <v>16700</v>
      </c>
      <c r="G837" s="128">
        <v>13700</v>
      </c>
      <c r="H837" s="149" t="s">
        <v>903</v>
      </c>
    </row>
    <row r="839" spans="4:8" ht="12.75">
      <c r="D839" s="128">
        <v>4102419.9357643127</v>
      </c>
      <c r="F839" s="128">
        <v>17500</v>
      </c>
      <c r="G839" s="128">
        <v>13400</v>
      </c>
      <c r="H839" s="149" t="s">
        <v>904</v>
      </c>
    </row>
    <row r="841" spans="4:8" ht="12.75">
      <c r="D841" s="128">
        <v>4133181.006919861</v>
      </c>
      <c r="F841" s="128">
        <v>17400</v>
      </c>
      <c r="G841" s="128">
        <v>14400</v>
      </c>
      <c r="H841" s="149" t="s">
        <v>905</v>
      </c>
    </row>
    <row r="843" spans="1:10" ht="12.75">
      <c r="A843" s="144" t="s">
        <v>1101</v>
      </c>
      <c r="C843" s="150" t="s">
        <v>1102</v>
      </c>
      <c r="D843" s="128">
        <v>4095211.3183059692</v>
      </c>
      <c r="F843" s="128">
        <v>17200</v>
      </c>
      <c r="G843" s="128">
        <v>13833.333333333332</v>
      </c>
      <c r="H843" s="128">
        <v>4079694.6516393023</v>
      </c>
      <c r="I843" s="128">
        <v>-0.0001</v>
      </c>
      <c r="J843" s="128">
        <v>-0.0001</v>
      </c>
    </row>
    <row r="844" spans="1:8" ht="12.75">
      <c r="A844" s="127">
        <v>38385.047060185185</v>
      </c>
      <c r="C844" s="150" t="s">
        <v>1103</v>
      </c>
      <c r="D844" s="128">
        <v>42040.10441614055</v>
      </c>
      <c r="F844" s="128">
        <v>435.88989435406734</v>
      </c>
      <c r="G844" s="128">
        <v>513.1601439446883</v>
      </c>
      <c r="H844" s="128">
        <v>42040.10441614055</v>
      </c>
    </row>
    <row r="846" spans="3:8" ht="12.75">
      <c r="C846" s="150" t="s">
        <v>1104</v>
      </c>
      <c r="D846" s="128">
        <v>1.0265674014969004</v>
      </c>
      <c r="F846" s="128">
        <v>2.5342435718259737</v>
      </c>
      <c r="G846" s="128">
        <v>3.709591402009796</v>
      </c>
      <c r="H846" s="128">
        <v>1.030471836887302</v>
      </c>
    </row>
    <row r="847" spans="1:10" ht="12.75">
      <c r="A847" s="144" t="s">
        <v>1093</v>
      </c>
      <c r="C847" s="145" t="s">
        <v>1094</v>
      </c>
      <c r="D847" s="145" t="s">
        <v>1095</v>
      </c>
      <c r="F847" s="145" t="s">
        <v>1096</v>
      </c>
      <c r="G847" s="145" t="s">
        <v>1097</v>
      </c>
      <c r="H847" s="145" t="s">
        <v>1098</v>
      </c>
      <c r="I847" s="146" t="s">
        <v>1099</v>
      </c>
      <c r="J847" s="145" t="s">
        <v>1100</v>
      </c>
    </row>
    <row r="848" spans="1:8" ht="12.75">
      <c r="A848" s="147" t="s">
        <v>1243</v>
      </c>
      <c r="C848" s="148">
        <v>396.15199999976903</v>
      </c>
      <c r="D848" s="128">
        <v>4781693.073753357</v>
      </c>
      <c r="F848" s="128">
        <v>102600</v>
      </c>
      <c r="G848" s="128">
        <v>102800</v>
      </c>
      <c r="H848" s="149" t="s">
        <v>906</v>
      </c>
    </row>
    <row r="850" spans="4:8" ht="12.75">
      <c r="D850" s="128">
        <v>4660566.0838012695</v>
      </c>
      <c r="F850" s="128">
        <v>102000</v>
      </c>
      <c r="G850" s="128">
        <v>102000</v>
      </c>
      <c r="H850" s="149" t="s">
        <v>907</v>
      </c>
    </row>
    <row r="852" spans="4:8" ht="12.75">
      <c r="D852" s="128">
        <v>4669867.9822387695</v>
      </c>
      <c r="F852" s="128">
        <v>101600</v>
      </c>
      <c r="G852" s="128">
        <v>102600</v>
      </c>
      <c r="H852" s="149" t="s">
        <v>908</v>
      </c>
    </row>
    <row r="854" spans="1:10" ht="12.75">
      <c r="A854" s="144" t="s">
        <v>1101</v>
      </c>
      <c r="C854" s="150" t="s">
        <v>1102</v>
      </c>
      <c r="D854" s="128">
        <v>4704042.379931132</v>
      </c>
      <c r="F854" s="128">
        <v>102066.66666666666</v>
      </c>
      <c r="G854" s="128">
        <v>102466.66666666666</v>
      </c>
      <c r="H854" s="128">
        <v>4601777.853573621</v>
      </c>
      <c r="I854" s="128">
        <v>-0.0001</v>
      </c>
      <c r="J854" s="128">
        <v>-0.0001</v>
      </c>
    </row>
    <row r="855" spans="1:8" ht="12.75">
      <c r="A855" s="127">
        <v>38385.047534722224</v>
      </c>
      <c r="C855" s="150" t="s">
        <v>1103</v>
      </c>
      <c r="D855" s="128">
        <v>67408.11536410138</v>
      </c>
      <c r="F855" s="128">
        <v>503.32229568471666</v>
      </c>
      <c r="G855" s="128">
        <v>416.33319989322655</v>
      </c>
      <c r="H855" s="128">
        <v>67408.11536410138</v>
      </c>
    </row>
    <row r="857" spans="3:8" ht="12.75">
      <c r="C857" s="150" t="s">
        <v>1104</v>
      </c>
      <c r="D857" s="128">
        <v>1.4329827395196264</v>
      </c>
      <c r="F857" s="128">
        <v>0.49313092327046065</v>
      </c>
      <c r="G857" s="128">
        <v>0.406310865217853</v>
      </c>
      <c r="H857" s="128">
        <v>1.4648276711522266</v>
      </c>
    </row>
    <row r="858" spans="1:10" ht="12.75">
      <c r="A858" s="144" t="s">
        <v>1093</v>
      </c>
      <c r="C858" s="145" t="s">
        <v>1094</v>
      </c>
      <c r="D858" s="145" t="s">
        <v>1095</v>
      </c>
      <c r="F858" s="145" t="s">
        <v>1096</v>
      </c>
      <c r="G858" s="145" t="s">
        <v>1097</v>
      </c>
      <c r="H858" s="145" t="s">
        <v>1098</v>
      </c>
      <c r="I858" s="146" t="s">
        <v>1099</v>
      </c>
      <c r="J858" s="145" t="s">
        <v>1100</v>
      </c>
    </row>
    <row r="859" spans="1:8" ht="12.75">
      <c r="A859" s="147" t="s">
        <v>1250</v>
      </c>
      <c r="C859" s="148">
        <v>589.5920000001788</v>
      </c>
      <c r="D859" s="128">
        <v>467820.49859952927</v>
      </c>
      <c r="F859" s="128">
        <v>3890.0000000037253</v>
      </c>
      <c r="G859" s="128">
        <v>3520</v>
      </c>
      <c r="H859" s="149" t="s">
        <v>909</v>
      </c>
    </row>
    <row r="861" spans="4:8" ht="12.75">
      <c r="D861" s="128">
        <v>449945.74842119217</v>
      </c>
      <c r="F861" s="128">
        <v>4080</v>
      </c>
      <c r="G861" s="128">
        <v>3540.0000000037253</v>
      </c>
      <c r="H861" s="149" t="s">
        <v>910</v>
      </c>
    </row>
    <row r="863" spans="4:8" ht="12.75">
      <c r="D863" s="128">
        <v>458060.40896368027</v>
      </c>
      <c r="F863" s="128">
        <v>4009.9999999962747</v>
      </c>
      <c r="G863" s="128">
        <v>3430</v>
      </c>
      <c r="H863" s="149" t="s">
        <v>911</v>
      </c>
    </row>
    <row r="865" spans="1:10" ht="12.75">
      <c r="A865" s="144" t="s">
        <v>1101</v>
      </c>
      <c r="C865" s="150" t="s">
        <v>1102</v>
      </c>
      <c r="D865" s="128">
        <v>458608.88532813394</v>
      </c>
      <c r="F865" s="128">
        <v>3993.333333333333</v>
      </c>
      <c r="G865" s="128">
        <v>3496.6666666679084</v>
      </c>
      <c r="H865" s="128">
        <v>454863.88532813336</v>
      </c>
      <c r="I865" s="128">
        <v>-0.0001</v>
      </c>
      <c r="J865" s="128">
        <v>-0.0001</v>
      </c>
    </row>
    <row r="866" spans="1:8" ht="12.75">
      <c r="A866" s="127">
        <v>38385.04803240741</v>
      </c>
      <c r="C866" s="150" t="s">
        <v>1103</v>
      </c>
      <c r="D866" s="128">
        <v>8949.9884483864</v>
      </c>
      <c r="F866" s="128">
        <v>96.09023536699817</v>
      </c>
      <c r="G866" s="128">
        <v>58.5946527722066</v>
      </c>
      <c r="H866" s="128">
        <v>8949.9884483864</v>
      </c>
    </row>
    <row r="868" spans="3:8" ht="12.75">
      <c r="C868" s="150" t="s">
        <v>1104</v>
      </c>
      <c r="D868" s="128">
        <v>1.951551471137045</v>
      </c>
      <c r="F868" s="128">
        <v>2.4062663280550463</v>
      </c>
      <c r="G868" s="128">
        <v>1.6757288686039788</v>
      </c>
      <c r="H868" s="128">
        <v>1.9676190476036555</v>
      </c>
    </row>
    <row r="869" spans="1:10" ht="12.75">
      <c r="A869" s="144" t="s">
        <v>1093</v>
      </c>
      <c r="C869" s="145" t="s">
        <v>1094</v>
      </c>
      <c r="D869" s="145" t="s">
        <v>1095</v>
      </c>
      <c r="F869" s="145" t="s">
        <v>1096</v>
      </c>
      <c r="G869" s="145" t="s">
        <v>1097</v>
      </c>
      <c r="H869" s="145" t="s">
        <v>1098</v>
      </c>
      <c r="I869" s="146" t="s">
        <v>1099</v>
      </c>
      <c r="J869" s="145" t="s">
        <v>1100</v>
      </c>
    </row>
    <row r="870" spans="1:8" ht="12.75">
      <c r="A870" s="147" t="s">
        <v>1251</v>
      </c>
      <c r="C870" s="148">
        <v>766.4900000002235</v>
      </c>
      <c r="D870" s="128">
        <v>27466.191504240036</v>
      </c>
      <c r="F870" s="128">
        <v>1957</v>
      </c>
      <c r="G870" s="128">
        <v>2122</v>
      </c>
      <c r="H870" s="149" t="s">
        <v>912</v>
      </c>
    </row>
    <row r="872" spans="4:8" ht="12.75">
      <c r="D872" s="128">
        <v>28043.604833215475</v>
      </c>
      <c r="F872" s="128">
        <v>1974</v>
      </c>
      <c r="G872" s="128">
        <v>1990</v>
      </c>
      <c r="H872" s="149" t="s">
        <v>913</v>
      </c>
    </row>
    <row r="874" spans="4:8" ht="12.75">
      <c r="D874" s="128">
        <v>27360.535684227943</v>
      </c>
      <c r="F874" s="128">
        <v>2017.0000000018626</v>
      </c>
      <c r="G874" s="128">
        <v>1971</v>
      </c>
      <c r="H874" s="149" t="s">
        <v>914</v>
      </c>
    </row>
    <row r="876" spans="1:10" ht="12.75">
      <c r="A876" s="144" t="s">
        <v>1101</v>
      </c>
      <c r="C876" s="150" t="s">
        <v>1102</v>
      </c>
      <c r="D876" s="128">
        <v>27623.444007227816</v>
      </c>
      <c r="F876" s="128">
        <v>1982.6666666672877</v>
      </c>
      <c r="G876" s="128">
        <v>2027.6666666666665</v>
      </c>
      <c r="H876" s="128">
        <v>25617.399291780363</v>
      </c>
      <c r="I876" s="128">
        <v>-0.0001</v>
      </c>
      <c r="J876" s="128">
        <v>-0.0001</v>
      </c>
    </row>
    <row r="877" spans="1:8" ht="12.75">
      <c r="A877" s="127">
        <v>38385.04854166666</v>
      </c>
      <c r="C877" s="150" t="s">
        <v>1103</v>
      </c>
      <c r="D877" s="128">
        <v>367.6848213438783</v>
      </c>
      <c r="F877" s="128">
        <v>30.92463958394522</v>
      </c>
      <c r="G877" s="128">
        <v>82.2455672564384</v>
      </c>
      <c r="H877" s="128">
        <v>367.6848213438783</v>
      </c>
    </row>
    <row r="879" spans="3:8" ht="12.75">
      <c r="C879" s="150" t="s">
        <v>1104</v>
      </c>
      <c r="D879" s="128">
        <v>1.3310607513229404</v>
      </c>
      <c r="F879" s="128">
        <v>1.5597498108911672</v>
      </c>
      <c r="G879" s="128">
        <v>4.056168038292213</v>
      </c>
      <c r="H879" s="128">
        <v>1.4352933221517696</v>
      </c>
    </row>
    <row r="880" spans="1:16" ht="12.75">
      <c r="A880" s="138" t="s">
        <v>1183</v>
      </c>
      <c r="B880" s="133" t="s">
        <v>915</v>
      </c>
      <c r="D880" s="138" t="s">
        <v>1184</v>
      </c>
      <c r="E880" s="133" t="s">
        <v>1185</v>
      </c>
      <c r="F880" s="134" t="s">
        <v>1111</v>
      </c>
      <c r="G880" s="139" t="s">
        <v>1187</v>
      </c>
      <c r="H880" s="140">
        <v>1</v>
      </c>
      <c r="I880" s="141" t="s">
        <v>1188</v>
      </c>
      <c r="J880" s="140">
        <v>8</v>
      </c>
      <c r="K880" s="139" t="s">
        <v>1189</v>
      </c>
      <c r="L880" s="142">
        <v>1</v>
      </c>
      <c r="M880" s="139" t="s">
        <v>1190</v>
      </c>
      <c r="N880" s="143">
        <v>1</v>
      </c>
      <c r="O880" s="139" t="s">
        <v>1191</v>
      </c>
      <c r="P880" s="143">
        <v>1</v>
      </c>
    </row>
    <row r="882" spans="1:10" ht="12.75">
      <c r="A882" s="144" t="s">
        <v>1093</v>
      </c>
      <c r="C882" s="145" t="s">
        <v>1094</v>
      </c>
      <c r="D882" s="145" t="s">
        <v>1095</v>
      </c>
      <c r="F882" s="145" t="s">
        <v>1096</v>
      </c>
      <c r="G882" s="145" t="s">
        <v>1097</v>
      </c>
      <c r="H882" s="145" t="s">
        <v>1098</v>
      </c>
      <c r="I882" s="146" t="s">
        <v>1099</v>
      </c>
      <c r="J882" s="145" t="s">
        <v>1100</v>
      </c>
    </row>
    <row r="883" spans="1:8" ht="12.75">
      <c r="A883" s="147" t="s">
        <v>1215</v>
      </c>
      <c r="C883" s="148">
        <v>178.2290000000503</v>
      </c>
      <c r="D883" s="128">
        <v>553.8457206580788</v>
      </c>
      <c r="F883" s="128">
        <v>465</v>
      </c>
      <c r="G883" s="128">
        <v>481</v>
      </c>
      <c r="H883" s="149" t="s">
        <v>916</v>
      </c>
    </row>
    <row r="885" spans="4:8" ht="12.75">
      <c r="D885" s="128">
        <v>554.255804377608</v>
      </c>
      <c r="F885" s="128">
        <v>381</v>
      </c>
      <c r="G885" s="128">
        <v>480.00000000046566</v>
      </c>
      <c r="H885" s="149" t="s">
        <v>917</v>
      </c>
    </row>
    <row r="887" spans="4:8" ht="12.75">
      <c r="D887" s="128">
        <v>532.5</v>
      </c>
      <c r="F887" s="128">
        <v>505.00000000046566</v>
      </c>
      <c r="G887" s="128">
        <v>458.99999999953434</v>
      </c>
      <c r="H887" s="149" t="s">
        <v>918</v>
      </c>
    </row>
    <row r="889" spans="1:8" ht="12.75">
      <c r="A889" s="144" t="s">
        <v>1101</v>
      </c>
      <c r="C889" s="150" t="s">
        <v>1102</v>
      </c>
      <c r="D889" s="128">
        <v>546.8671750118956</v>
      </c>
      <c r="F889" s="128">
        <v>450.33333333348855</v>
      </c>
      <c r="G889" s="128">
        <v>473.33333333333337</v>
      </c>
      <c r="H889" s="128">
        <v>84.36001355348921</v>
      </c>
    </row>
    <row r="890" spans="1:8" ht="12.75">
      <c r="A890" s="127">
        <v>38385.050775462965</v>
      </c>
      <c r="C890" s="150" t="s">
        <v>1103</v>
      </c>
      <c r="D890" s="128">
        <v>12.444027906234387</v>
      </c>
      <c r="F890" s="128">
        <v>63.2877028604994</v>
      </c>
      <c r="G890" s="128">
        <v>12.423096769451975</v>
      </c>
      <c r="H890" s="128">
        <v>12.444027906234387</v>
      </c>
    </row>
    <row r="892" spans="3:8" ht="12.75">
      <c r="C892" s="150" t="s">
        <v>1104</v>
      </c>
      <c r="D892" s="128">
        <v>2.2755119478443193</v>
      </c>
      <c r="F892" s="128">
        <v>14.053523951253354</v>
      </c>
      <c r="G892" s="128">
        <v>2.6245979090391494</v>
      </c>
      <c r="H892" s="128">
        <v>14.75109756631813</v>
      </c>
    </row>
    <row r="893" spans="1:10" ht="12.75">
      <c r="A893" s="144" t="s">
        <v>1093</v>
      </c>
      <c r="C893" s="145" t="s">
        <v>1094</v>
      </c>
      <c r="D893" s="145" t="s">
        <v>1095</v>
      </c>
      <c r="F893" s="145" t="s">
        <v>1096</v>
      </c>
      <c r="G893" s="145" t="s">
        <v>1097</v>
      </c>
      <c r="H893" s="145" t="s">
        <v>1098</v>
      </c>
      <c r="I893" s="146" t="s">
        <v>1099</v>
      </c>
      <c r="J893" s="145" t="s">
        <v>1100</v>
      </c>
    </row>
    <row r="894" spans="1:8" ht="12.75">
      <c r="A894" s="147" t="s">
        <v>1244</v>
      </c>
      <c r="C894" s="148">
        <v>251.61100000003353</v>
      </c>
      <c r="D894" s="128">
        <v>4863306.434066772</v>
      </c>
      <c r="F894" s="128">
        <v>33300</v>
      </c>
      <c r="G894" s="128">
        <v>27700</v>
      </c>
      <c r="H894" s="149" t="s">
        <v>919</v>
      </c>
    </row>
    <row r="896" spans="4:8" ht="12.75">
      <c r="D896" s="128">
        <v>4882008.600479126</v>
      </c>
      <c r="F896" s="128">
        <v>36300</v>
      </c>
      <c r="G896" s="128">
        <v>27500</v>
      </c>
      <c r="H896" s="149" t="s">
        <v>920</v>
      </c>
    </row>
    <row r="898" spans="4:8" ht="12.75">
      <c r="D898" s="128">
        <v>4806843.341407776</v>
      </c>
      <c r="F898" s="128">
        <v>35100</v>
      </c>
      <c r="G898" s="128">
        <v>26600</v>
      </c>
      <c r="H898" s="149" t="s">
        <v>921</v>
      </c>
    </row>
    <row r="900" spans="1:10" ht="12.75">
      <c r="A900" s="144" t="s">
        <v>1101</v>
      </c>
      <c r="C900" s="150" t="s">
        <v>1102</v>
      </c>
      <c r="D900" s="128">
        <v>4850719.458651225</v>
      </c>
      <c r="F900" s="128">
        <v>34900</v>
      </c>
      <c r="G900" s="128">
        <v>27266.666666666664</v>
      </c>
      <c r="H900" s="128">
        <v>4819673.748538044</v>
      </c>
      <c r="I900" s="128">
        <v>-0.0001</v>
      </c>
      <c r="J900" s="128">
        <v>-0.0001</v>
      </c>
    </row>
    <row r="901" spans="1:8" ht="12.75">
      <c r="A901" s="127">
        <v>38385.05123842593</v>
      </c>
      <c r="C901" s="150" t="s">
        <v>1103</v>
      </c>
      <c r="D901" s="128">
        <v>39131.54744448525</v>
      </c>
      <c r="F901" s="128">
        <v>1509.96688705415</v>
      </c>
      <c r="G901" s="128">
        <v>585.9465277082315</v>
      </c>
      <c r="H901" s="128">
        <v>39131.54744448525</v>
      </c>
    </row>
    <row r="903" spans="3:8" ht="12.75">
      <c r="C903" s="150" t="s">
        <v>1104</v>
      </c>
      <c r="D903" s="128">
        <v>0.8067163598730578</v>
      </c>
      <c r="F903" s="128">
        <v>4.326552684968911</v>
      </c>
      <c r="G903" s="128">
        <v>2.1489481456292117</v>
      </c>
      <c r="H903" s="128">
        <v>0.8119127867597897</v>
      </c>
    </row>
    <row r="904" spans="1:10" ht="12.75">
      <c r="A904" s="144" t="s">
        <v>1093</v>
      </c>
      <c r="C904" s="145" t="s">
        <v>1094</v>
      </c>
      <c r="D904" s="145" t="s">
        <v>1095</v>
      </c>
      <c r="F904" s="145" t="s">
        <v>1096</v>
      </c>
      <c r="G904" s="145" t="s">
        <v>1097</v>
      </c>
      <c r="H904" s="145" t="s">
        <v>1098</v>
      </c>
      <c r="I904" s="146" t="s">
        <v>1099</v>
      </c>
      <c r="J904" s="145" t="s">
        <v>1100</v>
      </c>
    </row>
    <row r="905" spans="1:8" ht="12.75">
      <c r="A905" s="147" t="s">
        <v>1247</v>
      </c>
      <c r="C905" s="148">
        <v>257.6099999998696</v>
      </c>
      <c r="D905" s="128">
        <v>382689.1080060005</v>
      </c>
      <c r="F905" s="128">
        <v>13745</v>
      </c>
      <c r="G905" s="128">
        <v>11547.5</v>
      </c>
      <c r="H905" s="149" t="s">
        <v>922</v>
      </c>
    </row>
    <row r="907" spans="4:8" ht="12.75">
      <c r="D907" s="128">
        <v>388511.6307282448</v>
      </c>
      <c r="F907" s="128">
        <v>14110.000000014901</v>
      </c>
      <c r="G907" s="128">
        <v>11405</v>
      </c>
      <c r="H907" s="149" t="s">
        <v>923</v>
      </c>
    </row>
    <row r="909" spans="4:8" ht="12.75">
      <c r="D909" s="128">
        <v>375271.67253255844</v>
      </c>
      <c r="F909" s="128">
        <v>14117.5</v>
      </c>
      <c r="G909" s="128">
        <v>11477.5</v>
      </c>
      <c r="H909" s="149" t="s">
        <v>924</v>
      </c>
    </row>
    <row r="911" spans="1:10" ht="12.75">
      <c r="A911" s="144" t="s">
        <v>1101</v>
      </c>
      <c r="C911" s="150" t="s">
        <v>1102</v>
      </c>
      <c r="D911" s="128">
        <v>382157.4704222679</v>
      </c>
      <c r="F911" s="128">
        <v>13990.833333338302</v>
      </c>
      <c r="G911" s="128">
        <v>11476.666666666668</v>
      </c>
      <c r="H911" s="128">
        <v>369423.72042226547</v>
      </c>
      <c r="I911" s="128">
        <v>-0.0001</v>
      </c>
      <c r="J911" s="128">
        <v>-0.0001</v>
      </c>
    </row>
    <row r="912" spans="1:8" ht="12.75">
      <c r="A912" s="127">
        <v>38385.051886574074</v>
      </c>
      <c r="C912" s="150" t="s">
        <v>1103</v>
      </c>
      <c r="D912" s="128">
        <v>6635.970324389033</v>
      </c>
      <c r="F912" s="128">
        <v>212.93093559911281</v>
      </c>
      <c r="G912" s="128">
        <v>71.253654877019</v>
      </c>
      <c r="H912" s="128">
        <v>6635.970324389033</v>
      </c>
    </row>
    <row r="914" spans="3:8" ht="12.75">
      <c r="C914" s="150" t="s">
        <v>1104</v>
      </c>
      <c r="D914" s="128">
        <v>1.736449196467771</v>
      </c>
      <c r="F914" s="128">
        <v>1.5219317572151092</v>
      </c>
      <c r="G914" s="128">
        <v>0.6208567081936015</v>
      </c>
      <c r="H914" s="128">
        <v>1.7963032576261924</v>
      </c>
    </row>
    <row r="915" spans="1:10" ht="12.75">
      <c r="A915" s="144" t="s">
        <v>1093</v>
      </c>
      <c r="C915" s="145" t="s">
        <v>1094</v>
      </c>
      <c r="D915" s="145" t="s">
        <v>1095</v>
      </c>
      <c r="F915" s="145" t="s">
        <v>1096</v>
      </c>
      <c r="G915" s="145" t="s">
        <v>1097</v>
      </c>
      <c r="H915" s="145" t="s">
        <v>1098</v>
      </c>
      <c r="I915" s="146" t="s">
        <v>1099</v>
      </c>
      <c r="J915" s="145" t="s">
        <v>1100</v>
      </c>
    </row>
    <row r="916" spans="1:8" ht="12.75">
      <c r="A916" s="147" t="s">
        <v>1246</v>
      </c>
      <c r="C916" s="148">
        <v>259.9399999999441</v>
      </c>
      <c r="D916" s="128">
        <v>3165645.645954132</v>
      </c>
      <c r="F916" s="128">
        <v>25275</v>
      </c>
      <c r="G916" s="128">
        <v>21150</v>
      </c>
      <c r="H916" s="149" t="s">
        <v>925</v>
      </c>
    </row>
    <row r="918" spans="4:8" ht="12.75">
      <c r="D918" s="128">
        <v>3178479.1976470947</v>
      </c>
      <c r="F918" s="128">
        <v>25175</v>
      </c>
      <c r="G918" s="128">
        <v>21425</v>
      </c>
      <c r="H918" s="149" t="s">
        <v>926</v>
      </c>
    </row>
    <row r="920" spans="4:8" ht="12.75">
      <c r="D920" s="128">
        <v>3153883.3527412415</v>
      </c>
      <c r="F920" s="128">
        <v>25300</v>
      </c>
      <c r="G920" s="128">
        <v>21400</v>
      </c>
      <c r="H920" s="149" t="s">
        <v>927</v>
      </c>
    </row>
    <row r="922" spans="1:10" ht="12.75">
      <c r="A922" s="144" t="s">
        <v>1101</v>
      </c>
      <c r="C922" s="150" t="s">
        <v>1102</v>
      </c>
      <c r="D922" s="128">
        <v>3166002.732114156</v>
      </c>
      <c r="F922" s="128">
        <v>25250</v>
      </c>
      <c r="G922" s="128">
        <v>21325</v>
      </c>
      <c r="H922" s="128">
        <v>3142695.408881833</v>
      </c>
      <c r="I922" s="128">
        <v>-0.0001</v>
      </c>
      <c r="J922" s="128">
        <v>-0.0001</v>
      </c>
    </row>
    <row r="923" spans="1:8" ht="12.75">
      <c r="A923" s="127">
        <v>38385.05255787037</v>
      </c>
      <c r="C923" s="150" t="s">
        <v>1103</v>
      </c>
      <c r="D923" s="128">
        <v>12301.81001126799</v>
      </c>
      <c r="F923" s="128">
        <v>66.14378277661476</v>
      </c>
      <c r="G923" s="128">
        <v>152.0690632574555</v>
      </c>
      <c r="H923" s="128">
        <v>12301.81001126799</v>
      </c>
    </row>
    <row r="925" spans="3:8" ht="12.75">
      <c r="C925" s="150" t="s">
        <v>1104</v>
      </c>
      <c r="D925" s="128">
        <v>0.3885596776807969</v>
      </c>
      <c r="F925" s="128">
        <v>0.26195557535292974</v>
      </c>
      <c r="G925" s="128">
        <v>0.7131022896011981</v>
      </c>
      <c r="H925" s="128">
        <v>0.39144137152142766</v>
      </c>
    </row>
    <row r="926" spans="1:10" ht="12.75">
      <c r="A926" s="144" t="s">
        <v>1093</v>
      </c>
      <c r="C926" s="145" t="s">
        <v>1094</v>
      </c>
      <c r="D926" s="145" t="s">
        <v>1095</v>
      </c>
      <c r="F926" s="145" t="s">
        <v>1096</v>
      </c>
      <c r="G926" s="145" t="s">
        <v>1097</v>
      </c>
      <c r="H926" s="145" t="s">
        <v>1098</v>
      </c>
      <c r="I926" s="146" t="s">
        <v>1099</v>
      </c>
      <c r="J926" s="145" t="s">
        <v>1100</v>
      </c>
    </row>
    <row r="927" spans="1:8" ht="12.75">
      <c r="A927" s="147" t="s">
        <v>1248</v>
      </c>
      <c r="C927" s="148">
        <v>285.2129999999888</v>
      </c>
      <c r="D927" s="128">
        <v>923174.6810150146</v>
      </c>
      <c r="F927" s="128">
        <v>13075</v>
      </c>
      <c r="G927" s="128">
        <v>12125</v>
      </c>
      <c r="H927" s="149" t="s">
        <v>928</v>
      </c>
    </row>
    <row r="929" spans="4:8" ht="12.75">
      <c r="D929" s="128">
        <v>916751.3527460098</v>
      </c>
      <c r="F929" s="128">
        <v>12975</v>
      </c>
      <c r="G929" s="128">
        <v>12125</v>
      </c>
      <c r="H929" s="149" t="s">
        <v>929</v>
      </c>
    </row>
    <row r="931" spans="4:8" ht="12.75">
      <c r="D931" s="128">
        <v>920111.2478723526</v>
      </c>
      <c r="F931" s="128">
        <v>13100</v>
      </c>
      <c r="G931" s="128">
        <v>12150</v>
      </c>
      <c r="H931" s="149" t="s">
        <v>930</v>
      </c>
    </row>
    <row r="933" spans="1:10" ht="12.75">
      <c r="A933" s="144" t="s">
        <v>1101</v>
      </c>
      <c r="C933" s="150" t="s">
        <v>1102</v>
      </c>
      <c r="D933" s="128">
        <v>920012.4272111256</v>
      </c>
      <c r="F933" s="128">
        <v>13050</v>
      </c>
      <c r="G933" s="128">
        <v>12133.333333333332</v>
      </c>
      <c r="H933" s="128">
        <v>907469.2113342525</v>
      </c>
      <c r="I933" s="128">
        <v>-0.0001</v>
      </c>
      <c r="J933" s="128">
        <v>-0.0001</v>
      </c>
    </row>
    <row r="934" spans="1:8" ht="12.75">
      <c r="A934" s="127">
        <v>38385.05324074074</v>
      </c>
      <c r="C934" s="150" t="s">
        <v>1103</v>
      </c>
      <c r="D934" s="128">
        <v>3212.804173180857</v>
      </c>
      <c r="F934" s="128">
        <v>66.14378277661476</v>
      </c>
      <c r="G934" s="128">
        <v>14.433756729740642</v>
      </c>
      <c r="H934" s="128">
        <v>3212.804173180857</v>
      </c>
    </row>
    <row r="936" spans="3:8" ht="12.75">
      <c r="C936" s="150" t="s">
        <v>1104</v>
      </c>
      <c r="D936" s="128">
        <v>0.3492131277965422</v>
      </c>
      <c r="F936" s="128">
        <v>0.5068489101656302</v>
      </c>
      <c r="G936" s="128">
        <v>0.11895953348687344</v>
      </c>
      <c r="H936" s="128">
        <v>0.35404001954590497</v>
      </c>
    </row>
    <row r="937" spans="1:10" ht="12.75">
      <c r="A937" s="144" t="s">
        <v>1093</v>
      </c>
      <c r="C937" s="145" t="s">
        <v>1094</v>
      </c>
      <c r="D937" s="145" t="s">
        <v>1095</v>
      </c>
      <c r="F937" s="145" t="s">
        <v>1096</v>
      </c>
      <c r="G937" s="145" t="s">
        <v>1097</v>
      </c>
      <c r="H937" s="145" t="s">
        <v>1098</v>
      </c>
      <c r="I937" s="146" t="s">
        <v>1099</v>
      </c>
      <c r="J937" s="145" t="s">
        <v>1100</v>
      </c>
    </row>
    <row r="938" spans="1:8" ht="12.75">
      <c r="A938" s="147" t="s">
        <v>1244</v>
      </c>
      <c r="C938" s="148">
        <v>288.1579999998212</v>
      </c>
      <c r="D938" s="128">
        <v>473778.6645345688</v>
      </c>
      <c r="F938" s="128">
        <v>5100</v>
      </c>
      <c r="G938" s="128">
        <v>4260</v>
      </c>
      <c r="H938" s="149" t="s">
        <v>931</v>
      </c>
    </row>
    <row r="940" spans="4:8" ht="12.75">
      <c r="D940" s="128">
        <v>468399.66346883774</v>
      </c>
      <c r="F940" s="128">
        <v>5100</v>
      </c>
      <c r="G940" s="128">
        <v>4260</v>
      </c>
      <c r="H940" s="149" t="s">
        <v>932</v>
      </c>
    </row>
    <row r="942" spans="4:8" ht="12.75">
      <c r="D942" s="128">
        <v>493846.5902352333</v>
      </c>
      <c r="F942" s="128">
        <v>5100</v>
      </c>
      <c r="G942" s="128">
        <v>4260</v>
      </c>
      <c r="H942" s="149" t="s">
        <v>933</v>
      </c>
    </row>
    <row r="944" spans="1:10" ht="12.75">
      <c r="A944" s="144" t="s">
        <v>1101</v>
      </c>
      <c r="C944" s="150" t="s">
        <v>1102</v>
      </c>
      <c r="D944" s="128">
        <v>478674.9727462133</v>
      </c>
      <c r="F944" s="128">
        <v>5100</v>
      </c>
      <c r="G944" s="128">
        <v>4260</v>
      </c>
      <c r="H944" s="128">
        <v>474001.47717099194</v>
      </c>
      <c r="I944" s="128">
        <v>-0.0001</v>
      </c>
      <c r="J944" s="128">
        <v>-0.0001</v>
      </c>
    </row>
    <row r="945" spans="1:8" ht="12.75">
      <c r="A945" s="127">
        <v>38385.05366898148</v>
      </c>
      <c r="C945" s="150" t="s">
        <v>1103</v>
      </c>
      <c r="D945" s="128">
        <v>13411.446455962376</v>
      </c>
      <c r="H945" s="128">
        <v>13411.446455962376</v>
      </c>
    </row>
    <row r="947" spans="3:8" ht="12.75">
      <c r="C947" s="150" t="s">
        <v>1104</v>
      </c>
      <c r="D947" s="128">
        <v>2.801785599739917</v>
      </c>
      <c r="F947" s="128">
        <v>0</v>
      </c>
      <c r="G947" s="128">
        <v>0</v>
      </c>
      <c r="H947" s="128">
        <v>2.8294102659777822</v>
      </c>
    </row>
    <row r="948" spans="1:10" ht="12.75">
      <c r="A948" s="144" t="s">
        <v>1093</v>
      </c>
      <c r="C948" s="145" t="s">
        <v>1094</v>
      </c>
      <c r="D948" s="145" t="s">
        <v>1095</v>
      </c>
      <c r="F948" s="145" t="s">
        <v>1096</v>
      </c>
      <c r="G948" s="145" t="s">
        <v>1097</v>
      </c>
      <c r="H948" s="145" t="s">
        <v>1098</v>
      </c>
      <c r="I948" s="146" t="s">
        <v>1099</v>
      </c>
      <c r="J948" s="145" t="s">
        <v>1100</v>
      </c>
    </row>
    <row r="949" spans="1:8" ht="12.75">
      <c r="A949" s="147" t="s">
        <v>1245</v>
      </c>
      <c r="C949" s="148">
        <v>334.94100000010803</v>
      </c>
      <c r="D949" s="128">
        <v>254667.0325937271</v>
      </c>
      <c r="F949" s="128">
        <v>30800</v>
      </c>
      <c r="H949" s="149" t="s">
        <v>934</v>
      </c>
    </row>
    <row r="951" spans="4:8" ht="12.75">
      <c r="D951" s="128">
        <v>247578.80064344406</v>
      </c>
      <c r="F951" s="128">
        <v>32400</v>
      </c>
      <c r="H951" s="149" t="s">
        <v>935</v>
      </c>
    </row>
    <row r="953" spans="4:8" ht="12.75">
      <c r="D953" s="128">
        <v>257027.57246613503</v>
      </c>
      <c r="F953" s="128">
        <v>30700</v>
      </c>
      <c r="H953" s="149" t="s">
        <v>936</v>
      </c>
    </row>
    <row r="955" spans="1:10" ht="12.75">
      <c r="A955" s="144" t="s">
        <v>1101</v>
      </c>
      <c r="C955" s="150" t="s">
        <v>1102</v>
      </c>
      <c r="D955" s="128">
        <v>253091.13523443538</v>
      </c>
      <c r="F955" s="128">
        <v>31300</v>
      </c>
      <c r="H955" s="128">
        <v>221791.13523443538</v>
      </c>
      <c r="I955" s="128">
        <v>-0.0001</v>
      </c>
      <c r="J955" s="128">
        <v>-0.0001</v>
      </c>
    </row>
    <row r="956" spans="1:8" ht="12.75">
      <c r="A956" s="127">
        <v>38385.05409722222</v>
      </c>
      <c r="C956" s="150" t="s">
        <v>1103</v>
      </c>
      <c r="D956" s="128">
        <v>4917.561550664142</v>
      </c>
      <c r="F956" s="128">
        <v>953.9392014169456</v>
      </c>
      <c r="H956" s="128">
        <v>4917.561550664142</v>
      </c>
    </row>
    <row r="958" spans="3:8" ht="12.75">
      <c r="C958" s="150" t="s">
        <v>1104</v>
      </c>
      <c r="D958" s="128">
        <v>1.9430003133492062</v>
      </c>
      <c r="F958" s="128">
        <v>3.0477290780094104</v>
      </c>
      <c r="H958" s="128">
        <v>2.2172038325455308</v>
      </c>
    </row>
    <row r="959" spans="1:10" ht="12.75">
      <c r="A959" s="144" t="s">
        <v>1093</v>
      </c>
      <c r="C959" s="145" t="s">
        <v>1094</v>
      </c>
      <c r="D959" s="145" t="s">
        <v>1095</v>
      </c>
      <c r="F959" s="145" t="s">
        <v>1096</v>
      </c>
      <c r="G959" s="145" t="s">
        <v>1097</v>
      </c>
      <c r="H959" s="145" t="s">
        <v>1098</v>
      </c>
      <c r="I959" s="146" t="s">
        <v>1099</v>
      </c>
      <c r="J959" s="145" t="s">
        <v>1100</v>
      </c>
    </row>
    <row r="960" spans="1:8" ht="12.75">
      <c r="A960" s="147" t="s">
        <v>1249</v>
      </c>
      <c r="C960" s="148">
        <v>393.36599999992177</v>
      </c>
      <c r="D960" s="128">
        <v>3779215.768562317</v>
      </c>
      <c r="F960" s="128">
        <v>16000</v>
      </c>
      <c r="G960" s="128">
        <v>14000</v>
      </c>
      <c r="H960" s="149" t="s">
        <v>715</v>
      </c>
    </row>
    <row r="962" spans="4:8" ht="12.75">
      <c r="D962" s="128">
        <v>3785719.199306488</v>
      </c>
      <c r="F962" s="128">
        <v>14900</v>
      </c>
      <c r="G962" s="128">
        <v>13800</v>
      </c>
      <c r="H962" s="149" t="s">
        <v>716</v>
      </c>
    </row>
    <row r="964" spans="4:8" ht="12.75">
      <c r="D964" s="128">
        <v>3522476.5101470947</v>
      </c>
      <c r="F964" s="128">
        <v>17400</v>
      </c>
      <c r="G964" s="128">
        <v>13400</v>
      </c>
      <c r="H964" s="149" t="s">
        <v>717</v>
      </c>
    </row>
    <row r="966" spans="1:10" ht="12.75">
      <c r="A966" s="144" t="s">
        <v>1101</v>
      </c>
      <c r="C966" s="150" t="s">
        <v>1102</v>
      </c>
      <c r="D966" s="128">
        <v>3695803.8260052996</v>
      </c>
      <c r="F966" s="128">
        <v>16100</v>
      </c>
      <c r="G966" s="128">
        <v>13733.333333333332</v>
      </c>
      <c r="H966" s="128">
        <v>3680887.1593386335</v>
      </c>
      <c r="I966" s="128">
        <v>-0.0001</v>
      </c>
      <c r="J966" s="128">
        <v>-0.0001</v>
      </c>
    </row>
    <row r="967" spans="1:8" ht="12.75">
      <c r="A967" s="127">
        <v>38385.054560185185</v>
      </c>
      <c r="C967" s="150" t="s">
        <v>1103</v>
      </c>
      <c r="D967" s="128">
        <v>150141.07522533598</v>
      </c>
      <c r="F967" s="128">
        <v>1252.996408614167</v>
      </c>
      <c r="G967" s="128">
        <v>305.5050463303894</v>
      </c>
      <c r="H967" s="128">
        <v>150141.07522533598</v>
      </c>
    </row>
    <row r="969" spans="3:8" ht="12.75">
      <c r="C969" s="150" t="s">
        <v>1104</v>
      </c>
      <c r="D969" s="128">
        <v>4.062474154306499</v>
      </c>
      <c r="F969" s="128">
        <v>7.782586388907869</v>
      </c>
      <c r="G969" s="128">
        <v>2.2245513082309913</v>
      </c>
      <c r="H969" s="128">
        <v>4.07893718894422</v>
      </c>
    </row>
    <row r="970" spans="1:10" ht="12.75">
      <c r="A970" s="144" t="s">
        <v>1093</v>
      </c>
      <c r="C970" s="145" t="s">
        <v>1094</v>
      </c>
      <c r="D970" s="145" t="s">
        <v>1095</v>
      </c>
      <c r="F970" s="145" t="s">
        <v>1096</v>
      </c>
      <c r="G970" s="145" t="s">
        <v>1097</v>
      </c>
      <c r="H970" s="145" t="s">
        <v>1098</v>
      </c>
      <c r="I970" s="146" t="s">
        <v>1099</v>
      </c>
      <c r="J970" s="145" t="s">
        <v>1100</v>
      </c>
    </row>
    <row r="971" spans="1:8" ht="12.75">
      <c r="A971" s="147" t="s">
        <v>1243</v>
      </c>
      <c r="C971" s="148">
        <v>396.15199999976903</v>
      </c>
      <c r="D971" s="128">
        <v>5836921.7710876465</v>
      </c>
      <c r="F971" s="128">
        <v>103700</v>
      </c>
      <c r="G971" s="128">
        <v>102800</v>
      </c>
      <c r="H971" s="149" t="s">
        <v>718</v>
      </c>
    </row>
    <row r="973" spans="4:8" ht="12.75">
      <c r="D973" s="128">
        <v>5673531.291748047</v>
      </c>
      <c r="F973" s="128">
        <v>104400</v>
      </c>
      <c r="G973" s="128">
        <v>104200</v>
      </c>
      <c r="H973" s="149" t="s">
        <v>719</v>
      </c>
    </row>
    <row r="975" spans="4:8" ht="12.75">
      <c r="D975" s="128">
        <v>5827004.107810974</v>
      </c>
      <c r="F975" s="128">
        <v>102400</v>
      </c>
      <c r="G975" s="128">
        <v>105200</v>
      </c>
      <c r="H975" s="149" t="s">
        <v>720</v>
      </c>
    </row>
    <row r="977" spans="1:10" ht="12.75">
      <c r="A977" s="144" t="s">
        <v>1101</v>
      </c>
      <c r="C977" s="150" t="s">
        <v>1102</v>
      </c>
      <c r="D977" s="128">
        <v>5779152.390215555</v>
      </c>
      <c r="F977" s="128">
        <v>103500</v>
      </c>
      <c r="G977" s="128">
        <v>104066.66666666666</v>
      </c>
      <c r="H977" s="128">
        <v>5675372.088986861</v>
      </c>
      <c r="I977" s="128">
        <v>-0.0001</v>
      </c>
      <c r="J977" s="128">
        <v>-0.0001</v>
      </c>
    </row>
    <row r="978" spans="1:8" ht="12.75">
      <c r="A978" s="127">
        <v>38385.05502314815</v>
      </c>
      <c r="C978" s="150" t="s">
        <v>1103</v>
      </c>
      <c r="D978" s="128">
        <v>91604.8707347304</v>
      </c>
      <c r="F978" s="128">
        <v>1014.889156509222</v>
      </c>
      <c r="G978" s="128">
        <v>1205.5427546683416</v>
      </c>
      <c r="H978" s="128">
        <v>91604.8707347304</v>
      </c>
    </row>
    <row r="980" spans="3:8" ht="12.75">
      <c r="C980" s="150" t="s">
        <v>1104</v>
      </c>
      <c r="D980" s="128">
        <v>1.5850918015213247</v>
      </c>
      <c r="F980" s="128">
        <v>0.9805692333422436</v>
      </c>
      <c r="G980" s="128">
        <v>1.158433140296293</v>
      </c>
      <c r="H980" s="128">
        <v>1.6140769151064294</v>
      </c>
    </row>
    <row r="981" spans="1:10" ht="12.75">
      <c r="A981" s="144" t="s">
        <v>1093</v>
      </c>
      <c r="C981" s="145" t="s">
        <v>1094</v>
      </c>
      <c r="D981" s="145" t="s">
        <v>1095</v>
      </c>
      <c r="F981" s="145" t="s">
        <v>1096</v>
      </c>
      <c r="G981" s="145" t="s">
        <v>1097</v>
      </c>
      <c r="H981" s="145" t="s">
        <v>1098</v>
      </c>
      <c r="I981" s="146" t="s">
        <v>1099</v>
      </c>
      <c r="J981" s="145" t="s">
        <v>1100</v>
      </c>
    </row>
    <row r="982" spans="1:8" ht="12.75">
      <c r="A982" s="147" t="s">
        <v>1250</v>
      </c>
      <c r="C982" s="148">
        <v>589.5920000001788</v>
      </c>
      <c r="D982" s="128">
        <v>581015.8495054245</v>
      </c>
      <c r="F982" s="128">
        <v>4540</v>
      </c>
      <c r="G982" s="128">
        <v>3820</v>
      </c>
      <c r="H982" s="149" t="s">
        <v>721</v>
      </c>
    </row>
    <row r="984" spans="4:8" ht="12.75">
      <c r="D984" s="128">
        <v>589267.9710206985</v>
      </c>
      <c r="F984" s="128">
        <v>4610</v>
      </c>
      <c r="G984" s="128">
        <v>3880</v>
      </c>
      <c r="H984" s="149" t="s">
        <v>722</v>
      </c>
    </row>
    <row r="986" spans="4:8" ht="12.75">
      <c r="D986" s="128">
        <v>589954.945602417</v>
      </c>
      <c r="F986" s="128">
        <v>4560</v>
      </c>
      <c r="G986" s="128">
        <v>3750</v>
      </c>
      <c r="H986" s="149" t="s">
        <v>723</v>
      </c>
    </row>
    <row r="988" spans="1:10" ht="12.75">
      <c r="A988" s="144" t="s">
        <v>1101</v>
      </c>
      <c r="C988" s="150" t="s">
        <v>1102</v>
      </c>
      <c r="D988" s="128">
        <v>586746.25537618</v>
      </c>
      <c r="F988" s="128">
        <v>4570</v>
      </c>
      <c r="G988" s="128">
        <v>3816.666666666667</v>
      </c>
      <c r="H988" s="128">
        <v>582552.9220428467</v>
      </c>
      <c r="I988" s="128">
        <v>-0.0001</v>
      </c>
      <c r="J988" s="128">
        <v>-0.0001</v>
      </c>
    </row>
    <row r="989" spans="1:8" ht="12.75">
      <c r="A989" s="127">
        <v>38385.05552083333</v>
      </c>
      <c r="C989" s="150" t="s">
        <v>1103</v>
      </c>
      <c r="D989" s="128">
        <v>4974.549939609277</v>
      </c>
      <c r="F989" s="128">
        <v>36.05551275463989</v>
      </c>
      <c r="G989" s="128">
        <v>65.0640709864771</v>
      </c>
      <c r="H989" s="128">
        <v>4974.549939609277</v>
      </c>
    </row>
    <row r="991" spans="3:8" ht="12.75">
      <c r="C991" s="150" t="s">
        <v>1104</v>
      </c>
      <c r="D991" s="128">
        <v>0.8478196314043707</v>
      </c>
      <c r="F991" s="128">
        <v>0.7889608917864311</v>
      </c>
      <c r="G991" s="128">
        <v>1.7047354843618459</v>
      </c>
      <c r="H991" s="128">
        <v>0.853922407970241</v>
      </c>
    </row>
    <row r="992" spans="1:10" ht="12.75">
      <c r="A992" s="144" t="s">
        <v>1093</v>
      </c>
      <c r="C992" s="145" t="s">
        <v>1094</v>
      </c>
      <c r="D992" s="145" t="s">
        <v>1095</v>
      </c>
      <c r="F992" s="145" t="s">
        <v>1096</v>
      </c>
      <c r="G992" s="145" t="s">
        <v>1097</v>
      </c>
      <c r="H992" s="145" t="s">
        <v>1098</v>
      </c>
      <c r="I992" s="146" t="s">
        <v>1099</v>
      </c>
      <c r="J992" s="145" t="s">
        <v>1100</v>
      </c>
    </row>
    <row r="993" spans="1:8" ht="12.75">
      <c r="A993" s="147" t="s">
        <v>1251</v>
      </c>
      <c r="C993" s="148">
        <v>766.4900000002235</v>
      </c>
      <c r="D993" s="128">
        <v>3711.5918743535876</v>
      </c>
      <c r="F993" s="128">
        <v>1718</v>
      </c>
      <c r="G993" s="128">
        <v>1839.0000000018626</v>
      </c>
      <c r="H993" s="149" t="s">
        <v>724</v>
      </c>
    </row>
    <row r="995" spans="4:8" ht="12.75">
      <c r="D995" s="128">
        <v>3770.875406678766</v>
      </c>
      <c r="F995" s="128">
        <v>1854.9999999981374</v>
      </c>
      <c r="G995" s="128">
        <v>1770.0000000018626</v>
      </c>
      <c r="H995" s="149" t="s">
        <v>725</v>
      </c>
    </row>
    <row r="997" spans="4:8" ht="12.75">
      <c r="D997" s="128">
        <v>3533.1107376776636</v>
      </c>
      <c r="F997" s="128">
        <v>1721</v>
      </c>
      <c r="G997" s="128">
        <v>1586</v>
      </c>
      <c r="H997" s="149" t="s">
        <v>726</v>
      </c>
    </row>
    <row r="999" spans="1:10" ht="12.75">
      <c r="A999" s="144" t="s">
        <v>1101</v>
      </c>
      <c r="C999" s="150" t="s">
        <v>1102</v>
      </c>
      <c r="D999" s="128">
        <v>3671.8593395700054</v>
      </c>
      <c r="F999" s="128">
        <v>1764.6666666660458</v>
      </c>
      <c r="G999" s="128">
        <v>1731.6666666679084</v>
      </c>
      <c r="H999" s="128">
        <v>1924.3365753420167</v>
      </c>
      <c r="I999" s="128">
        <v>-0.0001</v>
      </c>
      <c r="J999" s="128">
        <v>-0.0001</v>
      </c>
    </row>
    <row r="1000" spans="1:8" ht="12.75">
      <c r="A1000" s="127">
        <v>38385.05601851852</v>
      </c>
      <c r="C1000" s="150" t="s">
        <v>1103</v>
      </c>
      <c r="D1000" s="128">
        <v>123.76192951205114</v>
      </c>
      <c r="F1000" s="128">
        <v>78.24534064827662</v>
      </c>
      <c r="G1000" s="128">
        <v>130.7835361718146</v>
      </c>
      <c r="H1000" s="128">
        <v>123.76192951205114</v>
      </c>
    </row>
    <row r="1002" spans="3:8" ht="12.75">
      <c r="C1002" s="150" t="s">
        <v>1104</v>
      </c>
      <c r="D1002" s="128">
        <v>3.3705520300934064</v>
      </c>
      <c r="F1002" s="128">
        <v>4.43400117009657</v>
      </c>
      <c r="G1002" s="128">
        <v>7.552465996442012</v>
      </c>
      <c r="H1002" s="128">
        <v>6.4314076392823685</v>
      </c>
    </row>
    <row r="1003" spans="1:16" ht="12.75">
      <c r="A1003" s="138" t="s">
        <v>1183</v>
      </c>
      <c r="B1003" s="133" t="s">
        <v>727</v>
      </c>
      <c r="D1003" s="138" t="s">
        <v>1184</v>
      </c>
      <c r="E1003" s="133" t="s">
        <v>1185</v>
      </c>
      <c r="F1003" s="134" t="s">
        <v>1119</v>
      </c>
      <c r="G1003" s="139" t="s">
        <v>1187</v>
      </c>
      <c r="H1003" s="140">
        <v>1</v>
      </c>
      <c r="I1003" s="141" t="s">
        <v>1188</v>
      </c>
      <c r="J1003" s="140">
        <v>9</v>
      </c>
      <c r="K1003" s="139" t="s">
        <v>1189</v>
      </c>
      <c r="L1003" s="142">
        <v>1</v>
      </c>
      <c r="M1003" s="139" t="s">
        <v>1190</v>
      </c>
      <c r="N1003" s="143">
        <v>1</v>
      </c>
      <c r="O1003" s="139" t="s">
        <v>1191</v>
      </c>
      <c r="P1003" s="143">
        <v>1</v>
      </c>
    </row>
    <row r="1005" spans="1:10" ht="12.75">
      <c r="A1005" s="144" t="s">
        <v>1093</v>
      </c>
      <c r="C1005" s="145" t="s">
        <v>1094</v>
      </c>
      <c r="D1005" s="145" t="s">
        <v>1095</v>
      </c>
      <c r="F1005" s="145" t="s">
        <v>1096</v>
      </c>
      <c r="G1005" s="145" t="s">
        <v>1097</v>
      </c>
      <c r="H1005" s="145" t="s">
        <v>1098</v>
      </c>
      <c r="I1005" s="146" t="s">
        <v>1099</v>
      </c>
      <c r="J1005" s="145" t="s">
        <v>1100</v>
      </c>
    </row>
    <row r="1006" spans="1:8" ht="12.75">
      <c r="A1006" s="147" t="s">
        <v>1215</v>
      </c>
      <c r="C1006" s="148">
        <v>178.2290000000503</v>
      </c>
      <c r="D1006" s="128">
        <v>516.1815505307168</v>
      </c>
      <c r="F1006" s="128">
        <v>476.99999999953434</v>
      </c>
      <c r="G1006" s="128">
        <v>450</v>
      </c>
      <c r="H1006" s="149" t="s">
        <v>728</v>
      </c>
    </row>
    <row r="1008" spans="4:8" ht="12.75">
      <c r="D1008" s="128">
        <v>510.1449530222453</v>
      </c>
      <c r="F1008" s="128">
        <v>401</v>
      </c>
      <c r="G1008" s="128">
        <v>456</v>
      </c>
      <c r="H1008" s="149" t="s">
        <v>729</v>
      </c>
    </row>
    <row r="1010" spans="4:8" ht="12.75">
      <c r="D1010" s="128">
        <v>542.7985161952674</v>
      </c>
      <c r="F1010" s="128">
        <v>414</v>
      </c>
      <c r="G1010" s="128">
        <v>474</v>
      </c>
      <c r="H1010" s="149" t="s">
        <v>730</v>
      </c>
    </row>
    <row r="1012" spans="1:8" ht="12.75">
      <c r="A1012" s="144" t="s">
        <v>1101</v>
      </c>
      <c r="C1012" s="150" t="s">
        <v>1102</v>
      </c>
      <c r="D1012" s="128">
        <v>523.0416732494099</v>
      </c>
      <c r="F1012" s="128">
        <v>430.66666666651145</v>
      </c>
      <c r="G1012" s="128">
        <v>460</v>
      </c>
      <c r="H1012" s="128">
        <v>76.84896491614957</v>
      </c>
    </row>
    <row r="1013" spans="1:8" ht="12.75">
      <c r="A1013" s="127">
        <v>38385.05825231481</v>
      </c>
      <c r="C1013" s="150" t="s">
        <v>1103</v>
      </c>
      <c r="D1013" s="128">
        <v>17.374111768958166</v>
      </c>
      <c r="F1013" s="128">
        <v>40.6489032239712</v>
      </c>
      <c r="G1013" s="128">
        <v>12.489995996796797</v>
      </c>
      <c r="H1013" s="128">
        <v>17.374111768958166</v>
      </c>
    </row>
    <row r="1015" spans="3:8" ht="12.75">
      <c r="C1015" s="150" t="s">
        <v>1104</v>
      </c>
      <c r="D1015" s="128">
        <v>3.3217452179328366</v>
      </c>
      <c r="F1015" s="128">
        <v>9.438599819810959</v>
      </c>
      <c r="G1015" s="128">
        <v>2.7152165210427825</v>
      </c>
      <c r="H1015" s="128">
        <v>22.608127237517355</v>
      </c>
    </row>
    <row r="1016" spans="1:10" ht="12.75">
      <c r="A1016" s="144" t="s">
        <v>1093</v>
      </c>
      <c r="C1016" s="145" t="s">
        <v>1094</v>
      </c>
      <c r="D1016" s="145" t="s">
        <v>1095</v>
      </c>
      <c r="F1016" s="145" t="s">
        <v>1096</v>
      </c>
      <c r="G1016" s="145" t="s">
        <v>1097</v>
      </c>
      <c r="H1016" s="145" t="s">
        <v>1098</v>
      </c>
      <c r="I1016" s="146" t="s">
        <v>1099</v>
      </c>
      <c r="J1016" s="145" t="s">
        <v>1100</v>
      </c>
    </row>
    <row r="1017" spans="1:8" ht="12.75">
      <c r="A1017" s="147" t="s">
        <v>1244</v>
      </c>
      <c r="C1017" s="148">
        <v>251.61100000003353</v>
      </c>
      <c r="D1017" s="128">
        <v>4793995.791755676</v>
      </c>
      <c r="F1017" s="128">
        <v>31100</v>
      </c>
      <c r="G1017" s="128">
        <v>28500</v>
      </c>
      <c r="H1017" s="149" t="s">
        <v>731</v>
      </c>
    </row>
    <row r="1019" spans="4:8" ht="12.75">
      <c r="D1019" s="128">
        <v>5119230.610450745</v>
      </c>
      <c r="F1019" s="128">
        <v>33000</v>
      </c>
      <c r="G1019" s="128">
        <v>27600</v>
      </c>
      <c r="H1019" s="149" t="s">
        <v>732</v>
      </c>
    </row>
    <row r="1021" spans="4:8" ht="12.75">
      <c r="D1021" s="128">
        <v>4884328.72693634</v>
      </c>
      <c r="F1021" s="128">
        <v>32600</v>
      </c>
      <c r="G1021" s="128">
        <v>27300</v>
      </c>
      <c r="H1021" s="149" t="s">
        <v>733</v>
      </c>
    </row>
    <row r="1023" spans="1:10" ht="12.75">
      <c r="A1023" s="144" t="s">
        <v>1101</v>
      </c>
      <c r="C1023" s="150" t="s">
        <v>1102</v>
      </c>
      <c r="D1023" s="128">
        <v>4932518.37638092</v>
      </c>
      <c r="F1023" s="128">
        <v>32233.333333333336</v>
      </c>
      <c r="G1023" s="128">
        <v>27800</v>
      </c>
      <c r="H1023" s="128">
        <v>4902523.56075478</v>
      </c>
      <c r="I1023" s="128">
        <v>-0.0001</v>
      </c>
      <c r="J1023" s="128">
        <v>-0.0001</v>
      </c>
    </row>
    <row r="1024" spans="1:8" ht="12.75">
      <c r="A1024" s="127">
        <v>38385.05873842593</v>
      </c>
      <c r="C1024" s="150" t="s">
        <v>1103</v>
      </c>
      <c r="D1024" s="128">
        <v>167887.17508523393</v>
      </c>
      <c r="F1024" s="128">
        <v>1001.6652800877813</v>
      </c>
      <c r="G1024" s="128">
        <v>624.4997998398399</v>
      </c>
      <c r="H1024" s="128">
        <v>167887.17508523393</v>
      </c>
    </row>
    <row r="1026" spans="3:8" ht="12.75">
      <c r="C1026" s="150" t="s">
        <v>1104</v>
      </c>
      <c r="D1026" s="128">
        <v>3.4036806814375375</v>
      </c>
      <c r="F1026" s="128">
        <v>3.107544819300251</v>
      </c>
      <c r="G1026" s="128">
        <v>2.2464021576972657</v>
      </c>
      <c r="H1026" s="128">
        <v>3.4245052166436993</v>
      </c>
    </row>
    <row r="1027" spans="1:10" ht="12.75">
      <c r="A1027" s="144" t="s">
        <v>1093</v>
      </c>
      <c r="C1027" s="145" t="s">
        <v>1094</v>
      </c>
      <c r="D1027" s="145" t="s">
        <v>1095</v>
      </c>
      <c r="F1027" s="145" t="s">
        <v>1096</v>
      </c>
      <c r="G1027" s="145" t="s">
        <v>1097</v>
      </c>
      <c r="H1027" s="145" t="s">
        <v>1098</v>
      </c>
      <c r="I1027" s="146" t="s">
        <v>1099</v>
      </c>
      <c r="J1027" s="145" t="s">
        <v>1100</v>
      </c>
    </row>
    <row r="1028" spans="1:8" ht="12.75">
      <c r="A1028" s="147" t="s">
        <v>1247</v>
      </c>
      <c r="C1028" s="148">
        <v>257.6099999998696</v>
      </c>
      <c r="D1028" s="128">
        <v>411193.03374385834</v>
      </c>
      <c r="F1028" s="128">
        <v>13382.5</v>
      </c>
      <c r="G1028" s="128">
        <v>11550</v>
      </c>
      <c r="H1028" s="149" t="s">
        <v>734</v>
      </c>
    </row>
    <row r="1030" spans="4:8" ht="12.75">
      <c r="D1030" s="128">
        <v>415368.46901369095</v>
      </c>
      <c r="F1030" s="128">
        <v>13095</v>
      </c>
      <c r="G1030" s="128">
        <v>11640</v>
      </c>
      <c r="H1030" s="149" t="s">
        <v>735</v>
      </c>
    </row>
    <row r="1032" spans="4:8" ht="12.75">
      <c r="D1032" s="128">
        <v>407867.61829662323</v>
      </c>
      <c r="F1032" s="128">
        <v>13142.5</v>
      </c>
      <c r="G1032" s="128">
        <v>11395</v>
      </c>
      <c r="H1032" s="149" t="s">
        <v>736</v>
      </c>
    </row>
    <row r="1034" spans="1:10" ht="12.75">
      <c r="A1034" s="144" t="s">
        <v>1101</v>
      </c>
      <c r="C1034" s="150" t="s">
        <v>1102</v>
      </c>
      <c r="D1034" s="128">
        <v>411476.3736847242</v>
      </c>
      <c r="F1034" s="128">
        <v>13206.666666666668</v>
      </c>
      <c r="G1034" s="128">
        <v>11528.333333333332</v>
      </c>
      <c r="H1034" s="128">
        <v>399108.8736847242</v>
      </c>
      <c r="I1034" s="128">
        <v>-0.0001</v>
      </c>
      <c r="J1034" s="128">
        <v>-0.0001</v>
      </c>
    </row>
    <row r="1035" spans="1:8" ht="12.75">
      <c r="A1035" s="127">
        <v>38385.059375</v>
      </c>
      <c r="C1035" s="150" t="s">
        <v>1103</v>
      </c>
      <c r="D1035" s="128">
        <v>3758.4440279938317</v>
      </c>
      <c r="F1035" s="128">
        <v>154.11710915188272</v>
      </c>
      <c r="G1035" s="128">
        <v>123.92874296680867</v>
      </c>
      <c r="H1035" s="128">
        <v>3758.4440279938317</v>
      </c>
    </row>
    <row r="1037" spans="3:8" ht="12.75">
      <c r="C1037" s="150" t="s">
        <v>1104</v>
      </c>
      <c r="D1037" s="128">
        <v>0.913404576388528</v>
      </c>
      <c r="F1037" s="128">
        <v>1.1669644812106215</v>
      </c>
      <c r="G1037" s="128">
        <v>1.0749927104248265</v>
      </c>
      <c r="H1037" s="128">
        <v>0.9417089610898535</v>
      </c>
    </row>
    <row r="1038" spans="1:10" ht="12.75">
      <c r="A1038" s="144" t="s">
        <v>1093</v>
      </c>
      <c r="C1038" s="145" t="s">
        <v>1094</v>
      </c>
      <c r="D1038" s="145" t="s">
        <v>1095</v>
      </c>
      <c r="F1038" s="145" t="s">
        <v>1096</v>
      </c>
      <c r="G1038" s="145" t="s">
        <v>1097</v>
      </c>
      <c r="H1038" s="145" t="s">
        <v>1098</v>
      </c>
      <c r="I1038" s="146" t="s">
        <v>1099</v>
      </c>
      <c r="J1038" s="145" t="s">
        <v>1100</v>
      </c>
    </row>
    <row r="1039" spans="1:8" ht="12.75">
      <c r="A1039" s="147" t="s">
        <v>1246</v>
      </c>
      <c r="C1039" s="148">
        <v>259.9399999999441</v>
      </c>
      <c r="D1039" s="128">
        <v>2991831.4722747803</v>
      </c>
      <c r="F1039" s="128">
        <v>24875</v>
      </c>
      <c r="G1039" s="128">
        <v>21875</v>
      </c>
      <c r="H1039" s="149" t="s">
        <v>737</v>
      </c>
    </row>
    <row r="1041" spans="4:8" ht="12.75">
      <c r="D1041" s="128">
        <v>3099811.6249923706</v>
      </c>
      <c r="F1041" s="128">
        <v>25425</v>
      </c>
      <c r="G1041" s="128">
        <v>21550</v>
      </c>
      <c r="H1041" s="149" t="s">
        <v>738</v>
      </c>
    </row>
    <row r="1043" spans="4:8" ht="12.75">
      <c r="D1043" s="128">
        <v>3048187.172554016</v>
      </c>
      <c r="F1043" s="128">
        <v>25050</v>
      </c>
      <c r="G1043" s="128">
        <v>21325</v>
      </c>
      <c r="H1043" s="149" t="s">
        <v>739</v>
      </c>
    </row>
    <row r="1045" spans="1:10" ht="12.75">
      <c r="A1045" s="144" t="s">
        <v>1101</v>
      </c>
      <c r="C1045" s="150" t="s">
        <v>1102</v>
      </c>
      <c r="D1045" s="128">
        <v>3046610.0899403887</v>
      </c>
      <c r="F1045" s="128">
        <v>25116.666666666664</v>
      </c>
      <c r="G1045" s="128">
        <v>21583.333333333336</v>
      </c>
      <c r="H1045" s="128">
        <v>3023242.244822544</v>
      </c>
      <c r="I1045" s="128">
        <v>-0.0001</v>
      </c>
      <c r="J1045" s="128">
        <v>-0.0001</v>
      </c>
    </row>
    <row r="1046" spans="1:8" ht="12.75">
      <c r="A1046" s="127">
        <v>38385.0600462963</v>
      </c>
      <c r="C1046" s="150" t="s">
        <v>1103</v>
      </c>
      <c r="D1046" s="128">
        <v>54007.34892038614</v>
      </c>
      <c r="F1046" s="128">
        <v>280.9952550014561</v>
      </c>
      <c r="G1046" s="128">
        <v>276.51100038395094</v>
      </c>
      <c r="H1046" s="128">
        <v>54007.34892038614</v>
      </c>
    </row>
    <row r="1048" spans="3:8" ht="12.75">
      <c r="C1048" s="150" t="s">
        <v>1104</v>
      </c>
      <c r="D1048" s="128">
        <v>1.7727030150235887</v>
      </c>
      <c r="F1048" s="128">
        <v>1.1187601393554991</v>
      </c>
      <c r="G1048" s="128">
        <v>1.2811320481109698</v>
      </c>
      <c r="H1048" s="128">
        <v>1.7864049436619396</v>
      </c>
    </row>
    <row r="1049" spans="1:10" ht="12.75">
      <c r="A1049" s="144" t="s">
        <v>1093</v>
      </c>
      <c r="C1049" s="145" t="s">
        <v>1094</v>
      </c>
      <c r="D1049" s="145" t="s">
        <v>1095</v>
      </c>
      <c r="F1049" s="145" t="s">
        <v>1096</v>
      </c>
      <c r="G1049" s="145" t="s">
        <v>1097</v>
      </c>
      <c r="H1049" s="145" t="s">
        <v>1098</v>
      </c>
      <c r="I1049" s="146" t="s">
        <v>1099</v>
      </c>
      <c r="J1049" s="145" t="s">
        <v>1100</v>
      </c>
    </row>
    <row r="1050" spans="1:8" ht="12.75">
      <c r="A1050" s="147" t="s">
        <v>1248</v>
      </c>
      <c r="C1050" s="148">
        <v>285.2129999999888</v>
      </c>
      <c r="D1050" s="128">
        <v>981190.2388706207</v>
      </c>
      <c r="F1050" s="128">
        <v>12875</v>
      </c>
      <c r="G1050" s="128">
        <v>12525</v>
      </c>
      <c r="H1050" s="149" t="s">
        <v>740</v>
      </c>
    </row>
    <row r="1052" spans="4:8" ht="12.75">
      <c r="D1052" s="128">
        <v>999869.980134964</v>
      </c>
      <c r="F1052" s="128">
        <v>13175</v>
      </c>
      <c r="G1052" s="128">
        <v>12500</v>
      </c>
      <c r="H1052" s="149" t="s">
        <v>741</v>
      </c>
    </row>
    <row r="1054" spans="4:8" ht="12.75">
      <c r="D1054" s="128">
        <v>999617.2209749222</v>
      </c>
      <c r="F1054" s="128">
        <v>13325</v>
      </c>
      <c r="G1054" s="128">
        <v>12475</v>
      </c>
      <c r="H1054" s="149" t="s">
        <v>742</v>
      </c>
    </row>
    <row r="1056" spans="1:10" ht="12.75">
      <c r="A1056" s="144" t="s">
        <v>1101</v>
      </c>
      <c r="C1056" s="150" t="s">
        <v>1102</v>
      </c>
      <c r="D1056" s="128">
        <v>993559.1466601689</v>
      </c>
      <c r="F1056" s="128">
        <v>13125</v>
      </c>
      <c r="G1056" s="128">
        <v>12500</v>
      </c>
      <c r="H1056" s="128">
        <v>980779.6812895734</v>
      </c>
      <c r="I1056" s="128">
        <v>-0.0001</v>
      </c>
      <c r="J1056" s="128">
        <v>-0.0001</v>
      </c>
    </row>
    <row r="1057" spans="1:8" ht="12.75">
      <c r="A1057" s="127">
        <v>38385.06072916667</v>
      </c>
      <c r="C1057" s="150" t="s">
        <v>1103</v>
      </c>
      <c r="D1057" s="128">
        <v>10712.533861235865</v>
      </c>
      <c r="F1057" s="128">
        <v>229.12878474779203</v>
      </c>
      <c r="G1057" s="128">
        <v>25</v>
      </c>
      <c r="H1057" s="128">
        <v>10712.533861235865</v>
      </c>
    </row>
    <row r="1059" spans="3:8" ht="12.75">
      <c r="C1059" s="150" t="s">
        <v>1104</v>
      </c>
      <c r="D1059" s="128">
        <v>1.0781979006731361</v>
      </c>
      <c r="F1059" s="128">
        <v>1.7457431218879393</v>
      </c>
      <c r="G1059" s="128">
        <v>0.2</v>
      </c>
      <c r="H1059" s="128">
        <v>1.0922467161177876</v>
      </c>
    </row>
    <row r="1060" spans="1:10" ht="12.75">
      <c r="A1060" s="144" t="s">
        <v>1093</v>
      </c>
      <c r="C1060" s="145" t="s">
        <v>1094</v>
      </c>
      <c r="D1060" s="145" t="s">
        <v>1095</v>
      </c>
      <c r="F1060" s="145" t="s">
        <v>1096</v>
      </c>
      <c r="G1060" s="145" t="s">
        <v>1097</v>
      </c>
      <c r="H1060" s="145" t="s">
        <v>1098</v>
      </c>
      <c r="I1060" s="146" t="s">
        <v>1099</v>
      </c>
      <c r="J1060" s="145" t="s">
        <v>1100</v>
      </c>
    </row>
    <row r="1061" spans="1:8" ht="12.75">
      <c r="A1061" s="147" t="s">
        <v>1244</v>
      </c>
      <c r="C1061" s="148">
        <v>288.1579999998212</v>
      </c>
      <c r="D1061" s="128">
        <v>504092.3649234772</v>
      </c>
      <c r="F1061" s="128">
        <v>4890</v>
      </c>
      <c r="G1061" s="128">
        <v>4280</v>
      </c>
      <c r="H1061" s="149" t="s">
        <v>743</v>
      </c>
    </row>
    <row r="1063" spans="4:8" ht="12.75">
      <c r="D1063" s="128">
        <v>488314.99830293655</v>
      </c>
      <c r="F1063" s="128">
        <v>4890</v>
      </c>
      <c r="G1063" s="128">
        <v>4280</v>
      </c>
      <c r="H1063" s="149" t="s">
        <v>744</v>
      </c>
    </row>
    <row r="1065" spans="4:8" ht="12.75">
      <c r="D1065" s="128">
        <v>485521.53696632385</v>
      </c>
      <c r="F1065" s="128">
        <v>4890</v>
      </c>
      <c r="G1065" s="128">
        <v>4280</v>
      </c>
      <c r="H1065" s="149" t="s">
        <v>745</v>
      </c>
    </row>
    <row r="1067" spans="1:10" ht="12.75">
      <c r="A1067" s="144" t="s">
        <v>1101</v>
      </c>
      <c r="C1067" s="150" t="s">
        <v>1102</v>
      </c>
      <c r="D1067" s="128">
        <v>492642.96673091257</v>
      </c>
      <c r="F1067" s="128">
        <v>4890</v>
      </c>
      <c r="G1067" s="128">
        <v>4280</v>
      </c>
      <c r="H1067" s="128">
        <v>488062.6901822399</v>
      </c>
      <c r="I1067" s="128">
        <v>-0.0001</v>
      </c>
      <c r="J1067" s="128">
        <v>-0.0001</v>
      </c>
    </row>
    <row r="1068" spans="1:8" ht="12.75">
      <c r="A1068" s="127">
        <v>38385.06115740741</v>
      </c>
      <c r="C1068" s="150" t="s">
        <v>1103</v>
      </c>
      <c r="D1068" s="128">
        <v>10013.360863800819</v>
      </c>
      <c r="H1068" s="128">
        <v>10013.360863800819</v>
      </c>
    </row>
    <row r="1070" spans="3:8" ht="12.75">
      <c r="C1070" s="150" t="s">
        <v>1104</v>
      </c>
      <c r="D1070" s="128">
        <v>2.0325796854967053</v>
      </c>
      <c r="F1070" s="128">
        <v>0</v>
      </c>
      <c r="G1070" s="128">
        <v>0</v>
      </c>
      <c r="H1070" s="128">
        <v>2.051654647082711</v>
      </c>
    </row>
    <row r="1071" spans="1:10" ht="12.75">
      <c r="A1071" s="144" t="s">
        <v>1093</v>
      </c>
      <c r="C1071" s="145" t="s">
        <v>1094</v>
      </c>
      <c r="D1071" s="145" t="s">
        <v>1095</v>
      </c>
      <c r="F1071" s="145" t="s">
        <v>1096</v>
      </c>
      <c r="G1071" s="145" t="s">
        <v>1097</v>
      </c>
      <c r="H1071" s="145" t="s">
        <v>1098</v>
      </c>
      <c r="I1071" s="146" t="s">
        <v>1099</v>
      </c>
      <c r="J1071" s="145" t="s">
        <v>1100</v>
      </c>
    </row>
    <row r="1072" spans="1:8" ht="12.75">
      <c r="A1072" s="147" t="s">
        <v>1245</v>
      </c>
      <c r="C1072" s="148">
        <v>334.94100000010803</v>
      </c>
      <c r="D1072" s="128">
        <v>265515.20239400864</v>
      </c>
      <c r="F1072" s="128">
        <v>30400</v>
      </c>
      <c r="H1072" s="149" t="s">
        <v>746</v>
      </c>
    </row>
    <row r="1074" spans="4:8" ht="12.75">
      <c r="D1074" s="128">
        <v>195050</v>
      </c>
      <c r="F1074" s="128">
        <v>30600</v>
      </c>
      <c r="H1074" s="149" t="s">
        <v>747</v>
      </c>
    </row>
    <row r="1076" spans="4:8" ht="12.75">
      <c r="D1076" s="128">
        <v>264186.23509311676</v>
      </c>
      <c r="F1076" s="128">
        <v>30900</v>
      </c>
      <c r="H1076" s="149" t="s">
        <v>748</v>
      </c>
    </row>
    <row r="1078" spans="1:10" ht="12.75">
      <c r="A1078" s="144" t="s">
        <v>1101</v>
      </c>
      <c r="C1078" s="150" t="s">
        <v>1102</v>
      </c>
      <c r="D1078" s="128">
        <v>241583.81249570847</v>
      </c>
      <c r="F1078" s="128">
        <v>30633.333333333336</v>
      </c>
      <c r="H1078" s="128">
        <v>210950.47916237515</v>
      </c>
      <c r="I1078" s="128">
        <v>-0.0001</v>
      </c>
      <c r="J1078" s="128">
        <v>-0.0001</v>
      </c>
    </row>
    <row r="1079" spans="1:8" ht="12.75">
      <c r="A1079" s="127">
        <v>38385.06159722222</v>
      </c>
      <c r="C1079" s="150" t="s">
        <v>1103</v>
      </c>
      <c r="D1079" s="128">
        <v>40304.94160225321</v>
      </c>
      <c r="F1079" s="128">
        <v>251.66114784235833</v>
      </c>
      <c r="H1079" s="128">
        <v>40304.94160225321</v>
      </c>
    </row>
    <row r="1081" spans="3:8" ht="12.75">
      <c r="C1081" s="150" t="s">
        <v>1104</v>
      </c>
      <c r="D1081" s="128">
        <v>16.683626765336022</v>
      </c>
      <c r="F1081" s="128">
        <v>0.8215271420316376</v>
      </c>
      <c r="H1081" s="128">
        <v>19.106352240721503</v>
      </c>
    </row>
    <row r="1082" spans="1:10" ht="12.75">
      <c r="A1082" s="144" t="s">
        <v>1093</v>
      </c>
      <c r="C1082" s="145" t="s">
        <v>1094</v>
      </c>
      <c r="D1082" s="145" t="s">
        <v>1095</v>
      </c>
      <c r="F1082" s="145" t="s">
        <v>1096</v>
      </c>
      <c r="G1082" s="145" t="s">
        <v>1097</v>
      </c>
      <c r="H1082" s="145" t="s">
        <v>1098</v>
      </c>
      <c r="I1082" s="146" t="s">
        <v>1099</v>
      </c>
      <c r="J1082" s="145" t="s">
        <v>1100</v>
      </c>
    </row>
    <row r="1083" spans="1:8" ht="12.75">
      <c r="A1083" s="147" t="s">
        <v>1249</v>
      </c>
      <c r="C1083" s="148">
        <v>393.36599999992177</v>
      </c>
      <c r="D1083" s="128">
        <v>4192554.387451172</v>
      </c>
      <c r="F1083" s="128">
        <v>15600</v>
      </c>
      <c r="G1083" s="128">
        <v>15100</v>
      </c>
      <c r="H1083" s="149" t="s">
        <v>749</v>
      </c>
    </row>
    <row r="1085" spans="4:8" ht="12.75">
      <c r="D1085" s="128">
        <v>3781550</v>
      </c>
      <c r="F1085" s="128">
        <v>16700</v>
      </c>
      <c r="G1085" s="128">
        <v>13900</v>
      </c>
      <c r="H1085" s="149" t="s">
        <v>750</v>
      </c>
    </row>
    <row r="1087" spans="4:8" ht="12.75">
      <c r="D1087" s="128">
        <v>4203572.2054748535</v>
      </c>
      <c r="F1087" s="128">
        <v>19500</v>
      </c>
      <c r="G1087" s="128">
        <v>15300</v>
      </c>
      <c r="H1087" s="149" t="s">
        <v>751</v>
      </c>
    </row>
    <row r="1089" spans="1:10" ht="12.75">
      <c r="A1089" s="144" t="s">
        <v>1101</v>
      </c>
      <c r="C1089" s="150" t="s">
        <v>1102</v>
      </c>
      <c r="D1089" s="128">
        <v>4059225.530975342</v>
      </c>
      <c r="F1089" s="128">
        <v>17266.666666666668</v>
      </c>
      <c r="G1089" s="128">
        <v>14766.666666666668</v>
      </c>
      <c r="H1089" s="128">
        <v>4043208.864308675</v>
      </c>
      <c r="I1089" s="128">
        <v>-0.0001</v>
      </c>
      <c r="J1089" s="128">
        <v>-0.0001</v>
      </c>
    </row>
    <row r="1090" spans="1:8" ht="12.75">
      <c r="A1090" s="127">
        <v>38385.062048611115</v>
      </c>
      <c r="C1090" s="150" t="s">
        <v>1103</v>
      </c>
      <c r="D1090" s="128">
        <v>240537.15608055927</v>
      </c>
      <c r="F1090" s="128">
        <v>2010.8041509140896</v>
      </c>
      <c r="G1090" s="128">
        <v>757.1877794400366</v>
      </c>
      <c r="H1090" s="128">
        <v>240537.15608055927</v>
      </c>
    </row>
    <row r="1092" spans="3:8" ht="12.75">
      <c r="C1092" s="150" t="s">
        <v>1104</v>
      </c>
      <c r="D1092" s="128">
        <v>5.925690855190388</v>
      </c>
      <c r="F1092" s="128">
        <v>11.645583885602838</v>
      </c>
      <c r="G1092" s="128">
        <v>5.127682479277898</v>
      </c>
      <c r="H1092" s="128">
        <v>5.949164739024369</v>
      </c>
    </row>
    <row r="1093" spans="1:10" ht="12.75">
      <c r="A1093" s="144" t="s">
        <v>1093</v>
      </c>
      <c r="C1093" s="145" t="s">
        <v>1094</v>
      </c>
      <c r="D1093" s="145" t="s">
        <v>1095</v>
      </c>
      <c r="F1093" s="145" t="s">
        <v>1096</v>
      </c>
      <c r="G1093" s="145" t="s">
        <v>1097</v>
      </c>
      <c r="H1093" s="145" t="s">
        <v>1098</v>
      </c>
      <c r="I1093" s="146" t="s">
        <v>1099</v>
      </c>
      <c r="J1093" s="145" t="s">
        <v>1100</v>
      </c>
    </row>
    <row r="1094" spans="1:8" ht="12.75">
      <c r="A1094" s="147" t="s">
        <v>1243</v>
      </c>
      <c r="C1094" s="148">
        <v>396.15199999976903</v>
      </c>
      <c r="D1094" s="128">
        <v>5187600</v>
      </c>
      <c r="F1094" s="128">
        <v>100000</v>
      </c>
      <c r="G1094" s="128">
        <v>103400</v>
      </c>
      <c r="H1094" s="149" t="s">
        <v>752</v>
      </c>
    </row>
    <row r="1096" spans="4:8" ht="12.75">
      <c r="D1096" s="128">
        <v>5634551.395652771</v>
      </c>
      <c r="F1096" s="128">
        <v>103900</v>
      </c>
      <c r="G1096" s="128">
        <v>105300</v>
      </c>
      <c r="H1096" s="149" t="s">
        <v>753</v>
      </c>
    </row>
    <row r="1098" spans="4:8" ht="12.75">
      <c r="D1098" s="128">
        <v>5808987.804008484</v>
      </c>
      <c r="F1098" s="128">
        <v>102800</v>
      </c>
      <c r="G1098" s="128">
        <v>105600</v>
      </c>
      <c r="H1098" s="149" t="s">
        <v>754</v>
      </c>
    </row>
    <row r="1100" spans="1:10" ht="12.75">
      <c r="A1100" s="144" t="s">
        <v>1101</v>
      </c>
      <c r="C1100" s="150" t="s">
        <v>1102</v>
      </c>
      <c r="D1100" s="128">
        <v>5543713.066553751</v>
      </c>
      <c r="F1100" s="128">
        <v>102233.33333333334</v>
      </c>
      <c r="G1100" s="128">
        <v>104766.66666666666</v>
      </c>
      <c r="H1100" s="128">
        <v>5440226.621845072</v>
      </c>
      <c r="I1100" s="128">
        <v>-0.0001</v>
      </c>
      <c r="J1100" s="128">
        <v>-0.0001</v>
      </c>
    </row>
    <row r="1101" spans="1:8" ht="12.75">
      <c r="A1101" s="127">
        <v>38385.06251157408</v>
      </c>
      <c r="C1101" s="150" t="s">
        <v>1103</v>
      </c>
      <c r="D1101" s="128">
        <v>320498.67748205556</v>
      </c>
      <c r="F1101" s="128">
        <v>2010.8041509140896</v>
      </c>
      <c r="G1101" s="128">
        <v>1193.0353445448854</v>
      </c>
      <c r="H1101" s="128">
        <v>320498.67748205556</v>
      </c>
    </row>
    <row r="1103" spans="3:8" ht="12.75">
      <c r="C1103" s="150" t="s">
        <v>1104</v>
      </c>
      <c r="D1103" s="128">
        <v>5.781299891144863</v>
      </c>
      <c r="F1103" s="128">
        <v>1.9668772261957188</v>
      </c>
      <c r="G1103" s="128">
        <v>1.1387547036699515</v>
      </c>
      <c r="H1103" s="128">
        <v>5.891274385429137</v>
      </c>
    </row>
    <row r="1104" spans="1:10" ht="12.75">
      <c r="A1104" s="144" t="s">
        <v>1093</v>
      </c>
      <c r="C1104" s="145" t="s">
        <v>1094</v>
      </c>
      <c r="D1104" s="145" t="s">
        <v>1095</v>
      </c>
      <c r="F1104" s="145" t="s">
        <v>1096</v>
      </c>
      <c r="G1104" s="145" t="s">
        <v>1097</v>
      </c>
      <c r="H1104" s="145" t="s">
        <v>1098</v>
      </c>
      <c r="I1104" s="146" t="s">
        <v>1099</v>
      </c>
      <c r="J1104" s="145" t="s">
        <v>1100</v>
      </c>
    </row>
    <row r="1105" spans="1:8" ht="12.75">
      <c r="A1105" s="147" t="s">
        <v>1250</v>
      </c>
      <c r="C1105" s="148">
        <v>589.5920000001788</v>
      </c>
      <c r="D1105" s="128">
        <v>517216.15091228485</v>
      </c>
      <c r="F1105" s="128">
        <v>4140</v>
      </c>
      <c r="G1105" s="128">
        <v>3570</v>
      </c>
      <c r="H1105" s="149" t="s">
        <v>755</v>
      </c>
    </row>
    <row r="1107" spans="4:8" ht="12.75">
      <c r="D1107" s="128">
        <v>496392.60854148865</v>
      </c>
      <c r="F1107" s="128">
        <v>4050</v>
      </c>
      <c r="G1107" s="128">
        <v>3640.0000000037253</v>
      </c>
      <c r="H1107" s="149" t="s">
        <v>756</v>
      </c>
    </row>
    <row r="1109" spans="4:8" ht="12.75">
      <c r="D1109" s="128">
        <v>499129.4321193695</v>
      </c>
      <c r="F1109" s="128">
        <v>3909.9999999962747</v>
      </c>
      <c r="G1109" s="128">
        <v>3770</v>
      </c>
      <c r="H1109" s="149" t="s">
        <v>757</v>
      </c>
    </row>
    <row r="1111" spans="1:10" ht="12.75">
      <c r="A1111" s="144" t="s">
        <v>1101</v>
      </c>
      <c r="C1111" s="150" t="s">
        <v>1102</v>
      </c>
      <c r="D1111" s="128">
        <v>504246.0638577143</v>
      </c>
      <c r="F1111" s="128">
        <v>4033.3333333320916</v>
      </c>
      <c r="G1111" s="128">
        <v>3660.0000000012415</v>
      </c>
      <c r="H1111" s="128">
        <v>500399.39719104767</v>
      </c>
      <c r="I1111" s="128">
        <v>-0.0001</v>
      </c>
      <c r="J1111" s="128">
        <v>-0.0001</v>
      </c>
    </row>
    <row r="1112" spans="1:8" ht="12.75">
      <c r="A1112" s="127">
        <v>38385.062997685185</v>
      </c>
      <c r="C1112" s="150" t="s">
        <v>1103</v>
      </c>
      <c r="D1112" s="128">
        <v>11315.472569736463</v>
      </c>
      <c r="F1112" s="128">
        <v>115.90225767341325</v>
      </c>
      <c r="G1112" s="128">
        <v>101.48891565054633</v>
      </c>
      <c r="H1112" s="128">
        <v>11315.472569736463</v>
      </c>
    </row>
    <row r="1114" spans="3:8" ht="12.75">
      <c r="C1114" s="150" t="s">
        <v>1104</v>
      </c>
      <c r="D1114" s="128">
        <v>2.2440378578600884</v>
      </c>
      <c r="F1114" s="128">
        <v>2.873609694383031</v>
      </c>
      <c r="G1114" s="128">
        <v>2.7729211926369377</v>
      </c>
      <c r="H1114" s="128">
        <v>2.2612882096291425</v>
      </c>
    </row>
    <row r="1115" spans="1:10" ht="12.75">
      <c r="A1115" s="144" t="s">
        <v>1093</v>
      </c>
      <c r="C1115" s="145" t="s">
        <v>1094</v>
      </c>
      <c r="D1115" s="145" t="s">
        <v>1095</v>
      </c>
      <c r="F1115" s="145" t="s">
        <v>1096</v>
      </c>
      <c r="G1115" s="145" t="s">
        <v>1097</v>
      </c>
      <c r="H1115" s="145" t="s">
        <v>1098</v>
      </c>
      <c r="I1115" s="146" t="s">
        <v>1099</v>
      </c>
      <c r="J1115" s="145" t="s">
        <v>1100</v>
      </c>
    </row>
    <row r="1116" spans="1:8" ht="12.75">
      <c r="A1116" s="147" t="s">
        <v>1251</v>
      </c>
      <c r="C1116" s="148">
        <v>766.4900000002235</v>
      </c>
      <c r="D1116" s="128">
        <v>3154.7733867689967</v>
      </c>
      <c r="F1116" s="128">
        <v>1960</v>
      </c>
      <c r="G1116" s="128">
        <v>1682</v>
      </c>
      <c r="H1116" s="149" t="s">
        <v>758</v>
      </c>
    </row>
    <row r="1118" spans="4:8" ht="12.75">
      <c r="D1118" s="128">
        <v>3036.71086300537</v>
      </c>
      <c r="F1118" s="128">
        <v>1844</v>
      </c>
      <c r="G1118" s="128">
        <v>1731</v>
      </c>
      <c r="H1118" s="149" t="s">
        <v>759</v>
      </c>
    </row>
    <row r="1120" spans="4:8" ht="12.75">
      <c r="D1120" s="128">
        <v>3445.739080052823</v>
      </c>
      <c r="F1120" s="128">
        <v>1685.9999999981374</v>
      </c>
      <c r="G1120" s="128">
        <v>1740</v>
      </c>
      <c r="H1120" s="149" t="s">
        <v>760</v>
      </c>
    </row>
    <row r="1122" spans="1:10" ht="12.75">
      <c r="A1122" s="144" t="s">
        <v>1101</v>
      </c>
      <c r="C1122" s="150" t="s">
        <v>1102</v>
      </c>
      <c r="D1122" s="128">
        <v>3212.407776609063</v>
      </c>
      <c r="F1122" s="128">
        <v>1829.9999999993793</v>
      </c>
      <c r="G1122" s="128">
        <v>1717.6666666666665</v>
      </c>
      <c r="H1122" s="128">
        <v>1440.7663131947272</v>
      </c>
      <c r="I1122" s="128">
        <v>-0.0001</v>
      </c>
      <c r="J1122" s="128">
        <v>-0.0001</v>
      </c>
    </row>
    <row r="1123" spans="1:8" ht="12.75">
      <c r="A1123" s="127">
        <v>38385.06349537037</v>
      </c>
      <c r="C1123" s="150" t="s">
        <v>1103</v>
      </c>
      <c r="D1123" s="128">
        <v>210.51677547033538</v>
      </c>
      <c r="F1123" s="128">
        <v>137.5354499766101</v>
      </c>
      <c r="G1123" s="128">
        <v>31.214312956291916</v>
      </c>
      <c r="H1123" s="128">
        <v>210.51677547033538</v>
      </c>
    </row>
    <row r="1125" spans="3:8" ht="12.75">
      <c r="C1125" s="150" t="s">
        <v>1104</v>
      </c>
      <c r="D1125" s="128">
        <v>6.553239504747794</v>
      </c>
      <c r="F1125" s="128">
        <v>7.515598359380151</v>
      </c>
      <c r="G1125" s="128">
        <v>1.8172508998423398</v>
      </c>
      <c r="H1125" s="128">
        <v>14.611444863916873</v>
      </c>
    </row>
    <row r="1126" spans="1:16" ht="12.75">
      <c r="A1126" s="138" t="s">
        <v>1183</v>
      </c>
      <c r="B1126" s="133" t="s">
        <v>761</v>
      </c>
      <c r="D1126" s="138" t="s">
        <v>1184</v>
      </c>
      <c r="E1126" s="133" t="s">
        <v>1185</v>
      </c>
      <c r="F1126" s="134" t="s">
        <v>1120</v>
      </c>
      <c r="G1126" s="139" t="s">
        <v>1187</v>
      </c>
      <c r="H1126" s="140">
        <v>1</v>
      </c>
      <c r="I1126" s="141" t="s">
        <v>1188</v>
      </c>
      <c r="J1126" s="140">
        <v>10</v>
      </c>
      <c r="K1126" s="139" t="s">
        <v>1189</v>
      </c>
      <c r="L1126" s="142">
        <v>1</v>
      </c>
      <c r="M1126" s="139" t="s">
        <v>1190</v>
      </c>
      <c r="N1126" s="143">
        <v>1</v>
      </c>
      <c r="O1126" s="139" t="s">
        <v>1191</v>
      </c>
      <c r="P1126" s="143">
        <v>1</v>
      </c>
    </row>
    <row r="1128" spans="1:10" ht="12.75">
      <c r="A1128" s="144" t="s">
        <v>1093</v>
      </c>
      <c r="C1128" s="145" t="s">
        <v>1094</v>
      </c>
      <c r="D1128" s="145" t="s">
        <v>1095</v>
      </c>
      <c r="F1128" s="145" t="s">
        <v>1096</v>
      </c>
      <c r="G1128" s="145" t="s">
        <v>1097</v>
      </c>
      <c r="H1128" s="145" t="s">
        <v>1098</v>
      </c>
      <c r="I1128" s="146" t="s">
        <v>1099</v>
      </c>
      <c r="J1128" s="145" t="s">
        <v>1100</v>
      </c>
    </row>
    <row r="1129" spans="1:8" ht="12.75">
      <c r="A1129" s="147" t="s">
        <v>1215</v>
      </c>
      <c r="C1129" s="148">
        <v>178.2290000000503</v>
      </c>
      <c r="D1129" s="128">
        <v>537.5</v>
      </c>
      <c r="F1129" s="128">
        <v>462.00000000046566</v>
      </c>
      <c r="G1129" s="128">
        <v>516</v>
      </c>
      <c r="H1129" s="149" t="s">
        <v>762</v>
      </c>
    </row>
    <row r="1131" spans="4:8" ht="12.75">
      <c r="D1131" s="128">
        <v>540</v>
      </c>
      <c r="F1131" s="128">
        <v>504</v>
      </c>
      <c r="G1131" s="128">
        <v>440</v>
      </c>
      <c r="H1131" s="149" t="s">
        <v>763</v>
      </c>
    </row>
    <row r="1133" spans="4:8" ht="12.75">
      <c r="D1133" s="128">
        <v>486.00000000046566</v>
      </c>
      <c r="F1133" s="128">
        <v>467</v>
      </c>
      <c r="G1133" s="128">
        <v>480.00000000046566</v>
      </c>
      <c r="H1133" s="149" t="s">
        <v>764</v>
      </c>
    </row>
    <row r="1135" spans="1:8" ht="12.75">
      <c r="A1135" s="144" t="s">
        <v>1101</v>
      </c>
      <c r="C1135" s="150" t="s">
        <v>1102</v>
      </c>
      <c r="D1135" s="128">
        <v>521.1666666668219</v>
      </c>
      <c r="F1135" s="128">
        <v>477.6666666668219</v>
      </c>
      <c r="G1135" s="128">
        <v>478.6666666668219</v>
      </c>
      <c r="H1135" s="128">
        <v>42.970703125</v>
      </c>
    </row>
    <row r="1136" spans="1:8" ht="12.75">
      <c r="A1136" s="127">
        <v>38385.065729166665</v>
      </c>
      <c r="C1136" s="150" t="s">
        <v>1103</v>
      </c>
      <c r="D1136" s="128">
        <v>30.480868316321665</v>
      </c>
      <c r="F1136" s="128">
        <v>22.941955743267222</v>
      </c>
      <c r="G1136" s="128">
        <v>38.017539811696516</v>
      </c>
      <c r="H1136" s="128">
        <v>30.480868316321665</v>
      </c>
    </row>
    <row r="1138" spans="3:8" ht="12.75">
      <c r="C1138" s="150" t="s">
        <v>1104</v>
      </c>
      <c r="D1138" s="128">
        <v>5.848583623213162</v>
      </c>
      <c r="F1138" s="128">
        <v>4.8029216489727355</v>
      </c>
      <c r="G1138" s="128">
        <v>7.942382969014802</v>
      </c>
      <c r="H1138" s="128">
        <v>70.93406926029132</v>
      </c>
    </row>
    <row r="1139" spans="1:10" ht="12.75">
      <c r="A1139" s="144" t="s">
        <v>1093</v>
      </c>
      <c r="C1139" s="145" t="s">
        <v>1094</v>
      </c>
      <c r="D1139" s="145" t="s">
        <v>1095</v>
      </c>
      <c r="F1139" s="145" t="s">
        <v>1096</v>
      </c>
      <c r="G1139" s="145" t="s">
        <v>1097</v>
      </c>
      <c r="H1139" s="145" t="s">
        <v>1098</v>
      </c>
      <c r="I1139" s="146" t="s">
        <v>1099</v>
      </c>
      <c r="J1139" s="145" t="s">
        <v>1100</v>
      </c>
    </row>
    <row r="1140" spans="1:8" ht="12.75">
      <c r="A1140" s="147" t="s">
        <v>1244</v>
      </c>
      <c r="C1140" s="148">
        <v>251.61100000003353</v>
      </c>
      <c r="D1140" s="128">
        <v>4721186.205963135</v>
      </c>
      <c r="F1140" s="128">
        <v>33100</v>
      </c>
      <c r="G1140" s="128">
        <v>27100</v>
      </c>
      <c r="H1140" s="149" t="s">
        <v>765</v>
      </c>
    </row>
    <row r="1142" spans="4:8" ht="12.75">
      <c r="D1142" s="128">
        <v>4674514.277709961</v>
      </c>
      <c r="F1142" s="128">
        <v>32300</v>
      </c>
      <c r="G1142" s="128">
        <v>26800</v>
      </c>
      <c r="H1142" s="149" t="s">
        <v>766</v>
      </c>
    </row>
    <row r="1144" spans="4:8" ht="12.75">
      <c r="D1144" s="128">
        <v>4615284.999443054</v>
      </c>
      <c r="F1144" s="128">
        <v>32800</v>
      </c>
      <c r="G1144" s="128">
        <v>27200</v>
      </c>
      <c r="H1144" s="149" t="s">
        <v>767</v>
      </c>
    </row>
    <row r="1146" spans="1:10" ht="12.75">
      <c r="A1146" s="144" t="s">
        <v>1101</v>
      </c>
      <c r="C1146" s="150" t="s">
        <v>1102</v>
      </c>
      <c r="D1146" s="128">
        <v>4670328.49437205</v>
      </c>
      <c r="F1146" s="128">
        <v>32733.333333333336</v>
      </c>
      <c r="G1146" s="128">
        <v>27033.333333333336</v>
      </c>
      <c r="H1146" s="128">
        <v>4640473.255233678</v>
      </c>
      <c r="I1146" s="128">
        <v>-0.0001</v>
      </c>
      <c r="J1146" s="128">
        <v>-0.0001</v>
      </c>
    </row>
    <row r="1147" spans="1:8" ht="12.75">
      <c r="A1147" s="127">
        <v>38385.066203703704</v>
      </c>
      <c r="C1147" s="150" t="s">
        <v>1103</v>
      </c>
      <c r="D1147" s="128">
        <v>53074.54165806175</v>
      </c>
      <c r="F1147" s="128">
        <v>404.14518843273805</v>
      </c>
      <c r="G1147" s="128">
        <v>208.16659994661327</v>
      </c>
      <c r="H1147" s="128">
        <v>53074.54165806175</v>
      </c>
    </row>
    <row r="1149" spans="3:8" ht="12.75">
      <c r="C1149" s="150" t="s">
        <v>1104</v>
      </c>
      <c r="D1149" s="128">
        <v>1.1364198839978576</v>
      </c>
      <c r="F1149" s="128">
        <v>1.2346594351305644</v>
      </c>
      <c r="G1149" s="128">
        <v>0.7700367445620713</v>
      </c>
      <c r="H1149" s="128">
        <v>1.14373122608136</v>
      </c>
    </row>
    <row r="1150" spans="1:10" ht="12.75">
      <c r="A1150" s="144" t="s">
        <v>1093</v>
      </c>
      <c r="C1150" s="145" t="s">
        <v>1094</v>
      </c>
      <c r="D1150" s="145" t="s">
        <v>1095</v>
      </c>
      <c r="F1150" s="145" t="s">
        <v>1096</v>
      </c>
      <c r="G1150" s="145" t="s">
        <v>1097</v>
      </c>
      <c r="H1150" s="145" t="s">
        <v>1098</v>
      </c>
      <c r="I1150" s="146" t="s">
        <v>1099</v>
      </c>
      <c r="J1150" s="145" t="s">
        <v>1100</v>
      </c>
    </row>
    <row r="1151" spans="1:8" ht="12.75">
      <c r="A1151" s="147" t="s">
        <v>1247</v>
      </c>
      <c r="C1151" s="148">
        <v>257.6099999998696</v>
      </c>
      <c r="D1151" s="128">
        <v>350237.9369697571</v>
      </c>
      <c r="F1151" s="128">
        <v>12912.5</v>
      </c>
      <c r="G1151" s="128">
        <v>11237.5</v>
      </c>
      <c r="H1151" s="149" t="s">
        <v>768</v>
      </c>
    </row>
    <row r="1153" spans="4:8" ht="12.75">
      <c r="D1153" s="128">
        <v>349063.68072748184</v>
      </c>
      <c r="F1153" s="128">
        <v>12935.000000014901</v>
      </c>
      <c r="G1153" s="128">
        <v>11232.5</v>
      </c>
      <c r="H1153" s="149" t="s">
        <v>769</v>
      </c>
    </row>
    <row r="1155" spans="4:8" ht="12.75">
      <c r="D1155" s="128">
        <v>346483.8155851364</v>
      </c>
      <c r="F1155" s="128">
        <v>13227.499999985099</v>
      </c>
      <c r="G1155" s="128">
        <v>11220</v>
      </c>
      <c r="H1155" s="149" t="s">
        <v>770</v>
      </c>
    </row>
    <row r="1157" spans="1:10" ht="12.75">
      <c r="A1157" s="144" t="s">
        <v>1101</v>
      </c>
      <c r="C1157" s="150" t="s">
        <v>1102</v>
      </c>
      <c r="D1157" s="128">
        <v>348595.1444274584</v>
      </c>
      <c r="F1157" s="128">
        <v>13025</v>
      </c>
      <c r="G1157" s="128">
        <v>11230</v>
      </c>
      <c r="H1157" s="128">
        <v>336467.6444274584</v>
      </c>
      <c r="I1157" s="128">
        <v>-0.0001</v>
      </c>
      <c r="J1157" s="128">
        <v>-0.0001</v>
      </c>
    </row>
    <row r="1158" spans="1:8" ht="12.75">
      <c r="A1158" s="127">
        <v>38385.06685185185</v>
      </c>
      <c r="C1158" s="150" t="s">
        <v>1103</v>
      </c>
      <c r="D1158" s="128">
        <v>1920.4170226503975</v>
      </c>
      <c r="F1158" s="128">
        <v>175.73061769545401</v>
      </c>
      <c r="G1158" s="128">
        <v>9.013878188659973</v>
      </c>
      <c r="H1158" s="128">
        <v>1920.4170226503975</v>
      </c>
    </row>
    <row r="1160" spans="3:8" ht="12.75">
      <c r="C1160" s="150" t="s">
        <v>1104</v>
      </c>
      <c r="D1160" s="128">
        <v>0.550901827908286</v>
      </c>
      <c r="F1160" s="128">
        <v>1.3491794064910096</v>
      </c>
      <c r="G1160" s="128">
        <v>0.08026605688922507</v>
      </c>
      <c r="H1160" s="128">
        <v>0.5707583045371946</v>
      </c>
    </row>
    <row r="1161" spans="1:10" ht="12.75">
      <c r="A1161" s="144" t="s">
        <v>1093</v>
      </c>
      <c r="C1161" s="145" t="s">
        <v>1094</v>
      </c>
      <c r="D1161" s="145" t="s">
        <v>1095</v>
      </c>
      <c r="F1161" s="145" t="s">
        <v>1096</v>
      </c>
      <c r="G1161" s="145" t="s">
        <v>1097</v>
      </c>
      <c r="H1161" s="145" t="s">
        <v>1098</v>
      </c>
      <c r="I1161" s="146" t="s">
        <v>1099</v>
      </c>
      <c r="J1161" s="145" t="s">
        <v>1100</v>
      </c>
    </row>
    <row r="1162" spans="1:8" ht="12.75">
      <c r="A1162" s="147" t="s">
        <v>1246</v>
      </c>
      <c r="C1162" s="148">
        <v>259.9399999999441</v>
      </c>
      <c r="D1162" s="128">
        <v>2772568.696949005</v>
      </c>
      <c r="F1162" s="128">
        <v>23875</v>
      </c>
      <c r="G1162" s="128">
        <v>20950</v>
      </c>
      <c r="H1162" s="149" t="s">
        <v>771</v>
      </c>
    </row>
    <row r="1164" spans="4:8" ht="12.75">
      <c r="D1164" s="128">
        <v>2855227.2278556824</v>
      </c>
      <c r="F1164" s="128">
        <v>24075</v>
      </c>
      <c r="G1164" s="128">
        <v>20850</v>
      </c>
      <c r="H1164" s="149" t="s">
        <v>772</v>
      </c>
    </row>
    <row r="1166" spans="4:8" ht="12.75">
      <c r="D1166" s="128">
        <v>2759771.46673584</v>
      </c>
      <c r="F1166" s="128">
        <v>23925</v>
      </c>
      <c r="G1166" s="128">
        <v>21000</v>
      </c>
      <c r="H1166" s="149" t="s">
        <v>773</v>
      </c>
    </row>
    <row r="1168" spans="1:10" ht="12.75">
      <c r="A1168" s="144" t="s">
        <v>1101</v>
      </c>
      <c r="C1168" s="150" t="s">
        <v>1102</v>
      </c>
      <c r="D1168" s="128">
        <v>2795855.797180176</v>
      </c>
      <c r="F1168" s="128">
        <v>23958.333333333336</v>
      </c>
      <c r="G1168" s="128">
        <v>20933.333333333332</v>
      </c>
      <c r="H1168" s="128">
        <v>2773394.6860690643</v>
      </c>
      <c r="I1168" s="128">
        <v>-0.0001</v>
      </c>
      <c r="J1168" s="128">
        <v>-0.0001</v>
      </c>
    </row>
    <row r="1169" spans="1:8" ht="12.75">
      <c r="A1169" s="127">
        <v>38385.06752314815</v>
      </c>
      <c r="C1169" s="150" t="s">
        <v>1103</v>
      </c>
      <c r="D1169" s="128">
        <v>51813.77578043315</v>
      </c>
      <c r="F1169" s="128">
        <v>104.08329997330664</v>
      </c>
      <c r="G1169" s="128">
        <v>76.37626158259735</v>
      </c>
      <c r="H1169" s="128">
        <v>51813.77578043315</v>
      </c>
    </row>
    <row r="1171" spans="3:8" ht="12.75">
      <c r="C1171" s="150" t="s">
        <v>1104</v>
      </c>
      <c r="D1171" s="128">
        <v>1.8532349140714308</v>
      </c>
      <c r="F1171" s="128">
        <v>0.4344346433668451</v>
      </c>
      <c r="G1171" s="128">
        <v>0.3648547527831084</v>
      </c>
      <c r="H1171" s="128">
        <v>1.868243854388883</v>
      </c>
    </row>
    <row r="1172" spans="1:10" ht="12.75">
      <c r="A1172" s="144" t="s">
        <v>1093</v>
      </c>
      <c r="C1172" s="145" t="s">
        <v>1094</v>
      </c>
      <c r="D1172" s="145" t="s">
        <v>1095</v>
      </c>
      <c r="F1172" s="145" t="s">
        <v>1096</v>
      </c>
      <c r="G1172" s="145" t="s">
        <v>1097</v>
      </c>
      <c r="H1172" s="145" t="s">
        <v>1098</v>
      </c>
      <c r="I1172" s="146" t="s">
        <v>1099</v>
      </c>
      <c r="J1172" s="145" t="s">
        <v>1100</v>
      </c>
    </row>
    <row r="1173" spans="1:8" ht="12.75">
      <c r="A1173" s="147" t="s">
        <v>1248</v>
      </c>
      <c r="C1173" s="148">
        <v>285.2129999999888</v>
      </c>
      <c r="D1173" s="128">
        <v>1255958.630493164</v>
      </c>
      <c r="F1173" s="128">
        <v>13900</v>
      </c>
      <c r="G1173" s="128">
        <v>13800</v>
      </c>
      <c r="H1173" s="149" t="s">
        <v>774</v>
      </c>
    </row>
    <row r="1175" spans="4:8" ht="12.75">
      <c r="D1175" s="128">
        <v>1284258.7373256683</v>
      </c>
      <c r="F1175" s="128">
        <v>13900</v>
      </c>
      <c r="G1175" s="128">
        <v>13525</v>
      </c>
      <c r="H1175" s="149" t="s">
        <v>775</v>
      </c>
    </row>
    <row r="1177" spans="4:8" ht="12.75">
      <c r="D1177" s="128">
        <v>1319803.7736492157</v>
      </c>
      <c r="F1177" s="128">
        <v>14000</v>
      </c>
      <c r="G1177" s="128">
        <v>13575</v>
      </c>
      <c r="H1177" s="149" t="s">
        <v>776</v>
      </c>
    </row>
    <row r="1179" spans="1:10" ht="12.75">
      <c r="A1179" s="144" t="s">
        <v>1101</v>
      </c>
      <c r="C1179" s="150" t="s">
        <v>1102</v>
      </c>
      <c r="D1179" s="128">
        <v>1286673.7138226826</v>
      </c>
      <c r="F1179" s="128">
        <v>13933.333333333332</v>
      </c>
      <c r="G1179" s="128">
        <v>13633.333333333332</v>
      </c>
      <c r="H1179" s="128">
        <v>1272906.2371114634</v>
      </c>
      <c r="I1179" s="128">
        <v>-0.0001</v>
      </c>
      <c r="J1179" s="128">
        <v>-0.0001</v>
      </c>
    </row>
    <row r="1180" spans="1:8" ht="12.75">
      <c r="A1180" s="127">
        <v>38385.068194444444</v>
      </c>
      <c r="C1180" s="150" t="s">
        <v>1103</v>
      </c>
      <c r="D1180" s="128">
        <v>31991.009045739447</v>
      </c>
      <c r="F1180" s="128">
        <v>57.73502691896257</v>
      </c>
      <c r="G1180" s="128">
        <v>146.48663192705789</v>
      </c>
      <c r="H1180" s="128">
        <v>31991.009045739447</v>
      </c>
    </row>
    <row r="1182" spans="3:8" ht="12.75">
      <c r="C1182" s="150" t="s">
        <v>1104</v>
      </c>
      <c r="D1182" s="128">
        <v>2.48633423548343</v>
      </c>
      <c r="F1182" s="128">
        <v>0.4143662219064299</v>
      </c>
      <c r="G1182" s="128">
        <v>1.0744740728146058</v>
      </c>
      <c r="H1182" s="128">
        <v>2.5132258852258347</v>
      </c>
    </row>
    <row r="1183" spans="1:10" ht="12.75">
      <c r="A1183" s="144" t="s">
        <v>1093</v>
      </c>
      <c r="C1183" s="145" t="s">
        <v>1094</v>
      </c>
      <c r="D1183" s="145" t="s">
        <v>1095</v>
      </c>
      <c r="F1183" s="145" t="s">
        <v>1096</v>
      </c>
      <c r="G1183" s="145" t="s">
        <v>1097</v>
      </c>
      <c r="H1183" s="145" t="s">
        <v>1098</v>
      </c>
      <c r="I1183" s="146" t="s">
        <v>1099</v>
      </c>
      <c r="J1183" s="145" t="s">
        <v>1100</v>
      </c>
    </row>
    <row r="1184" spans="1:8" ht="12.75">
      <c r="A1184" s="147" t="s">
        <v>1244</v>
      </c>
      <c r="C1184" s="148">
        <v>288.1579999998212</v>
      </c>
      <c r="D1184" s="128">
        <v>471776.113984108</v>
      </c>
      <c r="F1184" s="128">
        <v>4950</v>
      </c>
      <c r="G1184" s="128">
        <v>4220</v>
      </c>
      <c r="H1184" s="149" t="s">
        <v>777</v>
      </c>
    </row>
    <row r="1186" spans="4:8" ht="12.75">
      <c r="D1186" s="128">
        <v>458974.90384817123</v>
      </c>
      <c r="F1186" s="128">
        <v>4950</v>
      </c>
      <c r="G1186" s="128">
        <v>4220</v>
      </c>
      <c r="H1186" s="149" t="s">
        <v>778</v>
      </c>
    </row>
    <row r="1188" spans="4:8" ht="12.75">
      <c r="D1188" s="128">
        <v>469224.52315044403</v>
      </c>
      <c r="F1188" s="128">
        <v>4950</v>
      </c>
      <c r="G1188" s="128">
        <v>4220</v>
      </c>
      <c r="H1188" s="149" t="s">
        <v>779</v>
      </c>
    </row>
    <row r="1190" spans="1:10" ht="12.75">
      <c r="A1190" s="144" t="s">
        <v>1101</v>
      </c>
      <c r="C1190" s="150" t="s">
        <v>1102</v>
      </c>
      <c r="D1190" s="128">
        <v>466658.51366090775</v>
      </c>
      <c r="F1190" s="128">
        <v>4950</v>
      </c>
      <c r="G1190" s="128">
        <v>4220</v>
      </c>
      <c r="H1190" s="128">
        <v>462079.166315775</v>
      </c>
      <c r="I1190" s="128">
        <v>-0.0001</v>
      </c>
      <c r="J1190" s="128">
        <v>-0.0001</v>
      </c>
    </row>
    <row r="1191" spans="1:8" ht="12.75">
      <c r="A1191" s="127">
        <v>38385.06862268518</v>
      </c>
      <c r="C1191" s="150" t="s">
        <v>1103</v>
      </c>
      <c r="D1191" s="128">
        <v>6775.400265770743</v>
      </c>
      <c r="H1191" s="128">
        <v>6775.400265770743</v>
      </c>
    </row>
    <row r="1193" spans="3:8" ht="12.75">
      <c r="C1193" s="150" t="s">
        <v>1104</v>
      </c>
      <c r="D1193" s="128">
        <v>1.4518968512152797</v>
      </c>
      <c r="F1193" s="128">
        <v>0</v>
      </c>
      <c r="G1193" s="128">
        <v>0</v>
      </c>
      <c r="H1193" s="128">
        <v>1.4662855977238718</v>
      </c>
    </row>
    <row r="1194" spans="1:10" ht="12.75">
      <c r="A1194" s="144" t="s">
        <v>1093</v>
      </c>
      <c r="C1194" s="145" t="s">
        <v>1094</v>
      </c>
      <c r="D1194" s="145" t="s">
        <v>1095</v>
      </c>
      <c r="F1194" s="145" t="s">
        <v>1096</v>
      </c>
      <c r="G1194" s="145" t="s">
        <v>1097</v>
      </c>
      <c r="H1194" s="145" t="s">
        <v>1098</v>
      </c>
      <c r="I1194" s="146" t="s">
        <v>1099</v>
      </c>
      <c r="J1194" s="145" t="s">
        <v>1100</v>
      </c>
    </row>
    <row r="1195" spans="1:8" ht="12.75">
      <c r="A1195" s="147" t="s">
        <v>1245</v>
      </c>
      <c r="C1195" s="148">
        <v>334.94100000010803</v>
      </c>
      <c r="D1195" s="128">
        <v>275017.6448497772</v>
      </c>
      <c r="F1195" s="128">
        <v>30700</v>
      </c>
      <c r="H1195" s="149" t="s">
        <v>780</v>
      </c>
    </row>
    <row r="1197" spans="4:8" ht="12.75">
      <c r="D1197" s="128">
        <v>270672.0978298187</v>
      </c>
      <c r="F1197" s="128">
        <v>30700</v>
      </c>
      <c r="H1197" s="149" t="s">
        <v>781</v>
      </c>
    </row>
    <row r="1199" spans="4:8" ht="12.75">
      <c r="D1199" s="128">
        <v>271159.56806230545</v>
      </c>
      <c r="F1199" s="128">
        <v>30500</v>
      </c>
      <c r="H1199" s="149" t="s">
        <v>782</v>
      </c>
    </row>
    <row r="1201" spans="1:10" ht="12.75">
      <c r="A1201" s="144" t="s">
        <v>1101</v>
      </c>
      <c r="C1201" s="150" t="s">
        <v>1102</v>
      </c>
      <c r="D1201" s="128">
        <v>272283.1035806338</v>
      </c>
      <c r="F1201" s="128">
        <v>30633.333333333336</v>
      </c>
      <c r="H1201" s="128">
        <v>241649.77024730045</v>
      </c>
      <c r="I1201" s="128">
        <v>-0.0001</v>
      </c>
      <c r="J1201" s="128">
        <v>-0.0001</v>
      </c>
    </row>
    <row r="1202" spans="1:8" ht="12.75">
      <c r="A1202" s="127">
        <v>38385.0690625</v>
      </c>
      <c r="C1202" s="150" t="s">
        <v>1103</v>
      </c>
      <c r="D1202" s="128">
        <v>2380.691868213988</v>
      </c>
      <c r="F1202" s="128">
        <v>115.47005383792514</v>
      </c>
      <c r="H1202" s="128">
        <v>2380.691868213988</v>
      </c>
    </row>
    <row r="1204" spans="3:8" ht="12.75">
      <c r="C1204" s="150" t="s">
        <v>1104</v>
      </c>
      <c r="D1204" s="128">
        <v>0.8743443265141758</v>
      </c>
      <c r="F1204" s="128">
        <v>0.37694250436754656</v>
      </c>
      <c r="H1204" s="128">
        <v>0.9851827567547973</v>
      </c>
    </row>
    <row r="1205" spans="1:10" ht="12.75">
      <c r="A1205" s="144" t="s">
        <v>1093</v>
      </c>
      <c r="C1205" s="145" t="s">
        <v>1094</v>
      </c>
      <c r="D1205" s="145" t="s">
        <v>1095</v>
      </c>
      <c r="F1205" s="145" t="s">
        <v>1096</v>
      </c>
      <c r="G1205" s="145" t="s">
        <v>1097</v>
      </c>
      <c r="H1205" s="145" t="s">
        <v>1098</v>
      </c>
      <c r="I1205" s="146" t="s">
        <v>1099</v>
      </c>
      <c r="J1205" s="145" t="s">
        <v>1100</v>
      </c>
    </row>
    <row r="1206" spans="1:8" ht="12.75">
      <c r="A1206" s="147" t="s">
        <v>1249</v>
      </c>
      <c r="C1206" s="148">
        <v>393.36599999992177</v>
      </c>
      <c r="D1206" s="128">
        <v>4988034.58946228</v>
      </c>
      <c r="F1206" s="128">
        <v>20600</v>
      </c>
      <c r="G1206" s="128">
        <v>16700</v>
      </c>
      <c r="H1206" s="149" t="s">
        <v>783</v>
      </c>
    </row>
    <row r="1208" spans="4:8" ht="12.75">
      <c r="D1208" s="128">
        <v>4805690.38419342</v>
      </c>
      <c r="F1208" s="128">
        <v>17100</v>
      </c>
      <c r="G1208" s="128">
        <v>16700</v>
      </c>
      <c r="H1208" s="149" t="s">
        <v>784</v>
      </c>
    </row>
    <row r="1210" spans="4:8" ht="12.75">
      <c r="D1210" s="128">
        <v>4947798.95716095</v>
      </c>
      <c r="F1210" s="128">
        <v>17900</v>
      </c>
      <c r="G1210" s="128">
        <v>16600</v>
      </c>
      <c r="H1210" s="149" t="s">
        <v>785</v>
      </c>
    </row>
    <row r="1212" spans="1:10" ht="12.75">
      <c r="A1212" s="144" t="s">
        <v>1101</v>
      </c>
      <c r="C1212" s="150" t="s">
        <v>1102</v>
      </c>
      <c r="D1212" s="128">
        <v>4913841.310272217</v>
      </c>
      <c r="F1212" s="128">
        <v>18533.333333333332</v>
      </c>
      <c r="G1212" s="128">
        <v>16666.666666666668</v>
      </c>
      <c r="H1212" s="128">
        <v>4896241.310272217</v>
      </c>
      <c r="I1212" s="128">
        <v>-0.0001</v>
      </c>
      <c r="J1212" s="128">
        <v>-0.0001</v>
      </c>
    </row>
    <row r="1213" spans="1:8" ht="12.75">
      <c r="A1213" s="127">
        <v>38385.06951388889</v>
      </c>
      <c r="C1213" s="150" t="s">
        <v>1103</v>
      </c>
      <c r="D1213" s="128">
        <v>95797.67030277928</v>
      </c>
      <c r="F1213" s="128">
        <v>1833.9392937971893</v>
      </c>
      <c r="G1213" s="128">
        <v>57.73502691896257</v>
      </c>
      <c r="H1213" s="128">
        <v>95797.67030277928</v>
      </c>
    </row>
    <row r="1215" spans="3:8" ht="12.75">
      <c r="C1215" s="150" t="s">
        <v>1104</v>
      </c>
      <c r="D1215" s="128">
        <v>1.9495474976474625</v>
      </c>
      <c r="F1215" s="128">
        <v>9.895355901783397</v>
      </c>
      <c r="G1215" s="128">
        <v>0.34641016151377535</v>
      </c>
      <c r="H1215" s="128">
        <v>1.9565553295299738</v>
      </c>
    </row>
    <row r="1216" spans="1:10" ht="12.75">
      <c r="A1216" s="144" t="s">
        <v>1093</v>
      </c>
      <c r="C1216" s="145" t="s">
        <v>1094</v>
      </c>
      <c r="D1216" s="145" t="s">
        <v>1095</v>
      </c>
      <c r="F1216" s="145" t="s">
        <v>1096</v>
      </c>
      <c r="G1216" s="145" t="s">
        <v>1097</v>
      </c>
      <c r="H1216" s="145" t="s">
        <v>1098</v>
      </c>
      <c r="I1216" s="146" t="s">
        <v>1099</v>
      </c>
      <c r="J1216" s="145" t="s">
        <v>1100</v>
      </c>
    </row>
    <row r="1217" spans="1:8" ht="12.75">
      <c r="A1217" s="147" t="s">
        <v>1243</v>
      </c>
      <c r="C1217" s="148">
        <v>396.15199999976903</v>
      </c>
      <c r="D1217" s="128">
        <v>5206949.605918884</v>
      </c>
      <c r="F1217" s="128">
        <v>103300</v>
      </c>
      <c r="G1217" s="128">
        <v>105800</v>
      </c>
      <c r="H1217" s="149" t="s">
        <v>786</v>
      </c>
    </row>
    <row r="1219" spans="4:8" ht="12.75">
      <c r="D1219" s="128">
        <v>5246082.785362244</v>
      </c>
      <c r="F1219" s="128">
        <v>101200</v>
      </c>
      <c r="G1219" s="128">
        <v>106500</v>
      </c>
      <c r="H1219" s="149" t="s">
        <v>787</v>
      </c>
    </row>
    <row r="1221" spans="4:8" ht="12.75">
      <c r="D1221" s="128">
        <v>5471994.596122742</v>
      </c>
      <c r="F1221" s="128">
        <v>101200</v>
      </c>
      <c r="G1221" s="128">
        <v>106000</v>
      </c>
      <c r="H1221" s="149" t="s">
        <v>788</v>
      </c>
    </row>
    <row r="1223" spans="1:10" ht="12.75">
      <c r="A1223" s="144" t="s">
        <v>1101</v>
      </c>
      <c r="C1223" s="150" t="s">
        <v>1102</v>
      </c>
      <c r="D1223" s="128">
        <v>5308342.3291346235</v>
      </c>
      <c r="F1223" s="128">
        <v>101900</v>
      </c>
      <c r="G1223" s="128">
        <v>106100</v>
      </c>
      <c r="H1223" s="128">
        <v>5204364.802380759</v>
      </c>
      <c r="I1223" s="128">
        <v>-0.0001</v>
      </c>
      <c r="J1223" s="128">
        <v>-0.0001</v>
      </c>
    </row>
    <row r="1224" spans="1:8" ht="12.75">
      <c r="A1224" s="127">
        <v>38385.06998842592</v>
      </c>
      <c r="C1224" s="150" t="s">
        <v>1103</v>
      </c>
      <c r="D1224" s="128">
        <v>143071.31019565035</v>
      </c>
      <c r="F1224" s="128">
        <v>1212.4355652982142</v>
      </c>
      <c r="G1224" s="128">
        <v>360.5551275463989</v>
      </c>
      <c r="H1224" s="128">
        <v>143071.31019565035</v>
      </c>
    </row>
    <row r="1226" spans="3:8" ht="12.75">
      <c r="C1226" s="150" t="s">
        <v>1104</v>
      </c>
      <c r="D1226" s="128">
        <v>2.6952163467380243</v>
      </c>
      <c r="F1226" s="128">
        <v>1.1898288177607597</v>
      </c>
      <c r="G1226" s="128">
        <v>0.3398257564056541</v>
      </c>
      <c r="H1226" s="128">
        <v>2.749063826774821</v>
      </c>
    </row>
    <row r="1227" spans="1:10" ht="12.75">
      <c r="A1227" s="144" t="s">
        <v>1093</v>
      </c>
      <c r="C1227" s="145" t="s">
        <v>1094</v>
      </c>
      <c r="D1227" s="145" t="s">
        <v>1095</v>
      </c>
      <c r="F1227" s="145" t="s">
        <v>1096</v>
      </c>
      <c r="G1227" s="145" t="s">
        <v>1097</v>
      </c>
      <c r="H1227" s="145" t="s">
        <v>1098</v>
      </c>
      <c r="I1227" s="146" t="s">
        <v>1099</v>
      </c>
      <c r="J1227" s="145" t="s">
        <v>1100</v>
      </c>
    </row>
    <row r="1228" spans="1:8" ht="12.75">
      <c r="A1228" s="147" t="s">
        <v>1250</v>
      </c>
      <c r="C1228" s="148">
        <v>589.5920000001788</v>
      </c>
      <c r="D1228" s="128">
        <v>368317.4614396095</v>
      </c>
      <c r="F1228" s="128">
        <v>3540.0000000037253</v>
      </c>
      <c r="G1228" s="128">
        <v>3170</v>
      </c>
      <c r="H1228" s="149" t="s">
        <v>789</v>
      </c>
    </row>
    <row r="1230" spans="4:8" ht="12.75">
      <c r="D1230" s="128">
        <v>373089.42403554916</v>
      </c>
      <c r="F1230" s="128">
        <v>3490.0000000037253</v>
      </c>
      <c r="G1230" s="128">
        <v>3180</v>
      </c>
      <c r="H1230" s="149" t="s">
        <v>790</v>
      </c>
    </row>
    <row r="1232" spans="4:8" ht="12.75">
      <c r="D1232" s="128">
        <v>369177.075946331</v>
      </c>
      <c r="F1232" s="128">
        <v>3490.0000000037253</v>
      </c>
      <c r="G1232" s="128">
        <v>3190</v>
      </c>
      <c r="H1232" s="149" t="s">
        <v>791</v>
      </c>
    </row>
    <row r="1234" spans="1:10" ht="12.75">
      <c r="A1234" s="144" t="s">
        <v>1101</v>
      </c>
      <c r="C1234" s="150" t="s">
        <v>1102</v>
      </c>
      <c r="D1234" s="128">
        <v>370194.65380716324</v>
      </c>
      <c r="F1234" s="128">
        <v>3506.6666666703923</v>
      </c>
      <c r="G1234" s="128">
        <v>3180</v>
      </c>
      <c r="H1234" s="128">
        <v>366851.320473828</v>
      </c>
      <c r="I1234" s="128">
        <v>-0.0001</v>
      </c>
      <c r="J1234" s="128">
        <v>-0.0001</v>
      </c>
    </row>
    <row r="1235" spans="1:8" ht="12.75">
      <c r="A1235" s="127">
        <v>38385.07047453704</v>
      </c>
      <c r="C1235" s="150" t="s">
        <v>1103</v>
      </c>
      <c r="D1235" s="128">
        <v>2543.5222195518886</v>
      </c>
      <c r="F1235" s="128">
        <v>28.867513459481284</v>
      </c>
      <c r="G1235" s="128">
        <v>10</v>
      </c>
      <c r="H1235" s="128">
        <v>2543.5222195518886</v>
      </c>
    </row>
    <row r="1237" spans="3:8" ht="12.75">
      <c r="C1237" s="150" t="s">
        <v>1104</v>
      </c>
      <c r="D1237" s="128">
        <v>0.6870769724505059</v>
      </c>
      <c r="F1237" s="128">
        <v>0.8232180644330023</v>
      </c>
      <c r="G1237" s="128">
        <v>0.31446540880503143</v>
      </c>
      <c r="H1237" s="128">
        <v>0.6933387117883768</v>
      </c>
    </row>
    <row r="1238" spans="1:10" ht="12.75">
      <c r="A1238" s="144" t="s">
        <v>1093</v>
      </c>
      <c r="C1238" s="145" t="s">
        <v>1094</v>
      </c>
      <c r="D1238" s="145" t="s">
        <v>1095</v>
      </c>
      <c r="F1238" s="145" t="s">
        <v>1096</v>
      </c>
      <c r="G1238" s="145" t="s">
        <v>1097</v>
      </c>
      <c r="H1238" s="145" t="s">
        <v>1098</v>
      </c>
      <c r="I1238" s="146" t="s">
        <v>1099</v>
      </c>
      <c r="J1238" s="145" t="s">
        <v>1100</v>
      </c>
    </row>
    <row r="1239" spans="1:8" ht="12.75">
      <c r="A1239" s="147" t="s">
        <v>1251</v>
      </c>
      <c r="C1239" s="148">
        <v>766.4900000002235</v>
      </c>
      <c r="D1239" s="128">
        <v>2832.7249138355255</v>
      </c>
      <c r="F1239" s="128">
        <v>1868</v>
      </c>
      <c r="G1239" s="128">
        <v>1957.9999999981374</v>
      </c>
      <c r="H1239" s="149" t="s">
        <v>792</v>
      </c>
    </row>
    <row r="1241" spans="4:8" ht="12.75">
      <c r="D1241" s="128">
        <v>2911.883412837982</v>
      </c>
      <c r="F1241" s="128">
        <v>1738</v>
      </c>
      <c r="G1241" s="128">
        <v>1735.9999999981374</v>
      </c>
      <c r="H1241" s="149" t="s">
        <v>793</v>
      </c>
    </row>
    <row r="1243" spans="4:8" ht="12.75">
      <c r="D1243" s="128">
        <v>2808.2434743642807</v>
      </c>
      <c r="F1243" s="128">
        <v>1801.0000000018626</v>
      </c>
      <c r="G1243" s="128">
        <v>1822</v>
      </c>
      <c r="H1243" s="149" t="s">
        <v>794</v>
      </c>
    </row>
    <row r="1245" spans="1:10" ht="12.75">
      <c r="A1245" s="144" t="s">
        <v>1101</v>
      </c>
      <c r="C1245" s="150" t="s">
        <v>1102</v>
      </c>
      <c r="D1245" s="128">
        <v>2850.950600345929</v>
      </c>
      <c r="F1245" s="128">
        <v>1802.3333333339542</v>
      </c>
      <c r="G1245" s="128">
        <v>1838.666666665425</v>
      </c>
      <c r="H1245" s="128">
        <v>1029.7416572568454</v>
      </c>
      <c r="I1245" s="128">
        <v>-0.0001</v>
      </c>
      <c r="J1245" s="128">
        <v>-0.0001</v>
      </c>
    </row>
    <row r="1246" spans="1:8" ht="12.75">
      <c r="A1246" s="127">
        <v>38385.07098379629</v>
      </c>
      <c r="C1246" s="150" t="s">
        <v>1103</v>
      </c>
      <c r="D1246" s="128">
        <v>54.17048041402306</v>
      </c>
      <c r="F1246" s="128">
        <v>65.01025560118148</v>
      </c>
      <c r="G1246" s="128">
        <v>111.93450465920483</v>
      </c>
      <c r="H1246" s="128">
        <v>54.17048041402306</v>
      </c>
    </row>
    <row r="1248" spans="3:8" ht="12.75">
      <c r="C1248" s="150" t="s">
        <v>1104</v>
      </c>
      <c r="D1248" s="128">
        <v>1.9000848491534763</v>
      </c>
      <c r="F1248" s="128">
        <v>3.60700511935412</v>
      </c>
      <c r="G1248" s="128">
        <v>6.087808447749117</v>
      </c>
      <c r="H1248" s="128">
        <v>5.260589394657411</v>
      </c>
    </row>
    <row r="1249" spans="1:16" ht="12.75">
      <c r="A1249" s="138" t="s">
        <v>1183</v>
      </c>
      <c r="B1249" s="133" t="s">
        <v>1227</v>
      </c>
      <c r="D1249" s="138" t="s">
        <v>1184</v>
      </c>
      <c r="E1249" s="133" t="s">
        <v>1185</v>
      </c>
      <c r="F1249" s="134" t="s">
        <v>1121</v>
      </c>
      <c r="G1249" s="139" t="s">
        <v>1187</v>
      </c>
      <c r="H1249" s="140">
        <v>1</v>
      </c>
      <c r="I1249" s="141" t="s">
        <v>1188</v>
      </c>
      <c r="J1249" s="140">
        <v>11</v>
      </c>
      <c r="K1249" s="139" t="s">
        <v>1189</v>
      </c>
      <c r="L1249" s="142">
        <v>1</v>
      </c>
      <c r="M1249" s="139" t="s">
        <v>1190</v>
      </c>
      <c r="N1249" s="143">
        <v>1</v>
      </c>
      <c r="O1249" s="139" t="s">
        <v>1191</v>
      </c>
      <c r="P1249" s="143">
        <v>1</v>
      </c>
    </row>
    <row r="1251" spans="1:10" ht="12.75">
      <c r="A1251" s="144" t="s">
        <v>1093</v>
      </c>
      <c r="C1251" s="145" t="s">
        <v>1094</v>
      </c>
      <c r="D1251" s="145" t="s">
        <v>1095</v>
      </c>
      <c r="F1251" s="145" t="s">
        <v>1096</v>
      </c>
      <c r="G1251" s="145" t="s">
        <v>1097</v>
      </c>
      <c r="H1251" s="145" t="s">
        <v>1098</v>
      </c>
      <c r="I1251" s="146" t="s">
        <v>1099</v>
      </c>
      <c r="J1251" s="145" t="s">
        <v>1100</v>
      </c>
    </row>
    <row r="1252" spans="1:8" ht="12.75">
      <c r="A1252" s="147" t="s">
        <v>1215</v>
      </c>
      <c r="C1252" s="148">
        <v>178.2290000000503</v>
      </c>
      <c r="D1252" s="128">
        <v>584</v>
      </c>
      <c r="F1252" s="128">
        <v>479</v>
      </c>
      <c r="G1252" s="128">
        <v>504</v>
      </c>
      <c r="H1252" s="149" t="s">
        <v>795</v>
      </c>
    </row>
    <row r="1254" spans="4:8" ht="12.75">
      <c r="D1254" s="128">
        <v>600.0292621478438</v>
      </c>
      <c r="F1254" s="128">
        <v>421</v>
      </c>
      <c r="G1254" s="128">
        <v>457</v>
      </c>
      <c r="H1254" s="149" t="s">
        <v>796</v>
      </c>
    </row>
    <row r="1256" spans="4:8" ht="12.75">
      <c r="D1256" s="128">
        <v>560</v>
      </c>
      <c r="F1256" s="128">
        <v>439</v>
      </c>
      <c r="G1256" s="128">
        <v>499</v>
      </c>
      <c r="H1256" s="149" t="s">
        <v>797</v>
      </c>
    </row>
    <row r="1258" spans="1:8" ht="12.75">
      <c r="A1258" s="144" t="s">
        <v>1101</v>
      </c>
      <c r="C1258" s="150" t="s">
        <v>1102</v>
      </c>
      <c r="D1258" s="128">
        <v>581.3430873826146</v>
      </c>
      <c r="F1258" s="128">
        <v>446.33333333333337</v>
      </c>
      <c r="G1258" s="128">
        <v>486.66666666666663</v>
      </c>
      <c r="H1258" s="128">
        <v>113.66144675761461</v>
      </c>
    </row>
    <row r="1259" spans="1:8" ht="12.75">
      <c r="A1259" s="127">
        <v>38385.07320601852</v>
      </c>
      <c r="C1259" s="150" t="s">
        <v>1103</v>
      </c>
      <c r="D1259" s="128">
        <v>20.146459875560662</v>
      </c>
      <c r="F1259" s="128">
        <v>29.687258770949757</v>
      </c>
      <c r="G1259" s="128">
        <v>25.81343319539912</v>
      </c>
      <c r="H1259" s="128">
        <v>20.146459875560662</v>
      </c>
    </row>
    <row r="1261" spans="3:8" ht="12.75">
      <c r="C1261" s="150" t="s">
        <v>1104</v>
      </c>
      <c r="D1261" s="128">
        <v>3.465502611593134</v>
      </c>
      <c r="F1261" s="128">
        <v>6.6513649225428875</v>
      </c>
      <c r="G1261" s="128">
        <v>5.304130108643656</v>
      </c>
      <c r="H1261" s="128">
        <v>17.724972231370067</v>
      </c>
    </row>
    <row r="1262" spans="1:10" ht="12.75">
      <c r="A1262" s="144" t="s">
        <v>1093</v>
      </c>
      <c r="C1262" s="145" t="s">
        <v>1094</v>
      </c>
      <c r="D1262" s="145" t="s">
        <v>1095</v>
      </c>
      <c r="F1262" s="145" t="s">
        <v>1096</v>
      </c>
      <c r="G1262" s="145" t="s">
        <v>1097</v>
      </c>
      <c r="H1262" s="145" t="s">
        <v>1098</v>
      </c>
      <c r="I1262" s="146" t="s">
        <v>1099</v>
      </c>
      <c r="J1262" s="145" t="s">
        <v>1100</v>
      </c>
    </row>
    <row r="1263" spans="1:8" ht="12.75">
      <c r="A1263" s="147" t="s">
        <v>1244</v>
      </c>
      <c r="C1263" s="148">
        <v>251.61100000003353</v>
      </c>
      <c r="D1263" s="128">
        <v>5568922.785865784</v>
      </c>
      <c r="F1263" s="128">
        <v>37400</v>
      </c>
      <c r="G1263" s="128">
        <v>29400</v>
      </c>
      <c r="H1263" s="149" t="s">
        <v>798</v>
      </c>
    </row>
    <row r="1265" spans="4:8" ht="12.75">
      <c r="D1265" s="128">
        <v>5960653.591194153</v>
      </c>
      <c r="F1265" s="128">
        <v>38900</v>
      </c>
      <c r="G1265" s="128">
        <v>29100</v>
      </c>
      <c r="H1265" s="149" t="s">
        <v>799</v>
      </c>
    </row>
    <row r="1267" spans="4:8" ht="12.75">
      <c r="D1267" s="128">
        <v>5895866.585044861</v>
      </c>
      <c r="F1267" s="128">
        <v>35400</v>
      </c>
      <c r="G1267" s="128">
        <v>29000</v>
      </c>
      <c r="H1267" s="149" t="s">
        <v>800</v>
      </c>
    </row>
    <row r="1269" spans="1:10" ht="12.75">
      <c r="A1269" s="144" t="s">
        <v>1101</v>
      </c>
      <c r="C1269" s="150" t="s">
        <v>1102</v>
      </c>
      <c r="D1269" s="128">
        <v>5808480.987368265</v>
      </c>
      <c r="F1269" s="128">
        <v>37233.333333333336</v>
      </c>
      <c r="G1269" s="128">
        <v>29166.666666666664</v>
      </c>
      <c r="H1269" s="128">
        <v>5775320.74640441</v>
      </c>
      <c r="I1269" s="128">
        <v>-0.0001</v>
      </c>
      <c r="J1269" s="128">
        <v>-0.0001</v>
      </c>
    </row>
    <row r="1270" spans="1:8" ht="12.75">
      <c r="A1270" s="127">
        <v>38385.07368055556</v>
      </c>
      <c r="C1270" s="150" t="s">
        <v>1103</v>
      </c>
      <c r="D1270" s="128">
        <v>209977.23203188798</v>
      </c>
      <c r="F1270" s="128">
        <v>1755.9422921421233</v>
      </c>
      <c r="G1270" s="128">
        <v>208.16659994661327</v>
      </c>
      <c r="H1270" s="128">
        <v>209977.23203188798</v>
      </c>
    </row>
    <row r="1272" spans="3:8" ht="12.75">
      <c r="C1272" s="150" t="s">
        <v>1104</v>
      </c>
      <c r="D1272" s="128">
        <v>3.6150110930642056</v>
      </c>
      <c r="F1272" s="128">
        <v>4.716049128403197</v>
      </c>
      <c r="G1272" s="128">
        <v>0.713714056959817</v>
      </c>
      <c r="H1272" s="128">
        <v>3.635767453480663</v>
      </c>
    </row>
    <row r="1273" spans="1:10" ht="12.75">
      <c r="A1273" s="144" t="s">
        <v>1093</v>
      </c>
      <c r="C1273" s="145" t="s">
        <v>1094</v>
      </c>
      <c r="D1273" s="145" t="s">
        <v>1095</v>
      </c>
      <c r="F1273" s="145" t="s">
        <v>1096</v>
      </c>
      <c r="G1273" s="145" t="s">
        <v>1097</v>
      </c>
      <c r="H1273" s="145" t="s">
        <v>1098</v>
      </c>
      <c r="I1273" s="146" t="s">
        <v>1099</v>
      </c>
      <c r="J1273" s="145" t="s">
        <v>1100</v>
      </c>
    </row>
    <row r="1274" spans="1:8" ht="12.75">
      <c r="A1274" s="147" t="s">
        <v>1247</v>
      </c>
      <c r="C1274" s="148">
        <v>257.6099999998696</v>
      </c>
      <c r="D1274" s="128">
        <v>280735.3014202118</v>
      </c>
      <c r="F1274" s="128">
        <v>13092.5</v>
      </c>
      <c r="G1274" s="128">
        <v>11105</v>
      </c>
      <c r="H1274" s="149" t="s">
        <v>801</v>
      </c>
    </row>
    <row r="1276" spans="4:8" ht="12.75">
      <c r="D1276" s="128">
        <v>281556.2713050842</v>
      </c>
      <c r="F1276" s="128">
        <v>13510.000000014901</v>
      </c>
      <c r="G1276" s="128">
        <v>11332.5</v>
      </c>
      <c r="H1276" s="149" t="s">
        <v>802</v>
      </c>
    </row>
    <row r="1278" spans="4:8" ht="12.75">
      <c r="D1278" s="128">
        <v>279291.1489882469</v>
      </c>
      <c r="F1278" s="128">
        <v>12917.5</v>
      </c>
      <c r="G1278" s="128">
        <v>11205</v>
      </c>
      <c r="H1278" s="149" t="s">
        <v>803</v>
      </c>
    </row>
    <row r="1280" spans="1:10" ht="12.75">
      <c r="A1280" s="144" t="s">
        <v>1101</v>
      </c>
      <c r="C1280" s="150" t="s">
        <v>1102</v>
      </c>
      <c r="D1280" s="128">
        <v>280527.5739045143</v>
      </c>
      <c r="F1280" s="128">
        <v>13173.333333338302</v>
      </c>
      <c r="G1280" s="128">
        <v>11214.166666666668</v>
      </c>
      <c r="H1280" s="128">
        <v>268333.8239045118</v>
      </c>
      <c r="I1280" s="128">
        <v>-0.0001</v>
      </c>
      <c r="J1280" s="128">
        <v>-0.0001</v>
      </c>
    </row>
    <row r="1281" spans="1:8" ht="12.75">
      <c r="A1281" s="127">
        <v>38385.074328703704</v>
      </c>
      <c r="C1281" s="150" t="s">
        <v>1103</v>
      </c>
      <c r="D1281" s="128">
        <v>1146.7597037413723</v>
      </c>
      <c r="F1281" s="128">
        <v>304.4085796070287</v>
      </c>
      <c r="G1281" s="128">
        <v>114.02667816495108</v>
      </c>
      <c r="H1281" s="128">
        <v>1146.7597037413723</v>
      </c>
    </row>
    <row r="1283" spans="3:8" ht="12.75">
      <c r="C1283" s="150" t="s">
        <v>1104</v>
      </c>
      <c r="D1283" s="128">
        <v>0.4087868040136778</v>
      </c>
      <c r="F1283" s="128">
        <v>2.3107938735342652</v>
      </c>
      <c r="G1283" s="128">
        <v>1.0168091981715188</v>
      </c>
      <c r="H1283" s="128">
        <v>0.42736308343649354</v>
      </c>
    </row>
    <row r="1284" spans="1:10" ht="12.75">
      <c r="A1284" s="144" t="s">
        <v>1093</v>
      </c>
      <c r="C1284" s="145" t="s">
        <v>1094</v>
      </c>
      <c r="D1284" s="145" t="s">
        <v>1095</v>
      </c>
      <c r="F1284" s="145" t="s">
        <v>1096</v>
      </c>
      <c r="G1284" s="145" t="s">
        <v>1097</v>
      </c>
      <c r="H1284" s="145" t="s">
        <v>1098</v>
      </c>
      <c r="I1284" s="146" t="s">
        <v>1099</v>
      </c>
      <c r="J1284" s="145" t="s">
        <v>1100</v>
      </c>
    </row>
    <row r="1285" spans="1:8" ht="12.75">
      <c r="A1285" s="147" t="s">
        <v>1246</v>
      </c>
      <c r="C1285" s="148">
        <v>259.9399999999441</v>
      </c>
      <c r="D1285" s="128">
        <v>2388660.0919570923</v>
      </c>
      <c r="F1285" s="128">
        <v>23325</v>
      </c>
      <c r="G1285" s="128">
        <v>20575</v>
      </c>
      <c r="H1285" s="149" t="s">
        <v>804</v>
      </c>
    </row>
    <row r="1287" spans="4:8" ht="12.75">
      <c r="D1287" s="128">
        <v>2440209.154148102</v>
      </c>
      <c r="F1287" s="128">
        <v>23350</v>
      </c>
      <c r="G1287" s="128">
        <v>20575</v>
      </c>
      <c r="H1287" s="149" t="s">
        <v>805</v>
      </c>
    </row>
    <row r="1289" spans="4:8" ht="12.75">
      <c r="D1289" s="128">
        <v>2430573.368095398</v>
      </c>
      <c r="F1289" s="128">
        <v>23325</v>
      </c>
      <c r="G1289" s="128">
        <v>20675</v>
      </c>
      <c r="H1289" s="149" t="s">
        <v>806</v>
      </c>
    </row>
    <row r="1291" spans="1:10" ht="12.75">
      <c r="A1291" s="144" t="s">
        <v>1101</v>
      </c>
      <c r="C1291" s="150" t="s">
        <v>1102</v>
      </c>
      <c r="D1291" s="128">
        <v>2419814.2047335305</v>
      </c>
      <c r="F1291" s="128">
        <v>23333.333333333336</v>
      </c>
      <c r="G1291" s="128">
        <v>20608.333333333332</v>
      </c>
      <c r="H1291" s="128">
        <v>2397829.6087739347</v>
      </c>
      <c r="I1291" s="128">
        <v>-0.0001</v>
      </c>
      <c r="J1291" s="128">
        <v>-0.0001</v>
      </c>
    </row>
    <row r="1292" spans="1:8" ht="12.75">
      <c r="A1292" s="127">
        <v>38385.075</v>
      </c>
      <c r="C1292" s="150" t="s">
        <v>1103</v>
      </c>
      <c r="D1292" s="128">
        <v>27407.04563389373</v>
      </c>
      <c r="F1292" s="128">
        <v>14.433756729740642</v>
      </c>
      <c r="G1292" s="128">
        <v>57.73502691896257</v>
      </c>
      <c r="H1292" s="128">
        <v>27407.04563389373</v>
      </c>
    </row>
    <row r="1294" spans="3:8" ht="12.75">
      <c r="C1294" s="150" t="s">
        <v>1104</v>
      </c>
      <c r="D1294" s="128">
        <v>1.1326095028403966</v>
      </c>
      <c r="F1294" s="128">
        <v>0.06185895741317417</v>
      </c>
      <c r="G1294" s="128">
        <v>0.2801537901445818</v>
      </c>
      <c r="H1294" s="128">
        <v>1.1429938780307072</v>
      </c>
    </row>
    <row r="1295" spans="1:10" ht="12.75">
      <c r="A1295" s="144" t="s">
        <v>1093</v>
      </c>
      <c r="C1295" s="145" t="s">
        <v>1094</v>
      </c>
      <c r="D1295" s="145" t="s">
        <v>1095</v>
      </c>
      <c r="F1295" s="145" t="s">
        <v>1096</v>
      </c>
      <c r="G1295" s="145" t="s">
        <v>1097</v>
      </c>
      <c r="H1295" s="145" t="s">
        <v>1098</v>
      </c>
      <c r="I1295" s="146" t="s">
        <v>1099</v>
      </c>
      <c r="J1295" s="145" t="s">
        <v>1100</v>
      </c>
    </row>
    <row r="1296" spans="1:8" ht="12.75">
      <c r="A1296" s="147" t="s">
        <v>1248</v>
      </c>
      <c r="C1296" s="148">
        <v>285.2129999999888</v>
      </c>
      <c r="D1296" s="128">
        <v>409751.1795334816</v>
      </c>
      <c r="F1296" s="128">
        <v>11350</v>
      </c>
      <c r="G1296" s="128">
        <v>10900</v>
      </c>
      <c r="H1296" s="149" t="s">
        <v>807</v>
      </c>
    </row>
    <row r="1298" spans="4:8" ht="12.75">
      <c r="D1298" s="128">
        <v>435476.6474881172</v>
      </c>
      <c r="F1298" s="128">
        <v>11175</v>
      </c>
      <c r="G1298" s="128">
        <v>10900</v>
      </c>
      <c r="H1298" s="149" t="s">
        <v>808</v>
      </c>
    </row>
    <row r="1300" spans="4:8" ht="12.75">
      <c r="D1300" s="128">
        <v>430965.0034971237</v>
      </c>
      <c r="F1300" s="128">
        <v>11225</v>
      </c>
      <c r="G1300" s="128">
        <v>10875</v>
      </c>
      <c r="H1300" s="149" t="s">
        <v>809</v>
      </c>
    </row>
    <row r="1302" spans="1:10" ht="12.75">
      <c r="A1302" s="144" t="s">
        <v>1101</v>
      </c>
      <c r="C1302" s="150" t="s">
        <v>1102</v>
      </c>
      <c r="D1302" s="128">
        <v>425397.6101729075</v>
      </c>
      <c r="F1302" s="128">
        <v>11250</v>
      </c>
      <c r="G1302" s="128">
        <v>10891.666666666668</v>
      </c>
      <c r="H1302" s="128">
        <v>414345.7166937662</v>
      </c>
      <c r="I1302" s="128">
        <v>-0.0001</v>
      </c>
      <c r="J1302" s="128">
        <v>-0.0001</v>
      </c>
    </row>
    <row r="1303" spans="1:8" ht="12.75">
      <c r="A1303" s="127">
        <v>38385.07568287037</v>
      </c>
      <c r="C1303" s="150" t="s">
        <v>1103</v>
      </c>
      <c r="D1303" s="128">
        <v>13736.696352877058</v>
      </c>
      <c r="F1303" s="128">
        <v>90.13878188659973</v>
      </c>
      <c r="G1303" s="128">
        <v>14.433756729740642</v>
      </c>
      <c r="H1303" s="128">
        <v>13736.696352877058</v>
      </c>
    </row>
    <row r="1305" spans="3:8" ht="12.75">
      <c r="C1305" s="150" t="s">
        <v>1104</v>
      </c>
      <c r="D1305" s="128">
        <v>3.229142812366442</v>
      </c>
      <c r="F1305" s="128">
        <v>0.8012336167697756</v>
      </c>
      <c r="G1305" s="128">
        <v>0.1325211023388582</v>
      </c>
      <c r="H1305" s="128">
        <v>3.3152741296538006</v>
      </c>
    </row>
    <row r="1306" spans="1:10" ht="12.75">
      <c r="A1306" s="144" t="s">
        <v>1093</v>
      </c>
      <c r="C1306" s="145" t="s">
        <v>1094</v>
      </c>
      <c r="D1306" s="145" t="s">
        <v>1095</v>
      </c>
      <c r="F1306" s="145" t="s">
        <v>1096</v>
      </c>
      <c r="G1306" s="145" t="s">
        <v>1097</v>
      </c>
      <c r="H1306" s="145" t="s">
        <v>1098</v>
      </c>
      <c r="I1306" s="146" t="s">
        <v>1099</v>
      </c>
      <c r="J1306" s="145" t="s">
        <v>1100</v>
      </c>
    </row>
    <row r="1307" spans="1:8" ht="12.75">
      <c r="A1307" s="147" t="s">
        <v>1244</v>
      </c>
      <c r="C1307" s="148">
        <v>288.1579999998212</v>
      </c>
      <c r="D1307" s="128">
        <v>594344.1931171417</v>
      </c>
      <c r="F1307" s="128">
        <v>5300</v>
      </c>
      <c r="G1307" s="128">
        <v>4470</v>
      </c>
      <c r="H1307" s="149" t="s">
        <v>810</v>
      </c>
    </row>
    <row r="1309" spans="4:8" ht="12.75">
      <c r="D1309" s="128">
        <v>562337.7128896713</v>
      </c>
      <c r="F1309" s="128">
        <v>5300</v>
      </c>
      <c r="G1309" s="128">
        <v>4470</v>
      </c>
      <c r="H1309" s="149" t="s">
        <v>811</v>
      </c>
    </row>
    <row r="1311" spans="4:8" ht="12.75">
      <c r="D1311" s="128">
        <v>588971.136018753</v>
      </c>
      <c r="F1311" s="128">
        <v>5300</v>
      </c>
      <c r="G1311" s="128">
        <v>4470</v>
      </c>
      <c r="H1311" s="149" t="s">
        <v>812</v>
      </c>
    </row>
    <row r="1313" spans="1:10" ht="12.75">
      <c r="A1313" s="144" t="s">
        <v>1101</v>
      </c>
      <c r="C1313" s="150" t="s">
        <v>1102</v>
      </c>
      <c r="D1313" s="128">
        <v>581884.3473418554</v>
      </c>
      <c r="F1313" s="128">
        <v>5300</v>
      </c>
      <c r="G1313" s="128">
        <v>4470</v>
      </c>
      <c r="H1313" s="128">
        <v>577005.7743330059</v>
      </c>
      <c r="I1313" s="128">
        <v>-0.0001</v>
      </c>
      <c r="J1313" s="128">
        <v>-0.0001</v>
      </c>
    </row>
    <row r="1314" spans="1:8" ht="12.75">
      <c r="A1314" s="127">
        <v>38385.07611111111</v>
      </c>
      <c r="C1314" s="150" t="s">
        <v>1103</v>
      </c>
      <c r="D1314" s="128">
        <v>17139.738167520114</v>
      </c>
      <c r="H1314" s="128">
        <v>17139.738167520114</v>
      </c>
    </row>
    <row r="1316" spans="3:8" ht="12.75">
      <c r="C1316" s="150" t="s">
        <v>1104</v>
      </c>
      <c r="D1316" s="128">
        <v>2.945557522868126</v>
      </c>
      <c r="F1316" s="128">
        <v>0</v>
      </c>
      <c r="G1316" s="128">
        <v>0</v>
      </c>
      <c r="H1316" s="128">
        <v>2.9704621565239835</v>
      </c>
    </row>
    <row r="1317" spans="1:10" ht="12.75">
      <c r="A1317" s="144" t="s">
        <v>1093</v>
      </c>
      <c r="C1317" s="145" t="s">
        <v>1094</v>
      </c>
      <c r="D1317" s="145" t="s">
        <v>1095</v>
      </c>
      <c r="F1317" s="145" t="s">
        <v>1096</v>
      </c>
      <c r="G1317" s="145" t="s">
        <v>1097</v>
      </c>
      <c r="H1317" s="145" t="s">
        <v>1098</v>
      </c>
      <c r="I1317" s="146" t="s">
        <v>1099</v>
      </c>
      <c r="J1317" s="145" t="s">
        <v>1100</v>
      </c>
    </row>
    <row r="1318" spans="1:8" ht="12.75">
      <c r="A1318" s="147" t="s">
        <v>1245</v>
      </c>
      <c r="C1318" s="148">
        <v>334.94100000010803</v>
      </c>
      <c r="D1318" s="128">
        <v>427809.08040618896</v>
      </c>
      <c r="F1318" s="128">
        <v>31200</v>
      </c>
      <c r="H1318" s="149" t="s">
        <v>813</v>
      </c>
    </row>
    <row r="1320" spans="4:8" ht="12.75">
      <c r="D1320" s="128">
        <v>431621.65868616104</v>
      </c>
      <c r="F1320" s="128">
        <v>31100</v>
      </c>
      <c r="H1320" s="149" t="s">
        <v>814</v>
      </c>
    </row>
    <row r="1322" spans="4:8" ht="12.75">
      <c r="D1322" s="128">
        <v>406807.4043536186</v>
      </c>
      <c r="F1322" s="128">
        <v>31700</v>
      </c>
      <c r="H1322" s="149" t="s">
        <v>815</v>
      </c>
    </row>
    <row r="1324" spans="1:10" ht="12.75">
      <c r="A1324" s="144" t="s">
        <v>1101</v>
      </c>
      <c r="C1324" s="150" t="s">
        <v>1102</v>
      </c>
      <c r="D1324" s="128">
        <v>422079.38114865625</v>
      </c>
      <c r="F1324" s="128">
        <v>31333.333333333336</v>
      </c>
      <c r="H1324" s="128">
        <v>390746.0478153229</v>
      </c>
      <c r="I1324" s="128">
        <v>-0.0001</v>
      </c>
      <c r="J1324" s="128">
        <v>-0.0001</v>
      </c>
    </row>
    <row r="1325" spans="1:8" ht="12.75">
      <c r="A1325" s="127">
        <v>38385.07653935185</v>
      </c>
      <c r="C1325" s="150" t="s">
        <v>1103</v>
      </c>
      <c r="D1325" s="128">
        <v>13362.593113101293</v>
      </c>
      <c r="F1325" s="128">
        <v>321.4550253664318</v>
      </c>
      <c r="H1325" s="128">
        <v>13362.593113101293</v>
      </c>
    </row>
    <row r="1327" spans="3:8" ht="12.75">
      <c r="C1327" s="150" t="s">
        <v>1104</v>
      </c>
      <c r="D1327" s="128">
        <v>3.1658957319203878</v>
      </c>
      <c r="F1327" s="128">
        <v>1.0259202937226546</v>
      </c>
      <c r="H1327" s="128">
        <v>3.419764112218689</v>
      </c>
    </row>
    <row r="1328" spans="1:10" ht="12.75">
      <c r="A1328" s="144" t="s">
        <v>1093</v>
      </c>
      <c r="C1328" s="145" t="s">
        <v>1094</v>
      </c>
      <c r="D1328" s="145" t="s">
        <v>1095</v>
      </c>
      <c r="F1328" s="145" t="s">
        <v>1096</v>
      </c>
      <c r="G1328" s="145" t="s">
        <v>1097</v>
      </c>
      <c r="H1328" s="145" t="s">
        <v>1098</v>
      </c>
      <c r="I1328" s="146" t="s">
        <v>1099</v>
      </c>
      <c r="J1328" s="145" t="s">
        <v>1100</v>
      </c>
    </row>
    <row r="1329" spans="1:8" ht="12.75">
      <c r="A1329" s="147" t="s">
        <v>1249</v>
      </c>
      <c r="C1329" s="148">
        <v>393.36599999992177</v>
      </c>
      <c r="D1329" s="128">
        <v>2313887.9776763916</v>
      </c>
      <c r="F1329" s="128">
        <v>12000</v>
      </c>
      <c r="G1329" s="128">
        <v>11600</v>
      </c>
      <c r="H1329" s="149" t="s">
        <v>816</v>
      </c>
    </row>
    <row r="1331" spans="4:8" ht="12.75">
      <c r="D1331" s="128">
        <v>2201860.5377311707</v>
      </c>
      <c r="F1331" s="128">
        <v>12500</v>
      </c>
      <c r="G1331" s="128">
        <v>11400</v>
      </c>
      <c r="H1331" s="149" t="s">
        <v>817</v>
      </c>
    </row>
    <row r="1333" spans="4:8" ht="12.75">
      <c r="D1333" s="128">
        <v>2362178.781982422</v>
      </c>
      <c r="F1333" s="128">
        <v>13500</v>
      </c>
      <c r="G1333" s="128">
        <v>11400</v>
      </c>
      <c r="H1333" s="149" t="s">
        <v>818</v>
      </c>
    </row>
    <row r="1335" spans="1:10" ht="12.75">
      <c r="A1335" s="144" t="s">
        <v>1101</v>
      </c>
      <c r="C1335" s="150" t="s">
        <v>1102</v>
      </c>
      <c r="D1335" s="128">
        <v>2292642.432463328</v>
      </c>
      <c r="F1335" s="128">
        <v>12666.666666666668</v>
      </c>
      <c r="G1335" s="128">
        <v>11466.666666666668</v>
      </c>
      <c r="H1335" s="128">
        <v>2280575.7657966614</v>
      </c>
      <c r="I1335" s="128">
        <v>-0.0001</v>
      </c>
      <c r="J1335" s="128">
        <v>-0.0001</v>
      </c>
    </row>
    <row r="1336" spans="1:8" ht="12.75">
      <c r="A1336" s="127">
        <v>38385.07699074074</v>
      </c>
      <c r="C1336" s="150" t="s">
        <v>1103</v>
      </c>
      <c r="D1336" s="128">
        <v>82243.63047374347</v>
      </c>
      <c r="F1336" s="128">
        <v>763.7626158259733</v>
      </c>
      <c r="G1336" s="128">
        <v>115.47005383792514</v>
      </c>
      <c r="H1336" s="128">
        <v>82243.63047374347</v>
      </c>
    </row>
    <row r="1338" spans="3:8" ht="12.75">
      <c r="C1338" s="150" t="s">
        <v>1104</v>
      </c>
      <c r="D1338" s="128">
        <v>3.587285540439766</v>
      </c>
      <c r="F1338" s="128">
        <v>6.0297048617839994</v>
      </c>
      <c r="G1338" s="128">
        <v>1.007006283470277</v>
      </c>
      <c r="H1338" s="128">
        <v>3.6062660889064455</v>
      </c>
    </row>
    <row r="1339" spans="1:10" ht="12.75">
      <c r="A1339" s="144" t="s">
        <v>1093</v>
      </c>
      <c r="C1339" s="145" t="s">
        <v>1094</v>
      </c>
      <c r="D1339" s="145" t="s">
        <v>1095</v>
      </c>
      <c r="F1339" s="145" t="s">
        <v>1096</v>
      </c>
      <c r="G1339" s="145" t="s">
        <v>1097</v>
      </c>
      <c r="H1339" s="145" t="s">
        <v>1098</v>
      </c>
      <c r="I1339" s="146" t="s">
        <v>1099</v>
      </c>
      <c r="J1339" s="145" t="s">
        <v>1100</v>
      </c>
    </row>
    <row r="1340" spans="1:8" ht="12.75">
      <c r="A1340" s="147" t="s">
        <v>1243</v>
      </c>
      <c r="C1340" s="148">
        <v>396.15199999976903</v>
      </c>
      <c r="D1340" s="128">
        <v>5534084.235145569</v>
      </c>
      <c r="F1340" s="128">
        <v>99000</v>
      </c>
      <c r="G1340" s="128">
        <v>100900</v>
      </c>
      <c r="H1340" s="149" t="s">
        <v>819</v>
      </c>
    </row>
    <row r="1342" spans="4:8" ht="12.75">
      <c r="D1342" s="128">
        <v>5367171.7136154175</v>
      </c>
      <c r="F1342" s="128">
        <v>98000</v>
      </c>
      <c r="G1342" s="128">
        <v>100800</v>
      </c>
      <c r="H1342" s="149" t="s">
        <v>820</v>
      </c>
    </row>
    <row r="1344" spans="4:8" ht="12.75">
      <c r="D1344" s="128">
        <v>5549121.487930298</v>
      </c>
      <c r="F1344" s="128">
        <v>99700</v>
      </c>
      <c r="G1344" s="128">
        <v>101700</v>
      </c>
      <c r="H1344" s="149" t="s">
        <v>821</v>
      </c>
    </row>
    <row r="1346" spans="1:10" ht="12.75">
      <c r="A1346" s="144" t="s">
        <v>1101</v>
      </c>
      <c r="C1346" s="150" t="s">
        <v>1102</v>
      </c>
      <c r="D1346" s="128">
        <v>5483459.145563761</v>
      </c>
      <c r="F1346" s="128">
        <v>98900</v>
      </c>
      <c r="G1346" s="128">
        <v>101133.33333333334</v>
      </c>
      <c r="H1346" s="128">
        <v>5383454.428956548</v>
      </c>
      <c r="I1346" s="128">
        <v>-0.0001</v>
      </c>
      <c r="J1346" s="128">
        <v>-0.0001</v>
      </c>
    </row>
    <row r="1347" spans="1:8" ht="12.75">
      <c r="A1347" s="127">
        <v>38385.077465277776</v>
      </c>
      <c r="C1347" s="150" t="s">
        <v>1103</v>
      </c>
      <c r="D1347" s="128">
        <v>100988.14219837893</v>
      </c>
      <c r="F1347" s="128">
        <v>854.4003745317532</v>
      </c>
      <c r="G1347" s="128">
        <v>493.28828623162474</v>
      </c>
      <c r="H1347" s="128">
        <v>100988.14219837893</v>
      </c>
    </row>
    <row r="1349" spans="3:8" ht="12.75">
      <c r="C1349" s="150" t="s">
        <v>1104</v>
      </c>
      <c r="D1349" s="128">
        <v>1.8416867805075305</v>
      </c>
      <c r="F1349" s="128">
        <v>0.8639033109522279</v>
      </c>
      <c r="G1349" s="128">
        <v>0.4877603357596817</v>
      </c>
      <c r="H1349" s="128">
        <v>1.8758985244712674</v>
      </c>
    </row>
    <row r="1350" spans="1:10" ht="12.75">
      <c r="A1350" s="144" t="s">
        <v>1093</v>
      </c>
      <c r="C1350" s="145" t="s">
        <v>1094</v>
      </c>
      <c r="D1350" s="145" t="s">
        <v>1095</v>
      </c>
      <c r="F1350" s="145" t="s">
        <v>1096</v>
      </c>
      <c r="G1350" s="145" t="s">
        <v>1097</v>
      </c>
      <c r="H1350" s="145" t="s">
        <v>1098</v>
      </c>
      <c r="I1350" s="146" t="s">
        <v>1099</v>
      </c>
      <c r="J1350" s="145" t="s">
        <v>1100</v>
      </c>
    </row>
    <row r="1351" spans="1:8" ht="12.75">
      <c r="A1351" s="147" t="s">
        <v>1250</v>
      </c>
      <c r="C1351" s="148">
        <v>589.5920000001788</v>
      </c>
      <c r="D1351" s="128">
        <v>673743.889204979</v>
      </c>
      <c r="F1351" s="128">
        <v>4890</v>
      </c>
      <c r="G1351" s="128">
        <v>4020</v>
      </c>
      <c r="H1351" s="149" t="s">
        <v>822</v>
      </c>
    </row>
    <row r="1353" spans="4:8" ht="12.75">
      <c r="D1353" s="128">
        <v>668141.8071241379</v>
      </c>
      <c r="F1353" s="128">
        <v>4950</v>
      </c>
      <c r="G1353" s="128">
        <v>4050</v>
      </c>
      <c r="H1353" s="149" t="s">
        <v>823</v>
      </c>
    </row>
    <row r="1355" spans="4:8" ht="12.75">
      <c r="D1355" s="128">
        <v>648955.8137588501</v>
      </c>
      <c r="F1355" s="128">
        <v>4700</v>
      </c>
      <c r="G1355" s="128">
        <v>4040.0000000037253</v>
      </c>
      <c r="H1355" s="149" t="s">
        <v>824</v>
      </c>
    </row>
    <row r="1357" spans="1:10" ht="12.75">
      <c r="A1357" s="144" t="s">
        <v>1101</v>
      </c>
      <c r="C1357" s="150" t="s">
        <v>1102</v>
      </c>
      <c r="D1357" s="128">
        <v>663613.836695989</v>
      </c>
      <c r="F1357" s="128">
        <v>4846.666666666667</v>
      </c>
      <c r="G1357" s="128">
        <v>4036.6666666679084</v>
      </c>
      <c r="H1357" s="128">
        <v>659172.1700293217</v>
      </c>
      <c r="I1357" s="128">
        <v>-0.0001</v>
      </c>
      <c r="J1357" s="128">
        <v>-0.0001</v>
      </c>
    </row>
    <row r="1358" spans="1:8" ht="12.75">
      <c r="A1358" s="127">
        <v>38385.07795138889</v>
      </c>
      <c r="C1358" s="150" t="s">
        <v>1103</v>
      </c>
      <c r="D1358" s="128">
        <v>12999.579155852347</v>
      </c>
      <c r="F1358" s="128">
        <v>130.5118130030126</v>
      </c>
      <c r="G1358" s="128">
        <v>15.27525231683163</v>
      </c>
      <c r="H1358" s="128">
        <v>12999.579155852347</v>
      </c>
    </row>
    <row r="1360" spans="3:8" ht="12.75">
      <c r="C1360" s="150" t="s">
        <v>1104</v>
      </c>
      <c r="D1360" s="128">
        <v>1.9589071892435002</v>
      </c>
      <c r="F1360" s="128">
        <v>2.692815949168073</v>
      </c>
      <c r="G1360" s="128">
        <v>0.3784125264284128</v>
      </c>
      <c r="H1360" s="128">
        <v>1.972106794993195</v>
      </c>
    </row>
    <row r="1361" spans="1:10" ht="12.75">
      <c r="A1361" s="144" t="s">
        <v>1093</v>
      </c>
      <c r="C1361" s="145" t="s">
        <v>1094</v>
      </c>
      <c r="D1361" s="145" t="s">
        <v>1095</v>
      </c>
      <c r="F1361" s="145" t="s">
        <v>1096</v>
      </c>
      <c r="G1361" s="145" t="s">
        <v>1097</v>
      </c>
      <c r="H1361" s="145" t="s">
        <v>1098</v>
      </c>
      <c r="I1361" s="146" t="s">
        <v>1099</v>
      </c>
      <c r="J1361" s="145" t="s">
        <v>1100</v>
      </c>
    </row>
    <row r="1362" spans="1:8" ht="12.75">
      <c r="A1362" s="147" t="s">
        <v>1251</v>
      </c>
      <c r="C1362" s="148">
        <v>766.4900000002235</v>
      </c>
      <c r="D1362" s="128">
        <v>72671.3230934143</v>
      </c>
      <c r="F1362" s="128">
        <v>2379</v>
      </c>
      <c r="G1362" s="128">
        <v>2514</v>
      </c>
      <c r="H1362" s="149" t="s">
        <v>825</v>
      </c>
    </row>
    <row r="1364" spans="4:8" ht="12.75">
      <c r="D1364" s="128">
        <v>72901.73920035362</v>
      </c>
      <c r="F1364" s="128">
        <v>2341</v>
      </c>
      <c r="G1364" s="128">
        <v>2194</v>
      </c>
      <c r="H1364" s="149" t="s">
        <v>604</v>
      </c>
    </row>
    <row r="1366" spans="4:8" ht="12.75">
      <c r="D1366" s="128">
        <v>71379.77429759502</v>
      </c>
      <c r="F1366" s="128">
        <v>2321</v>
      </c>
      <c r="G1366" s="128">
        <v>2479</v>
      </c>
      <c r="H1366" s="149" t="s">
        <v>605</v>
      </c>
    </row>
    <row r="1368" spans="1:10" ht="12.75">
      <c r="A1368" s="144" t="s">
        <v>1101</v>
      </c>
      <c r="C1368" s="150" t="s">
        <v>1102</v>
      </c>
      <c r="D1368" s="128">
        <v>72317.61219712098</v>
      </c>
      <c r="F1368" s="128">
        <v>2347</v>
      </c>
      <c r="G1368" s="128">
        <v>2395.6666666666665</v>
      </c>
      <c r="H1368" s="128">
        <v>69945.32927029171</v>
      </c>
      <c r="I1368" s="128">
        <v>-0.0001</v>
      </c>
      <c r="J1368" s="128">
        <v>-0.0001</v>
      </c>
    </row>
    <row r="1369" spans="1:8" ht="12.75">
      <c r="A1369" s="127">
        <v>38385.07846064815</v>
      </c>
      <c r="C1369" s="150" t="s">
        <v>1103</v>
      </c>
      <c r="D1369" s="128">
        <v>820.3217904731838</v>
      </c>
      <c r="F1369" s="128">
        <v>29.461839725312476</v>
      </c>
      <c r="G1369" s="128">
        <v>175.52302792891118</v>
      </c>
      <c r="H1369" s="128">
        <v>820.3217904731838</v>
      </c>
    </row>
    <row r="1371" spans="3:8" ht="12.75">
      <c r="C1371" s="150" t="s">
        <v>1104</v>
      </c>
      <c r="D1371" s="128">
        <v>1.1343319636123739</v>
      </c>
      <c r="F1371" s="128">
        <v>1.2552978153094365</v>
      </c>
      <c r="G1371" s="128">
        <v>7.326688239692968</v>
      </c>
      <c r="H1371" s="128">
        <v>1.1728042444452458</v>
      </c>
    </row>
    <row r="1372" spans="1:16" ht="12.75">
      <c r="A1372" s="138" t="s">
        <v>1183</v>
      </c>
      <c r="B1372" s="133" t="s">
        <v>1081</v>
      </c>
      <c r="D1372" s="138" t="s">
        <v>1184</v>
      </c>
      <c r="E1372" s="133" t="s">
        <v>1185</v>
      </c>
      <c r="F1372" s="134" t="s">
        <v>1123</v>
      </c>
      <c r="G1372" s="139" t="s">
        <v>1187</v>
      </c>
      <c r="H1372" s="140">
        <v>1</v>
      </c>
      <c r="I1372" s="141" t="s">
        <v>1188</v>
      </c>
      <c r="J1372" s="140">
        <v>12</v>
      </c>
      <c r="K1372" s="139" t="s">
        <v>1189</v>
      </c>
      <c r="L1372" s="142">
        <v>1</v>
      </c>
      <c r="M1372" s="139" t="s">
        <v>1190</v>
      </c>
      <c r="N1372" s="143">
        <v>1</v>
      </c>
      <c r="O1372" s="139" t="s">
        <v>1191</v>
      </c>
      <c r="P1372" s="143">
        <v>1</v>
      </c>
    </row>
    <row r="1374" spans="1:10" ht="12.75">
      <c r="A1374" s="144" t="s">
        <v>1093</v>
      </c>
      <c r="C1374" s="145" t="s">
        <v>1094</v>
      </c>
      <c r="D1374" s="145" t="s">
        <v>1095</v>
      </c>
      <c r="F1374" s="145" t="s">
        <v>1096</v>
      </c>
      <c r="G1374" s="145" t="s">
        <v>1097</v>
      </c>
      <c r="H1374" s="145" t="s">
        <v>1098</v>
      </c>
      <c r="I1374" s="146" t="s">
        <v>1099</v>
      </c>
      <c r="J1374" s="145" t="s">
        <v>1100</v>
      </c>
    </row>
    <row r="1375" spans="1:8" ht="12.75">
      <c r="A1375" s="147" t="s">
        <v>1215</v>
      </c>
      <c r="C1375" s="148">
        <v>178.2290000000503</v>
      </c>
      <c r="D1375" s="128">
        <v>769.1260022791103</v>
      </c>
      <c r="F1375" s="128">
        <v>497</v>
      </c>
      <c r="G1375" s="128">
        <v>501.99999999953434</v>
      </c>
      <c r="H1375" s="149" t="s">
        <v>606</v>
      </c>
    </row>
    <row r="1377" spans="4:8" ht="12.75">
      <c r="D1377" s="128">
        <v>840.6443205913529</v>
      </c>
      <c r="F1377" s="128">
        <v>443</v>
      </c>
      <c r="G1377" s="128">
        <v>485</v>
      </c>
      <c r="H1377" s="149" t="s">
        <v>607</v>
      </c>
    </row>
    <row r="1379" spans="4:8" ht="12.75">
      <c r="D1379" s="128">
        <v>852.6351445736364</v>
      </c>
      <c r="F1379" s="128">
        <v>433</v>
      </c>
      <c r="G1379" s="128">
        <v>483</v>
      </c>
      <c r="H1379" s="149" t="s">
        <v>608</v>
      </c>
    </row>
    <row r="1381" spans="1:8" ht="12.75">
      <c r="A1381" s="144" t="s">
        <v>1101</v>
      </c>
      <c r="C1381" s="150" t="s">
        <v>1102</v>
      </c>
      <c r="D1381" s="128">
        <v>820.8018224813666</v>
      </c>
      <c r="F1381" s="128">
        <v>457.66666666666663</v>
      </c>
      <c r="G1381" s="128">
        <v>489.9999999998448</v>
      </c>
      <c r="H1381" s="128">
        <v>346.02122352311534</v>
      </c>
    </row>
    <row r="1382" spans="1:8" ht="12.75">
      <c r="A1382" s="127">
        <v>38385.08068287037</v>
      </c>
      <c r="C1382" s="150" t="s">
        <v>1103</v>
      </c>
      <c r="D1382" s="128">
        <v>45.15238377013331</v>
      </c>
      <c r="F1382" s="128">
        <v>34.42867022313428</v>
      </c>
      <c r="G1382" s="128">
        <v>10.440306508644126</v>
      </c>
      <c r="H1382" s="128">
        <v>45.15238377013331</v>
      </c>
    </row>
    <row r="1384" spans="3:8" ht="12.75">
      <c r="C1384" s="150" t="s">
        <v>1104</v>
      </c>
      <c r="D1384" s="128">
        <v>5.501009200202932</v>
      </c>
      <c r="F1384" s="128">
        <v>7.522651906001665</v>
      </c>
      <c r="G1384" s="128">
        <v>2.13067479768315</v>
      </c>
      <c r="H1384" s="128">
        <v>13.049021476313285</v>
      </c>
    </row>
    <row r="1385" spans="1:10" ht="12.75">
      <c r="A1385" s="144" t="s">
        <v>1093</v>
      </c>
      <c r="C1385" s="145" t="s">
        <v>1094</v>
      </c>
      <c r="D1385" s="145" t="s">
        <v>1095</v>
      </c>
      <c r="F1385" s="145" t="s">
        <v>1096</v>
      </c>
      <c r="G1385" s="145" t="s">
        <v>1097</v>
      </c>
      <c r="H1385" s="145" t="s">
        <v>1098</v>
      </c>
      <c r="I1385" s="146" t="s">
        <v>1099</v>
      </c>
      <c r="J1385" s="145" t="s">
        <v>1100</v>
      </c>
    </row>
    <row r="1386" spans="1:8" ht="12.75">
      <c r="A1386" s="147" t="s">
        <v>1244</v>
      </c>
      <c r="C1386" s="148">
        <v>251.61100000003353</v>
      </c>
      <c r="D1386" s="128">
        <v>4407998.333152771</v>
      </c>
      <c r="F1386" s="128">
        <v>32400</v>
      </c>
      <c r="G1386" s="128">
        <v>27900</v>
      </c>
      <c r="H1386" s="149" t="s">
        <v>609</v>
      </c>
    </row>
    <row r="1388" spans="4:8" ht="12.75">
      <c r="D1388" s="128">
        <v>4552626.178527832</v>
      </c>
      <c r="F1388" s="128">
        <v>32100</v>
      </c>
      <c r="G1388" s="128">
        <v>27400</v>
      </c>
      <c r="H1388" s="149" t="s">
        <v>610</v>
      </c>
    </row>
    <row r="1390" spans="4:8" ht="12.75">
      <c r="D1390" s="128">
        <v>4633908.31816864</v>
      </c>
      <c r="F1390" s="128">
        <v>33400</v>
      </c>
      <c r="G1390" s="128">
        <v>27600</v>
      </c>
      <c r="H1390" s="149" t="s">
        <v>611</v>
      </c>
    </row>
    <row r="1392" spans="1:10" ht="12.75">
      <c r="A1392" s="144" t="s">
        <v>1101</v>
      </c>
      <c r="C1392" s="150" t="s">
        <v>1102</v>
      </c>
      <c r="D1392" s="128">
        <v>4531510.943283081</v>
      </c>
      <c r="F1392" s="128">
        <v>32633.333333333336</v>
      </c>
      <c r="G1392" s="128">
        <v>27633.333333333336</v>
      </c>
      <c r="H1392" s="128">
        <v>4501402.253980416</v>
      </c>
      <c r="I1392" s="128">
        <v>-0.0001</v>
      </c>
      <c r="J1392" s="128">
        <v>-0.0001</v>
      </c>
    </row>
    <row r="1393" spans="1:8" ht="12.75">
      <c r="A1393" s="127">
        <v>38385.08115740741</v>
      </c>
      <c r="C1393" s="150" t="s">
        <v>1103</v>
      </c>
      <c r="D1393" s="128">
        <v>114425.60990463049</v>
      </c>
      <c r="F1393" s="128">
        <v>680.6859285554045</v>
      </c>
      <c r="G1393" s="128">
        <v>251.66114784235833</v>
      </c>
      <c r="H1393" s="128">
        <v>114425.60990463049</v>
      </c>
    </row>
    <row r="1395" spans="3:8" ht="12.75">
      <c r="C1395" s="150" t="s">
        <v>1104</v>
      </c>
      <c r="D1395" s="128">
        <v>2.5251094245781314</v>
      </c>
      <c r="F1395" s="128">
        <v>2.0858608638061424</v>
      </c>
      <c r="G1395" s="128">
        <v>0.9107158546768095</v>
      </c>
      <c r="H1395" s="128">
        <v>2.541999213766074</v>
      </c>
    </row>
    <row r="1396" spans="1:10" ht="12.75">
      <c r="A1396" s="144" t="s">
        <v>1093</v>
      </c>
      <c r="C1396" s="145" t="s">
        <v>1094</v>
      </c>
      <c r="D1396" s="145" t="s">
        <v>1095</v>
      </c>
      <c r="F1396" s="145" t="s">
        <v>1096</v>
      </c>
      <c r="G1396" s="145" t="s">
        <v>1097</v>
      </c>
      <c r="H1396" s="145" t="s">
        <v>1098</v>
      </c>
      <c r="I1396" s="146" t="s">
        <v>1099</v>
      </c>
      <c r="J1396" s="145" t="s">
        <v>1100</v>
      </c>
    </row>
    <row r="1397" spans="1:8" ht="12.75">
      <c r="A1397" s="147" t="s">
        <v>1247</v>
      </c>
      <c r="C1397" s="148">
        <v>257.6099999998696</v>
      </c>
      <c r="D1397" s="128">
        <v>412389.941880703</v>
      </c>
      <c r="F1397" s="128">
        <v>15275</v>
      </c>
      <c r="G1397" s="128">
        <v>12255</v>
      </c>
      <c r="H1397" s="149" t="s">
        <v>612</v>
      </c>
    </row>
    <row r="1399" spans="4:8" ht="12.75">
      <c r="D1399" s="128">
        <v>441898.93549633026</v>
      </c>
      <c r="F1399" s="128">
        <v>13760.000000014901</v>
      </c>
      <c r="G1399" s="128">
        <v>11940</v>
      </c>
      <c r="H1399" s="149" t="s">
        <v>613</v>
      </c>
    </row>
    <row r="1401" spans="4:8" ht="12.75">
      <c r="D1401" s="128">
        <v>415116.28176546097</v>
      </c>
      <c r="F1401" s="128">
        <v>15139.999999985099</v>
      </c>
      <c r="G1401" s="128">
        <v>11910</v>
      </c>
      <c r="H1401" s="149" t="s">
        <v>614</v>
      </c>
    </row>
    <row r="1403" spans="1:10" ht="12.75">
      <c r="A1403" s="144" t="s">
        <v>1101</v>
      </c>
      <c r="C1403" s="150" t="s">
        <v>1102</v>
      </c>
      <c r="D1403" s="128">
        <v>423135.0530474981</v>
      </c>
      <c r="F1403" s="128">
        <v>14725</v>
      </c>
      <c r="G1403" s="128">
        <v>12035</v>
      </c>
      <c r="H1403" s="128">
        <v>409755.0530474981</v>
      </c>
      <c r="I1403" s="128">
        <v>-0.0001</v>
      </c>
      <c r="J1403" s="128">
        <v>-0.0001</v>
      </c>
    </row>
    <row r="1404" spans="1:8" ht="12.75">
      <c r="A1404" s="127">
        <v>38385.08180555556</v>
      </c>
      <c r="C1404" s="150" t="s">
        <v>1103</v>
      </c>
      <c r="D1404" s="128">
        <v>16307.07501997312</v>
      </c>
      <c r="F1404" s="128">
        <v>838.4360440602495</v>
      </c>
      <c r="G1404" s="128">
        <v>191.11514853616393</v>
      </c>
      <c r="H1404" s="128">
        <v>16307.07501997312</v>
      </c>
    </row>
    <row r="1406" spans="3:8" ht="12.75">
      <c r="C1406" s="150" t="s">
        <v>1104</v>
      </c>
      <c r="D1406" s="128">
        <v>3.8538700357076308</v>
      </c>
      <c r="F1406" s="128">
        <v>5.693962947777586</v>
      </c>
      <c r="G1406" s="128">
        <v>1.5879945869228411</v>
      </c>
      <c r="H1406" s="128">
        <v>3.9797129769825754</v>
      </c>
    </row>
    <row r="1407" spans="1:10" ht="12.75">
      <c r="A1407" s="144" t="s">
        <v>1093</v>
      </c>
      <c r="C1407" s="145" t="s">
        <v>1094</v>
      </c>
      <c r="D1407" s="145" t="s">
        <v>1095</v>
      </c>
      <c r="F1407" s="145" t="s">
        <v>1096</v>
      </c>
      <c r="G1407" s="145" t="s">
        <v>1097</v>
      </c>
      <c r="H1407" s="145" t="s">
        <v>1098</v>
      </c>
      <c r="I1407" s="146" t="s">
        <v>1099</v>
      </c>
      <c r="J1407" s="145" t="s">
        <v>1100</v>
      </c>
    </row>
    <row r="1408" spans="1:8" ht="12.75">
      <c r="A1408" s="147" t="s">
        <v>1246</v>
      </c>
      <c r="C1408" s="148">
        <v>259.9399999999441</v>
      </c>
      <c r="D1408" s="128">
        <v>4595300.945739746</v>
      </c>
      <c r="F1408" s="128">
        <v>29225</v>
      </c>
      <c r="G1408" s="128">
        <v>25150</v>
      </c>
      <c r="H1408" s="149" t="s">
        <v>615</v>
      </c>
    </row>
    <row r="1410" spans="4:8" ht="12.75">
      <c r="D1410" s="128">
        <v>4356527.035247803</v>
      </c>
      <c r="F1410" s="128">
        <v>29200</v>
      </c>
      <c r="G1410" s="128">
        <v>25025</v>
      </c>
      <c r="H1410" s="149" t="s">
        <v>616</v>
      </c>
    </row>
    <row r="1412" spans="4:8" ht="12.75">
      <c r="D1412" s="128">
        <v>4471757.5777282715</v>
      </c>
      <c r="F1412" s="128">
        <v>29200</v>
      </c>
      <c r="G1412" s="128">
        <v>25025</v>
      </c>
      <c r="H1412" s="149" t="s">
        <v>617</v>
      </c>
    </row>
    <row r="1414" spans="1:10" ht="12.75">
      <c r="A1414" s="144" t="s">
        <v>1101</v>
      </c>
      <c r="C1414" s="150" t="s">
        <v>1102</v>
      </c>
      <c r="D1414" s="128">
        <v>4474528.51957194</v>
      </c>
      <c r="F1414" s="128">
        <v>29208.333333333336</v>
      </c>
      <c r="G1414" s="128">
        <v>25066.666666666664</v>
      </c>
      <c r="H1414" s="128">
        <v>4447370.102063523</v>
      </c>
      <c r="I1414" s="128">
        <v>-0.0001</v>
      </c>
      <c r="J1414" s="128">
        <v>-0.0001</v>
      </c>
    </row>
    <row r="1415" spans="1:8" ht="12.75">
      <c r="A1415" s="127">
        <v>38385.08247685185</v>
      </c>
      <c r="C1415" s="150" t="s">
        <v>1103</v>
      </c>
      <c r="D1415" s="128">
        <v>119411.0701397767</v>
      </c>
      <c r="F1415" s="128">
        <v>14.433756729740642</v>
      </c>
      <c r="G1415" s="128">
        <v>72.16878364870323</v>
      </c>
      <c r="H1415" s="128">
        <v>119411.0701397767</v>
      </c>
    </row>
    <row r="1417" spans="3:8" ht="12.75">
      <c r="C1417" s="150" t="s">
        <v>1104</v>
      </c>
      <c r="D1417" s="128">
        <v>2.668684971331913</v>
      </c>
      <c r="F1417" s="128">
        <v>0.04941657082935454</v>
      </c>
      <c r="G1417" s="128">
        <v>0.2879073815772735</v>
      </c>
      <c r="H1417" s="128">
        <v>2.684981627330082</v>
      </c>
    </row>
    <row r="1418" spans="1:10" ht="12.75">
      <c r="A1418" s="144" t="s">
        <v>1093</v>
      </c>
      <c r="C1418" s="145" t="s">
        <v>1094</v>
      </c>
      <c r="D1418" s="145" t="s">
        <v>1095</v>
      </c>
      <c r="F1418" s="145" t="s">
        <v>1096</v>
      </c>
      <c r="G1418" s="145" t="s">
        <v>1097</v>
      </c>
      <c r="H1418" s="145" t="s">
        <v>1098</v>
      </c>
      <c r="I1418" s="146" t="s">
        <v>1099</v>
      </c>
      <c r="J1418" s="145" t="s">
        <v>1100</v>
      </c>
    </row>
    <row r="1419" spans="1:8" ht="12.75">
      <c r="A1419" s="147" t="s">
        <v>1248</v>
      </c>
      <c r="C1419" s="148">
        <v>285.2129999999888</v>
      </c>
      <c r="D1419" s="128">
        <v>827558.6605634689</v>
      </c>
      <c r="F1419" s="128">
        <v>12400</v>
      </c>
      <c r="G1419" s="128">
        <v>12075</v>
      </c>
      <c r="H1419" s="149" t="s">
        <v>618</v>
      </c>
    </row>
    <row r="1421" spans="4:8" ht="12.75">
      <c r="D1421" s="128">
        <v>786530.9043312073</v>
      </c>
      <c r="F1421" s="128">
        <v>12800</v>
      </c>
      <c r="G1421" s="128">
        <v>11975</v>
      </c>
      <c r="H1421" s="149" t="s">
        <v>619</v>
      </c>
    </row>
    <row r="1423" spans="4:8" ht="12.75">
      <c r="D1423" s="128">
        <v>818165.258357048</v>
      </c>
      <c r="F1423" s="128">
        <v>12500</v>
      </c>
      <c r="G1423" s="128">
        <v>12000</v>
      </c>
      <c r="H1423" s="149" t="s">
        <v>620</v>
      </c>
    </row>
    <row r="1425" spans="1:10" ht="12.75">
      <c r="A1425" s="144" t="s">
        <v>1101</v>
      </c>
      <c r="C1425" s="150" t="s">
        <v>1102</v>
      </c>
      <c r="D1425" s="128">
        <v>810751.6077505748</v>
      </c>
      <c r="F1425" s="128">
        <v>12566.666666666668</v>
      </c>
      <c r="G1425" s="128">
        <v>12016.666666666668</v>
      </c>
      <c r="H1425" s="128">
        <v>798489.011557784</v>
      </c>
      <c r="I1425" s="128">
        <v>-0.0001</v>
      </c>
      <c r="J1425" s="128">
        <v>-0.0001</v>
      </c>
    </row>
    <row r="1426" spans="1:8" ht="12.75">
      <c r="A1426" s="127">
        <v>38385.08314814815</v>
      </c>
      <c r="C1426" s="150" t="s">
        <v>1103</v>
      </c>
      <c r="D1426" s="128">
        <v>21495.13565552875</v>
      </c>
      <c r="F1426" s="128">
        <v>208.16659994661327</v>
      </c>
      <c r="G1426" s="128">
        <v>52.04164998665332</v>
      </c>
      <c r="H1426" s="128">
        <v>21495.13565552875</v>
      </c>
    </row>
    <row r="1428" spans="3:8" ht="12.75">
      <c r="C1428" s="150" t="s">
        <v>1104</v>
      </c>
      <c r="D1428" s="128">
        <v>2.6512603182085406</v>
      </c>
      <c r="F1428" s="128">
        <v>1.6564981428112464</v>
      </c>
      <c r="G1428" s="128">
        <v>0.43307891805814136</v>
      </c>
      <c r="H1428" s="128">
        <v>2.6919763884531824</v>
      </c>
    </row>
    <row r="1429" spans="1:10" ht="12.75">
      <c r="A1429" s="144" t="s">
        <v>1093</v>
      </c>
      <c r="C1429" s="145" t="s">
        <v>1094</v>
      </c>
      <c r="D1429" s="145" t="s">
        <v>1095</v>
      </c>
      <c r="F1429" s="145" t="s">
        <v>1096</v>
      </c>
      <c r="G1429" s="145" t="s">
        <v>1097</v>
      </c>
      <c r="H1429" s="145" t="s">
        <v>1098</v>
      </c>
      <c r="I1429" s="146" t="s">
        <v>1099</v>
      </c>
      <c r="J1429" s="145" t="s">
        <v>1100</v>
      </c>
    </row>
    <row r="1430" spans="1:8" ht="12.75">
      <c r="A1430" s="147" t="s">
        <v>1244</v>
      </c>
      <c r="C1430" s="148">
        <v>288.1579999998212</v>
      </c>
      <c r="D1430" s="128">
        <v>462892.13011074066</v>
      </c>
      <c r="F1430" s="128">
        <v>4940</v>
      </c>
      <c r="G1430" s="128">
        <v>4320</v>
      </c>
      <c r="H1430" s="149" t="s">
        <v>621</v>
      </c>
    </row>
    <row r="1432" spans="4:8" ht="12.75">
      <c r="D1432" s="128">
        <v>467004.5859322548</v>
      </c>
      <c r="F1432" s="128">
        <v>4940</v>
      </c>
      <c r="G1432" s="128">
        <v>4320</v>
      </c>
      <c r="H1432" s="149" t="s">
        <v>622</v>
      </c>
    </row>
    <row r="1434" spans="4:8" ht="12.75">
      <c r="D1434" s="128">
        <v>459476.31040906906</v>
      </c>
      <c r="F1434" s="128">
        <v>4940</v>
      </c>
      <c r="G1434" s="128">
        <v>4320</v>
      </c>
      <c r="H1434" s="149" t="s">
        <v>623</v>
      </c>
    </row>
    <row r="1436" spans="1:10" ht="12.75">
      <c r="A1436" s="144" t="s">
        <v>1101</v>
      </c>
      <c r="C1436" s="150" t="s">
        <v>1102</v>
      </c>
      <c r="D1436" s="128">
        <v>463124.3421506882</v>
      </c>
      <c r="F1436" s="128">
        <v>4940</v>
      </c>
      <c r="G1436" s="128">
        <v>4320</v>
      </c>
      <c r="H1436" s="128">
        <v>458499.1430356439</v>
      </c>
      <c r="I1436" s="128">
        <v>-0.0001</v>
      </c>
      <c r="J1436" s="128">
        <v>-0.0001</v>
      </c>
    </row>
    <row r="1437" spans="1:8" ht="12.75">
      <c r="A1437" s="127">
        <v>38385.08357638889</v>
      </c>
      <c r="C1437" s="150" t="s">
        <v>1103</v>
      </c>
      <c r="D1437" s="128">
        <v>3769.5059241066333</v>
      </c>
      <c r="H1437" s="128">
        <v>3769.5059241066333</v>
      </c>
    </row>
    <row r="1439" spans="3:8" ht="12.75">
      <c r="C1439" s="150" t="s">
        <v>1104</v>
      </c>
      <c r="D1439" s="128">
        <v>0.8139295608176298</v>
      </c>
      <c r="F1439" s="128">
        <v>0</v>
      </c>
      <c r="G1439" s="128">
        <v>0</v>
      </c>
      <c r="H1439" s="128">
        <v>0.8221402332727129</v>
      </c>
    </row>
    <row r="1440" spans="1:10" ht="12.75">
      <c r="A1440" s="144" t="s">
        <v>1093</v>
      </c>
      <c r="C1440" s="145" t="s">
        <v>1094</v>
      </c>
      <c r="D1440" s="145" t="s">
        <v>1095</v>
      </c>
      <c r="F1440" s="145" t="s">
        <v>1096</v>
      </c>
      <c r="G1440" s="145" t="s">
        <v>1097</v>
      </c>
      <c r="H1440" s="145" t="s">
        <v>1098</v>
      </c>
      <c r="I1440" s="146" t="s">
        <v>1099</v>
      </c>
      <c r="J1440" s="145" t="s">
        <v>1100</v>
      </c>
    </row>
    <row r="1441" spans="1:8" ht="12.75">
      <c r="A1441" s="147" t="s">
        <v>1245</v>
      </c>
      <c r="C1441" s="148">
        <v>334.94100000010803</v>
      </c>
      <c r="D1441" s="128">
        <v>1529850</v>
      </c>
      <c r="F1441" s="128">
        <v>38300</v>
      </c>
      <c r="H1441" s="149" t="s">
        <v>624</v>
      </c>
    </row>
    <row r="1443" spans="4:8" ht="12.75">
      <c r="D1443" s="128">
        <v>1686284.7258872986</v>
      </c>
      <c r="F1443" s="128">
        <v>37700</v>
      </c>
      <c r="H1443" s="149" t="s">
        <v>625</v>
      </c>
    </row>
    <row r="1445" spans="4:8" ht="12.75">
      <c r="D1445" s="128">
        <v>1664857.4549427032</v>
      </c>
      <c r="F1445" s="128">
        <v>37200</v>
      </c>
      <c r="H1445" s="149" t="s">
        <v>626</v>
      </c>
    </row>
    <row r="1447" spans="1:10" ht="12.75">
      <c r="A1447" s="144" t="s">
        <v>1101</v>
      </c>
      <c r="C1447" s="150" t="s">
        <v>1102</v>
      </c>
      <c r="D1447" s="128">
        <v>1626997.3936100006</v>
      </c>
      <c r="F1447" s="128">
        <v>37733.333333333336</v>
      </c>
      <c r="H1447" s="128">
        <v>1589264.0602766671</v>
      </c>
      <c r="I1447" s="128">
        <v>-0.0001</v>
      </c>
      <c r="J1447" s="128">
        <v>-0.0001</v>
      </c>
    </row>
    <row r="1448" spans="1:8" ht="12.75">
      <c r="A1448" s="127">
        <v>38385.084016203706</v>
      </c>
      <c r="C1448" s="150" t="s">
        <v>1103</v>
      </c>
      <c r="D1448" s="128">
        <v>84811.52073242074</v>
      </c>
      <c r="F1448" s="128">
        <v>550.7570547286101</v>
      </c>
      <c r="H1448" s="128">
        <v>84811.52073242074</v>
      </c>
    </row>
    <row r="1450" spans="3:8" ht="12.75">
      <c r="C1450" s="150" t="s">
        <v>1104</v>
      </c>
      <c r="D1450" s="128">
        <v>5.212763159026331</v>
      </c>
      <c r="F1450" s="128">
        <v>1.4596035019309455</v>
      </c>
      <c r="H1450" s="128">
        <v>5.336527947259836</v>
      </c>
    </row>
    <row r="1451" spans="1:10" ht="12.75">
      <c r="A1451" s="144" t="s">
        <v>1093</v>
      </c>
      <c r="C1451" s="145" t="s">
        <v>1094</v>
      </c>
      <c r="D1451" s="145" t="s">
        <v>1095</v>
      </c>
      <c r="F1451" s="145" t="s">
        <v>1096</v>
      </c>
      <c r="G1451" s="145" t="s">
        <v>1097</v>
      </c>
      <c r="H1451" s="145" t="s">
        <v>1098</v>
      </c>
      <c r="I1451" s="146" t="s">
        <v>1099</v>
      </c>
      <c r="J1451" s="145" t="s">
        <v>1100</v>
      </c>
    </row>
    <row r="1452" spans="1:8" ht="12.75">
      <c r="A1452" s="147" t="s">
        <v>1249</v>
      </c>
      <c r="C1452" s="148">
        <v>393.36599999992177</v>
      </c>
      <c r="D1452" s="128">
        <v>4018600.3202438354</v>
      </c>
      <c r="F1452" s="128">
        <v>16300</v>
      </c>
      <c r="G1452" s="128">
        <v>14400</v>
      </c>
      <c r="H1452" s="149" t="s">
        <v>627</v>
      </c>
    </row>
    <row r="1454" spans="4:8" ht="12.75">
      <c r="D1454" s="128">
        <v>4189724.3916549683</v>
      </c>
      <c r="F1454" s="128">
        <v>16000</v>
      </c>
      <c r="G1454" s="128">
        <v>14800</v>
      </c>
      <c r="H1454" s="149" t="s">
        <v>628</v>
      </c>
    </row>
    <row r="1456" spans="4:8" ht="12.75">
      <c r="D1456" s="128">
        <v>4081744.2695770264</v>
      </c>
      <c r="F1456" s="128">
        <v>15800</v>
      </c>
      <c r="G1456" s="128">
        <v>15500</v>
      </c>
      <c r="H1456" s="149" t="s">
        <v>629</v>
      </c>
    </row>
    <row r="1458" spans="1:10" ht="12.75">
      <c r="A1458" s="144" t="s">
        <v>1101</v>
      </c>
      <c r="C1458" s="150" t="s">
        <v>1102</v>
      </c>
      <c r="D1458" s="128">
        <v>4096689.6604919434</v>
      </c>
      <c r="F1458" s="128">
        <v>16033.333333333332</v>
      </c>
      <c r="G1458" s="128">
        <v>14900</v>
      </c>
      <c r="H1458" s="128">
        <v>4081222.9938252764</v>
      </c>
      <c r="I1458" s="128">
        <v>-0.0001</v>
      </c>
      <c r="J1458" s="128">
        <v>-0.0001</v>
      </c>
    </row>
    <row r="1459" spans="1:8" ht="12.75">
      <c r="A1459" s="127">
        <v>38385.08446759259</v>
      </c>
      <c r="C1459" s="150" t="s">
        <v>1103</v>
      </c>
      <c r="D1459" s="128">
        <v>86535.45797118852</v>
      </c>
      <c r="F1459" s="128">
        <v>251.66114784235833</v>
      </c>
      <c r="G1459" s="128">
        <v>556.7764362830022</v>
      </c>
      <c r="H1459" s="128">
        <v>86535.45797118852</v>
      </c>
    </row>
    <row r="1461" spans="3:8" ht="12.75">
      <c r="C1461" s="150" t="s">
        <v>1104</v>
      </c>
      <c r="D1461" s="128">
        <v>2.112326418223172</v>
      </c>
      <c r="F1461" s="128">
        <v>1.569612148704938</v>
      </c>
      <c r="G1461" s="128">
        <v>3.7367546059261882</v>
      </c>
      <c r="H1461" s="128">
        <v>2.1203315305758377</v>
      </c>
    </row>
    <row r="1462" spans="1:10" ht="12.75">
      <c r="A1462" s="144" t="s">
        <v>1093</v>
      </c>
      <c r="C1462" s="145" t="s">
        <v>1094</v>
      </c>
      <c r="D1462" s="145" t="s">
        <v>1095</v>
      </c>
      <c r="F1462" s="145" t="s">
        <v>1096</v>
      </c>
      <c r="G1462" s="145" t="s">
        <v>1097</v>
      </c>
      <c r="H1462" s="145" t="s">
        <v>1098</v>
      </c>
      <c r="I1462" s="146" t="s">
        <v>1099</v>
      </c>
      <c r="J1462" s="145" t="s">
        <v>1100</v>
      </c>
    </row>
    <row r="1463" spans="1:8" ht="12.75">
      <c r="A1463" s="147" t="s">
        <v>1243</v>
      </c>
      <c r="C1463" s="148">
        <v>396.15199999976903</v>
      </c>
      <c r="D1463" s="128">
        <v>4880563.264305115</v>
      </c>
      <c r="F1463" s="128">
        <v>102000</v>
      </c>
      <c r="G1463" s="128">
        <v>105000</v>
      </c>
      <c r="H1463" s="149" t="s">
        <v>630</v>
      </c>
    </row>
    <row r="1465" spans="4:8" ht="12.75">
      <c r="D1465" s="128">
        <v>4854306.322364807</v>
      </c>
      <c r="F1465" s="128">
        <v>101000</v>
      </c>
      <c r="G1465" s="128">
        <v>103900</v>
      </c>
      <c r="H1465" s="149" t="s">
        <v>631</v>
      </c>
    </row>
    <row r="1467" spans="4:8" ht="12.75">
      <c r="D1467" s="128">
        <v>4811010.1468811035</v>
      </c>
      <c r="F1467" s="128">
        <v>102700</v>
      </c>
      <c r="G1467" s="128">
        <v>103500</v>
      </c>
      <c r="H1467" s="149" t="s">
        <v>632</v>
      </c>
    </row>
    <row r="1469" spans="1:10" ht="12.75">
      <c r="A1469" s="144" t="s">
        <v>1101</v>
      </c>
      <c r="C1469" s="150" t="s">
        <v>1102</v>
      </c>
      <c r="D1469" s="128">
        <v>4848626.577850342</v>
      </c>
      <c r="F1469" s="128">
        <v>101900</v>
      </c>
      <c r="G1469" s="128">
        <v>104133.33333333334</v>
      </c>
      <c r="H1469" s="128">
        <v>4745621.861243128</v>
      </c>
      <c r="I1469" s="128">
        <v>-0.0001</v>
      </c>
      <c r="J1469" s="128">
        <v>-0.0001</v>
      </c>
    </row>
    <row r="1470" spans="1:8" ht="12.75">
      <c r="A1470" s="127">
        <v>38385.08494212963</v>
      </c>
      <c r="C1470" s="150" t="s">
        <v>1103</v>
      </c>
      <c r="D1470" s="128">
        <v>35122.69436076908</v>
      </c>
      <c r="F1470" s="128">
        <v>854.4003745317532</v>
      </c>
      <c r="G1470" s="128">
        <v>776.745346515403</v>
      </c>
      <c r="H1470" s="128">
        <v>35122.69436076908</v>
      </c>
    </row>
    <row r="1472" spans="3:8" ht="12.75">
      <c r="C1472" s="150" t="s">
        <v>1104</v>
      </c>
      <c r="D1472" s="128">
        <v>0.7243843962168122</v>
      </c>
      <c r="F1472" s="128">
        <v>0.8384694548888649</v>
      </c>
      <c r="G1472" s="128">
        <v>0.7459142252068528</v>
      </c>
      <c r="H1472" s="128">
        <v>0.7401073112801404</v>
      </c>
    </row>
    <row r="1473" spans="1:10" ht="12.75">
      <c r="A1473" s="144" t="s">
        <v>1093</v>
      </c>
      <c r="C1473" s="145" t="s">
        <v>1094</v>
      </c>
      <c r="D1473" s="145" t="s">
        <v>1095</v>
      </c>
      <c r="F1473" s="145" t="s">
        <v>1096</v>
      </c>
      <c r="G1473" s="145" t="s">
        <v>1097</v>
      </c>
      <c r="H1473" s="145" t="s">
        <v>1098</v>
      </c>
      <c r="I1473" s="146" t="s">
        <v>1099</v>
      </c>
      <c r="J1473" s="145" t="s">
        <v>1100</v>
      </c>
    </row>
    <row r="1474" spans="1:8" ht="12.75">
      <c r="A1474" s="147" t="s">
        <v>1250</v>
      </c>
      <c r="C1474" s="148">
        <v>589.5920000001788</v>
      </c>
      <c r="D1474" s="128">
        <v>480526.50964975357</v>
      </c>
      <c r="F1474" s="128">
        <v>3909.9999999962747</v>
      </c>
      <c r="G1474" s="128">
        <v>3620</v>
      </c>
      <c r="H1474" s="149" t="s">
        <v>633</v>
      </c>
    </row>
    <row r="1476" spans="4:8" ht="12.75">
      <c r="D1476" s="128">
        <v>465786.91656446457</v>
      </c>
      <c r="F1476" s="128">
        <v>4090.0000000037253</v>
      </c>
      <c r="G1476" s="128">
        <v>3540.0000000037253</v>
      </c>
      <c r="H1476" s="149" t="s">
        <v>634</v>
      </c>
    </row>
    <row r="1478" spans="4:8" ht="12.75">
      <c r="D1478" s="128">
        <v>439902.53492212296</v>
      </c>
      <c r="F1478" s="128">
        <v>4059.9999999962747</v>
      </c>
      <c r="G1478" s="128">
        <v>3600</v>
      </c>
      <c r="H1478" s="149" t="s">
        <v>635</v>
      </c>
    </row>
    <row r="1480" spans="1:10" ht="12.75">
      <c r="A1480" s="144" t="s">
        <v>1101</v>
      </c>
      <c r="C1480" s="150" t="s">
        <v>1102</v>
      </c>
      <c r="D1480" s="128">
        <v>462071.987045447</v>
      </c>
      <c r="F1480" s="128">
        <v>4019.9999999987585</v>
      </c>
      <c r="G1480" s="128">
        <v>3586.6666666679084</v>
      </c>
      <c r="H1480" s="128">
        <v>458268.65371211374</v>
      </c>
      <c r="I1480" s="128">
        <v>-0.0001</v>
      </c>
      <c r="J1480" s="128">
        <v>-0.0001</v>
      </c>
    </row>
    <row r="1481" spans="1:8" ht="12.75">
      <c r="A1481" s="127">
        <v>38385.08542824074</v>
      </c>
      <c r="C1481" s="150" t="s">
        <v>1103</v>
      </c>
      <c r="D1481" s="128">
        <v>20565.197705498726</v>
      </c>
      <c r="F1481" s="128">
        <v>96.43650761263258</v>
      </c>
      <c r="G1481" s="128">
        <v>41.63331998718471</v>
      </c>
      <c r="H1481" s="128">
        <v>20565.197705498726</v>
      </c>
    </row>
    <row r="1483" spans="3:8" ht="12.75">
      <c r="C1483" s="150" t="s">
        <v>1104</v>
      </c>
      <c r="D1483" s="128">
        <v>4.450648012011175</v>
      </c>
      <c r="F1483" s="128">
        <v>2.3989180998174713</v>
      </c>
      <c r="G1483" s="128">
        <v>1.1607802970400645</v>
      </c>
      <c r="H1483" s="128">
        <v>4.487585511012907</v>
      </c>
    </row>
    <row r="1484" spans="1:10" ht="12.75">
      <c r="A1484" s="144" t="s">
        <v>1093</v>
      </c>
      <c r="C1484" s="145" t="s">
        <v>1094</v>
      </c>
      <c r="D1484" s="145" t="s">
        <v>1095</v>
      </c>
      <c r="F1484" s="145" t="s">
        <v>1096</v>
      </c>
      <c r="G1484" s="145" t="s">
        <v>1097</v>
      </c>
      <c r="H1484" s="145" t="s">
        <v>1098</v>
      </c>
      <c r="I1484" s="146" t="s">
        <v>1099</v>
      </c>
      <c r="J1484" s="145" t="s">
        <v>1100</v>
      </c>
    </row>
    <row r="1485" spans="1:8" ht="12.75">
      <c r="A1485" s="147" t="s">
        <v>1251</v>
      </c>
      <c r="C1485" s="148">
        <v>766.4900000002235</v>
      </c>
      <c r="D1485" s="128">
        <v>27508.05499601364</v>
      </c>
      <c r="F1485" s="128">
        <v>1857</v>
      </c>
      <c r="G1485" s="128">
        <v>2056</v>
      </c>
      <c r="H1485" s="149" t="s">
        <v>636</v>
      </c>
    </row>
    <row r="1487" spans="4:8" ht="12.75">
      <c r="D1487" s="128">
        <v>27966.4434081614</v>
      </c>
      <c r="F1487" s="128">
        <v>1954</v>
      </c>
      <c r="G1487" s="128">
        <v>1954.9999999981374</v>
      </c>
      <c r="H1487" s="149" t="s">
        <v>637</v>
      </c>
    </row>
    <row r="1489" spans="4:8" ht="12.75">
      <c r="D1489" s="128">
        <v>27752.704468488693</v>
      </c>
      <c r="F1489" s="128">
        <v>1974</v>
      </c>
      <c r="G1489" s="128">
        <v>2051</v>
      </c>
      <c r="H1489" s="149" t="s">
        <v>638</v>
      </c>
    </row>
    <row r="1491" spans="1:10" ht="12.75">
      <c r="A1491" s="144" t="s">
        <v>1101</v>
      </c>
      <c r="C1491" s="150" t="s">
        <v>1102</v>
      </c>
      <c r="D1491" s="128">
        <v>27742.40095755458</v>
      </c>
      <c r="F1491" s="128">
        <v>1928.3333333333335</v>
      </c>
      <c r="G1491" s="128">
        <v>2020.6666666660458</v>
      </c>
      <c r="H1491" s="128">
        <v>25766.09933153864</v>
      </c>
      <c r="I1491" s="128">
        <v>-0.0001</v>
      </c>
      <c r="J1491" s="128">
        <v>-0.0001</v>
      </c>
    </row>
    <row r="1492" spans="1:8" ht="12.75">
      <c r="A1492" s="127">
        <v>38385.0859375</v>
      </c>
      <c r="C1492" s="150" t="s">
        <v>1103</v>
      </c>
      <c r="D1492" s="128">
        <v>229.3678396180108</v>
      </c>
      <c r="F1492" s="128">
        <v>62.580614676857664</v>
      </c>
      <c r="G1492" s="128">
        <v>56.9239258436707</v>
      </c>
      <c r="H1492" s="128">
        <v>229.3678396180108</v>
      </c>
    </row>
    <row r="1494" spans="3:8" ht="12.75">
      <c r="C1494" s="150" t="s">
        <v>1104</v>
      </c>
      <c r="D1494" s="128">
        <v>0.8267771775375168</v>
      </c>
      <c r="F1494" s="128">
        <v>3.2453214179874323</v>
      </c>
      <c r="G1494" s="128">
        <v>2.8170863993907056</v>
      </c>
      <c r="H1494" s="128">
        <v>0.8901923285580764</v>
      </c>
    </row>
    <row r="1495" spans="1:16" ht="12.75">
      <c r="A1495" s="138" t="s">
        <v>1183</v>
      </c>
      <c r="B1495" s="133" t="s">
        <v>1225</v>
      </c>
      <c r="D1495" s="138" t="s">
        <v>1184</v>
      </c>
      <c r="E1495" s="133" t="s">
        <v>1185</v>
      </c>
      <c r="F1495" s="134" t="s">
        <v>1124</v>
      </c>
      <c r="G1495" s="139" t="s">
        <v>1187</v>
      </c>
      <c r="H1495" s="140">
        <v>1</v>
      </c>
      <c r="I1495" s="141" t="s">
        <v>1188</v>
      </c>
      <c r="J1495" s="140">
        <v>13</v>
      </c>
      <c r="K1495" s="139" t="s">
        <v>1189</v>
      </c>
      <c r="L1495" s="142">
        <v>1</v>
      </c>
      <c r="M1495" s="139" t="s">
        <v>1190</v>
      </c>
      <c r="N1495" s="143">
        <v>1</v>
      </c>
      <c r="O1495" s="139" t="s">
        <v>1191</v>
      </c>
      <c r="P1495" s="143">
        <v>1</v>
      </c>
    </row>
    <row r="1497" spans="1:10" ht="12.75">
      <c r="A1497" s="144" t="s">
        <v>1093</v>
      </c>
      <c r="C1497" s="145" t="s">
        <v>1094</v>
      </c>
      <c r="D1497" s="145" t="s">
        <v>1095</v>
      </c>
      <c r="F1497" s="145" t="s">
        <v>1096</v>
      </c>
      <c r="G1497" s="145" t="s">
        <v>1097</v>
      </c>
      <c r="H1497" s="145" t="s">
        <v>1098</v>
      </c>
      <c r="I1497" s="146" t="s">
        <v>1099</v>
      </c>
      <c r="J1497" s="145" t="s">
        <v>1100</v>
      </c>
    </row>
    <row r="1498" spans="1:8" ht="12.75">
      <c r="A1498" s="147" t="s">
        <v>1215</v>
      </c>
      <c r="C1498" s="148">
        <v>178.2290000000503</v>
      </c>
      <c r="D1498" s="128">
        <v>711.5888152979314</v>
      </c>
      <c r="F1498" s="128">
        <v>683</v>
      </c>
      <c r="G1498" s="128">
        <v>581</v>
      </c>
      <c r="H1498" s="149" t="s">
        <v>639</v>
      </c>
    </row>
    <row r="1500" spans="4:8" ht="12.75">
      <c r="D1500" s="128">
        <v>655</v>
      </c>
      <c r="F1500" s="128">
        <v>608</v>
      </c>
      <c r="G1500" s="128">
        <v>652</v>
      </c>
      <c r="H1500" s="149" t="s">
        <v>640</v>
      </c>
    </row>
    <row r="1502" spans="4:8" ht="12.75">
      <c r="D1502" s="128">
        <v>606.8038942860439</v>
      </c>
      <c r="F1502" s="128">
        <v>506</v>
      </c>
      <c r="G1502" s="128">
        <v>635</v>
      </c>
      <c r="H1502" s="149" t="s">
        <v>641</v>
      </c>
    </row>
    <row r="1504" spans="1:8" ht="12.75">
      <c r="A1504" s="144" t="s">
        <v>1101</v>
      </c>
      <c r="C1504" s="150" t="s">
        <v>1102</v>
      </c>
      <c r="D1504" s="128">
        <v>657.7975698613252</v>
      </c>
      <c r="F1504" s="128">
        <v>599</v>
      </c>
      <c r="G1504" s="128">
        <v>622.6666666666666</v>
      </c>
      <c r="H1504" s="128">
        <v>46.27087715299179</v>
      </c>
    </row>
    <row r="1505" spans="1:8" ht="12.75">
      <c r="A1505" s="127">
        <v>38385.088171296295</v>
      </c>
      <c r="C1505" s="150" t="s">
        <v>1103</v>
      </c>
      <c r="D1505" s="128">
        <v>52.44844817259858</v>
      </c>
      <c r="F1505" s="128">
        <v>88.84255736976509</v>
      </c>
      <c r="G1505" s="128">
        <v>37.072002014098636</v>
      </c>
      <c r="H1505" s="128">
        <v>52.44844817259858</v>
      </c>
    </row>
    <row r="1507" spans="3:8" ht="12.75">
      <c r="C1507" s="150" t="s">
        <v>1104</v>
      </c>
      <c r="D1507" s="128">
        <v>7.973341735460592</v>
      </c>
      <c r="F1507" s="128">
        <v>14.831812582598513</v>
      </c>
      <c r="G1507" s="128">
        <v>5.95374764680385</v>
      </c>
      <c r="H1507" s="128">
        <v>113.35088375174098</v>
      </c>
    </row>
    <row r="1508" spans="1:10" ht="12.75">
      <c r="A1508" s="144" t="s">
        <v>1093</v>
      </c>
      <c r="C1508" s="145" t="s">
        <v>1094</v>
      </c>
      <c r="D1508" s="145" t="s">
        <v>1095</v>
      </c>
      <c r="F1508" s="145" t="s">
        <v>1096</v>
      </c>
      <c r="G1508" s="145" t="s">
        <v>1097</v>
      </c>
      <c r="H1508" s="145" t="s">
        <v>1098</v>
      </c>
      <c r="I1508" s="146" t="s">
        <v>1099</v>
      </c>
      <c r="J1508" s="145" t="s">
        <v>1100</v>
      </c>
    </row>
    <row r="1509" spans="1:8" ht="12.75">
      <c r="A1509" s="147" t="s">
        <v>1244</v>
      </c>
      <c r="C1509" s="148">
        <v>251.61100000003353</v>
      </c>
      <c r="D1509" s="128">
        <v>3918413.1890907288</v>
      </c>
      <c r="F1509" s="128">
        <v>30900</v>
      </c>
      <c r="G1509" s="128">
        <v>26100</v>
      </c>
      <c r="H1509" s="149" t="s">
        <v>642</v>
      </c>
    </row>
    <row r="1511" spans="4:8" ht="12.75">
      <c r="D1511" s="128">
        <v>3836804.0165748596</v>
      </c>
      <c r="F1511" s="128">
        <v>31700</v>
      </c>
      <c r="G1511" s="128">
        <v>26700</v>
      </c>
      <c r="H1511" s="149" t="s">
        <v>643</v>
      </c>
    </row>
    <row r="1513" spans="4:8" ht="12.75">
      <c r="D1513" s="128">
        <v>3933505.8305473328</v>
      </c>
      <c r="F1513" s="128">
        <v>31300</v>
      </c>
      <c r="G1513" s="128">
        <v>26300</v>
      </c>
      <c r="H1513" s="149" t="s">
        <v>644</v>
      </c>
    </row>
    <row r="1515" spans="1:10" ht="12.75">
      <c r="A1515" s="144" t="s">
        <v>1101</v>
      </c>
      <c r="C1515" s="150" t="s">
        <v>1102</v>
      </c>
      <c r="D1515" s="128">
        <v>3896241.0120709734</v>
      </c>
      <c r="F1515" s="128">
        <v>31300</v>
      </c>
      <c r="G1515" s="128">
        <v>26366.666666666664</v>
      </c>
      <c r="H1515" s="128">
        <v>3867431.994181233</v>
      </c>
      <c r="I1515" s="128">
        <v>-0.0001</v>
      </c>
      <c r="J1515" s="128">
        <v>-0.0001</v>
      </c>
    </row>
    <row r="1516" spans="1:8" ht="12.75">
      <c r="A1516" s="127">
        <v>38385.08864583333</v>
      </c>
      <c r="C1516" s="150" t="s">
        <v>1103</v>
      </c>
      <c r="D1516" s="128">
        <v>52024.17016865013</v>
      </c>
      <c r="F1516" s="128">
        <v>400</v>
      </c>
      <c r="G1516" s="128">
        <v>305.5050463303894</v>
      </c>
      <c r="H1516" s="128">
        <v>52024.17016865013</v>
      </c>
    </row>
    <row r="1518" spans="3:8" ht="12.75">
      <c r="C1518" s="150" t="s">
        <v>1104</v>
      </c>
      <c r="D1518" s="128">
        <v>1.335240043094708</v>
      </c>
      <c r="F1518" s="128">
        <v>1.2779552715654952</v>
      </c>
      <c r="G1518" s="128">
        <v>1.1586790631999602</v>
      </c>
      <c r="H1518" s="128">
        <v>1.3451864246591385</v>
      </c>
    </row>
    <row r="1519" spans="1:10" ht="12.75">
      <c r="A1519" s="144" t="s">
        <v>1093</v>
      </c>
      <c r="C1519" s="145" t="s">
        <v>1094</v>
      </c>
      <c r="D1519" s="145" t="s">
        <v>1095</v>
      </c>
      <c r="F1519" s="145" t="s">
        <v>1096</v>
      </c>
      <c r="G1519" s="145" t="s">
        <v>1097</v>
      </c>
      <c r="H1519" s="145" t="s">
        <v>1098</v>
      </c>
      <c r="I1519" s="146" t="s">
        <v>1099</v>
      </c>
      <c r="J1519" s="145" t="s">
        <v>1100</v>
      </c>
    </row>
    <row r="1520" spans="1:8" ht="12.75">
      <c r="A1520" s="147" t="s">
        <v>1247</v>
      </c>
      <c r="C1520" s="148">
        <v>257.6099999998696</v>
      </c>
      <c r="D1520" s="128">
        <v>311976.1312494278</v>
      </c>
      <c r="F1520" s="128">
        <v>14185.000000014901</v>
      </c>
      <c r="G1520" s="128">
        <v>11580</v>
      </c>
      <c r="H1520" s="149" t="s">
        <v>645</v>
      </c>
    </row>
    <row r="1522" spans="4:8" ht="12.75">
      <c r="D1522" s="128">
        <v>320358.6209406853</v>
      </c>
      <c r="F1522" s="128">
        <v>13532.5</v>
      </c>
      <c r="G1522" s="128">
        <v>11832.5</v>
      </c>
      <c r="H1522" s="149" t="s">
        <v>646</v>
      </c>
    </row>
    <row r="1524" spans="4:8" ht="12.75">
      <c r="D1524" s="128">
        <v>317597.0964140892</v>
      </c>
      <c r="F1524" s="128">
        <v>13512.5</v>
      </c>
      <c r="G1524" s="128">
        <v>11552.5</v>
      </c>
      <c r="H1524" s="149" t="s">
        <v>647</v>
      </c>
    </row>
    <row r="1526" spans="1:10" ht="12.75">
      <c r="A1526" s="144" t="s">
        <v>1101</v>
      </c>
      <c r="C1526" s="150" t="s">
        <v>1102</v>
      </c>
      <c r="D1526" s="128">
        <v>316643.94953473407</v>
      </c>
      <c r="F1526" s="128">
        <v>13743.333333338302</v>
      </c>
      <c r="G1526" s="128">
        <v>11655</v>
      </c>
      <c r="H1526" s="128">
        <v>303944.78286806494</v>
      </c>
      <c r="I1526" s="128">
        <v>-0.0001</v>
      </c>
      <c r="J1526" s="128">
        <v>-0.0001</v>
      </c>
    </row>
    <row r="1527" spans="1:8" ht="12.75">
      <c r="A1527" s="127">
        <v>38385.08928240741</v>
      </c>
      <c r="C1527" s="150" t="s">
        <v>1103</v>
      </c>
      <c r="D1527" s="128">
        <v>4271.7560892740585</v>
      </c>
      <c r="F1527" s="128">
        <v>382.62525183258026</v>
      </c>
      <c r="G1527" s="128">
        <v>154.3332433405065</v>
      </c>
      <c r="H1527" s="128">
        <v>4271.7560892740585</v>
      </c>
    </row>
    <row r="1529" spans="3:8" ht="12.75">
      <c r="C1529" s="150" t="s">
        <v>1104</v>
      </c>
      <c r="D1529" s="128">
        <v>1.349072387314153</v>
      </c>
      <c r="F1529" s="128">
        <v>2.784078960701736</v>
      </c>
      <c r="G1529" s="128">
        <v>1.3241805520420977</v>
      </c>
      <c r="H1529" s="128">
        <v>1.405438201296031</v>
      </c>
    </row>
    <row r="1530" spans="1:10" ht="12.75">
      <c r="A1530" s="144" t="s">
        <v>1093</v>
      </c>
      <c r="C1530" s="145" t="s">
        <v>1094</v>
      </c>
      <c r="D1530" s="145" t="s">
        <v>1095</v>
      </c>
      <c r="F1530" s="145" t="s">
        <v>1096</v>
      </c>
      <c r="G1530" s="145" t="s">
        <v>1097</v>
      </c>
      <c r="H1530" s="145" t="s">
        <v>1098</v>
      </c>
      <c r="I1530" s="146" t="s">
        <v>1099</v>
      </c>
      <c r="J1530" s="145" t="s">
        <v>1100</v>
      </c>
    </row>
    <row r="1531" spans="1:8" ht="12.75">
      <c r="A1531" s="147" t="s">
        <v>1246</v>
      </c>
      <c r="C1531" s="148">
        <v>259.9399999999441</v>
      </c>
      <c r="D1531" s="128">
        <v>3307345.609790802</v>
      </c>
      <c r="F1531" s="128">
        <v>25775</v>
      </c>
      <c r="G1531" s="128">
        <v>21600</v>
      </c>
      <c r="H1531" s="149" t="s">
        <v>648</v>
      </c>
    </row>
    <row r="1533" spans="4:8" ht="12.75">
      <c r="D1533" s="128">
        <v>3066721.6912231445</v>
      </c>
      <c r="F1533" s="128">
        <v>25625</v>
      </c>
      <c r="G1533" s="128">
        <v>21600</v>
      </c>
      <c r="H1533" s="149" t="s">
        <v>649</v>
      </c>
    </row>
    <row r="1535" spans="4:8" ht="12.75">
      <c r="D1535" s="128">
        <v>3292255.5641708374</v>
      </c>
      <c r="F1535" s="128">
        <v>25875</v>
      </c>
      <c r="G1535" s="128">
        <v>21625</v>
      </c>
      <c r="H1535" s="149" t="s">
        <v>650</v>
      </c>
    </row>
    <row r="1537" spans="1:10" ht="12.75">
      <c r="A1537" s="144" t="s">
        <v>1101</v>
      </c>
      <c r="C1537" s="150" t="s">
        <v>1102</v>
      </c>
      <c r="D1537" s="128">
        <v>3222107.621728261</v>
      </c>
      <c r="F1537" s="128">
        <v>25758.333333333336</v>
      </c>
      <c r="G1537" s="128">
        <v>21608.333333333336</v>
      </c>
      <c r="H1537" s="128">
        <v>3198403.3287989683</v>
      </c>
      <c r="I1537" s="128">
        <v>-0.0001</v>
      </c>
      <c r="J1537" s="128">
        <v>-0.0001</v>
      </c>
    </row>
    <row r="1538" spans="1:8" ht="12.75">
      <c r="A1538" s="127">
        <v>38385.089953703704</v>
      </c>
      <c r="C1538" s="150" t="s">
        <v>1103</v>
      </c>
      <c r="D1538" s="128">
        <v>134779.51594514155</v>
      </c>
      <c r="F1538" s="128">
        <v>125.83057392117917</v>
      </c>
      <c r="G1538" s="128">
        <v>14.433756729740642</v>
      </c>
      <c r="H1538" s="128">
        <v>134779.51594514155</v>
      </c>
    </row>
    <row r="1540" spans="3:8" ht="12.75">
      <c r="C1540" s="150" t="s">
        <v>1104</v>
      </c>
      <c r="D1540" s="128">
        <v>4.182961333639409</v>
      </c>
      <c r="F1540" s="128">
        <v>0.4885043309783727</v>
      </c>
      <c r="G1540" s="128">
        <v>0.06679717730693702</v>
      </c>
      <c r="H1540" s="128">
        <v>4.213962470948045</v>
      </c>
    </row>
    <row r="1541" spans="1:10" ht="12.75">
      <c r="A1541" s="144" t="s">
        <v>1093</v>
      </c>
      <c r="C1541" s="145" t="s">
        <v>1094</v>
      </c>
      <c r="D1541" s="145" t="s">
        <v>1095</v>
      </c>
      <c r="F1541" s="145" t="s">
        <v>1096</v>
      </c>
      <c r="G1541" s="145" t="s">
        <v>1097</v>
      </c>
      <c r="H1541" s="145" t="s">
        <v>1098</v>
      </c>
      <c r="I1541" s="146" t="s">
        <v>1099</v>
      </c>
      <c r="J1541" s="145" t="s">
        <v>1100</v>
      </c>
    </row>
    <row r="1542" spans="1:8" ht="12.75">
      <c r="A1542" s="147" t="s">
        <v>1248</v>
      </c>
      <c r="C1542" s="148">
        <v>285.2129999999888</v>
      </c>
      <c r="D1542" s="128">
        <v>5373685.411499023</v>
      </c>
      <c r="F1542" s="128">
        <v>28250</v>
      </c>
      <c r="G1542" s="128">
        <v>24050</v>
      </c>
      <c r="H1542" s="149" t="s">
        <v>651</v>
      </c>
    </row>
    <row r="1544" spans="4:8" ht="12.75">
      <c r="D1544" s="128">
        <v>5390846.894538879</v>
      </c>
      <c r="F1544" s="128">
        <v>28500</v>
      </c>
      <c r="G1544" s="128">
        <v>24250</v>
      </c>
      <c r="H1544" s="149" t="s">
        <v>652</v>
      </c>
    </row>
    <row r="1546" spans="4:8" ht="12.75">
      <c r="D1546" s="128">
        <v>5511622.177482605</v>
      </c>
      <c r="F1546" s="128">
        <v>30000</v>
      </c>
      <c r="G1546" s="128">
        <v>23725</v>
      </c>
      <c r="H1546" s="149" t="s">
        <v>653</v>
      </c>
    </row>
    <row r="1548" spans="1:10" ht="12.75">
      <c r="A1548" s="144" t="s">
        <v>1101</v>
      </c>
      <c r="C1548" s="150" t="s">
        <v>1102</v>
      </c>
      <c r="D1548" s="128">
        <v>5425384.82784017</v>
      </c>
      <c r="F1548" s="128">
        <v>28916.666666666664</v>
      </c>
      <c r="G1548" s="128">
        <v>24008.333333333336</v>
      </c>
      <c r="H1548" s="128">
        <v>5399181.759796428</v>
      </c>
      <c r="I1548" s="128">
        <v>-0.0001</v>
      </c>
      <c r="J1548" s="128">
        <v>-0.0001</v>
      </c>
    </row>
    <row r="1549" spans="1:8" ht="12.75">
      <c r="A1549" s="127">
        <v>38385.090636574074</v>
      </c>
      <c r="C1549" s="150" t="s">
        <v>1103</v>
      </c>
      <c r="D1549" s="128">
        <v>75175.0588962412</v>
      </c>
      <c r="F1549" s="128">
        <v>946.4847243000455</v>
      </c>
      <c r="G1549" s="128">
        <v>264.96855159307745</v>
      </c>
      <c r="H1549" s="128">
        <v>75175.0588962412</v>
      </c>
    </row>
    <row r="1551" spans="3:8" ht="12.75">
      <c r="C1551" s="150" t="s">
        <v>1104</v>
      </c>
      <c r="D1551" s="128">
        <v>1.3856170812157518</v>
      </c>
      <c r="F1551" s="128">
        <v>3.273146020634164</v>
      </c>
      <c r="G1551" s="128">
        <v>1.1036524189923391</v>
      </c>
      <c r="H1551" s="128">
        <v>1.3923416962179775</v>
      </c>
    </row>
    <row r="1552" spans="1:10" ht="12.75">
      <c r="A1552" s="144" t="s">
        <v>1093</v>
      </c>
      <c r="C1552" s="145" t="s">
        <v>1094</v>
      </c>
      <c r="D1552" s="145" t="s">
        <v>1095</v>
      </c>
      <c r="F1552" s="145" t="s">
        <v>1096</v>
      </c>
      <c r="G1552" s="145" t="s">
        <v>1097</v>
      </c>
      <c r="H1552" s="145" t="s">
        <v>1098</v>
      </c>
      <c r="I1552" s="146" t="s">
        <v>1099</v>
      </c>
      <c r="J1552" s="145" t="s">
        <v>1100</v>
      </c>
    </row>
    <row r="1553" spans="1:8" ht="12.75">
      <c r="A1553" s="147" t="s">
        <v>1244</v>
      </c>
      <c r="C1553" s="148">
        <v>288.1579999998212</v>
      </c>
      <c r="D1553" s="128">
        <v>401535.81341409683</v>
      </c>
      <c r="F1553" s="128">
        <v>4880</v>
      </c>
      <c r="G1553" s="128">
        <v>4260</v>
      </c>
      <c r="H1553" s="149" t="s">
        <v>654</v>
      </c>
    </row>
    <row r="1555" spans="4:8" ht="12.75">
      <c r="D1555" s="128">
        <v>376366.5489721298</v>
      </c>
      <c r="F1555" s="128">
        <v>4880</v>
      </c>
      <c r="G1555" s="128">
        <v>4260</v>
      </c>
      <c r="H1555" s="149" t="s">
        <v>655</v>
      </c>
    </row>
    <row r="1557" spans="4:8" ht="12.75">
      <c r="D1557" s="128">
        <v>391473.96973466873</v>
      </c>
      <c r="F1557" s="128">
        <v>4880</v>
      </c>
      <c r="G1557" s="128">
        <v>4260</v>
      </c>
      <c r="H1557" s="149" t="s">
        <v>656</v>
      </c>
    </row>
    <row r="1559" spans="1:10" ht="12.75">
      <c r="A1559" s="144" t="s">
        <v>1101</v>
      </c>
      <c r="C1559" s="150" t="s">
        <v>1102</v>
      </c>
      <c r="D1559" s="128">
        <v>389792.1107069651</v>
      </c>
      <c r="F1559" s="128">
        <v>4880</v>
      </c>
      <c r="G1559" s="128">
        <v>4260</v>
      </c>
      <c r="H1559" s="128">
        <v>385226.9115919208</v>
      </c>
      <c r="I1559" s="128">
        <v>-0.0001</v>
      </c>
      <c r="J1559" s="128">
        <v>-0.0001</v>
      </c>
    </row>
    <row r="1560" spans="1:8" ht="12.75">
      <c r="A1560" s="127">
        <v>38385.09105324074</v>
      </c>
      <c r="C1560" s="150" t="s">
        <v>1103</v>
      </c>
      <c r="D1560" s="128">
        <v>12668.64063265056</v>
      </c>
      <c r="H1560" s="128">
        <v>12668.64063265056</v>
      </c>
    </row>
    <row r="1562" spans="3:8" ht="12.75">
      <c r="C1562" s="150" t="s">
        <v>1104</v>
      </c>
      <c r="D1562" s="128">
        <v>3.250101858057999</v>
      </c>
      <c r="F1562" s="128">
        <v>0</v>
      </c>
      <c r="G1562" s="128">
        <v>0</v>
      </c>
      <c r="H1562" s="128">
        <v>3.288617760451462</v>
      </c>
    </row>
    <row r="1563" spans="1:10" ht="12.75">
      <c r="A1563" s="144" t="s">
        <v>1093</v>
      </c>
      <c r="C1563" s="145" t="s">
        <v>1094</v>
      </c>
      <c r="D1563" s="145" t="s">
        <v>1095</v>
      </c>
      <c r="F1563" s="145" t="s">
        <v>1096</v>
      </c>
      <c r="G1563" s="145" t="s">
        <v>1097</v>
      </c>
      <c r="H1563" s="145" t="s">
        <v>1098</v>
      </c>
      <c r="I1563" s="146" t="s">
        <v>1099</v>
      </c>
      <c r="J1563" s="145" t="s">
        <v>1100</v>
      </c>
    </row>
    <row r="1564" spans="1:8" ht="12.75">
      <c r="A1564" s="147" t="s">
        <v>1245</v>
      </c>
      <c r="C1564" s="148">
        <v>334.94100000010803</v>
      </c>
      <c r="D1564" s="128">
        <v>33257.333898723125</v>
      </c>
      <c r="F1564" s="128">
        <v>29800</v>
      </c>
      <c r="H1564" s="149" t="s">
        <v>657</v>
      </c>
    </row>
    <row r="1566" spans="4:8" ht="12.75">
      <c r="D1566" s="128">
        <v>32907.53563994169</v>
      </c>
      <c r="F1566" s="128">
        <v>30000</v>
      </c>
      <c r="H1566" s="149" t="s">
        <v>658</v>
      </c>
    </row>
    <row r="1568" spans="4:8" ht="12.75">
      <c r="D1568" s="128">
        <v>32864.457825124264</v>
      </c>
      <c r="F1568" s="128">
        <v>29900</v>
      </c>
      <c r="H1568" s="149" t="s">
        <v>659</v>
      </c>
    </row>
    <row r="1570" spans="1:10" ht="12.75">
      <c r="A1570" s="144" t="s">
        <v>1101</v>
      </c>
      <c r="C1570" s="150" t="s">
        <v>1102</v>
      </c>
      <c r="D1570" s="128">
        <v>33009.77578792969</v>
      </c>
      <c r="F1570" s="128">
        <v>29900</v>
      </c>
      <c r="H1570" s="128">
        <v>3109.775787929694</v>
      </c>
      <c r="I1570" s="128">
        <v>-0.0001</v>
      </c>
      <c r="J1570" s="128">
        <v>-0.0001</v>
      </c>
    </row>
    <row r="1571" spans="1:8" ht="12.75">
      <c r="A1571" s="127">
        <v>38385.09148148148</v>
      </c>
      <c r="C1571" s="150" t="s">
        <v>1103</v>
      </c>
      <c r="D1571" s="128">
        <v>215.47085231423182</v>
      </c>
      <c r="F1571" s="128">
        <v>100</v>
      </c>
      <c r="H1571" s="128">
        <v>215.47085231423182</v>
      </c>
    </row>
    <row r="1573" spans="3:8" ht="12.75">
      <c r="C1573" s="150" t="s">
        <v>1104</v>
      </c>
      <c r="D1573" s="128">
        <v>0.6527486090742266</v>
      </c>
      <c r="F1573" s="128">
        <v>0.334448160535117</v>
      </c>
      <c r="H1573" s="128">
        <v>6.928822751484591</v>
      </c>
    </row>
    <row r="1574" spans="1:10" ht="12.75">
      <c r="A1574" s="144" t="s">
        <v>1093</v>
      </c>
      <c r="C1574" s="145" t="s">
        <v>1094</v>
      </c>
      <c r="D1574" s="145" t="s">
        <v>1095</v>
      </c>
      <c r="F1574" s="145" t="s">
        <v>1096</v>
      </c>
      <c r="G1574" s="145" t="s">
        <v>1097</v>
      </c>
      <c r="H1574" s="145" t="s">
        <v>1098</v>
      </c>
      <c r="I1574" s="146" t="s">
        <v>1099</v>
      </c>
      <c r="J1574" s="145" t="s">
        <v>1100</v>
      </c>
    </row>
    <row r="1575" spans="1:8" ht="12.75">
      <c r="A1575" s="147" t="s">
        <v>1249</v>
      </c>
      <c r="C1575" s="148">
        <v>393.36599999992177</v>
      </c>
      <c r="D1575" s="128">
        <v>65395.26575982571</v>
      </c>
      <c r="F1575" s="128">
        <v>8000</v>
      </c>
      <c r="G1575" s="128">
        <v>7900</v>
      </c>
      <c r="H1575" s="149" t="s">
        <v>660</v>
      </c>
    </row>
    <row r="1577" spans="4:8" ht="12.75">
      <c r="D1577" s="128">
        <v>64699.407097280025</v>
      </c>
      <c r="F1577" s="128">
        <v>7900</v>
      </c>
      <c r="G1577" s="128">
        <v>7900</v>
      </c>
      <c r="H1577" s="149" t="s">
        <v>661</v>
      </c>
    </row>
    <row r="1579" spans="4:8" ht="12.75">
      <c r="D1579" s="128">
        <v>64416.516906261444</v>
      </c>
      <c r="F1579" s="128">
        <v>7900</v>
      </c>
      <c r="G1579" s="128">
        <v>7900</v>
      </c>
      <c r="H1579" s="149" t="s">
        <v>662</v>
      </c>
    </row>
    <row r="1581" spans="1:10" ht="12.75">
      <c r="A1581" s="144" t="s">
        <v>1101</v>
      </c>
      <c r="C1581" s="150" t="s">
        <v>1102</v>
      </c>
      <c r="D1581" s="128">
        <v>64837.06325445573</v>
      </c>
      <c r="F1581" s="128">
        <v>7933.333333333334</v>
      </c>
      <c r="G1581" s="128">
        <v>7900</v>
      </c>
      <c r="H1581" s="128">
        <v>56920.39658778906</v>
      </c>
      <c r="I1581" s="128">
        <v>-0.0001</v>
      </c>
      <c r="J1581" s="128">
        <v>-0.0001</v>
      </c>
    </row>
    <row r="1582" spans="1:8" ht="12.75">
      <c r="A1582" s="127">
        <v>38385.091944444444</v>
      </c>
      <c r="C1582" s="150" t="s">
        <v>1103</v>
      </c>
      <c r="D1582" s="128">
        <v>503.68565871362915</v>
      </c>
      <c r="F1582" s="128">
        <v>57.73502691896257</v>
      </c>
      <c r="H1582" s="128">
        <v>503.68565871362915</v>
      </c>
    </row>
    <row r="1584" spans="3:8" ht="12.75">
      <c r="C1584" s="150" t="s">
        <v>1104</v>
      </c>
      <c r="D1584" s="128">
        <v>0.7768483540608464</v>
      </c>
      <c r="F1584" s="128">
        <v>0.7277524401549903</v>
      </c>
      <c r="G1584" s="128">
        <v>0</v>
      </c>
      <c r="H1584" s="128">
        <v>0.8848948512450865</v>
      </c>
    </row>
    <row r="1585" spans="1:10" ht="12.75">
      <c r="A1585" s="144" t="s">
        <v>1093</v>
      </c>
      <c r="C1585" s="145" t="s">
        <v>1094</v>
      </c>
      <c r="D1585" s="145" t="s">
        <v>1095</v>
      </c>
      <c r="F1585" s="145" t="s">
        <v>1096</v>
      </c>
      <c r="G1585" s="145" t="s">
        <v>1097</v>
      </c>
      <c r="H1585" s="145" t="s">
        <v>1098</v>
      </c>
      <c r="I1585" s="146" t="s">
        <v>1099</v>
      </c>
      <c r="J1585" s="145" t="s">
        <v>1100</v>
      </c>
    </row>
    <row r="1586" spans="1:8" ht="12.75">
      <c r="A1586" s="147" t="s">
        <v>1243</v>
      </c>
      <c r="C1586" s="148">
        <v>396.15199999976903</v>
      </c>
      <c r="D1586" s="128">
        <v>147823.38914513588</v>
      </c>
      <c r="F1586" s="128">
        <v>80300</v>
      </c>
      <c r="G1586" s="128">
        <v>79500</v>
      </c>
      <c r="H1586" s="149" t="s">
        <v>663</v>
      </c>
    </row>
    <row r="1588" spans="4:8" ht="12.75">
      <c r="D1588" s="128">
        <v>146360.8395819664</v>
      </c>
      <c r="F1588" s="128">
        <v>80000</v>
      </c>
      <c r="G1588" s="128">
        <v>79900</v>
      </c>
      <c r="H1588" s="149" t="s">
        <v>664</v>
      </c>
    </row>
    <row r="1590" spans="4:8" ht="12.75">
      <c r="D1590" s="128">
        <v>147816.61174225807</v>
      </c>
      <c r="F1590" s="128">
        <v>80100</v>
      </c>
      <c r="G1590" s="128">
        <v>80000</v>
      </c>
      <c r="H1590" s="149" t="s">
        <v>665</v>
      </c>
    </row>
    <row r="1592" spans="1:10" ht="12.75">
      <c r="A1592" s="144" t="s">
        <v>1101</v>
      </c>
      <c r="C1592" s="150" t="s">
        <v>1102</v>
      </c>
      <c r="D1592" s="128">
        <v>147333.61348978677</v>
      </c>
      <c r="F1592" s="128">
        <v>80133.33333333333</v>
      </c>
      <c r="G1592" s="128">
        <v>79800</v>
      </c>
      <c r="H1592" s="128">
        <v>67365.16323215698</v>
      </c>
      <c r="I1592" s="128">
        <v>-0.0001</v>
      </c>
      <c r="J1592" s="128">
        <v>-0.0001</v>
      </c>
    </row>
    <row r="1593" spans="1:8" ht="12.75">
      <c r="A1593" s="127">
        <v>38385.09240740741</v>
      </c>
      <c r="C1593" s="150" t="s">
        <v>1103</v>
      </c>
      <c r="D1593" s="128">
        <v>842.453731725165</v>
      </c>
      <c r="F1593" s="128">
        <v>152.7525231651947</v>
      </c>
      <c r="G1593" s="128">
        <v>264.575131106459</v>
      </c>
      <c r="H1593" s="128">
        <v>842.453731725165</v>
      </c>
    </row>
    <row r="1595" spans="3:8" ht="12.75">
      <c r="C1595" s="150" t="s">
        <v>1104</v>
      </c>
      <c r="D1595" s="128">
        <v>0.5718000880929758</v>
      </c>
      <c r="F1595" s="128">
        <v>0.19062294904142438</v>
      </c>
      <c r="G1595" s="128">
        <v>0.3315477833414274</v>
      </c>
      <c r="H1595" s="128">
        <v>1.2505777338085884</v>
      </c>
    </row>
    <row r="1596" spans="1:10" ht="12.75">
      <c r="A1596" s="144" t="s">
        <v>1093</v>
      </c>
      <c r="C1596" s="145" t="s">
        <v>1094</v>
      </c>
      <c r="D1596" s="145" t="s">
        <v>1095</v>
      </c>
      <c r="F1596" s="145" t="s">
        <v>1096</v>
      </c>
      <c r="G1596" s="145" t="s">
        <v>1097</v>
      </c>
      <c r="H1596" s="145" t="s">
        <v>1098</v>
      </c>
      <c r="I1596" s="146" t="s">
        <v>1099</v>
      </c>
      <c r="J1596" s="145" t="s">
        <v>1100</v>
      </c>
    </row>
    <row r="1597" spans="1:8" ht="12.75">
      <c r="A1597" s="147" t="s">
        <v>1250</v>
      </c>
      <c r="C1597" s="148">
        <v>589.5920000001788</v>
      </c>
      <c r="D1597" s="128">
        <v>5744.703342989087</v>
      </c>
      <c r="F1597" s="128">
        <v>2029.9999999981374</v>
      </c>
      <c r="G1597" s="128">
        <v>1990</v>
      </c>
      <c r="H1597" s="149" t="s">
        <v>666</v>
      </c>
    </row>
    <row r="1599" spans="4:8" ht="12.75">
      <c r="D1599" s="128">
        <v>5752.607332549989</v>
      </c>
      <c r="F1599" s="128">
        <v>2029.9999999981374</v>
      </c>
      <c r="G1599" s="128">
        <v>1970.0000000018626</v>
      </c>
      <c r="H1599" s="149" t="s">
        <v>667</v>
      </c>
    </row>
    <row r="1601" spans="4:8" ht="12.75">
      <c r="D1601" s="128">
        <v>5738.6661230400205</v>
      </c>
      <c r="F1601" s="128">
        <v>2000</v>
      </c>
      <c r="G1601" s="128">
        <v>1970.0000000018626</v>
      </c>
      <c r="H1601" s="149" t="s">
        <v>668</v>
      </c>
    </row>
    <row r="1603" spans="1:10" ht="12.75">
      <c r="A1603" s="144" t="s">
        <v>1101</v>
      </c>
      <c r="C1603" s="150" t="s">
        <v>1102</v>
      </c>
      <c r="D1603" s="128">
        <v>5745.325599526366</v>
      </c>
      <c r="F1603" s="128">
        <v>2019.999999998758</v>
      </c>
      <c r="G1603" s="128">
        <v>1976.6666666679084</v>
      </c>
      <c r="H1603" s="128">
        <v>3746.9922661930323</v>
      </c>
      <c r="I1603" s="128">
        <v>-0.0001</v>
      </c>
      <c r="J1603" s="128">
        <v>-0.0001</v>
      </c>
    </row>
    <row r="1604" spans="1:8" ht="12.75">
      <c r="A1604" s="127">
        <v>38385.09290509259</v>
      </c>
      <c r="C1604" s="150" t="s">
        <v>1103</v>
      </c>
      <c r="D1604" s="128">
        <v>6.991404226179686</v>
      </c>
      <c r="F1604" s="128">
        <v>17.320508074587565</v>
      </c>
      <c r="G1604" s="128">
        <v>11.547005382760133</v>
      </c>
      <c r="H1604" s="128">
        <v>6.991404226179686</v>
      </c>
    </row>
    <row r="1606" spans="3:8" ht="12.75">
      <c r="C1606" s="150" t="s">
        <v>1104</v>
      </c>
      <c r="D1606" s="128">
        <v>0.12168856412169304</v>
      </c>
      <c r="F1606" s="128">
        <v>0.8574508947820899</v>
      </c>
      <c r="G1606" s="128">
        <v>0.5841655336974475</v>
      </c>
      <c r="H1606" s="128">
        <v>0.1865871005195054</v>
      </c>
    </row>
    <row r="1607" spans="1:10" ht="12.75">
      <c r="A1607" s="144" t="s">
        <v>1093</v>
      </c>
      <c r="C1607" s="145" t="s">
        <v>1094</v>
      </c>
      <c r="D1607" s="145" t="s">
        <v>1095</v>
      </c>
      <c r="F1607" s="145" t="s">
        <v>1096</v>
      </c>
      <c r="G1607" s="145" t="s">
        <v>1097</v>
      </c>
      <c r="H1607" s="145" t="s">
        <v>1098</v>
      </c>
      <c r="I1607" s="146" t="s">
        <v>1099</v>
      </c>
      <c r="J1607" s="145" t="s">
        <v>1100</v>
      </c>
    </row>
    <row r="1608" spans="1:8" ht="12.75">
      <c r="A1608" s="147" t="s">
        <v>1251</v>
      </c>
      <c r="C1608" s="148">
        <v>766.4900000002235</v>
      </c>
      <c r="D1608" s="128">
        <v>1804.502784192562</v>
      </c>
      <c r="F1608" s="128">
        <v>1743</v>
      </c>
      <c r="G1608" s="128">
        <v>1767.0000000018626</v>
      </c>
      <c r="H1608" s="149" t="s">
        <v>669</v>
      </c>
    </row>
    <row r="1610" spans="4:8" ht="12.75">
      <c r="D1610" s="128">
        <v>1799.0000000018626</v>
      </c>
      <c r="F1610" s="128">
        <v>1768</v>
      </c>
      <c r="G1610" s="128">
        <v>1746</v>
      </c>
      <c r="H1610" s="149" t="s">
        <v>670</v>
      </c>
    </row>
    <row r="1612" spans="4:8" ht="12.75">
      <c r="D1612" s="128">
        <v>1844.5</v>
      </c>
      <c r="F1612" s="128">
        <v>1818</v>
      </c>
      <c r="G1612" s="128">
        <v>1671</v>
      </c>
      <c r="H1612" s="149" t="s">
        <v>671</v>
      </c>
    </row>
    <row r="1614" spans="1:10" ht="12.75">
      <c r="A1614" s="144" t="s">
        <v>1101</v>
      </c>
      <c r="C1614" s="150" t="s">
        <v>1102</v>
      </c>
      <c r="D1614" s="128">
        <v>1816.0009280648082</v>
      </c>
      <c r="F1614" s="128">
        <v>1776.3333333333335</v>
      </c>
      <c r="G1614" s="128">
        <v>1728.0000000006207</v>
      </c>
      <c r="H1614" s="128">
        <v>64.77735082871334</v>
      </c>
      <c r="I1614" s="128">
        <v>-0.0001</v>
      </c>
      <c r="J1614" s="128">
        <v>-0.0001</v>
      </c>
    </row>
    <row r="1615" spans="1:8" ht="12.75">
      <c r="A1615" s="127">
        <v>38385.09340277778</v>
      </c>
      <c r="C1615" s="150" t="s">
        <v>1103</v>
      </c>
      <c r="D1615" s="128">
        <v>24.833807286395025</v>
      </c>
      <c r="F1615" s="128">
        <v>38.188130791298676</v>
      </c>
      <c r="G1615" s="128">
        <v>50.467811524506544</v>
      </c>
      <c r="H1615" s="128">
        <v>24.833807286395025</v>
      </c>
    </row>
    <row r="1617" spans="3:8" ht="12.75">
      <c r="C1617" s="150" t="s">
        <v>1104</v>
      </c>
      <c r="D1617" s="128">
        <v>1.3674997023739832</v>
      </c>
      <c r="F1617" s="128">
        <v>2.1498290931487336</v>
      </c>
      <c r="G1617" s="128">
        <v>2.920590944704191</v>
      </c>
      <c r="H1617" s="128">
        <v>38.337176449314036</v>
      </c>
    </row>
    <row r="1618" spans="1:16" ht="12.75">
      <c r="A1618" s="138" t="s">
        <v>1183</v>
      </c>
      <c r="B1618" s="133" t="s">
        <v>672</v>
      </c>
      <c r="D1618" s="138" t="s">
        <v>1184</v>
      </c>
      <c r="E1618" s="133" t="s">
        <v>1185</v>
      </c>
      <c r="F1618" s="134" t="s">
        <v>1125</v>
      </c>
      <c r="G1618" s="139" t="s">
        <v>1187</v>
      </c>
      <c r="H1618" s="140">
        <v>1</v>
      </c>
      <c r="I1618" s="141" t="s">
        <v>1188</v>
      </c>
      <c r="J1618" s="140">
        <v>14</v>
      </c>
      <c r="K1618" s="139" t="s">
        <v>1189</v>
      </c>
      <c r="L1618" s="142">
        <v>1</v>
      </c>
      <c r="M1618" s="139" t="s">
        <v>1190</v>
      </c>
      <c r="N1618" s="143">
        <v>1</v>
      </c>
      <c r="O1618" s="139" t="s">
        <v>1191</v>
      </c>
      <c r="P1618" s="143">
        <v>1</v>
      </c>
    </row>
    <row r="1620" spans="1:10" ht="12.75">
      <c r="A1620" s="144" t="s">
        <v>1093</v>
      </c>
      <c r="C1620" s="145" t="s">
        <v>1094</v>
      </c>
      <c r="D1620" s="145" t="s">
        <v>1095</v>
      </c>
      <c r="F1620" s="145" t="s">
        <v>1096</v>
      </c>
      <c r="G1620" s="145" t="s">
        <v>1097</v>
      </c>
      <c r="H1620" s="145" t="s">
        <v>1098</v>
      </c>
      <c r="I1620" s="146" t="s">
        <v>1099</v>
      </c>
      <c r="J1620" s="145" t="s">
        <v>1100</v>
      </c>
    </row>
    <row r="1621" spans="1:8" ht="12.75">
      <c r="A1621" s="147" t="s">
        <v>1215</v>
      </c>
      <c r="C1621" s="148">
        <v>178.2290000000503</v>
      </c>
      <c r="D1621" s="128">
        <v>585.142458230257</v>
      </c>
      <c r="F1621" s="128">
        <v>551</v>
      </c>
      <c r="G1621" s="128">
        <v>576</v>
      </c>
      <c r="H1621" s="149" t="s">
        <v>673</v>
      </c>
    </row>
    <row r="1623" spans="4:8" ht="12.75">
      <c r="D1623" s="128">
        <v>630.124614495784</v>
      </c>
      <c r="F1623" s="128">
        <v>547</v>
      </c>
      <c r="G1623" s="128">
        <v>568</v>
      </c>
      <c r="H1623" s="149" t="s">
        <v>674</v>
      </c>
    </row>
    <row r="1625" spans="4:8" ht="12.75">
      <c r="D1625" s="128">
        <v>629.4265984948725</v>
      </c>
      <c r="F1625" s="128">
        <v>566</v>
      </c>
      <c r="G1625" s="128">
        <v>512</v>
      </c>
      <c r="H1625" s="149" t="s">
        <v>675</v>
      </c>
    </row>
    <row r="1627" spans="1:8" ht="12.75">
      <c r="A1627" s="144" t="s">
        <v>1101</v>
      </c>
      <c r="C1627" s="150" t="s">
        <v>1102</v>
      </c>
      <c r="D1627" s="128">
        <v>614.8978904069712</v>
      </c>
      <c r="F1627" s="128">
        <v>554.6666666666666</v>
      </c>
      <c r="G1627" s="128">
        <v>552</v>
      </c>
      <c r="H1627" s="128">
        <v>61.64268207363784</v>
      </c>
    </row>
    <row r="1628" spans="1:8" ht="12.75">
      <c r="A1628" s="127">
        <v>38385.09563657407</v>
      </c>
      <c r="C1628" s="150" t="s">
        <v>1103</v>
      </c>
      <c r="D1628" s="128">
        <v>25.771323493402356</v>
      </c>
      <c r="F1628" s="128">
        <v>10.016652800877813</v>
      </c>
      <c r="G1628" s="128">
        <v>34.87119154832539</v>
      </c>
      <c r="H1628" s="128">
        <v>25.771323493402356</v>
      </c>
    </row>
    <row r="1630" spans="3:8" ht="12.75">
      <c r="C1630" s="150" t="s">
        <v>1104</v>
      </c>
      <c r="D1630" s="128">
        <v>4.191154969867528</v>
      </c>
      <c r="F1630" s="128">
        <v>1.805886923235183</v>
      </c>
      <c r="G1630" s="128">
        <v>6.317244845711121</v>
      </c>
      <c r="H1630" s="128">
        <v>41.807596013775225</v>
      </c>
    </row>
    <row r="1631" spans="1:10" ht="12.75">
      <c r="A1631" s="144" t="s">
        <v>1093</v>
      </c>
      <c r="C1631" s="145" t="s">
        <v>1094</v>
      </c>
      <c r="D1631" s="145" t="s">
        <v>1095</v>
      </c>
      <c r="F1631" s="145" t="s">
        <v>1096</v>
      </c>
      <c r="G1631" s="145" t="s">
        <v>1097</v>
      </c>
      <c r="H1631" s="145" t="s">
        <v>1098</v>
      </c>
      <c r="I1631" s="146" t="s">
        <v>1099</v>
      </c>
      <c r="J1631" s="145" t="s">
        <v>1100</v>
      </c>
    </row>
    <row r="1632" spans="1:8" ht="12.75">
      <c r="A1632" s="147" t="s">
        <v>1244</v>
      </c>
      <c r="C1632" s="148">
        <v>251.61100000003353</v>
      </c>
      <c r="D1632" s="128">
        <v>4260948.916305542</v>
      </c>
      <c r="F1632" s="128">
        <v>30200</v>
      </c>
      <c r="G1632" s="128">
        <v>27600</v>
      </c>
      <c r="H1632" s="149" t="s">
        <v>676</v>
      </c>
    </row>
    <row r="1634" spans="4:8" ht="12.75">
      <c r="D1634" s="128">
        <v>4165621.3848190308</v>
      </c>
      <c r="F1634" s="128">
        <v>29900</v>
      </c>
      <c r="G1634" s="128">
        <v>27200</v>
      </c>
      <c r="H1634" s="149" t="s">
        <v>677</v>
      </c>
    </row>
    <row r="1636" spans="4:8" ht="12.75">
      <c r="D1636" s="128">
        <v>4121570.471485138</v>
      </c>
      <c r="F1636" s="128">
        <v>32200</v>
      </c>
      <c r="G1636" s="128">
        <v>27700</v>
      </c>
      <c r="H1636" s="149" t="s">
        <v>678</v>
      </c>
    </row>
    <row r="1638" spans="1:10" ht="12.75">
      <c r="A1638" s="144" t="s">
        <v>1101</v>
      </c>
      <c r="C1638" s="150" t="s">
        <v>1102</v>
      </c>
      <c r="D1638" s="128">
        <v>4182713.5908699036</v>
      </c>
      <c r="F1638" s="128">
        <v>30766.666666666664</v>
      </c>
      <c r="G1638" s="128">
        <v>27500</v>
      </c>
      <c r="H1638" s="128">
        <v>4153596.358303273</v>
      </c>
      <c r="I1638" s="128">
        <v>-0.0001</v>
      </c>
      <c r="J1638" s="128">
        <v>-0.0001</v>
      </c>
    </row>
    <row r="1639" spans="1:8" ht="12.75">
      <c r="A1639" s="127">
        <v>38385.09611111111</v>
      </c>
      <c r="C1639" s="150" t="s">
        <v>1103</v>
      </c>
      <c r="D1639" s="128">
        <v>71243.91448329698</v>
      </c>
      <c r="F1639" s="128">
        <v>1250.3332889007368</v>
      </c>
      <c r="G1639" s="128">
        <v>264.575131106459</v>
      </c>
      <c r="H1639" s="128">
        <v>71243.91448329698</v>
      </c>
    </row>
    <row r="1641" spans="3:8" ht="12.75">
      <c r="C1641" s="150" t="s">
        <v>1104</v>
      </c>
      <c r="D1641" s="128">
        <v>1.7032941160209816</v>
      </c>
      <c r="F1641" s="128">
        <v>4.063921849081486</v>
      </c>
      <c r="G1641" s="128">
        <v>0.9620913858416692</v>
      </c>
      <c r="H1641" s="128">
        <v>1.715234421873382</v>
      </c>
    </row>
    <row r="1642" spans="1:10" ht="12.75">
      <c r="A1642" s="144" t="s">
        <v>1093</v>
      </c>
      <c r="C1642" s="145" t="s">
        <v>1094</v>
      </c>
      <c r="D1642" s="145" t="s">
        <v>1095</v>
      </c>
      <c r="F1642" s="145" t="s">
        <v>1096</v>
      </c>
      <c r="G1642" s="145" t="s">
        <v>1097</v>
      </c>
      <c r="H1642" s="145" t="s">
        <v>1098</v>
      </c>
      <c r="I1642" s="146" t="s">
        <v>1099</v>
      </c>
      <c r="J1642" s="145" t="s">
        <v>1100</v>
      </c>
    </row>
    <row r="1643" spans="1:8" ht="12.75">
      <c r="A1643" s="147" t="s">
        <v>1247</v>
      </c>
      <c r="C1643" s="148">
        <v>257.6099999998696</v>
      </c>
      <c r="D1643" s="128">
        <v>397386.9298696518</v>
      </c>
      <c r="F1643" s="128">
        <v>13375</v>
      </c>
      <c r="G1643" s="128">
        <v>11607.5</v>
      </c>
      <c r="H1643" s="149" t="s">
        <v>679</v>
      </c>
    </row>
    <row r="1645" spans="4:8" ht="12.75">
      <c r="D1645" s="128">
        <v>386762.6208844185</v>
      </c>
      <c r="F1645" s="128">
        <v>13072.500000014901</v>
      </c>
      <c r="G1645" s="128">
        <v>11710</v>
      </c>
      <c r="H1645" s="149" t="s">
        <v>680</v>
      </c>
    </row>
    <row r="1647" spans="4:8" ht="12.75">
      <c r="D1647" s="128">
        <v>393360.6595644951</v>
      </c>
      <c r="F1647" s="128">
        <v>12767.5</v>
      </c>
      <c r="G1647" s="128">
        <v>11600</v>
      </c>
      <c r="H1647" s="149" t="s">
        <v>681</v>
      </c>
    </row>
    <row r="1649" spans="1:10" ht="12.75">
      <c r="A1649" s="144" t="s">
        <v>1101</v>
      </c>
      <c r="C1649" s="150" t="s">
        <v>1102</v>
      </c>
      <c r="D1649" s="128">
        <v>392503.4034395218</v>
      </c>
      <c r="F1649" s="128">
        <v>13071.666666671634</v>
      </c>
      <c r="G1649" s="128">
        <v>11639.166666666668</v>
      </c>
      <c r="H1649" s="128">
        <v>380147.9867728526</v>
      </c>
      <c r="I1649" s="128">
        <v>-0.0001</v>
      </c>
      <c r="J1649" s="128">
        <v>-0.0001</v>
      </c>
    </row>
    <row r="1650" spans="1:8" ht="12.75">
      <c r="A1650" s="127">
        <v>38385.09674768519</v>
      </c>
      <c r="C1650" s="150" t="s">
        <v>1103</v>
      </c>
      <c r="D1650" s="128">
        <v>5363.781446076643</v>
      </c>
      <c r="F1650" s="128">
        <v>303.7508573376104</v>
      </c>
      <c r="G1650" s="128">
        <v>61.45798022497431</v>
      </c>
      <c r="H1650" s="128">
        <v>5363.781446076643</v>
      </c>
    </row>
    <row r="1652" spans="3:8" ht="12.75">
      <c r="C1652" s="150" t="s">
        <v>1104</v>
      </c>
      <c r="D1652" s="128">
        <v>1.3665566716297564</v>
      </c>
      <c r="F1652" s="128">
        <v>2.323734723989506</v>
      </c>
      <c r="G1652" s="128">
        <v>0.5280273234765459</v>
      </c>
      <c r="H1652" s="128">
        <v>1.4109719458495074</v>
      </c>
    </row>
    <row r="1653" spans="1:10" ht="12.75">
      <c r="A1653" s="144" t="s">
        <v>1093</v>
      </c>
      <c r="C1653" s="145" t="s">
        <v>1094</v>
      </c>
      <c r="D1653" s="145" t="s">
        <v>1095</v>
      </c>
      <c r="F1653" s="145" t="s">
        <v>1096</v>
      </c>
      <c r="G1653" s="145" t="s">
        <v>1097</v>
      </c>
      <c r="H1653" s="145" t="s">
        <v>1098</v>
      </c>
      <c r="I1653" s="146" t="s">
        <v>1099</v>
      </c>
      <c r="J1653" s="145" t="s">
        <v>1100</v>
      </c>
    </row>
    <row r="1654" spans="1:8" ht="12.75">
      <c r="A1654" s="147" t="s">
        <v>1246</v>
      </c>
      <c r="C1654" s="148">
        <v>259.9399999999441</v>
      </c>
      <c r="D1654" s="128">
        <v>4016168.400917053</v>
      </c>
      <c r="F1654" s="128">
        <v>27325</v>
      </c>
      <c r="G1654" s="128">
        <v>23600</v>
      </c>
      <c r="H1654" s="149" t="s">
        <v>682</v>
      </c>
    </row>
    <row r="1656" spans="4:8" ht="12.75">
      <c r="D1656" s="128">
        <v>3240700</v>
      </c>
      <c r="F1656" s="128">
        <v>26800</v>
      </c>
      <c r="G1656" s="128">
        <v>23050</v>
      </c>
      <c r="H1656" s="149" t="s">
        <v>683</v>
      </c>
    </row>
    <row r="1658" spans="4:8" ht="12.75">
      <c r="D1658" s="128">
        <v>3721827.0656280518</v>
      </c>
      <c r="F1658" s="128">
        <v>26775</v>
      </c>
      <c r="G1658" s="128">
        <v>23350</v>
      </c>
      <c r="H1658" s="149" t="s">
        <v>684</v>
      </c>
    </row>
    <row r="1660" spans="1:10" ht="12.75">
      <c r="A1660" s="144" t="s">
        <v>1101</v>
      </c>
      <c r="C1660" s="150" t="s">
        <v>1102</v>
      </c>
      <c r="D1660" s="128">
        <v>3659565.1555150347</v>
      </c>
      <c r="F1660" s="128">
        <v>26966.666666666664</v>
      </c>
      <c r="G1660" s="128">
        <v>23333.333333333336</v>
      </c>
      <c r="H1660" s="128">
        <v>3634396.8053466845</v>
      </c>
      <c r="I1660" s="128">
        <v>-0.0001</v>
      </c>
      <c r="J1660" s="128">
        <v>-0.0001</v>
      </c>
    </row>
    <row r="1661" spans="1:8" ht="12.75">
      <c r="A1661" s="127">
        <v>38385.09741898148</v>
      </c>
      <c r="C1661" s="150" t="s">
        <v>1103</v>
      </c>
      <c r="D1661" s="128">
        <v>391465.4765025944</v>
      </c>
      <c r="F1661" s="128">
        <v>310.5774192264038</v>
      </c>
      <c r="G1661" s="128">
        <v>275.37852736430506</v>
      </c>
      <c r="H1661" s="128">
        <v>391465.4765025944</v>
      </c>
    </row>
    <row r="1663" spans="3:8" ht="12.75">
      <c r="C1663" s="150" t="s">
        <v>1104</v>
      </c>
      <c r="D1663" s="128">
        <v>10.697048962570005</v>
      </c>
      <c r="F1663" s="128">
        <v>1.1517086003451316</v>
      </c>
      <c r="G1663" s="128">
        <v>1.1801936887041644</v>
      </c>
      <c r="H1663" s="128">
        <v>10.771126474871876</v>
      </c>
    </row>
    <row r="1664" spans="1:10" ht="12.75">
      <c r="A1664" s="144" t="s">
        <v>1093</v>
      </c>
      <c r="C1664" s="145" t="s">
        <v>1094</v>
      </c>
      <c r="D1664" s="145" t="s">
        <v>1095</v>
      </c>
      <c r="F1664" s="145" t="s">
        <v>1096</v>
      </c>
      <c r="G1664" s="145" t="s">
        <v>1097</v>
      </c>
      <c r="H1664" s="145" t="s">
        <v>1098</v>
      </c>
      <c r="I1664" s="146" t="s">
        <v>1099</v>
      </c>
      <c r="J1664" s="145" t="s">
        <v>1100</v>
      </c>
    </row>
    <row r="1665" spans="1:8" ht="12.75">
      <c r="A1665" s="147" t="s">
        <v>1248</v>
      </c>
      <c r="C1665" s="148">
        <v>285.2129999999888</v>
      </c>
      <c r="D1665" s="128">
        <v>3615857.708873749</v>
      </c>
      <c r="F1665" s="128">
        <v>20500</v>
      </c>
      <c r="G1665" s="128">
        <v>20500</v>
      </c>
      <c r="H1665" s="149" t="s">
        <v>685</v>
      </c>
    </row>
    <row r="1667" spans="4:8" ht="12.75">
      <c r="D1667" s="128">
        <v>3622749.6445999146</v>
      </c>
      <c r="F1667" s="128">
        <v>19825</v>
      </c>
      <c r="G1667" s="128">
        <v>21150</v>
      </c>
      <c r="H1667" s="149" t="s">
        <v>686</v>
      </c>
    </row>
    <row r="1669" spans="4:8" ht="12.75">
      <c r="D1669" s="128">
        <v>3525863.3021850586</v>
      </c>
      <c r="F1669" s="128">
        <v>20875</v>
      </c>
      <c r="G1669" s="128">
        <v>21925</v>
      </c>
      <c r="H1669" s="149" t="s">
        <v>687</v>
      </c>
    </row>
    <row r="1671" spans="1:10" ht="12.75">
      <c r="A1671" s="144" t="s">
        <v>1101</v>
      </c>
      <c r="C1671" s="150" t="s">
        <v>1102</v>
      </c>
      <c r="D1671" s="128">
        <v>3588156.885219574</v>
      </c>
      <c r="F1671" s="128">
        <v>20400</v>
      </c>
      <c r="G1671" s="128">
        <v>21191.666666666664</v>
      </c>
      <c r="H1671" s="128">
        <v>3567319.208022328</v>
      </c>
      <c r="I1671" s="128">
        <v>-0.0001</v>
      </c>
      <c r="J1671" s="128">
        <v>-0.0001</v>
      </c>
    </row>
    <row r="1672" spans="1:8" ht="12.75">
      <c r="A1672" s="127">
        <v>38385.09810185185</v>
      </c>
      <c r="C1672" s="150" t="s">
        <v>1103</v>
      </c>
      <c r="D1672" s="128">
        <v>54057.770579045035</v>
      </c>
      <c r="F1672" s="128">
        <v>532.094916344819</v>
      </c>
      <c r="G1672" s="128">
        <v>713.4131575274831</v>
      </c>
      <c r="H1672" s="128">
        <v>54057.770579045035</v>
      </c>
    </row>
    <row r="1674" spans="3:8" ht="12.75">
      <c r="C1674" s="150" t="s">
        <v>1104</v>
      </c>
      <c r="D1674" s="128">
        <v>1.506560953388665</v>
      </c>
      <c r="F1674" s="128">
        <v>2.6083084134549948</v>
      </c>
      <c r="G1674" s="128">
        <v>3.3664797052024387</v>
      </c>
      <c r="H1674" s="128">
        <v>1.5153611837560765</v>
      </c>
    </row>
    <row r="1675" spans="1:10" ht="12.75">
      <c r="A1675" s="144" t="s">
        <v>1093</v>
      </c>
      <c r="C1675" s="145" t="s">
        <v>1094</v>
      </c>
      <c r="D1675" s="145" t="s">
        <v>1095</v>
      </c>
      <c r="F1675" s="145" t="s">
        <v>1096</v>
      </c>
      <c r="G1675" s="145" t="s">
        <v>1097</v>
      </c>
      <c r="H1675" s="145" t="s">
        <v>1098</v>
      </c>
      <c r="I1675" s="146" t="s">
        <v>1099</v>
      </c>
      <c r="J1675" s="145" t="s">
        <v>1100</v>
      </c>
    </row>
    <row r="1676" spans="1:8" ht="12.75">
      <c r="A1676" s="147" t="s">
        <v>1244</v>
      </c>
      <c r="C1676" s="148">
        <v>288.1579999998212</v>
      </c>
      <c r="D1676" s="128">
        <v>408698.5756120682</v>
      </c>
      <c r="F1676" s="128">
        <v>4990</v>
      </c>
      <c r="G1676" s="128">
        <v>4360</v>
      </c>
      <c r="H1676" s="149" t="s">
        <v>688</v>
      </c>
    </row>
    <row r="1678" spans="4:8" ht="12.75">
      <c r="D1678" s="128">
        <v>318305</v>
      </c>
      <c r="F1678" s="128">
        <v>4990</v>
      </c>
      <c r="G1678" s="128">
        <v>4360</v>
      </c>
      <c r="H1678" s="149" t="s">
        <v>689</v>
      </c>
    </row>
    <row r="1680" spans="4:8" ht="12.75">
      <c r="D1680" s="128">
        <v>392194.237657547</v>
      </c>
      <c r="F1680" s="128">
        <v>4990</v>
      </c>
      <c r="G1680" s="128">
        <v>4360</v>
      </c>
      <c r="H1680" s="149" t="s">
        <v>690</v>
      </c>
    </row>
    <row r="1682" spans="1:10" ht="12.75">
      <c r="A1682" s="144" t="s">
        <v>1101</v>
      </c>
      <c r="C1682" s="150" t="s">
        <v>1102</v>
      </c>
      <c r="D1682" s="128">
        <v>373065.9377565384</v>
      </c>
      <c r="F1682" s="128">
        <v>4990</v>
      </c>
      <c r="G1682" s="128">
        <v>4360</v>
      </c>
      <c r="H1682" s="128">
        <v>368395.81607512245</v>
      </c>
      <c r="I1682" s="128">
        <v>-0.0001</v>
      </c>
      <c r="J1682" s="128">
        <v>-0.0001</v>
      </c>
    </row>
    <row r="1683" spans="1:8" ht="12.75">
      <c r="A1683" s="127">
        <v>38385.09853009259</v>
      </c>
      <c r="C1683" s="150" t="s">
        <v>1103</v>
      </c>
      <c r="D1683" s="128">
        <v>48136.97664800765</v>
      </c>
      <c r="H1683" s="128">
        <v>48136.97664800765</v>
      </c>
    </row>
    <row r="1685" spans="3:8" ht="12.75">
      <c r="C1685" s="150" t="s">
        <v>1104</v>
      </c>
      <c r="D1685" s="128">
        <v>12.903074705099904</v>
      </c>
      <c r="F1685" s="128">
        <v>0</v>
      </c>
      <c r="G1685" s="128">
        <v>0</v>
      </c>
      <c r="H1685" s="128">
        <v>13.066645859569615</v>
      </c>
    </row>
    <row r="1686" spans="1:10" ht="12.75">
      <c r="A1686" s="144" t="s">
        <v>1093</v>
      </c>
      <c r="C1686" s="145" t="s">
        <v>1094</v>
      </c>
      <c r="D1686" s="145" t="s">
        <v>1095</v>
      </c>
      <c r="F1686" s="145" t="s">
        <v>1096</v>
      </c>
      <c r="G1686" s="145" t="s">
        <v>1097</v>
      </c>
      <c r="H1686" s="145" t="s">
        <v>1098</v>
      </c>
      <c r="I1686" s="146" t="s">
        <v>1099</v>
      </c>
      <c r="J1686" s="145" t="s">
        <v>1100</v>
      </c>
    </row>
    <row r="1687" spans="1:8" ht="12.75">
      <c r="A1687" s="147" t="s">
        <v>1245</v>
      </c>
      <c r="C1687" s="148">
        <v>334.94100000010803</v>
      </c>
      <c r="D1687" s="128">
        <v>90148.17457580566</v>
      </c>
      <c r="F1687" s="128">
        <v>30300</v>
      </c>
      <c r="H1687" s="149" t="s">
        <v>691</v>
      </c>
    </row>
    <row r="1689" spans="4:8" ht="12.75">
      <c r="D1689" s="128">
        <v>89193.84471261501</v>
      </c>
      <c r="F1689" s="128">
        <v>30300</v>
      </c>
      <c r="H1689" s="149" t="s">
        <v>692</v>
      </c>
    </row>
    <row r="1691" spans="4:8" ht="12.75">
      <c r="D1691" s="128">
        <v>89718.4420157671</v>
      </c>
      <c r="F1691" s="128">
        <v>30600</v>
      </c>
      <c r="H1691" s="149" t="s">
        <v>693</v>
      </c>
    </row>
    <row r="1693" spans="1:10" ht="12.75">
      <c r="A1693" s="144" t="s">
        <v>1101</v>
      </c>
      <c r="C1693" s="150" t="s">
        <v>1102</v>
      </c>
      <c r="D1693" s="128">
        <v>89686.82043472925</v>
      </c>
      <c r="F1693" s="128">
        <v>30400</v>
      </c>
      <c r="H1693" s="128">
        <v>59286.82043472926</v>
      </c>
      <c r="I1693" s="128">
        <v>-0.0001</v>
      </c>
      <c r="J1693" s="128">
        <v>-0.0001</v>
      </c>
    </row>
    <row r="1694" spans="1:8" ht="12.75">
      <c r="A1694" s="127">
        <v>38385.098958333336</v>
      </c>
      <c r="C1694" s="150" t="s">
        <v>1103</v>
      </c>
      <c r="D1694" s="128">
        <v>477.9501179370109</v>
      </c>
      <c r="F1694" s="128">
        <v>173.20508075688772</v>
      </c>
      <c r="H1694" s="128">
        <v>477.9501179370109</v>
      </c>
    </row>
    <row r="1696" spans="3:8" ht="12.75">
      <c r="C1696" s="150" t="s">
        <v>1104</v>
      </c>
      <c r="D1696" s="128">
        <v>0.5329100927207531</v>
      </c>
      <c r="F1696" s="128">
        <v>0.5697535551213412</v>
      </c>
      <c r="H1696" s="128">
        <v>0.8061658804307128</v>
      </c>
    </row>
    <row r="1697" spans="1:10" ht="12.75">
      <c r="A1697" s="144" t="s">
        <v>1093</v>
      </c>
      <c r="C1697" s="145" t="s">
        <v>1094</v>
      </c>
      <c r="D1697" s="145" t="s">
        <v>1095</v>
      </c>
      <c r="F1697" s="145" t="s">
        <v>1096</v>
      </c>
      <c r="G1697" s="145" t="s">
        <v>1097</v>
      </c>
      <c r="H1697" s="145" t="s">
        <v>1098</v>
      </c>
      <c r="I1697" s="146" t="s">
        <v>1099</v>
      </c>
      <c r="J1697" s="145" t="s">
        <v>1100</v>
      </c>
    </row>
    <row r="1698" spans="1:8" ht="12.75">
      <c r="A1698" s="147" t="s">
        <v>1249</v>
      </c>
      <c r="C1698" s="148">
        <v>393.36599999992177</v>
      </c>
      <c r="D1698" s="128">
        <v>2084112.6559677124</v>
      </c>
      <c r="F1698" s="128">
        <v>11800</v>
      </c>
      <c r="G1698" s="128">
        <v>12400</v>
      </c>
      <c r="H1698" s="149" t="s">
        <v>694</v>
      </c>
    </row>
    <row r="1700" spans="4:8" ht="12.75">
      <c r="D1700" s="128">
        <v>2137680.2116851807</v>
      </c>
      <c r="F1700" s="128">
        <v>10800</v>
      </c>
      <c r="G1700" s="128">
        <v>11900</v>
      </c>
      <c r="H1700" s="149" t="s">
        <v>695</v>
      </c>
    </row>
    <row r="1702" spans="4:8" ht="12.75">
      <c r="D1702" s="128">
        <v>2126034.584854126</v>
      </c>
      <c r="F1702" s="128">
        <v>11400</v>
      </c>
      <c r="G1702" s="128">
        <v>11900</v>
      </c>
      <c r="H1702" s="149" t="s">
        <v>696</v>
      </c>
    </row>
    <row r="1704" spans="1:10" ht="12.75">
      <c r="A1704" s="144" t="s">
        <v>1101</v>
      </c>
      <c r="C1704" s="150" t="s">
        <v>1102</v>
      </c>
      <c r="D1704" s="128">
        <v>2115942.4841690063</v>
      </c>
      <c r="F1704" s="128">
        <v>11333.333333333332</v>
      </c>
      <c r="G1704" s="128">
        <v>12066.666666666668</v>
      </c>
      <c r="H1704" s="128">
        <v>2104242.4841690063</v>
      </c>
      <c r="I1704" s="128">
        <v>-0.0001</v>
      </c>
      <c r="J1704" s="128">
        <v>-0.0001</v>
      </c>
    </row>
    <row r="1705" spans="1:8" ht="12.75">
      <c r="A1705" s="127">
        <v>38385.0994212963</v>
      </c>
      <c r="C1705" s="150" t="s">
        <v>1103</v>
      </c>
      <c r="D1705" s="128">
        <v>28173.72230579706</v>
      </c>
      <c r="F1705" s="128">
        <v>503.32229568471666</v>
      </c>
      <c r="G1705" s="128">
        <v>288.6751345948129</v>
      </c>
      <c r="H1705" s="128">
        <v>28173.72230579706</v>
      </c>
    </row>
    <row r="1707" spans="3:8" ht="12.75">
      <c r="C1707" s="150" t="s">
        <v>1104</v>
      </c>
      <c r="D1707" s="128">
        <v>1.3314975485669551</v>
      </c>
      <c r="F1707" s="128">
        <v>4.441079079571031</v>
      </c>
      <c r="G1707" s="128">
        <v>2.3923353695702723</v>
      </c>
      <c r="H1707" s="128">
        <v>1.3389009355033168</v>
      </c>
    </row>
    <row r="1708" spans="1:10" ht="12.75">
      <c r="A1708" s="144" t="s">
        <v>1093</v>
      </c>
      <c r="C1708" s="145" t="s">
        <v>1094</v>
      </c>
      <c r="D1708" s="145" t="s">
        <v>1095</v>
      </c>
      <c r="F1708" s="145" t="s">
        <v>1096</v>
      </c>
      <c r="G1708" s="145" t="s">
        <v>1097</v>
      </c>
      <c r="H1708" s="145" t="s">
        <v>1098</v>
      </c>
      <c r="I1708" s="146" t="s">
        <v>1099</v>
      </c>
      <c r="J1708" s="145" t="s">
        <v>1100</v>
      </c>
    </row>
    <row r="1709" spans="1:8" ht="12.75">
      <c r="A1709" s="147" t="s">
        <v>1243</v>
      </c>
      <c r="C1709" s="148">
        <v>396.15199999976903</v>
      </c>
      <c r="D1709" s="128">
        <v>2415743.108478546</v>
      </c>
      <c r="F1709" s="128">
        <v>91000</v>
      </c>
      <c r="G1709" s="128">
        <v>92900</v>
      </c>
      <c r="H1709" s="149" t="s">
        <v>697</v>
      </c>
    </row>
    <row r="1711" spans="4:8" ht="12.75">
      <c r="D1711" s="128">
        <v>2383109.3762130737</v>
      </c>
      <c r="F1711" s="128">
        <v>90500</v>
      </c>
      <c r="G1711" s="128">
        <v>91800</v>
      </c>
      <c r="H1711" s="149" t="s">
        <v>698</v>
      </c>
    </row>
    <row r="1713" spans="4:8" ht="12.75">
      <c r="D1713" s="128">
        <v>2264433.2999572754</v>
      </c>
      <c r="F1713" s="128">
        <v>88800</v>
      </c>
      <c r="G1713" s="128">
        <v>94100</v>
      </c>
      <c r="H1713" s="149" t="s">
        <v>699</v>
      </c>
    </row>
    <row r="1715" spans="1:10" ht="12.75">
      <c r="A1715" s="144" t="s">
        <v>1101</v>
      </c>
      <c r="C1715" s="150" t="s">
        <v>1102</v>
      </c>
      <c r="D1715" s="128">
        <v>2354428.594882965</v>
      </c>
      <c r="F1715" s="128">
        <v>90100</v>
      </c>
      <c r="G1715" s="128">
        <v>92933.33333333334</v>
      </c>
      <c r="H1715" s="128">
        <v>2262927.088739485</v>
      </c>
      <c r="I1715" s="128">
        <v>-0.0001</v>
      </c>
      <c r="J1715" s="128">
        <v>-0.0001</v>
      </c>
    </row>
    <row r="1716" spans="1:8" ht="12.75">
      <c r="A1716" s="127">
        <v>38385.09988425926</v>
      </c>
      <c r="C1716" s="150" t="s">
        <v>1103</v>
      </c>
      <c r="D1716" s="128">
        <v>79627.91565754436</v>
      </c>
      <c r="F1716" s="128">
        <v>1153.2562594670794</v>
      </c>
      <c r="G1716" s="128">
        <v>1150.362261782493</v>
      </c>
      <c r="H1716" s="128">
        <v>79627.91565754436</v>
      </c>
    </row>
    <row r="1718" spans="3:8" ht="12.75">
      <c r="C1718" s="150" t="s">
        <v>1104</v>
      </c>
      <c r="D1718" s="128">
        <v>3.3820484439666147</v>
      </c>
      <c r="F1718" s="128">
        <v>1.2799736509068584</v>
      </c>
      <c r="G1718" s="128">
        <v>1.237836006222195</v>
      </c>
      <c r="H1718" s="128">
        <v>3.5188016464949117</v>
      </c>
    </row>
    <row r="1719" spans="1:10" ht="12.75">
      <c r="A1719" s="144" t="s">
        <v>1093</v>
      </c>
      <c r="C1719" s="145" t="s">
        <v>1094</v>
      </c>
      <c r="D1719" s="145" t="s">
        <v>1095</v>
      </c>
      <c r="F1719" s="145" t="s">
        <v>1096</v>
      </c>
      <c r="G1719" s="145" t="s">
        <v>1097</v>
      </c>
      <c r="H1719" s="145" t="s">
        <v>1098</v>
      </c>
      <c r="I1719" s="146" t="s">
        <v>1099</v>
      </c>
      <c r="J1719" s="145" t="s">
        <v>1100</v>
      </c>
    </row>
    <row r="1720" spans="1:8" ht="12.75">
      <c r="A1720" s="147" t="s">
        <v>1250</v>
      </c>
      <c r="C1720" s="148">
        <v>589.5920000001788</v>
      </c>
      <c r="D1720" s="128">
        <v>73208.54224157333</v>
      </c>
      <c r="F1720" s="128">
        <v>2300</v>
      </c>
      <c r="G1720" s="128">
        <v>2250</v>
      </c>
      <c r="H1720" s="149" t="s">
        <v>700</v>
      </c>
    </row>
    <row r="1722" spans="4:8" ht="12.75">
      <c r="D1722" s="128">
        <v>72837.94362616539</v>
      </c>
      <c r="F1722" s="128">
        <v>2290</v>
      </c>
      <c r="G1722" s="128">
        <v>2230</v>
      </c>
      <c r="H1722" s="149" t="s">
        <v>701</v>
      </c>
    </row>
    <row r="1724" spans="4:8" ht="12.75">
      <c r="D1724" s="128">
        <v>74692.06761872768</v>
      </c>
      <c r="F1724" s="128">
        <v>2300</v>
      </c>
      <c r="G1724" s="128">
        <v>2210</v>
      </c>
      <c r="H1724" s="149" t="s">
        <v>702</v>
      </c>
    </row>
    <row r="1726" spans="1:10" ht="12.75">
      <c r="A1726" s="144" t="s">
        <v>1101</v>
      </c>
      <c r="C1726" s="150" t="s">
        <v>1102</v>
      </c>
      <c r="D1726" s="128">
        <v>73579.51782882214</v>
      </c>
      <c r="F1726" s="128">
        <v>2296.6666666666665</v>
      </c>
      <c r="G1726" s="128">
        <v>2230</v>
      </c>
      <c r="H1726" s="128">
        <v>71316.18449548881</v>
      </c>
      <c r="I1726" s="128">
        <v>-0.0001</v>
      </c>
      <c r="J1726" s="128">
        <v>-0.0001</v>
      </c>
    </row>
    <row r="1727" spans="1:8" ht="12.75">
      <c r="A1727" s="127">
        <v>38385.100381944445</v>
      </c>
      <c r="C1727" s="150" t="s">
        <v>1103</v>
      </c>
      <c r="D1727" s="128">
        <v>981.152949187278</v>
      </c>
      <c r="F1727" s="128">
        <v>5.773502691896258</v>
      </c>
      <c r="G1727" s="128">
        <v>20</v>
      </c>
      <c r="H1727" s="128">
        <v>981.152949187278</v>
      </c>
    </row>
    <row r="1729" spans="3:8" ht="12.75">
      <c r="C1729" s="150" t="s">
        <v>1104</v>
      </c>
      <c r="D1729" s="128">
        <v>1.3334593350691228</v>
      </c>
      <c r="F1729" s="128">
        <v>0.251386183972261</v>
      </c>
      <c r="G1729" s="128">
        <v>0.8968609865470853</v>
      </c>
      <c r="H1729" s="128">
        <v>1.3757788027054958</v>
      </c>
    </row>
    <row r="1730" spans="1:10" ht="12.75">
      <c r="A1730" s="144" t="s">
        <v>1093</v>
      </c>
      <c r="C1730" s="145" t="s">
        <v>1094</v>
      </c>
      <c r="D1730" s="145" t="s">
        <v>1095</v>
      </c>
      <c r="F1730" s="145" t="s">
        <v>1096</v>
      </c>
      <c r="G1730" s="145" t="s">
        <v>1097</v>
      </c>
      <c r="H1730" s="145" t="s">
        <v>1098</v>
      </c>
      <c r="I1730" s="146" t="s">
        <v>1099</v>
      </c>
      <c r="J1730" s="145" t="s">
        <v>1100</v>
      </c>
    </row>
    <row r="1731" spans="1:8" ht="12.75">
      <c r="A1731" s="147" t="s">
        <v>1251</v>
      </c>
      <c r="C1731" s="148">
        <v>766.4900000002235</v>
      </c>
      <c r="D1731" s="128">
        <v>2407.1670103929937</v>
      </c>
      <c r="F1731" s="128">
        <v>1764.0000000018626</v>
      </c>
      <c r="G1731" s="128">
        <v>1665</v>
      </c>
      <c r="H1731" s="149" t="s">
        <v>703</v>
      </c>
    </row>
    <row r="1733" spans="4:8" ht="12.75">
      <c r="D1733" s="128">
        <v>2486.7917580269277</v>
      </c>
      <c r="F1733" s="128">
        <v>1682.9999999981374</v>
      </c>
      <c r="G1733" s="128">
        <v>1871</v>
      </c>
      <c r="H1733" s="149" t="s">
        <v>704</v>
      </c>
    </row>
    <row r="1735" spans="4:8" ht="12.75">
      <c r="D1735" s="128">
        <v>2530.1077619716525</v>
      </c>
      <c r="F1735" s="128">
        <v>1854</v>
      </c>
      <c r="G1735" s="128">
        <v>1698.0000000018626</v>
      </c>
      <c r="H1735" s="149" t="s">
        <v>705</v>
      </c>
    </row>
    <row r="1737" spans="1:10" ht="12.75">
      <c r="A1737" s="144" t="s">
        <v>1101</v>
      </c>
      <c r="C1737" s="150" t="s">
        <v>1102</v>
      </c>
      <c r="D1737" s="128">
        <v>2474.688843463858</v>
      </c>
      <c r="F1737" s="128">
        <v>1767</v>
      </c>
      <c r="G1737" s="128">
        <v>1744.6666666672877</v>
      </c>
      <c r="H1737" s="128">
        <v>719.2912824879256</v>
      </c>
      <c r="I1737" s="128">
        <v>-0.0001</v>
      </c>
      <c r="J1737" s="128">
        <v>-0.0001</v>
      </c>
    </row>
    <row r="1738" spans="1:8" ht="12.75">
      <c r="A1738" s="127">
        <v>38385.10087962963</v>
      </c>
      <c r="C1738" s="150" t="s">
        <v>1103</v>
      </c>
      <c r="D1738" s="128">
        <v>62.35757777023396</v>
      </c>
      <c r="F1738" s="128">
        <v>85.53946457718213</v>
      </c>
      <c r="G1738" s="128">
        <v>110.64507821519538</v>
      </c>
      <c r="H1738" s="128">
        <v>62.35757777023396</v>
      </c>
    </row>
    <row r="1740" spans="3:8" ht="12.75">
      <c r="C1740" s="150" t="s">
        <v>1104</v>
      </c>
      <c r="D1740" s="128">
        <v>2.5198148823813797</v>
      </c>
      <c r="F1740" s="128">
        <v>4.840943100010308</v>
      </c>
      <c r="G1740" s="128">
        <v>6.341903604231334</v>
      </c>
      <c r="H1740" s="128">
        <v>8.669308149342228</v>
      </c>
    </row>
    <row r="1741" spans="1:16" ht="12.75">
      <c r="A1741" s="138" t="s">
        <v>1183</v>
      </c>
      <c r="B1741" s="133" t="s">
        <v>706</v>
      </c>
      <c r="D1741" s="138" t="s">
        <v>1184</v>
      </c>
      <c r="E1741" s="133" t="s">
        <v>1185</v>
      </c>
      <c r="F1741" s="134" t="s">
        <v>1270</v>
      </c>
      <c r="G1741" s="139" t="s">
        <v>1187</v>
      </c>
      <c r="H1741" s="140">
        <v>2</v>
      </c>
      <c r="I1741" s="141" t="s">
        <v>1188</v>
      </c>
      <c r="J1741" s="140">
        <v>1</v>
      </c>
      <c r="K1741" s="139" t="s">
        <v>1189</v>
      </c>
      <c r="L1741" s="142">
        <v>1</v>
      </c>
      <c r="M1741" s="139" t="s">
        <v>1190</v>
      </c>
      <c r="N1741" s="143">
        <v>1</v>
      </c>
      <c r="O1741" s="139" t="s">
        <v>1191</v>
      </c>
      <c r="P1741" s="143">
        <v>1</v>
      </c>
    </row>
    <row r="1743" spans="1:10" ht="12.75">
      <c r="A1743" s="144" t="s">
        <v>1093</v>
      </c>
      <c r="C1743" s="145" t="s">
        <v>1094</v>
      </c>
      <c r="D1743" s="145" t="s">
        <v>1095</v>
      </c>
      <c r="F1743" s="145" t="s">
        <v>1096</v>
      </c>
      <c r="G1743" s="145" t="s">
        <v>1097</v>
      </c>
      <c r="H1743" s="145" t="s">
        <v>1098</v>
      </c>
      <c r="I1743" s="146" t="s">
        <v>1099</v>
      </c>
      <c r="J1743" s="145" t="s">
        <v>1100</v>
      </c>
    </row>
    <row r="1744" spans="1:8" ht="12.75">
      <c r="A1744" s="147" t="s">
        <v>1215</v>
      </c>
      <c r="C1744" s="148">
        <v>178.2290000000503</v>
      </c>
      <c r="D1744" s="128">
        <v>1679.7224714439362</v>
      </c>
      <c r="F1744" s="128">
        <v>531</v>
      </c>
      <c r="G1744" s="128">
        <v>518</v>
      </c>
      <c r="H1744" s="149" t="s">
        <v>707</v>
      </c>
    </row>
    <row r="1746" spans="4:8" ht="12.75">
      <c r="D1746" s="128">
        <v>1703.986576296389</v>
      </c>
      <c r="F1746" s="128">
        <v>469.99999999953434</v>
      </c>
      <c r="G1746" s="128">
        <v>528</v>
      </c>
      <c r="H1746" s="149" t="s">
        <v>708</v>
      </c>
    </row>
    <row r="1748" spans="4:8" ht="12.75">
      <c r="D1748" s="128">
        <v>1714.1331121437252</v>
      </c>
      <c r="F1748" s="128">
        <v>483.99999999953434</v>
      </c>
      <c r="G1748" s="128">
        <v>554</v>
      </c>
      <c r="H1748" s="149" t="s">
        <v>709</v>
      </c>
    </row>
    <row r="1750" spans="1:8" ht="12.75">
      <c r="A1750" s="144" t="s">
        <v>1101</v>
      </c>
      <c r="C1750" s="150" t="s">
        <v>1102</v>
      </c>
      <c r="D1750" s="128">
        <v>1699.2807199613503</v>
      </c>
      <c r="F1750" s="128">
        <v>494.9999999996895</v>
      </c>
      <c r="G1750" s="128">
        <v>533.3333333333334</v>
      </c>
      <c r="H1750" s="128">
        <v>1183.9910064198295</v>
      </c>
    </row>
    <row r="1751" spans="1:8" ht="12.75">
      <c r="A1751" s="127">
        <v>38385.103101851855</v>
      </c>
      <c r="C1751" s="150" t="s">
        <v>1103</v>
      </c>
      <c r="D1751" s="128">
        <v>17.681398735059062</v>
      </c>
      <c r="F1751" s="128">
        <v>31.953090617603625</v>
      </c>
      <c r="G1751" s="128">
        <v>18.58314648635514</v>
      </c>
      <c r="H1751" s="128">
        <v>17.681398735059062</v>
      </c>
    </row>
    <row r="1753" spans="3:8" ht="12.75">
      <c r="C1753" s="150" t="s">
        <v>1104</v>
      </c>
      <c r="D1753" s="128">
        <v>1.0405225297596044</v>
      </c>
      <c r="F1753" s="128">
        <v>6.455169821742155</v>
      </c>
      <c r="G1753" s="128">
        <v>3.4843399661915897</v>
      </c>
      <c r="H1753" s="128">
        <v>1.4933727232037302</v>
      </c>
    </row>
    <row r="1754" spans="1:10" ht="12.75">
      <c r="A1754" s="144" t="s">
        <v>1093</v>
      </c>
      <c r="C1754" s="145" t="s">
        <v>1094</v>
      </c>
      <c r="D1754" s="145" t="s">
        <v>1095</v>
      </c>
      <c r="F1754" s="145" t="s">
        <v>1096</v>
      </c>
      <c r="G1754" s="145" t="s">
        <v>1097</v>
      </c>
      <c r="H1754" s="145" t="s">
        <v>1098</v>
      </c>
      <c r="I1754" s="146" t="s">
        <v>1099</v>
      </c>
      <c r="J1754" s="145" t="s">
        <v>1100</v>
      </c>
    </row>
    <row r="1755" spans="1:8" ht="12.75">
      <c r="A1755" s="147" t="s">
        <v>1244</v>
      </c>
      <c r="C1755" s="148">
        <v>251.61100000003353</v>
      </c>
      <c r="D1755" s="128">
        <v>3536465.390777588</v>
      </c>
      <c r="F1755" s="128">
        <v>30000</v>
      </c>
      <c r="G1755" s="128">
        <v>27100</v>
      </c>
      <c r="H1755" s="149" t="s">
        <v>710</v>
      </c>
    </row>
    <row r="1757" spans="4:8" ht="12.75">
      <c r="D1757" s="128">
        <v>3672929.867641449</v>
      </c>
      <c r="F1757" s="128">
        <v>30100</v>
      </c>
      <c r="G1757" s="128">
        <v>27300</v>
      </c>
      <c r="H1757" s="149" t="s">
        <v>711</v>
      </c>
    </row>
    <row r="1759" spans="4:8" ht="12.75">
      <c r="D1759" s="128">
        <v>3494097.8381385803</v>
      </c>
      <c r="F1759" s="128">
        <v>30800</v>
      </c>
      <c r="G1759" s="128">
        <v>27200</v>
      </c>
      <c r="H1759" s="149" t="s">
        <v>712</v>
      </c>
    </row>
    <row r="1761" spans="1:10" ht="12.75">
      <c r="A1761" s="144" t="s">
        <v>1101</v>
      </c>
      <c r="C1761" s="150" t="s">
        <v>1102</v>
      </c>
      <c r="D1761" s="128">
        <v>3567831.032185872</v>
      </c>
      <c r="F1761" s="128">
        <v>30300</v>
      </c>
      <c r="G1761" s="128">
        <v>27200</v>
      </c>
      <c r="H1761" s="128">
        <v>3539096.311484887</v>
      </c>
      <c r="I1761" s="128">
        <v>-0.0001</v>
      </c>
      <c r="J1761" s="128">
        <v>-0.0001</v>
      </c>
    </row>
    <row r="1762" spans="1:8" ht="12.75">
      <c r="A1762" s="127">
        <v>38385.10357638889</v>
      </c>
      <c r="C1762" s="150" t="s">
        <v>1103</v>
      </c>
      <c r="D1762" s="128">
        <v>93450.92984955617</v>
      </c>
      <c r="F1762" s="128">
        <v>435.88989435406734</v>
      </c>
      <c r="G1762" s="128">
        <v>100</v>
      </c>
      <c r="H1762" s="128">
        <v>93450.92984955617</v>
      </c>
    </row>
    <row r="1764" spans="3:8" ht="12.75">
      <c r="C1764" s="150" t="s">
        <v>1104</v>
      </c>
      <c r="D1764" s="128">
        <v>2.6192644496480653</v>
      </c>
      <c r="F1764" s="128">
        <v>1.4385805094193649</v>
      </c>
      <c r="G1764" s="128">
        <v>0.3676470588235295</v>
      </c>
      <c r="H1764" s="128">
        <v>2.640530848123409</v>
      </c>
    </row>
    <row r="1765" spans="1:10" ht="12.75">
      <c r="A1765" s="144" t="s">
        <v>1093</v>
      </c>
      <c r="C1765" s="145" t="s">
        <v>1094</v>
      </c>
      <c r="D1765" s="145" t="s">
        <v>1095</v>
      </c>
      <c r="F1765" s="145" t="s">
        <v>1096</v>
      </c>
      <c r="G1765" s="145" t="s">
        <v>1097</v>
      </c>
      <c r="H1765" s="145" t="s">
        <v>1098</v>
      </c>
      <c r="I1765" s="146" t="s">
        <v>1099</v>
      </c>
      <c r="J1765" s="145" t="s">
        <v>1100</v>
      </c>
    </row>
    <row r="1766" spans="1:8" ht="12.75">
      <c r="A1766" s="147" t="s">
        <v>1247</v>
      </c>
      <c r="C1766" s="148">
        <v>257.6099999998696</v>
      </c>
      <c r="D1766" s="128">
        <v>893091.8838300705</v>
      </c>
      <c r="F1766" s="128">
        <v>20977.5</v>
      </c>
      <c r="G1766" s="128">
        <v>13957.5</v>
      </c>
      <c r="H1766" s="149" t="s">
        <v>713</v>
      </c>
    </row>
    <row r="1768" spans="4:8" ht="12.75">
      <c r="D1768" s="128">
        <v>895133.8698368073</v>
      </c>
      <c r="F1768" s="128">
        <v>19057.5</v>
      </c>
      <c r="G1768" s="128">
        <v>13695</v>
      </c>
      <c r="H1768" s="149" t="s">
        <v>714</v>
      </c>
    </row>
    <row r="1770" spans="4:8" ht="12.75">
      <c r="D1770" s="128">
        <v>928460.280626297</v>
      </c>
      <c r="F1770" s="128">
        <v>19987.5</v>
      </c>
      <c r="G1770" s="128">
        <v>14182.5</v>
      </c>
      <c r="H1770" s="149" t="s">
        <v>493</v>
      </c>
    </row>
    <row r="1772" spans="1:10" ht="12.75">
      <c r="A1772" s="144" t="s">
        <v>1101</v>
      </c>
      <c r="C1772" s="150" t="s">
        <v>1102</v>
      </c>
      <c r="D1772" s="128">
        <v>905562.0114310582</v>
      </c>
      <c r="F1772" s="128">
        <v>20007.5</v>
      </c>
      <c r="G1772" s="128">
        <v>13945</v>
      </c>
      <c r="H1772" s="128">
        <v>888585.7614310582</v>
      </c>
      <c r="I1772" s="128">
        <v>-0.0001</v>
      </c>
      <c r="J1772" s="128">
        <v>-0.0001</v>
      </c>
    </row>
    <row r="1773" spans="1:8" ht="12.75">
      <c r="A1773" s="127">
        <v>38385.10422453703</v>
      </c>
      <c r="C1773" s="150" t="s">
        <v>1103</v>
      </c>
      <c r="D1773" s="128">
        <v>19856.74887327354</v>
      </c>
      <c r="F1773" s="128">
        <v>960.1562372864116</v>
      </c>
      <c r="G1773" s="128">
        <v>243.99026619928918</v>
      </c>
      <c r="H1773" s="128">
        <v>19856.74887327354</v>
      </c>
    </row>
    <row r="1775" spans="3:8" ht="12.75">
      <c r="C1775" s="150" t="s">
        <v>1104</v>
      </c>
      <c r="D1775" s="128">
        <v>2.1927541816704474</v>
      </c>
      <c r="F1775" s="128">
        <v>4.79898156834393</v>
      </c>
      <c r="G1775" s="128">
        <v>1.7496612850433069</v>
      </c>
      <c r="H1775" s="128">
        <v>2.2346463037281237</v>
      </c>
    </row>
    <row r="1776" spans="1:10" ht="12.75">
      <c r="A1776" s="144" t="s">
        <v>1093</v>
      </c>
      <c r="C1776" s="145" t="s">
        <v>1094</v>
      </c>
      <c r="D1776" s="145" t="s">
        <v>1095</v>
      </c>
      <c r="F1776" s="145" t="s">
        <v>1096</v>
      </c>
      <c r="G1776" s="145" t="s">
        <v>1097</v>
      </c>
      <c r="H1776" s="145" t="s">
        <v>1098</v>
      </c>
      <c r="I1776" s="146" t="s">
        <v>1099</v>
      </c>
      <c r="J1776" s="145" t="s">
        <v>1100</v>
      </c>
    </row>
    <row r="1777" spans="1:8" ht="12.75">
      <c r="A1777" s="147" t="s">
        <v>1246</v>
      </c>
      <c r="C1777" s="148">
        <v>259.9399999999441</v>
      </c>
      <c r="D1777" s="128">
        <v>11000680.092163086</v>
      </c>
      <c r="F1777" s="128">
        <v>45825</v>
      </c>
      <c r="G1777" s="128">
        <v>37875</v>
      </c>
      <c r="H1777" s="149" t="s">
        <v>494</v>
      </c>
    </row>
    <row r="1779" spans="4:8" ht="12.75">
      <c r="D1779" s="128">
        <v>11307053.963348389</v>
      </c>
      <c r="F1779" s="128">
        <v>47300</v>
      </c>
      <c r="G1779" s="128">
        <v>37925</v>
      </c>
      <c r="H1779" s="149" t="s">
        <v>495</v>
      </c>
    </row>
    <row r="1781" spans="4:8" ht="12.75">
      <c r="D1781" s="128">
        <v>11195562.745010376</v>
      </c>
      <c r="F1781" s="128">
        <v>46875</v>
      </c>
      <c r="G1781" s="128">
        <v>37800</v>
      </c>
      <c r="H1781" s="149" t="s">
        <v>496</v>
      </c>
    </row>
    <row r="1783" spans="1:10" ht="12.75">
      <c r="A1783" s="144" t="s">
        <v>1101</v>
      </c>
      <c r="C1783" s="150" t="s">
        <v>1102</v>
      </c>
      <c r="D1783" s="128">
        <v>11167765.60017395</v>
      </c>
      <c r="F1783" s="128">
        <v>46666.66666666667</v>
      </c>
      <c r="G1783" s="128">
        <v>37866.666666666664</v>
      </c>
      <c r="H1783" s="128">
        <v>11125454.489062838</v>
      </c>
      <c r="I1783" s="128">
        <v>-0.0001</v>
      </c>
      <c r="J1783" s="128">
        <v>-0.0001</v>
      </c>
    </row>
    <row r="1784" spans="1:8" ht="12.75">
      <c r="A1784" s="127">
        <v>38385.10488425926</v>
      </c>
      <c r="C1784" s="150" t="s">
        <v>1103</v>
      </c>
      <c r="D1784" s="128">
        <v>155066.91517552457</v>
      </c>
      <c r="F1784" s="128">
        <v>759.2485319928735</v>
      </c>
      <c r="G1784" s="128">
        <v>62.91528696058958</v>
      </c>
      <c r="H1784" s="128">
        <v>155066.91517552457</v>
      </c>
    </row>
    <row r="1786" spans="3:8" ht="12.75">
      <c r="C1786" s="150" t="s">
        <v>1104</v>
      </c>
      <c r="D1786" s="128">
        <v>1.3885222946755726</v>
      </c>
      <c r="F1786" s="128">
        <v>1.626961139984729</v>
      </c>
      <c r="G1786" s="128">
        <v>0.16614952542409223</v>
      </c>
      <c r="H1786" s="128">
        <v>1.3938029707277757</v>
      </c>
    </row>
    <row r="1787" spans="1:10" ht="12.75">
      <c r="A1787" s="144" t="s">
        <v>1093</v>
      </c>
      <c r="C1787" s="145" t="s">
        <v>1094</v>
      </c>
      <c r="D1787" s="145" t="s">
        <v>1095</v>
      </c>
      <c r="F1787" s="145" t="s">
        <v>1096</v>
      </c>
      <c r="G1787" s="145" t="s">
        <v>1097</v>
      </c>
      <c r="H1787" s="145" t="s">
        <v>1098</v>
      </c>
      <c r="I1787" s="146" t="s">
        <v>1099</v>
      </c>
      <c r="J1787" s="145" t="s">
        <v>1100</v>
      </c>
    </row>
    <row r="1788" spans="1:8" ht="12.75">
      <c r="A1788" s="147" t="s">
        <v>1248</v>
      </c>
      <c r="C1788" s="148">
        <v>285.2129999999888</v>
      </c>
      <c r="D1788" s="128">
        <v>585595.4459753036</v>
      </c>
      <c r="F1788" s="128">
        <v>12450</v>
      </c>
      <c r="G1788" s="128">
        <v>11400</v>
      </c>
      <c r="H1788" s="149" t="s">
        <v>497</v>
      </c>
    </row>
    <row r="1790" spans="4:8" ht="12.75">
      <c r="D1790" s="128">
        <v>574174.0481796265</v>
      </c>
      <c r="F1790" s="128">
        <v>12175</v>
      </c>
      <c r="G1790" s="128">
        <v>11450</v>
      </c>
      <c r="H1790" s="149" t="s">
        <v>498</v>
      </c>
    </row>
    <row r="1792" spans="4:8" ht="12.75">
      <c r="D1792" s="128">
        <v>562631.9602890015</v>
      </c>
      <c r="F1792" s="128">
        <v>12425</v>
      </c>
      <c r="G1792" s="128">
        <v>11400</v>
      </c>
      <c r="H1792" s="149" t="s">
        <v>499</v>
      </c>
    </row>
    <row r="1794" spans="1:10" ht="12.75">
      <c r="A1794" s="144" t="s">
        <v>1101</v>
      </c>
      <c r="C1794" s="150" t="s">
        <v>1102</v>
      </c>
      <c r="D1794" s="128">
        <v>574133.8181479772</v>
      </c>
      <c r="F1794" s="128">
        <v>12350</v>
      </c>
      <c r="G1794" s="128">
        <v>11416.666666666668</v>
      </c>
      <c r="H1794" s="128">
        <v>562299.8165278882</v>
      </c>
      <c r="I1794" s="128">
        <v>-0.0001</v>
      </c>
      <c r="J1794" s="128">
        <v>-0.0001</v>
      </c>
    </row>
    <row r="1795" spans="1:8" ht="12.75">
      <c r="A1795" s="127">
        <v>38385.10556712963</v>
      </c>
      <c r="C1795" s="150" t="s">
        <v>1103</v>
      </c>
      <c r="D1795" s="128">
        <v>11481.795702668313</v>
      </c>
      <c r="F1795" s="128">
        <v>152.0690632574555</v>
      </c>
      <c r="G1795" s="128">
        <v>28.867513459481284</v>
      </c>
      <c r="H1795" s="128">
        <v>11481.795702668313</v>
      </c>
    </row>
    <row r="1797" spans="3:8" ht="12.75">
      <c r="C1797" s="150" t="s">
        <v>1104</v>
      </c>
      <c r="D1797" s="128">
        <v>1.9998466106222288</v>
      </c>
      <c r="F1797" s="128">
        <v>1.2313284474287896</v>
      </c>
      <c r="G1797" s="128">
        <v>0.2528541324918068</v>
      </c>
      <c r="H1797" s="128">
        <v>2.0419348122086496</v>
      </c>
    </row>
    <row r="1798" spans="1:10" ht="12.75">
      <c r="A1798" s="144" t="s">
        <v>1093</v>
      </c>
      <c r="C1798" s="145" t="s">
        <v>1094</v>
      </c>
      <c r="D1798" s="145" t="s">
        <v>1095</v>
      </c>
      <c r="F1798" s="145" t="s">
        <v>1096</v>
      </c>
      <c r="G1798" s="145" t="s">
        <v>1097</v>
      </c>
      <c r="H1798" s="145" t="s">
        <v>1098</v>
      </c>
      <c r="I1798" s="146" t="s">
        <v>1099</v>
      </c>
      <c r="J1798" s="145" t="s">
        <v>1100</v>
      </c>
    </row>
    <row r="1799" spans="1:8" ht="12.75">
      <c r="A1799" s="147" t="s">
        <v>1244</v>
      </c>
      <c r="C1799" s="148">
        <v>288.1579999998212</v>
      </c>
      <c r="D1799" s="128">
        <v>365471.9628224373</v>
      </c>
      <c r="F1799" s="128">
        <v>4650</v>
      </c>
      <c r="G1799" s="128">
        <v>4110</v>
      </c>
      <c r="H1799" s="149" t="s">
        <v>500</v>
      </c>
    </row>
    <row r="1801" spans="4:8" ht="12.75">
      <c r="D1801" s="128">
        <v>365647.7299542427</v>
      </c>
      <c r="F1801" s="128">
        <v>4650</v>
      </c>
      <c r="G1801" s="128">
        <v>4110</v>
      </c>
      <c r="H1801" s="149" t="s">
        <v>501</v>
      </c>
    </row>
    <row r="1803" spans="4:8" ht="12.75">
      <c r="D1803" s="128">
        <v>361961.46045064926</v>
      </c>
      <c r="F1803" s="128">
        <v>4650</v>
      </c>
      <c r="G1803" s="128">
        <v>4110</v>
      </c>
      <c r="H1803" s="149" t="s">
        <v>502</v>
      </c>
    </row>
    <row r="1805" spans="1:10" ht="12.75">
      <c r="A1805" s="144" t="s">
        <v>1101</v>
      </c>
      <c r="C1805" s="150" t="s">
        <v>1102</v>
      </c>
      <c r="D1805" s="128">
        <v>364360.3844091097</v>
      </c>
      <c r="F1805" s="128">
        <v>4650</v>
      </c>
      <c r="G1805" s="128">
        <v>4110</v>
      </c>
      <c r="H1805" s="128">
        <v>359984.56582503894</v>
      </c>
      <c r="I1805" s="128">
        <v>-0.0001</v>
      </c>
      <c r="J1805" s="128">
        <v>-0.0001</v>
      </c>
    </row>
    <row r="1806" spans="1:8" ht="12.75">
      <c r="A1806" s="127">
        <v>38385.10599537037</v>
      </c>
      <c r="C1806" s="150" t="s">
        <v>1103</v>
      </c>
      <c r="D1806" s="128">
        <v>2079.387082778491</v>
      </c>
      <c r="H1806" s="128">
        <v>2079.387082778491</v>
      </c>
    </row>
    <row r="1808" spans="3:8" ht="12.75">
      <c r="C1808" s="150" t="s">
        <v>1104</v>
      </c>
      <c r="D1808" s="128">
        <v>0.5706951610973497</v>
      </c>
      <c r="F1808" s="128">
        <v>0</v>
      </c>
      <c r="G1808" s="128">
        <v>0</v>
      </c>
      <c r="H1808" s="128">
        <v>0.5776322876545555</v>
      </c>
    </row>
    <row r="1809" spans="1:10" ht="12.75">
      <c r="A1809" s="144" t="s">
        <v>1093</v>
      </c>
      <c r="C1809" s="145" t="s">
        <v>1094</v>
      </c>
      <c r="D1809" s="145" t="s">
        <v>1095</v>
      </c>
      <c r="F1809" s="145" t="s">
        <v>1096</v>
      </c>
      <c r="G1809" s="145" t="s">
        <v>1097</v>
      </c>
      <c r="H1809" s="145" t="s">
        <v>1098</v>
      </c>
      <c r="I1809" s="146" t="s">
        <v>1099</v>
      </c>
      <c r="J1809" s="145" t="s">
        <v>1100</v>
      </c>
    </row>
    <row r="1810" spans="1:8" ht="12.75">
      <c r="A1810" s="147" t="s">
        <v>1245</v>
      </c>
      <c r="C1810" s="148">
        <v>334.94100000010803</v>
      </c>
      <c r="D1810" s="128">
        <v>4822581.3644104</v>
      </c>
      <c r="F1810" s="128">
        <v>46400</v>
      </c>
      <c r="H1810" s="149" t="s">
        <v>503</v>
      </c>
    </row>
    <row r="1812" spans="4:8" ht="12.75">
      <c r="D1812" s="128">
        <v>4909008.098701477</v>
      </c>
      <c r="F1812" s="128">
        <v>45100</v>
      </c>
      <c r="H1812" s="149" t="s">
        <v>504</v>
      </c>
    </row>
    <row r="1814" spans="4:8" ht="12.75">
      <c r="D1814" s="128">
        <v>4874017.532745361</v>
      </c>
      <c r="F1814" s="128">
        <v>52500</v>
      </c>
      <c r="H1814" s="149" t="s">
        <v>505</v>
      </c>
    </row>
    <row r="1816" spans="1:10" ht="12.75">
      <c r="A1816" s="144" t="s">
        <v>1101</v>
      </c>
      <c r="C1816" s="150" t="s">
        <v>1102</v>
      </c>
      <c r="D1816" s="128">
        <v>4868535.665285747</v>
      </c>
      <c r="F1816" s="128">
        <v>48000</v>
      </c>
      <c r="H1816" s="128">
        <v>4820535.665285747</v>
      </c>
      <c r="I1816" s="128">
        <v>-0.0001</v>
      </c>
      <c r="J1816" s="128">
        <v>-0.0001</v>
      </c>
    </row>
    <row r="1817" spans="1:8" ht="12.75">
      <c r="A1817" s="127">
        <v>38385.10642361111</v>
      </c>
      <c r="C1817" s="150" t="s">
        <v>1103</v>
      </c>
      <c r="D1817" s="128">
        <v>43473.36257058262</v>
      </c>
      <c r="F1817" s="128">
        <v>3950.9492530276825</v>
      </c>
      <c r="H1817" s="128">
        <v>43473.36257058262</v>
      </c>
    </row>
    <row r="1819" spans="3:8" ht="12.75">
      <c r="C1819" s="150" t="s">
        <v>1104</v>
      </c>
      <c r="D1819" s="128">
        <v>0.8929453445429583</v>
      </c>
      <c r="F1819" s="128">
        <v>8.231144277141006</v>
      </c>
      <c r="H1819" s="128">
        <v>0.901836758177074</v>
      </c>
    </row>
    <row r="1820" spans="1:10" ht="12.75">
      <c r="A1820" s="144" t="s">
        <v>1093</v>
      </c>
      <c r="C1820" s="145" t="s">
        <v>1094</v>
      </c>
      <c r="D1820" s="145" t="s">
        <v>1095</v>
      </c>
      <c r="F1820" s="145" t="s">
        <v>1096</v>
      </c>
      <c r="G1820" s="145" t="s">
        <v>1097</v>
      </c>
      <c r="H1820" s="145" t="s">
        <v>1098</v>
      </c>
      <c r="I1820" s="146" t="s">
        <v>1099</v>
      </c>
      <c r="J1820" s="145" t="s">
        <v>1100</v>
      </c>
    </row>
    <row r="1821" spans="1:8" ht="12.75">
      <c r="A1821" s="147" t="s">
        <v>1249</v>
      </c>
      <c r="C1821" s="148">
        <v>393.36599999992177</v>
      </c>
      <c r="D1821" s="128">
        <v>3423471.4432907104</v>
      </c>
      <c r="F1821" s="128">
        <v>14100</v>
      </c>
      <c r="G1821" s="128">
        <v>13300</v>
      </c>
      <c r="H1821" s="149" t="s">
        <v>506</v>
      </c>
    </row>
    <row r="1823" spans="4:8" ht="12.75">
      <c r="D1823" s="128">
        <v>3432671.36882782</v>
      </c>
      <c r="F1823" s="128">
        <v>14300</v>
      </c>
      <c r="G1823" s="128">
        <v>13300</v>
      </c>
      <c r="H1823" s="149" t="s">
        <v>507</v>
      </c>
    </row>
    <row r="1825" spans="4:8" ht="12.75">
      <c r="D1825" s="128">
        <v>3360885.3499565125</v>
      </c>
      <c r="F1825" s="128">
        <v>14900</v>
      </c>
      <c r="G1825" s="128">
        <v>13400</v>
      </c>
      <c r="H1825" s="149" t="s">
        <v>508</v>
      </c>
    </row>
    <row r="1827" spans="1:10" ht="12.75">
      <c r="A1827" s="144" t="s">
        <v>1101</v>
      </c>
      <c r="C1827" s="150" t="s">
        <v>1102</v>
      </c>
      <c r="D1827" s="128">
        <v>3405676.054025014</v>
      </c>
      <c r="F1827" s="128">
        <v>14433.333333333332</v>
      </c>
      <c r="G1827" s="128">
        <v>13333.333333333332</v>
      </c>
      <c r="H1827" s="128">
        <v>3391792.720691681</v>
      </c>
      <c r="I1827" s="128">
        <v>-0.0001</v>
      </c>
      <c r="J1827" s="128">
        <v>-0.0001</v>
      </c>
    </row>
    <row r="1828" spans="1:8" ht="12.75">
      <c r="A1828" s="127">
        <v>38385.106875</v>
      </c>
      <c r="C1828" s="150" t="s">
        <v>1103</v>
      </c>
      <c r="D1828" s="128">
        <v>39061.68244823392</v>
      </c>
      <c r="F1828" s="128">
        <v>416.33319989322655</v>
      </c>
      <c r="G1828" s="128">
        <v>57.73502691896257</v>
      </c>
      <c r="H1828" s="128">
        <v>39061.68244823392</v>
      </c>
    </row>
    <row r="1830" spans="3:8" ht="12.75">
      <c r="C1830" s="150" t="s">
        <v>1104</v>
      </c>
      <c r="D1830" s="128">
        <v>1.1469582493634034</v>
      </c>
      <c r="F1830" s="128">
        <v>2.8845256343641568</v>
      </c>
      <c r="G1830" s="128">
        <v>0.4330127018922193</v>
      </c>
      <c r="H1830" s="128">
        <v>1.1516529948878524</v>
      </c>
    </row>
    <row r="1831" spans="1:10" ht="12.75">
      <c r="A1831" s="144" t="s">
        <v>1093</v>
      </c>
      <c r="C1831" s="145" t="s">
        <v>1094</v>
      </c>
      <c r="D1831" s="145" t="s">
        <v>1095</v>
      </c>
      <c r="F1831" s="145" t="s">
        <v>1096</v>
      </c>
      <c r="G1831" s="145" t="s">
        <v>1097</v>
      </c>
      <c r="H1831" s="145" t="s">
        <v>1098</v>
      </c>
      <c r="I1831" s="146" t="s">
        <v>1099</v>
      </c>
      <c r="J1831" s="145" t="s">
        <v>1100</v>
      </c>
    </row>
    <row r="1832" spans="1:8" ht="12.75">
      <c r="A1832" s="147" t="s">
        <v>1243</v>
      </c>
      <c r="C1832" s="148">
        <v>396.15199999976903</v>
      </c>
      <c r="D1832" s="128">
        <v>2999802.977218628</v>
      </c>
      <c r="F1832" s="128">
        <v>98900</v>
      </c>
      <c r="G1832" s="128">
        <v>100500</v>
      </c>
      <c r="H1832" s="149" t="s">
        <v>509</v>
      </c>
    </row>
    <row r="1834" spans="4:8" ht="12.75">
      <c r="D1834" s="128">
        <v>3205953.96534729</v>
      </c>
      <c r="F1834" s="128">
        <v>98600</v>
      </c>
      <c r="G1834" s="128">
        <v>101000</v>
      </c>
      <c r="H1834" s="149" t="s">
        <v>510</v>
      </c>
    </row>
    <row r="1836" spans="4:8" ht="12.75">
      <c r="D1836" s="128">
        <v>3208670.1859817505</v>
      </c>
      <c r="F1836" s="128">
        <v>98300</v>
      </c>
      <c r="G1836" s="128">
        <v>100800</v>
      </c>
      <c r="H1836" s="149" t="s">
        <v>511</v>
      </c>
    </row>
    <row r="1838" spans="1:10" ht="12.75">
      <c r="A1838" s="144" t="s">
        <v>1101</v>
      </c>
      <c r="C1838" s="150" t="s">
        <v>1102</v>
      </c>
      <c r="D1838" s="128">
        <v>3138142.376182556</v>
      </c>
      <c r="F1838" s="128">
        <v>98600</v>
      </c>
      <c r="G1838" s="128">
        <v>100766.66666666666</v>
      </c>
      <c r="H1838" s="128">
        <v>3038470.636190483</v>
      </c>
      <c r="I1838" s="128">
        <v>-0.0001</v>
      </c>
      <c r="J1838" s="128">
        <v>-0.0001</v>
      </c>
    </row>
    <row r="1839" spans="1:8" ht="12.75">
      <c r="A1839" s="127">
        <v>38385.10734953704</v>
      </c>
      <c r="C1839" s="150" t="s">
        <v>1103</v>
      </c>
      <c r="D1839" s="128">
        <v>119813.13134588656</v>
      </c>
      <c r="F1839" s="128">
        <v>300</v>
      </c>
      <c r="G1839" s="128">
        <v>251.66114784235833</v>
      </c>
      <c r="H1839" s="128">
        <v>119813.13134588656</v>
      </c>
    </row>
    <row r="1841" spans="3:8" ht="12.75">
      <c r="C1841" s="150" t="s">
        <v>1104</v>
      </c>
      <c r="D1841" s="128">
        <v>3.8179635269332546</v>
      </c>
      <c r="F1841" s="128">
        <v>0.30425963488843816</v>
      </c>
      <c r="G1841" s="128">
        <v>0.24974642524878438</v>
      </c>
      <c r="H1841" s="128">
        <v>3.943205174301228</v>
      </c>
    </row>
    <row r="1842" spans="1:10" ht="12.75">
      <c r="A1842" s="144" t="s">
        <v>1093</v>
      </c>
      <c r="C1842" s="145" t="s">
        <v>1094</v>
      </c>
      <c r="D1842" s="145" t="s">
        <v>1095</v>
      </c>
      <c r="F1842" s="145" t="s">
        <v>1096</v>
      </c>
      <c r="G1842" s="145" t="s">
        <v>1097</v>
      </c>
      <c r="H1842" s="145" t="s">
        <v>1098</v>
      </c>
      <c r="I1842" s="146" t="s">
        <v>1099</v>
      </c>
      <c r="J1842" s="145" t="s">
        <v>1100</v>
      </c>
    </row>
    <row r="1843" spans="1:8" ht="12.75">
      <c r="A1843" s="147" t="s">
        <v>1250</v>
      </c>
      <c r="C1843" s="148">
        <v>589.5920000001788</v>
      </c>
      <c r="D1843" s="128">
        <v>406137.8477835655</v>
      </c>
      <c r="F1843" s="128">
        <v>3809.9999999962747</v>
      </c>
      <c r="G1843" s="128">
        <v>3640.0000000037253</v>
      </c>
      <c r="H1843" s="149" t="s">
        <v>512</v>
      </c>
    </row>
    <row r="1845" spans="4:8" ht="12.75">
      <c r="D1845" s="128">
        <v>409967.55247831345</v>
      </c>
      <c r="F1845" s="128">
        <v>4110</v>
      </c>
      <c r="G1845" s="128">
        <v>3459.9999999962747</v>
      </c>
      <c r="H1845" s="149" t="s">
        <v>513</v>
      </c>
    </row>
    <row r="1847" spans="4:8" ht="12.75">
      <c r="D1847" s="128">
        <v>402262.2340564728</v>
      </c>
      <c r="F1847" s="128">
        <v>3900</v>
      </c>
      <c r="G1847" s="128">
        <v>3450</v>
      </c>
      <c r="H1847" s="149" t="s">
        <v>514</v>
      </c>
    </row>
    <row r="1849" spans="1:10" ht="12.75">
      <c r="A1849" s="144" t="s">
        <v>1101</v>
      </c>
      <c r="C1849" s="150" t="s">
        <v>1102</v>
      </c>
      <c r="D1849" s="128">
        <v>406122.5447727839</v>
      </c>
      <c r="F1849" s="128">
        <v>3939.9999999987585</v>
      </c>
      <c r="G1849" s="128">
        <v>3516.666666666667</v>
      </c>
      <c r="H1849" s="128">
        <v>402394.2114394512</v>
      </c>
      <c r="I1849" s="128">
        <v>-0.0001</v>
      </c>
      <c r="J1849" s="128">
        <v>-0.0001</v>
      </c>
    </row>
    <row r="1850" spans="1:8" ht="12.75">
      <c r="A1850" s="127">
        <v>38385.107835648145</v>
      </c>
      <c r="C1850" s="150" t="s">
        <v>1103</v>
      </c>
      <c r="D1850" s="128">
        <v>3852.682005056131</v>
      </c>
      <c r="F1850" s="128">
        <v>153.94804318496554</v>
      </c>
      <c r="G1850" s="128">
        <v>106.92676621878763</v>
      </c>
      <c r="H1850" s="128">
        <v>3852.682005056131</v>
      </c>
    </row>
    <row r="1852" spans="3:8" ht="12.75">
      <c r="C1852" s="150" t="s">
        <v>1104</v>
      </c>
      <c r="D1852" s="128">
        <v>0.9486501191928701</v>
      </c>
      <c r="F1852" s="128">
        <v>3.907310740736398</v>
      </c>
      <c r="G1852" s="128">
        <v>3.0405715512451454</v>
      </c>
      <c r="H1852" s="128">
        <v>0.9574397184478011</v>
      </c>
    </row>
    <row r="1853" spans="1:10" ht="12.75">
      <c r="A1853" s="144" t="s">
        <v>1093</v>
      </c>
      <c r="C1853" s="145" t="s">
        <v>1094</v>
      </c>
      <c r="D1853" s="145" t="s">
        <v>1095</v>
      </c>
      <c r="F1853" s="145" t="s">
        <v>1096</v>
      </c>
      <c r="G1853" s="145" t="s">
        <v>1097</v>
      </c>
      <c r="H1853" s="145" t="s">
        <v>1098</v>
      </c>
      <c r="I1853" s="146" t="s">
        <v>1099</v>
      </c>
      <c r="J1853" s="145" t="s">
        <v>1100</v>
      </c>
    </row>
    <row r="1854" spans="1:8" ht="12.75">
      <c r="A1854" s="147" t="s">
        <v>1251</v>
      </c>
      <c r="C1854" s="148">
        <v>766.4900000002235</v>
      </c>
      <c r="D1854" s="128">
        <v>2764.788711167872</v>
      </c>
      <c r="F1854" s="128">
        <v>1801.0000000018626</v>
      </c>
      <c r="G1854" s="128">
        <v>1748.0000000018626</v>
      </c>
      <c r="H1854" s="149" t="s">
        <v>515</v>
      </c>
    </row>
    <row r="1856" spans="4:8" ht="12.75">
      <c r="D1856" s="128">
        <v>2717.013150461018</v>
      </c>
      <c r="F1856" s="128">
        <v>1785</v>
      </c>
      <c r="G1856" s="128">
        <v>1671</v>
      </c>
      <c r="H1856" s="149" t="s">
        <v>516</v>
      </c>
    </row>
    <row r="1858" spans="4:8" ht="12.75">
      <c r="D1858" s="128">
        <v>2695.952227436006</v>
      </c>
      <c r="F1858" s="128">
        <v>1724</v>
      </c>
      <c r="G1858" s="128">
        <v>1797</v>
      </c>
      <c r="H1858" s="149" t="s">
        <v>517</v>
      </c>
    </row>
    <row r="1860" spans="1:10" ht="12.75">
      <c r="A1860" s="144" t="s">
        <v>1101</v>
      </c>
      <c r="C1860" s="150" t="s">
        <v>1102</v>
      </c>
      <c r="D1860" s="128">
        <v>2725.9180296882987</v>
      </c>
      <c r="F1860" s="128">
        <v>1770.0000000006207</v>
      </c>
      <c r="G1860" s="128">
        <v>1738.6666666672877</v>
      </c>
      <c r="H1860" s="128">
        <v>972.1960784681655</v>
      </c>
      <c r="I1860" s="128">
        <v>-0.0001</v>
      </c>
      <c r="J1860" s="128">
        <v>-0.0001</v>
      </c>
    </row>
    <row r="1861" spans="1:8" ht="12.75">
      <c r="A1861" s="127">
        <v>38385.10833333333</v>
      </c>
      <c r="C1861" s="150" t="s">
        <v>1103</v>
      </c>
      <c r="D1861" s="128">
        <v>35.27163206717365</v>
      </c>
      <c r="F1861" s="128">
        <v>40.632499308533994</v>
      </c>
      <c r="G1861" s="128">
        <v>63.5164020812799</v>
      </c>
      <c r="H1861" s="128">
        <v>35.27163206717365</v>
      </c>
    </row>
    <row r="1863" spans="3:8" ht="12.75">
      <c r="C1863" s="150" t="s">
        <v>1104</v>
      </c>
      <c r="D1863" s="128">
        <v>1.2939359028050768</v>
      </c>
      <c r="F1863" s="128">
        <v>2.2956214298598727</v>
      </c>
      <c r="G1863" s="128">
        <v>3.653167297618322</v>
      </c>
      <c r="H1863" s="128">
        <v>3.628036858855589</v>
      </c>
    </row>
    <row r="1864" spans="1:16" ht="12.75">
      <c r="A1864" s="138" t="s">
        <v>1183</v>
      </c>
      <c r="B1864" s="133" t="s">
        <v>518</v>
      </c>
      <c r="D1864" s="138" t="s">
        <v>1184</v>
      </c>
      <c r="E1864" s="133" t="s">
        <v>1185</v>
      </c>
      <c r="F1864" s="134" t="s">
        <v>1271</v>
      </c>
      <c r="G1864" s="139" t="s">
        <v>1187</v>
      </c>
      <c r="H1864" s="140">
        <v>2</v>
      </c>
      <c r="I1864" s="141" t="s">
        <v>1188</v>
      </c>
      <c r="J1864" s="140">
        <v>2</v>
      </c>
      <c r="K1864" s="139" t="s">
        <v>1189</v>
      </c>
      <c r="L1864" s="142">
        <v>1</v>
      </c>
      <c r="M1864" s="139" t="s">
        <v>1190</v>
      </c>
      <c r="N1864" s="143">
        <v>1</v>
      </c>
      <c r="O1864" s="139" t="s">
        <v>1191</v>
      </c>
      <c r="P1864" s="143">
        <v>1</v>
      </c>
    </row>
    <row r="1866" spans="1:10" ht="12.75">
      <c r="A1866" s="144" t="s">
        <v>1093</v>
      </c>
      <c r="C1866" s="145" t="s">
        <v>1094</v>
      </c>
      <c r="D1866" s="145" t="s">
        <v>1095</v>
      </c>
      <c r="F1866" s="145" t="s">
        <v>1096</v>
      </c>
      <c r="G1866" s="145" t="s">
        <v>1097</v>
      </c>
      <c r="H1866" s="145" t="s">
        <v>1098</v>
      </c>
      <c r="I1866" s="146" t="s">
        <v>1099</v>
      </c>
      <c r="J1866" s="145" t="s">
        <v>1100</v>
      </c>
    </row>
    <row r="1867" spans="1:8" ht="12.75">
      <c r="A1867" s="147" t="s">
        <v>1215</v>
      </c>
      <c r="C1867" s="148">
        <v>178.2290000000503</v>
      </c>
      <c r="D1867" s="128">
        <v>549.7486892584711</v>
      </c>
      <c r="F1867" s="128">
        <v>462.00000000046566</v>
      </c>
      <c r="G1867" s="128">
        <v>531</v>
      </c>
      <c r="H1867" s="149" t="s">
        <v>519</v>
      </c>
    </row>
    <row r="1869" spans="4:8" ht="12.75">
      <c r="D1869" s="128">
        <v>531.5</v>
      </c>
      <c r="F1869" s="128">
        <v>448.00000000046566</v>
      </c>
      <c r="G1869" s="128">
        <v>487.99999999953434</v>
      </c>
      <c r="H1869" s="149" t="s">
        <v>520</v>
      </c>
    </row>
    <row r="1871" spans="4:8" ht="12.75">
      <c r="D1871" s="128">
        <v>575.5970757575706</v>
      </c>
      <c r="F1871" s="128">
        <v>500</v>
      </c>
      <c r="G1871" s="128">
        <v>476.99999999953434</v>
      </c>
      <c r="H1871" s="149" t="s">
        <v>521</v>
      </c>
    </row>
    <row r="1873" spans="1:8" ht="12.75">
      <c r="A1873" s="144" t="s">
        <v>1101</v>
      </c>
      <c r="C1873" s="150" t="s">
        <v>1102</v>
      </c>
      <c r="D1873" s="128">
        <v>552.2819216720139</v>
      </c>
      <c r="F1873" s="128">
        <v>470.0000000003105</v>
      </c>
      <c r="G1873" s="128">
        <v>498.66666666635626</v>
      </c>
      <c r="H1873" s="128">
        <v>67.10874458869876</v>
      </c>
    </row>
    <row r="1874" spans="1:8" ht="12.75">
      <c r="A1874" s="127">
        <v>38385.11056712963</v>
      </c>
      <c r="C1874" s="150" t="s">
        <v>1103</v>
      </c>
      <c r="D1874" s="128">
        <v>22.15741348709405</v>
      </c>
      <c r="F1874" s="128">
        <v>26.907248093887137</v>
      </c>
      <c r="G1874" s="128">
        <v>28.536526301363892</v>
      </c>
      <c r="H1874" s="128">
        <v>22.15741348709405</v>
      </c>
    </row>
    <row r="1876" spans="3:8" ht="12.75">
      <c r="C1876" s="150" t="s">
        <v>1104</v>
      </c>
      <c r="D1876" s="128">
        <v>4.0119751557344605</v>
      </c>
      <c r="F1876" s="128">
        <v>5.72494640295093</v>
      </c>
      <c r="G1876" s="128">
        <v>5.7225654347690496</v>
      </c>
      <c r="H1876" s="128">
        <v>33.01717775067036</v>
      </c>
    </row>
    <row r="1877" spans="1:10" ht="12.75">
      <c r="A1877" s="144" t="s">
        <v>1093</v>
      </c>
      <c r="C1877" s="145" t="s">
        <v>1094</v>
      </c>
      <c r="D1877" s="145" t="s">
        <v>1095</v>
      </c>
      <c r="F1877" s="145" t="s">
        <v>1096</v>
      </c>
      <c r="G1877" s="145" t="s">
        <v>1097</v>
      </c>
      <c r="H1877" s="145" t="s">
        <v>1098</v>
      </c>
      <c r="I1877" s="146" t="s">
        <v>1099</v>
      </c>
      <c r="J1877" s="145" t="s">
        <v>1100</v>
      </c>
    </row>
    <row r="1878" spans="1:8" ht="12.75">
      <c r="A1878" s="147" t="s">
        <v>1244</v>
      </c>
      <c r="C1878" s="148">
        <v>251.61100000003353</v>
      </c>
      <c r="D1878" s="128">
        <v>5065211.603462219</v>
      </c>
      <c r="F1878" s="128">
        <v>33000</v>
      </c>
      <c r="G1878" s="128">
        <v>29400</v>
      </c>
      <c r="H1878" s="149" t="s">
        <v>522</v>
      </c>
    </row>
    <row r="1880" spans="4:8" ht="12.75">
      <c r="D1880" s="128">
        <v>5061207.863594055</v>
      </c>
      <c r="F1880" s="128">
        <v>32800</v>
      </c>
      <c r="G1880" s="128">
        <v>27900</v>
      </c>
      <c r="H1880" s="149" t="s">
        <v>523</v>
      </c>
    </row>
    <row r="1882" spans="4:8" ht="12.75">
      <c r="D1882" s="128">
        <v>4893285.135299683</v>
      </c>
      <c r="F1882" s="128">
        <v>33800</v>
      </c>
      <c r="G1882" s="128">
        <v>29200</v>
      </c>
      <c r="H1882" s="149" t="s">
        <v>524</v>
      </c>
    </row>
    <row r="1884" spans="1:10" ht="12.75">
      <c r="A1884" s="144" t="s">
        <v>1101</v>
      </c>
      <c r="C1884" s="150" t="s">
        <v>1102</v>
      </c>
      <c r="D1884" s="128">
        <v>5006568.200785319</v>
      </c>
      <c r="F1884" s="128">
        <v>33200</v>
      </c>
      <c r="G1884" s="128">
        <v>28833.333333333336</v>
      </c>
      <c r="H1884" s="128">
        <v>4975573.056572102</v>
      </c>
      <c r="I1884" s="128">
        <v>-0.0001</v>
      </c>
      <c r="J1884" s="128">
        <v>-0.0001</v>
      </c>
    </row>
    <row r="1885" spans="1:8" ht="12.75">
      <c r="A1885" s="127">
        <v>38385.111030092594</v>
      </c>
      <c r="C1885" s="150" t="s">
        <v>1103</v>
      </c>
      <c r="D1885" s="128">
        <v>98126.43465244216</v>
      </c>
      <c r="F1885" s="128">
        <v>529.150262212918</v>
      </c>
      <c r="G1885" s="128">
        <v>814.4527815247077</v>
      </c>
      <c r="H1885" s="128">
        <v>98126.43465244216</v>
      </c>
    </row>
    <row r="1887" spans="3:8" ht="12.75">
      <c r="C1887" s="150" t="s">
        <v>1104</v>
      </c>
      <c r="D1887" s="128">
        <v>1.9599540187438231</v>
      </c>
      <c r="F1887" s="128">
        <v>1.5938260910027653</v>
      </c>
      <c r="G1887" s="128">
        <v>2.824691727831356</v>
      </c>
      <c r="H1887" s="128">
        <v>1.972163478191313</v>
      </c>
    </row>
    <row r="1888" spans="1:10" ht="12.75">
      <c r="A1888" s="144" t="s">
        <v>1093</v>
      </c>
      <c r="C1888" s="145" t="s">
        <v>1094</v>
      </c>
      <c r="D1888" s="145" t="s">
        <v>1095</v>
      </c>
      <c r="F1888" s="145" t="s">
        <v>1096</v>
      </c>
      <c r="G1888" s="145" t="s">
        <v>1097</v>
      </c>
      <c r="H1888" s="145" t="s">
        <v>1098</v>
      </c>
      <c r="I1888" s="146" t="s">
        <v>1099</v>
      </c>
      <c r="J1888" s="145" t="s">
        <v>1100</v>
      </c>
    </row>
    <row r="1889" spans="1:8" ht="12.75">
      <c r="A1889" s="147" t="s">
        <v>1247</v>
      </c>
      <c r="C1889" s="148">
        <v>257.6099999998696</v>
      </c>
      <c r="D1889" s="128">
        <v>382854.55268383026</v>
      </c>
      <c r="F1889" s="128">
        <v>13530</v>
      </c>
      <c r="G1889" s="128">
        <v>11682.5</v>
      </c>
      <c r="H1889" s="149" t="s">
        <v>525</v>
      </c>
    </row>
    <row r="1891" spans="4:8" ht="12.75">
      <c r="D1891" s="128">
        <v>385204.45155382156</v>
      </c>
      <c r="F1891" s="128">
        <v>13205</v>
      </c>
      <c r="G1891" s="128">
        <v>11667.5</v>
      </c>
      <c r="H1891" s="149" t="s">
        <v>526</v>
      </c>
    </row>
    <row r="1893" spans="4:8" ht="12.75">
      <c r="D1893" s="128">
        <v>379592.3719291687</v>
      </c>
      <c r="F1893" s="128">
        <v>13139.999999985099</v>
      </c>
      <c r="G1893" s="128">
        <v>11667.5</v>
      </c>
      <c r="H1893" s="149" t="s">
        <v>527</v>
      </c>
    </row>
    <row r="1895" spans="1:10" ht="12.75">
      <c r="A1895" s="144" t="s">
        <v>1101</v>
      </c>
      <c r="C1895" s="150" t="s">
        <v>1102</v>
      </c>
      <c r="D1895" s="128">
        <v>382550.45872227347</v>
      </c>
      <c r="F1895" s="128">
        <v>13291.666666661698</v>
      </c>
      <c r="G1895" s="128">
        <v>11672.5</v>
      </c>
      <c r="H1895" s="128">
        <v>370068.37538894266</v>
      </c>
      <c r="I1895" s="128">
        <v>-0.0001</v>
      </c>
      <c r="J1895" s="128">
        <v>-0.0001</v>
      </c>
    </row>
    <row r="1896" spans="1:8" ht="12.75">
      <c r="A1896" s="127">
        <v>38385.11167824074</v>
      </c>
      <c r="C1896" s="150" t="s">
        <v>1103</v>
      </c>
      <c r="D1896" s="128">
        <v>2818.3708559081238</v>
      </c>
      <c r="F1896" s="128">
        <v>208.94576649353604</v>
      </c>
      <c r="G1896" s="128">
        <v>8.660254037844386</v>
      </c>
      <c r="H1896" s="128">
        <v>2818.3708559081238</v>
      </c>
    </row>
    <row r="1898" spans="3:8" ht="12.75">
      <c r="C1898" s="150" t="s">
        <v>1104</v>
      </c>
      <c r="D1898" s="128">
        <v>0.7367317935839214</v>
      </c>
      <c r="F1898" s="128">
        <v>1.5720057667231158</v>
      </c>
      <c r="G1898" s="128">
        <v>0.07419365206977414</v>
      </c>
      <c r="H1898" s="128">
        <v>0.7615811140160276</v>
      </c>
    </row>
    <row r="1899" spans="1:10" ht="12.75">
      <c r="A1899" s="144" t="s">
        <v>1093</v>
      </c>
      <c r="C1899" s="145" t="s">
        <v>1094</v>
      </c>
      <c r="D1899" s="145" t="s">
        <v>1095</v>
      </c>
      <c r="F1899" s="145" t="s">
        <v>1096</v>
      </c>
      <c r="G1899" s="145" t="s">
        <v>1097</v>
      </c>
      <c r="H1899" s="145" t="s">
        <v>1098</v>
      </c>
      <c r="I1899" s="146" t="s">
        <v>1099</v>
      </c>
      <c r="J1899" s="145" t="s">
        <v>1100</v>
      </c>
    </row>
    <row r="1900" spans="1:8" ht="12.75">
      <c r="A1900" s="147" t="s">
        <v>1246</v>
      </c>
      <c r="C1900" s="148">
        <v>259.9399999999441</v>
      </c>
      <c r="D1900" s="128">
        <v>2844762.3453598022</v>
      </c>
      <c r="F1900" s="128">
        <v>23800</v>
      </c>
      <c r="G1900" s="128">
        <v>21675</v>
      </c>
      <c r="H1900" s="149" t="s">
        <v>528</v>
      </c>
    </row>
    <row r="1902" spans="4:8" ht="12.75">
      <c r="D1902" s="128">
        <v>2843912.4999198914</v>
      </c>
      <c r="F1902" s="128">
        <v>24200</v>
      </c>
      <c r="G1902" s="128">
        <v>21800</v>
      </c>
      <c r="H1902" s="149" t="s">
        <v>529</v>
      </c>
    </row>
    <row r="1904" spans="4:8" ht="12.75">
      <c r="D1904" s="128">
        <v>2772966.634464264</v>
      </c>
      <c r="F1904" s="128">
        <v>24950</v>
      </c>
      <c r="G1904" s="128">
        <v>21500</v>
      </c>
      <c r="H1904" s="149" t="s">
        <v>530</v>
      </c>
    </row>
    <row r="1906" spans="1:10" ht="12.75">
      <c r="A1906" s="144" t="s">
        <v>1101</v>
      </c>
      <c r="C1906" s="150" t="s">
        <v>1102</v>
      </c>
      <c r="D1906" s="128">
        <v>2820547.159914653</v>
      </c>
      <c r="F1906" s="128">
        <v>24316.666666666664</v>
      </c>
      <c r="G1906" s="128">
        <v>21658.333333333336</v>
      </c>
      <c r="H1906" s="128">
        <v>2797546.233988726</v>
      </c>
      <c r="I1906" s="128">
        <v>-0.0001</v>
      </c>
      <c r="J1906" s="128">
        <v>-0.0001</v>
      </c>
    </row>
    <row r="1907" spans="1:8" ht="12.75">
      <c r="A1907" s="127">
        <v>38385.112349537034</v>
      </c>
      <c r="C1907" s="150" t="s">
        <v>1103</v>
      </c>
      <c r="D1907" s="128">
        <v>41208.13464497433</v>
      </c>
      <c r="F1907" s="128">
        <v>583.8093296045664</v>
      </c>
      <c r="G1907" s="128">
        <v>150.6928443335427</v>
      </c>
      <c r="H1907" s="128">
        <v>41208.13464497433</v>
      </c>
    </row>
    <row r="1909" spans="3:8" ht="12.75">
      <c r="C1909" s="150" t="s">
        <v>1104</v>
      </c>
      <c r="D1909" s="128">
        <v>1.460997895394922</v>
      </c>
      <c r="F1909" s="128">
        <v>2.4008608482710074</v>
      </c>
      <c r="G1909" s="128">
        <v>0.6957730404011206</v>
      </c>
      <c r="H1909" s="128">
        <v>1.4730099593821542</v>
      </c>
    </row>
    <row r="1910" spans="1:10" ht="12.75">
      <c r="A1910" s="144" t="s">
        <v>1093</v>
      </c>
      <c r="C1910" s="145" t="s">
        <v>1094</v>
      </c>
      <c r="D1910" s="145" t="s">
        <v>1095</v>
      </c>
      <c r="F1910" s="145" t="s">
        <v>1096</v>
      </c>
      <c r="G1910" s="145" t="s">
        <v>1097</v>
      </c>
      <c r="H1910" s="145" t="s">
        <v>1098</v>
      </c>
      <c r="I1910" s="146" t="s">
        <v>1099</v>
      </c>
      <c r="J1910" s="145" t="s">
        <v>1100</v>
      </c>
    </row>
    <row r="1911" spans="1:8" ht="12.75">
      <c r="A1911" s="147" t="s">
        <v>1248</v>
      </c>
      <c r="C1911" s="148">
        <v>285.2129999999888</v>
      </c>
      <c r="D1911" s="128">
        <v>1080502.4795856476</v>
      </c>
      <c r="F1911" s="128">
        <v>13050</v>
      </c>
      <c r="G1911" s="128">
        <v>12975</v>
      </c>
      <c r="H1911" s="149" t="s">
        <v>531</v>
      </c>
    </row>
    <row r="1913" spans="4:8" ht="12.75">
      <c r="D1913" s="128">
        <v>1112751.916606903</v>
      </c>
      <c r="F1913" s="128">
        <v>13075</v>
      </c>
      <c r="G1913" s="128">
        <v>12900</v>
      </c>
      <c r="H1913" s="149" t="s">
        <v>532</v>
      </c>
    </row>
    <row r="1915" spans="4:8" ht="12.75">
      <c r="D1915" s="128">
        <v>1131137.2887954712</v>
      </c>
      <c r="F1915" s="128">
        <v>13100</v>
      </c>
      <c r="G1915" s="128">
        <v>13150</v>
      </c>
      <c r="H1915" s="149" t="s">
        <v>533</v>
      </c>
    </row>
    <row r="1917" spans="1:10" ht="12.75">
      <c r="A1917" s="144" t="s">
        <v>1101</v>
      </c>
      <c r="C1917" s="150" t="s">
        <v>1102</v>
      </c>
      <c r="D1917" s="128">
        <v>1108130.561662674</v>
      </c>
      <c r="F1917" s="128">
        <v>13075</v>
      </c>
      <c r="G1917" s="128">
        <v>13008.333333333332</v>
      </c>
      <c r="H1917" s="128">
        <v>1095092.4186898104</v>
      </c>
      <c r="I1917" s="128">
        <v>-0.0001</v>
      </c>
      <c r="J1917" s="128">
        <v>-0.0001</v>
      </c>
    </row>
    <row r="1918" spans="1:8" ht="12.75">
      <c r="A1918" s="127">
        <v>38385.113032407404</v>
      </c>
      <c r="C1918" s="150" t="s">
        <v>1103</v>
      </c>
      <c r="D1918" s="128">
        <v>25631.79016513234</v>
      </c>
      <c r="F1918" s="128">
        <v>25</v>
      </c>
      <c r="G1918" s="128">
        <v>128.2900359861721</v>
      </c>
      <c r="H1918" s="128">
        <v>25631.79016513234</v>
      </c>
    </row>
    <row r="1920" spans="3:8" ht="12.75">
      <c r="C1920" s="150" t="s">
        <v>1104</v>
      </c>
      <c r="D1920" s="128">
        <v>2.3130659014289434</v>
      </c>
      <c r="F1920" s="128">
        <v>0.19120458891013384</v>
      </c>
      <c r="G1920" s="128">
        <v>0.9862142420461661</v>
      </c>
      <c r="H1920" s="128">
        <v>2.340605206252702</v>
      </c>
    </row>
    <row r="1921" spans="1:10" ht="12.75">
      <c r="A1921" s="144" t="s">
        <v>1093</v>
      </c>
      <c r="C1921" s="145" t="s">
        <v>1094</v>
      </c>
      <c r="D1921" s="145" t="s">
        <v>1095</v>
      </c>
      <c r="F1921" s="145" t="s">
        <v>1096</v>
      </c>
      <c r="G1921" s="145" t="s">
        <v>1097</v>
      </c>
      <c r="H1921" s="145" t="s">
        <v>1098</v>
      </c>
      <c r="I1921" s="146" t="s">
        <v>1099</v>
      </c>
      <c r="J1921" s="145" t="s">
        <v>1100</v>
      </c>
    </row>
    <row r="1922" spans="1:8" ht="12.75">
      <c r="A1922" s="147" t="s">
        <v>1244</v>
      </c>
      <c r="C1922" s="148">
        <v>288.1579999998212</v>
      </c>
      <c r="D1922" s="128">
        <v>491251.8234863281</v>
      </c>
      <c r="F1922" s="128">
        <v>4990</v>
      </c>
      <c r="G1922" s="128">
        <v>4510</v>
      </c>
      <c r="H1922" s="149" t="s">
        <v>534</v>
      </c>
    </row>
    <row r="1924" spans="4:8" ht="12.75">
      <c r="D1924" s="128">
        <v>504309.70899152756</v>
      </c>
      <c r="F1924" s="128">
        <v>4990</v>
      </c>
      <c r="G1924" s="128">
        <v>4510</v>
      </c>
      <c r="H1924" s="149" t="s">
        <v>535</v>
      </c>
    </row>
    <row r="1926" spans="4:8" ht="12.75">
      <c r="D1926" s="128">
        <v>518537.3514471054</v>
      </c>
      <c r="F1926" s="128">
        <v>4990</v>
      </c>
      <c r="G1926" s="128">
        <v>4510</v>
      </c>
      <c r="H1926" s="149" t="s">
        <v>536</v>
      </c>
    </row>
    <row r="1928" spans="1:10" ht="12.75">
      <c r="A1928" s="144" t="s">
        <v>1101</v>
      </c>
      <c r="C1928" s="150" t="s">
        <v>1102</v>
      </c>
      <c r="D1928" s="128">
        <v>504699.62797498703</v>
      </c>
      <c r="F1928" s="128">
        <v>4990</v>
      </c>
      <c r="G1928" s="128">
        <v>4510</v>
      </c>
      <c r="H1928" s="128">
        <v>499953.3447891464</v>
      </c>
      <c r="I1928" s="128">
        <v>-0.0001</v>
      </c>
      <c r="J1928" s="128">
        <v>-0.0001</v>
      </c>
    </row>
    <row r="1929" spans="1:8" ht="12.75">
      <c r="A1929" s="127">
        <v>38385.11344907407</v>
      </c>
      <c r="C1929" s="150" t="s">
        <v>1103</v>
      </c>
      <c r="D1929" s="128">
        <v>13646.94239142394</v>
      </c>
      <c r="H1929" s="128">
        <v>13646.94239142394</v>
      </c>
    </row>
    <row r="1931" spans="3:8" ht="12.75">
      <c r="C1931" s="150" t="s">
        <v>1104</v>
      </c>
      <c r="D1931" s="128">
        <v>2.703973142635303</v>
      </c>
      <c r="F1931" s="128">
        <v>0</v>
      </c>
      <c r="G1931" s="128">
        <v>0</v>
      </c>
      <c r="H1931" s="128">
        <v>2.7296431824412513</v>
      </c>
    </row>
    <row r="1932" spans="1:10" ht="12.75">
      <c r="A1932" s="144" t="s">
        <v>1093</v>
      </c>
      <c r="C1932" s="145" t="s">
        <v>1094</v>
      </c>
      <c r="D1932" s="145" t="s">
        <v>1095</v>
      </c>
      <c r="F1932" s="145" t="s">
        <v>1096</v>
      </c>
      <c r="G1932" s="145" t="s">
        <v>1097</v>
      </c>
      <c r="H1932" s="145" t="s">
        <v>1098</v>
      </c>
      <c r="I1932" s="146" t="s">
        <v>1099</v>
      </c>
      <c r="J1932" s="145" t="s">
        <v>1100</v>
      </c>
    </row>
    <row r="1933" spans="1:8" ht="12.75">
      <c r="A1933" s="147" t="s">
        <v>1245</v>
      </c>
      <c r="C1933" s="148">
        <v>334.94100000010803</v>
      </c>
      <c r="D1933" s="128">
        <v>236489.7386250496</v>
      </c>
      <c r="F1933" s="128">
        <v>31300</v>
      </c>
      <c r="H1933" s="149" t="s">
        <v>537</v>
      </c>
    </row>
    <row r="1935" spans="4:8" ht="12.75">
      <c r="D1935" s="128">
        <v>232919.27613306046</v>
      </c>
      <c r="F1935" s="128">
        <v>31700</v>
      </c>
      <c r="H1935" s="149" t="s">
        <v>538</v>
      </c>
    </row>
    <row r="1937" spans="4:8" ht="12.75">
      <c r="D1937" s="128">
        <v>240946.1507177353</v>
      </c>
      <c r="F1937" s="128">
        <v>31300</v>
      </c>
      <c r="H1937" s="149" t="s">
        <v>539</v>
      </c>
    </row>
    <row r="1939" spans="1:10" ht="12.75">
      <c r="A1939" s="144" t="s">
        <v>1101</v>
      </c>
      <c r="C1939" s="150" t="s">
        <v>1102</v>
      </c>
      <c r="D1939" s="128">
        <v>236785.0551586151</v>
      </c>
      <c r="F1939" s="128">
        <v>31433.333333333336</v>
      </c>
      <c r="H1939" s="128">
        <v>205351.7218252818</v>
      </c>
      <c r="I1939" s="128">
        <v>-0.0001</v>
      </c>
      <c r="J1939" s="128">
        <v>-0.0001</v>
      </c>
    </row>
    <row r="1940" spans="1:8" ht="12.75">
      <c r="A1940" s="127">
        <v>38385.11388888889</v>
      </c>
      <c r="C1940" s="150" t="s">
        <v>1103</v>
      </c>
      <c r="D1940" s="128">
        <v>4021.577773807346</v>
      </c>
      <c r="F1940" s="128">
        <v>230.94010767585027</v>
      </c>
      <c r="H1940" s="128">
        <v>4021.577773807346</v>
      </c>
    </row>
    <row r="1942" spans="3:8" ht="12.75">
      <c r="C1942" s="150" t="s">
        <v>1104</v>
      </c>
      <c r="D1942" s="128">
        <v>1.69840861413885</v>
      </c>
      <c r="F1942" s="128">
        <v>0.7346981156177632</v>
      </c>
      <c r="H1942" s="128">
        <v>1.958385222223265</v>
      </c>
    </row>
    <row r="1943" spans="1:10" ht="12.75">
      <c r="A1943" s="144" t="s">
        <v>1093</v>
      </c>
      <c r="C1943" s="145" t="s">
        <v>1094</v>
      </c>
      <c r="D1943" s="145" t="s">
        <v>1095</v>
      </c>
      <c r="F1943" s="145" t="s">
        <v>1096</v>
      </c>
      <c r="G1943" s="145" t="s">
        <v>1097</v>
      </c>
      <c r="H1943" s="145" t="s">
        <v>1098</v>
      </c>
      <c r="I1943" s="146" t="s">
        <v>1099</v>
      </c>
      <c r="J1943" s="145" t="s">
        <v>1100</v>
      </c>
    </row>
    <row r="1944" spans="1:8" ht="12.75">
      <c r="A1944" s="147" t="s">
        <v>1249</v>
      </c>
      <c r="C1944" s="148">
        <v>393.36599999992177</v>
      </c>
      <c r="D1944" s="128">
        <v>4443467.463241577</v>
      </c>
      <c r="F1944" s="128">
        <v>16600</v>
      </c>
      <c r="G1944" s="128">
        <v>16100</v>
      </c>
      <c r="H1944" s="149" t="s">
        <v>540</v>
      </c>
    </row>
    <row r="1946" spans="4:8" ht="12.75">
      <c r="D1946" s="128">
        <v>4475217.145080566</v>
      </c>
      <c r="F1946" s="128">
        <v>15000</v>
      </c>
      <c r="G1946" s="128">
        <v>15900</v>
      </c>
      <c r="H1946" s="149" t="s">
        <v>541</v>
      </c>
    </row>
    <row r="1948" spans="4:8" ht="12.75">
      <c r="D1948" s="128">
        <v>4551035.096488953</v>
      </c>
      <c r="F1948" s="128">
        <v>15500</v>
      </c>
      <c r="G1948" s="128">
        <v>16000</v>
      </c>
      <c r="H1948" s="149" t="s">
        <v>542</v>
      </c>
    </row>
    <row r="1950" spans="1:10" ht="12.75">
      <c r="A1950" s="144" t="s">
        <v>1101</v>
      </c>
      <c r="C1950" s="150" t="s">
        <v>1102</v>
      </c>
      <c r="D1950" s="128">
        <v>4489906.568270366</v>
      </c>
      <c r="F1950" s="128">
        <v>15700</v>
      </c>
      <c r="G1950" s="128">
        <v>16000</v>
      </c>
      <c r="H1950" s="128">
        <v>4474056.568270366</v>
      </c>
      <c r="I1950" s="128">
        <v>-0.0001</v>
      </c>
      <c r="J1950" s="128">
        <v>-0.0001</v>
      </c>
    </row>
    <row r="1951" spans="1:8" ht="12.75">
      <c r="A1951" s="127">
        <v>38385.114340277774</v>
      </c>
      <c r="C1951" s="150" t="s">
        <v>1103</v>
      </c>
      <c r="D1951" s="128">
        <v>55267.832378819905</v>
      </c>
      <c r="F1951" s="128">
        <v>818.5352771872449</v>
      </c>
      <c r="G1951" s="128">
        <v>100</v>
      </c>
      <c r="H1951" s="128">
        <v>55267.832378819905</v>
      </c>
    </row>
    <row r="1953" spans="3:8" ht="12.75">
      <c r="C1953" s="150" t="s">
        <v>1104</v>
      </c>
      <c r="D1953" s="128">
        <v>1.230935021441005</v>
      </c>
      <c r="F1953" s="128">
        <v>5.213600491638503</v>
      </c>
      <c r="G1953" s="128">
        <v>0.625</v>
      </c>
      <c r="H1953" s="128">
        <v>1.2352957888546772</v>
      </c>
    </row>
    <row r="1954" spans="1:10" ht="12.75">
      <c r="A1954" s="144" t="s">
        <v>1093</v>
      </c>
      <c r="C1954" s="145" t="s">
        <v>1094</v>
      </c>
      <c r="D1954" s="145" t="s">
        <v>1095</v>
      </c>
      <c r="F1954" s="145" t="s">
        <v>1096</v>
      </c>
      <c r="G1954" s="145" t="s">
        <v>1097</v>
      </c>
      <c r="H1954" s="145" t="s">
        <v>1098</v>
      </c>
      <c r="I1954" s="146" t="s">
        <v>1099</v>
      </c>
      <c r="J1954" s="145" t="s">
        <v>1100</v>
      </c>
    </row>
    <row r="1955" spans="1:8" ht="12.75">
      <c r="A1955" s="147" t="s">
        <v>1243</v>
      </c>
      <c r="C1955" s="148">
        <v>396.15199999976903</v>
      </c>
      <c r="D1955" s="128">
        <v>5714986.724159241</v>
      </c>
      <c r="F1955" s="128">
        <v>102300</v>
      </c>
      <c r="G1955" s="128">
        <v>111400</v>
      </c>
      <c r="H1955" s="149" t="s">
        <v>543</v>
      </c>
    </row>
    <row r="1957" spans="4:8" ht="12.75">
      <c r="D1957" s="128">
        <v>5534155.830230713</v>
      </c>
      <c r="F1957" s="128">
        <v>103800</v>
      </c>
      <c r="G1957" s="128">
        <v>106300</v>
      </c>
      <c r="H1957" s="149" t="s">
        <v>544</v>
      </c>
    </row>
    <row r="1959" spans="4:8" ht="12.75">
      <c r="D1959" s="128">
        <v>5157466.085273743</v>
      </c>
      <c r="F1959" s="128">
        <v>104600</v>
      </c>
      <c r="G1959" s="128">
        <v>111300</v>
      </c>
      <c r="H1959" s="149" t="s">
        <v>545</v>
      </c>
    </row>
    <row r="1961" spans="1:10" ht="12.75">
      <c r="A1961" s="144" t="s">
        <v>1101</v>
      </c>
      <c r="C1961" s="150" t="s">
        <v>1102</v>
      </c>
      <c r="D1961" s="128">
        <v>5468869.546554565</v>
      </c>
      <c r="F1961" s="128">
        <v>103566.66666666666</v>
      </c>
      <c r="G1961" s="128">
        <v>109666.66666666666</v>
      </c>
      <c r="H1961" s="128">
        <v>5362285.519602523</v>
      </c>
      <c r="I1961" s="128">
        <v>-0.0001</v>
      </c>
      <c r="J1961" s="128">
        <v>-0.0001</v>
      </c>
    </row>
    <row r="1962" spans="1:8" ht="12.75">
      <c r="A1962" s="127">
        <v>38385.11481481481</v>
      </c>
      <c r="C1962" s="150" t="s">
        <v>1103</v>
      </c>
      <c r="D1962" s="128">
        <v>284436.3546085369</v>
      </c>
      <c r="F1962" s="128">
        <v>1167.6186592091328</v>
      </c>
      <c r="G1962" s="128">
        <v>2916.047553338823</v>
      </c>
      <c r="H1962" s="128">
        <v>284436.3546085369</v>
      </c>
    </row>
    <row r="1964" spans="3:8" ht="12.75">
      <c r="C1964" s="150" t="s">
        <v>1104</v>
      </c>
      <c r="D1964" s="128">
        <v>5.201008219106894</v>
      </c>
      <c r="F1964" s="128">
        <v>1.1274077816631476</v>
      </c>
      <c r="G1964" s="128">
        <v>2.659009927056678</v>
      </c>
      <c r="H1964" s="128">
        <v>5.3043866009883915</v>
      </c>
    </row>
    <row r="1965" spans="1:10" ht="12.75">
      <c r="A1965" s="144" t="s">
        <v>1093</v>
      </c>
      <c r="C1965" s="145" t="s">
        <v>1094</v>
      </c>
      <c r="D1965" s="145" t="s">
        <v>1095</v>
      </c>
      <c r="F1965" s="145" t="s">
        <v>1096</v>
      </c>
      <c r="G1965" s="145" t="s">
        <v>1097</v>
      </c>
      <c r="H1965" s="145" t="s">
        <v>1098</v>
      </c>
      <c r="I1965" s="146" t="s">
        <v>1099</v>
      </c>
      <c r="J1965" s="145" t="s">
        <v>1100</v>
      </c>
    </row>
    <row r="1966" spans="1:8" ht="12.75">
      <c r="A1966" s="147" t="s">
        <v>1250</v>
      </c>
      <c r="C1966" s="148">
        <v>589.5920000001788</v>
      </c>
      <c r="D1966" s="128">
        <v>496324.9341521263</v>
      </c>
      <c r="F1966" s="128">
        <v>4020</v>
      </c>
      <c r="G1966" s="128">
        <v>3740.0000000037253</v>
      </c>
      <c r="H1966" s="149" t="s">
        <v>546</v>
      </c>
    </row>
    <row r="1968" spans="4:8" ht="12.75">
      <c r="D1968" s="128">
        <v>487379.1354312897</v>
      </c>
      <c r="F1968" s="128">
        <v>4009.9999999962747</v>
      </c>
      <c r="G1968" s="128">
        <v>3600</v>
      </c>
      <c r="H1968" s="149" t="s">
        <v>547</v>
      </c>
    </row>
    <row r="1970" spans="4:8" ht="12.75">
      <c r="D1970" s="128">
        <v>508739.79667520523</v>
      </c>
      <c r="F1970" s="128">
        <v>4009.9999999962747</v>
      </c>
      <c r="G1970" s="128">
        <v>3790.0000000037253</v>
      </c>
      <c r="H1970" s="149" t="s">
        <v>548</v>
      </c>
    </row>
    <row r="1972" spans="1:10" ht="12.75">
      <c r="A1972" s="144" t="s">
        <v>1101</v>
      </c>
      <c r="C1972" s="150" t="s">
        <v>1102</v>
      </c>
      <c r="D1972" s="128">
        <v>497481.2887528738</v>
      </c>
      <c r="F1972" s="128">
        <v>4013.33333333085</v>
      </c>
      <c r="G1972" s="128">
        <v>3710.000000002484</v>
      </c>
      <c r="H1972" s="128">
        <v>493619.62208620703</v>
      </c>
      <c r="I1972" s="128">
        <v>-0.0001</v>
      </c>
      <c r="J1972" s="128">
        <v>-0.0001</v>
      </c>
    </row>
    <row r="1973" spans="1:8" ht="12.75">
      <c r="A1973" s="127">
        <v>38385.1153125</v>
      </c>
      <c r="C1973" s="150" t="s">
        <v>1103</v>
      </c>
      <c r="D1973" s="128">
        <v>10727.177129433912</v>
      </c>
      <c r="F1973" s="128">
        <v>5.773502694098674</v>
      </c>
      <c r="G1973" s="128">
        <v>98.48857802004291</v>
      </c>
      <c r="H1973" s="128">
        <v>10727.177129433912</v>
      </c>
    </row>
    <row r="1975" spans="3:8" ht="12.75">
      <c r="C1975" s="150" t="s">
        <v>1104</v>
      </c>
      <c r="D1975" s="128">
        <v>2.156297607961429</v>
      </c>
      <c r="F1975" s="128">
        <v>0.14385804055072046</v>
      </c>
      <c r="G1975" s="128">
        <v>2.6546786528295683</v>
      </c>
      <c r="H1975" s="128">
        <v>2.1731666752016774</v>
      </c>
    </row>
    <row r="1976" spans="1:10" ht="12.75">
      <c r="A1976" s="144" t="s">
        <v>1093</v>
      </c>
      <c r="C1976" s="145" t="s">
        <v>1094</v>
      </c>
      <c r="D1976" s="145" t="s">
        <v>1095</v>
      </c>
      <c r="F1976" s="145" t="s">
        <v>1096</v>
      </c>
      <c r="G1976" s="145" t="s">
        <v>1097</v>
      </c>
      <c r="H1976" s="145" t="s">
        <v>1098</v>
      </c>
      <c r="I1976" s="146" t="s">
        <v>1099</v>
      </c>
      <c r="J1976" s="145" t="s">
        <v>1100</v>
      </c>
    </row>
    <row r="1977" spans="1:8" ht="12.75">
      <c r="A1977" s="147" t="s">
        <v>1251</v>
      </c>
      <c r="C1977" s="148">
        <v>766.4900000002235</v>
      </c>
      <c r="D1977" s="128">
        <v>3283.247965130955</v>
      </c>
      <c r="F1977" s="128">
        <v>1654.9999999981374</v>
      </c>
      <c r="G1977" s="128">
        <v>1766</v>
      </c>
      <c r="H1977" s="149" t="s">
        <v>549</v>
      </c>
    </row>
    <row r="1979" spans="4:8" ht="12.75">
      <c r="D1979" s="128">
        <v>3409.0526045374572</v>
      </c>
      <c r="F1979" s="128">
        <v>1719</v>
      </c>
      <c r="G1979" s="128">
        <v>1707.9999999981374</v>
      </c>
      <c r="H1979" s="149" t="s">
        <v>550</v>
      </c>
    </row>
    <row r="1981" spans="4:8" ht="12.75">
      <c r="D1981" s="128">
        <v>3381.7437679730356</v>
      </c>
      <c r="F1981" s="128">
        <v>1649</v>
      </c>
      <c r="G1981" s="128">
        <v>1707</v>
      </c>
      <c r="H1981" s="149" t="s">
        <v>551</v>
      </c>
    </row>
    <row r="1983" spans="1:10" ht="12.75">
      <c r="A1983" s="144" t="s">
        <v>1101</v>
      </c>
      <c r="C1983" s="150" t="s">
        <v>1102</v>
      </c>
      <c r="D1983" s="128">
        <v>3358.014779213816</v>
      </c>
      <c r="F1983" s="128">
        <v>1674.3333333327123</v>
      </c>
      <c r="G1983" s="128">
        <v>1726.9999999993793</v>
      </c>
      <c r="H1983" s="128">
        <v>1656.3204702713472</v>
      </c>
      <c r="I1983" s="128">
        <v>-0.0001</v>
      </c>
      <c r="J1983" s="128">
        <v>-0.0001</v>
      </c>
    </row>
    <row r="1984" spans="1:8" ht="12.75">
      <c r="A1984" s="127">
        <v>38385.11581018518</v>
      </c>
      <c r="C1984" s="150" t="s">
        <v>1103</v>
      </c>
      <c r="D1984" s="128">
        <v>66.17401683971983</v>
      </c>
      <c r="F1984" s="128">
        <v>38.79862540567502</v>
      </c>
      <c r="G1984" s="128">
        <v>33.77869150861491</v>
      </c>
      <c r="H1984" s="128">
        <v>66.17401683971983</v>
      </c>
    </row>
    <row r="1986" spans="3:8" ht="12.75">
      <c r="C1986" s="150" t="s">
        <v>1104</v>
      </c>
      <c r="D1986" s="128">
        <v>1.9706291124547286</v>
      </c>
      <c r="F1986" s="128">
        <v>2.3172581369115712</v>
      </c>
      <c r="G1986" s="128">
        <v>1.955917284807589</v>
      </c>
      <c r="H1986" s="128">
        <v>3.9952423475680923</v>
      </c>
    </row>
    <row r="1987" spans="1:16" ht="12.75">
      <c r="A1987" s="138" t="s">
        <v>1183</v>
      </c>
      <c r="B1987" s="133" t="s">
        <v>1314</v>
      </c>
      <c r="D1987" s="138" t="s">
        <v>1184</v>
      </c>
      <c r="E1987" s="133" t="s">
        <v>1185</v>
      </c>
      <c r="F1987" s="134" t="s">
        <v>1272</v>
      </c>
      <c r="G1987" s="139" t="s">
        <v>1187</v>
      </c>
      <c r="H1987" s="140">
        <v>2</v>
      </c>
      <c r="I1987" s="141" t="s">
        <v>1188</v>
      </c>
      <c r="J1987" s="140">
        <v>3</v>
      </c>
      <c r="K1987" s="139" t="s">
        <v>1189</v>
      </c>
      <c r="L1987" s="142">
        <v>1</v>
      </c>
      <c r="M1987" s="139" t="s">
        <v>1190</v>
      </c>
      <c r="N1987" s="143">
        <v>1</v>
      </c>
      <c r="O1987" s="139" t="s">
        <v>1191</v>
      </c>
      <c r="P1987" s="143">
        <v>1</v>
      </c>
    </row>
    <row r="1989" spans="1:10" ht="12.75">
      <c r="A1989" s="144" t="s">
        <v>1093</v>
      </c>
      <c r="C1989" s="145" t="s">
        <v>1094</v>
      </c>
      <c r="D1989" s="145" t="s">
        <v>1095</v>
      </c>
      <c r="F1989" s="145" t="s">
        <v>1096</v>
      </c>
      <c r="G1989" s="145" t="s">
        <v>1097</v>
      </c>
      <c r="H1989" s="145" t="s">
        <v>1098</v>
      </c>
      <c r="I1989" s="146" t="s">
        <v>1099</v>
      </c>
      <c r="J1989" s="145" t="s">
        <v>1100</v>
      </c>
    </row>
    <row r="1990" spans="1:8" ht="12.75">
      <c r="A1990" s="147" t="s">
        <v>1215</v>
      </c>
      <c r="C1990" s="148">
        <v>178.2290000000503</v>
      </c>
      <c r="D1990" s="128">
        <v>872.3597711669281</v>
      </c>
      <c r="F1990" s="128">
        <v>503</v>
      </c>
      <c r="G1990" s="128">
        <v>466.00000000046566</v>
      </c>
      <c r="H1990" s="149" t="s">
        <v>552</v>
      </c>
    </row>
    <row r="1992" spans="4:8" ht="12.75">
      <c r="D1992" s="128">
        <v>881.6458590049297</v>
      </c>
      <c r="F1992" s="128">
        <v>472</v>
      </c>
      <c r="G1992" s="128">
        <v>472</v>
      </c>
      <c r="H1992" s="149" t="s">
        <v>553</v>
      </c>
    </row>
    <row r="1994" spans="4:8" ht="12.75">
      <c r="D1994" s="128">
        <v>813.5984527915716</v>
      </c>
      <c r="F1994" s="128">
        <v>462.99999999953434</v>
      </c>
      <c r="G1994" s="128">
        <v>483.99999999953434</v>
      </c>
      <c r="H1994" s="149" t="s">
        <v>554</v>
      </c>
    </row>
    <row r="1996" spans="1:8" ht="12.75">
      <c r="A1996" s="144" t="s">
        <v>1101</v>
      </c>
      <c r="C1996" s="150" t="s">
        <v>1102</v>
      </c>
      <c r="D1996" s="128">
        <v>855.8680276544765</v>
      </c>
      <c r="F1996" s="128">
        <v>479.3333333331781</v>
      </c>
      <c r="G1996" s="128">
        <v>474</v>
      </c>
      <c r="H1996" s="128">
        <v>379.3576109878829</v>
      </c>
    </row>
    <row r="1997" spans="1:8" ht="12.75">
      <c r="A1997" s="127">
        <v>38385.11803240741</v>
      </c>
      <c r="C1997" s="150" t="s">
        <v>1103</v>
      </c>
      <c r="D1997" s="128">
        <v>36.89980455438495</v>
      </c>
      <c r="F1997" s="128">
        <v>20.98412098089727</v>
      </c>
      <c r="G1997" s="128">
        <v>9.165151389451022</v>
      </c>
      <c r="H1997" s="128">
        <v>36.89980455438495</v>
      </c>
    </row>
    <row r="1999" spans="3:8" ht="12.75">
      <c r="C1999" s="150" t="s">
        <v>1104</v>
      </c>
      <c r="D1999" s="128">
        <v>4.311389532275158</v>
      </c>
      <c r="F1999" s="128">
        <v>4.377772110063437</v>
      </c>
      <c r="G1999" s="128">
        <v>1.9335762425002159</v>
      </c>
      <c r="H1999" s="128">
        <v>9.726918212684437</v>
      </c>
    </row>
    <row r="2000" spans="1:10" ht="12.75">
      <c r="A2000" s="144" t="s">
        <v>1093</v>
      </c>
      <c r="C2000" s="145" t="s">
        <v>1094</v>
      </c>
      <c r="D2000" s="145" t="s">
        <v>1095</v>
      </c>
      <c r="F2000" s="145" t="s">
        <v>1096</v>
      </c>
      <c r="G2000" s="145" t="s">
        <v>1097</v>
      </c>
      <c r="H2000" s="145" t="s">
        <v>1098</v>
      </c>
      <c r="I2000" s="146" t="s">
        <v>1099</v>
      </c>
      <c r="J2000" s="145" t="s">
        <v>1100</v>
      </c>
    </row>
    <row r="2001" spans="1:8" ht="12.75">
      <c r="A2001" s="147" t="s">
        <v>1244</v>
      </c>
      <c r="C2001" s="148">
        <v>251.61100000003353</v>
      </c>
      <c r="D2001" s="128">
        <v>4368698.090316772</v>
      </c>
      <c r="F2001" s="128">
        <v>32500</v>
      </c>
      <c r="G2001" s="128">
        <v>28000</v>
      </c>
      <c r="H2001" s="149" t="s">
        <v>555</v>
      </c>
    </row>
    <row r="2003" spans="4:8" ht="12.75">
      <c r="D2003" s="128">
        <v>4612443.931030273</v>
      </c>
      <c r="F2003" s="128">
        <v>32600</v>
      </c>
      <c r="G2003" s="128">
        <v>28800</v>
      </c>
      <c r="H2003" s="149" t="s">
        <v>556</v>
      </c>
    </row>
    <row r="2005" spans="4:8" ht="12.75">
      <c r="D2005" s="128">
        <v>4546309.592506409</v>
      </c>
      <c r="F2005" s="128">
        <v>34000</v>
      </c>
      <c r="G2005" s="128">
        <v>28500</v>
      </c>
      <c r="H2005" s="149" t="s">
        <v>557</v>
      </c>
    </row>
    <row r="2007" spans="1:10" ht="12.75">
      <c r="A2007" s="144" t="s">
        <v>1101</v>
      </c>
      <c r="C2007" s="150" t="s">
        <v>1102</v>
      </c>
      <c r="D2007" s="128">
        <v>4509150.537951152</v>
      </c>
      <c r="F2007" s="128">
        <v>33033.333333333336</v>
      </c>
      <c r="G2007" s="128">
        <v>28433.333333333336</v>
      </c>
      <c r="H2007" s="128">
        <v>4478439.8771260325</v>
      </c>
      <c r="I2007" s="128">
        <v>-0.0001</v>
      </c>
      <c r="J2007" s="128">
        <v>-0.0001</v>
      </c>
    </row>
    <row r="2008" spans="1:8" ht="12.75">
      <c r="A2008" s="127">
        <v>38385.11850694445</v>
      </c>
      <c r="C2008" s="150" t="s">
        <v>1103</v>
      </c>
      <c r="D2008" s="128">
        <v>126050.01078090658</v>
      </c>
      <c r="F2008" s="128">
        <v>838.6497083606082</v>
      </c>
      <c r="G2008" s="128">
        <v>404.14518843273805</v>
      </c>
      <c r="H2008" s="128">
        <v>126050.01078090658</v>
      </c>
    </row>
    <row r="2010" spans="3:8" ht="12.75">
      <c r="C2010" s="150" t="s">
        <v>1104</v>
      </c>
      <c r="D2010" s="128">
        <v>2.7954269816456527</v>
      </c>
      <c r="F2010" s="128">
        <v>2.5387983098706606</v>
      </c>
      <c r="G2010" s="128">
        <v>1.4213781539252215</v>
      </c>
      <c r="H2010" s="128">
        <v>2.8145964719704386</v>
      </c>
    </row>
    <row r="2011" spans="1:10" ht="12.75">
      <c r="A2011" s="144" t="s">
        <v>1093</v>
      </c>
      <c r="C2011" s="145" t="s">
        <v>1094</v>
      </c>
      <c r="D2011" s="145" t="s">
        <v>1095</v>
      </c>
      <c r="F2011" s="145" t="s">
        <v>1096</v>
      </c>
      <c r="G2011" s="145" t="s">
        <v>1097</v>
      </c>
      <c r="H2011" s="145" t="s">
        <v>1098</v>
      </c>
      <c r="I2011" s="146" t="s">
        <v>1099</v>
      </c>
      <c r="J2011" s="145" t="s">
        <v>1100</v>
      </c>
    </row>
    <row r="2012" spans="1:8" ht="12.75">
      <c r="A2012" s="147" t="s">
        <v>1247</v>
      </c>
      <c r="C2012" s="148">
        <v>257.6099999998696</v>
      </c>
      <c r="D2012" s="128">
        <v>433519.2285633087</v>
      </c>
      <c r="F2012" s="128">
        <v>15850</v>
      </c>
      <c r="G2012" s="128">
        <v>12275</v>
      </c>
      <c r="H2012" s="149" t="s">
        <v>558</v>
      </c>
    </row>
    <row r="2014" spans="4:8" ht="12.75">
      <c r="D2014" s="128">
        <v>443802.5219130516</v>
      </c>
      <c r="F2014" s="128">
        <v>14052.499999985099</v>
      </c>
      <c r="G2014" s="128">
        <v>12175</v>
      </c>
      <c r="H2014" s="149" t="s">
        <v>559</v>
      </c>
    </row>
    <row r="2016" spans="4:8" ht="12.75">
      <c r="D2016" s="128">
        <v>447474.6144118309</v>
      </c>
      <c r="F2016" s="128">
        <v>14475</v>
      </c>
      <c r="G2016" s="128">
        <v>12257.5</v>
      </c>
      <c r="H2016" s="149" t="s">
        <v>560</v>
      </c>
    </row>
    <row r="2018" spans="1:10" ht="12.75">
      <c r="A2018" s="144" t="s">
        <v>1101</v>
      </c>
      <c r="C2018" s="150" t="s">
        <v>1102</v>
      </c>
      <c r="D2018" s="128">
        <v>441598.7882960638</v>
      </c>
      <c r="F2018" s="128">
        <v>14792.499999995034</v>
      </c>
      <c r="G2018" s="128">
        <v>12235.833333333332</v>
      </c>
      <c r="H2018" s="128">
        <v>428084.6216293996</v>
      </c>
      <c r="I2018" s="128">
        <v>-0.0001</v>
      </c>
      <c r="J2018" s="128">
        <v>-0.0001</v>
      </c>
    </row>
    <row r="2019" spans="1:8" ht="12.75">
      <c r="A2019" s="127">
        <v>38385.11914351852</v>
      </c>
      <c r="C2019" s="150" t="s">
        <v>1103</v>
      </c>
      <c r="D2019" s="128">
        <v>7233.984374896728</v>
      </c>
      <c r="F2019" s="128">
        <v>939.8703368077096</v>
      </c>
      <c r="G2019" s="128">
        <v>53.404899900040384</v>
      </c>
      <c r="H2019" s="128">
        <v>7233.984374896728</v>
      </c>
    </row>
    <row r="2021" spans="3:8" ht="12.75">
      <c r="C2021" s="150" t="s">
        <v>1104</v>
      </c>
      <c r="D2021" s="128">
        <v>1.6381350145478217</v>
      </c>
      <c r="F2021" s="128">
        <v>6.353695026587968</v>
      </c>
      <c r="G2021" s="128">
        <v>0.43646311979873653</v>
      </c>
      <c r="H2021" s="128">
        <v>1.689849158178664</v>
      </c>
    </row>
    <row r="2022" spans="1:10" ht="12.75">
      <c r="A2022" s="144" t="s">
        <v>1093</v>
      </c>
      <c r="C2022" s="145" t="s">
        <v>1094</v>
      </c>
      <c r="D2022" s="145" t="s">
        <v>1095</v>
      </c>
      <c r="F2022" s="145" t="s">
        <v>1096</v>
      </c>
      <c r="G2022" s="145" t="s">
        <v>1097</v>
      </c>
      <c r="H2022" s="145" t="s">
        <v>1098</v>
      </c>
      <c r="I2022" s="146" t="s">
        <v>1099</v>
      </c>
      <c r="J2022" s="145" t="s">
        <v>1100</v>
      </c>
    </row>
    <row r="2023" spans="1:8" ht="12.75">
      <c r="A2023" s="147" t="s">
        <v>1246</v>
      </c>
      <c r="C2023" s="148">
        <v>259.9399999999441</v>
      </c>
      <c r="D2023" s="128">
        <v>4793306.742668152</v>
      </c>
      <c r="F2023" s="128">
        <v>28475</v>
      </c>
      <c r="G2023" s="128">
        <v>25675</v>
      </c>
      <c r="H2023" s="149" t="s">
        <v>561</v>
      </c>
    </row>
    <row r="2025" spans="4:8" ht="12.75">
      <c r="D2025" s="128">
        <v>4769076.617767334</v>
      </c>
      <c r="F2025" s="128">
        <v>29475</v>
      </c>
      <c r="G2025" s="128">
        <v>25700</v>
      </c>
      <c r="H2025" s="149" t="s">
        <v>562</v>
      </c>
    </row>
    <row r="2027" spans="4:8" ht="12.75">
      <c r="D2027" s="128">
        <v>4454251.502052307</v>
      </c>
      <c r="F2027" s="128">
        <v>29375</v>
      </c>
      <c r="G2027" s="128">
        <v>25650</v>
      </c>
      <c r="H2027" s="149" t="s">
        <v>563</v>
      </c>
    </row>
    <row r="2029" spans="1:10" ht="12.75">
      <c r="A2029" s="144" t="s">
        <v>1101</v>
      </c>
      <c r="C2029" s="150" t="s">
        <v>1102</v>
      </c>
      <c r="D2029" s="128">
        <v>4672211.620829265</v>
      </c>
      <c r="F2029" s="128">
        <v>29108.333333333336</v>
      </c>
      <c r="G2029" s="128">
        <v>25675</v>
      </c>
      <c r="H2029" s="128">
        <v>4644802.6140952585</v>
      </c>
      <c r="I2029" s="128">
        <v>-0.0001</v>
      </c>
      <c r="J2029" s="128">
        <v>-0.0001</v>
      </c>
    </row>
    <row r="2030" spans="1:8" ht="12.75">
      <c r="A2030" s="127">
        <v>38385.11982638889</v>
      </c>
      <c r="C2030" s="150" t="s">
        <v>1103</v>
      </c>
      <c r="D2030" s="128">
        <v>189147.389014828</v>
      </c>
      <c r="F2030" s="128">
        <v>550.7570547286101</v>
      </c>
      <c r="G2030" s="128">
        <v>25</v>
      </c>
      <c r="H2030" s="128">
        <v>189147.389014828</v>
      </c>
    </row>
    <row r="2032" spans="3:8" ht="12.75">
      <c r="C2032" s="150" t="s">
        <v>1104</v>
      </c>
      <c r="D2032" s="128">
        <v>4.048348070784869</v>
      </c>
      <c r="F2032" s="128">
        <v>1.8920940901068766</v>
      </c>
      <c r="G2032" s="128">
        <v>0.09737098344693282</v>
      </c>
      <c r="H2032" s="128">
        <v>4.072237395854791</v>
      </c>
    </row>
    <row r="2033" spans="1:10" ht="12.75">
      <c r="A2033" s="144" t="s">
        <v>1093</v>
      </c>
      <c r="C2033" s="145" t="s">
        <v>1094</v>
      </c>
      <c r="D2033" s="145" t="s">
        <v>1095</v>
      </c>
      <c r="F2033" s="145" t="s">
        <v>1096</v>
      </c>
      <c r="G2033" s="145" t="s">
        <v>1097</v>
      </c>
      <c r="H2033" s="145" t="s">
        <v>1098</v>
      </c>
      <c r="I2033" s="146" t="s">
        <v>1099</v>
      </c>
      <c r="J2033" s="145" t="s">
        <v>1100</v>
      </c>
    </row>
    <row r="2034" spans="1:8" ht="12.75">
      <c r="A2034" s="147" t="s">
        <v>1248</v>
      </c>
      <c r="C2034" s="148">
        <v>285.2129999999888</v>
      </c>
      <c r="D2034" s="128">
        <v>665900</v>
      </c>
      <c r="F2034" s="128">
        <v>12300</v>
      </c>
      <c r="G2034" s="128">
        <v>12125</v>
      </c>
      <c r="H2034" s="149" t="s">
        <v>564</v>
      </c>
    </row>
    <row r="2036" spans="4:8" ht="12.75">
      <c r="D2036" s="128">
        <v>840392.2803945541</v>
      </c>
      <c r="F2036" s="128">
        <v>12400</v>
      </c>
      <c r="G2036" s="128">
        <v>12225</v>
      </c>
      <c r="H2036" s="149" t="s">
        <v>565</v>
      </c>
    </row>
    <row r="2038" spans="4:8" ht="12.75">
      <c r="D2038" s="128">
        <v>775791.158454895</v>
      </c>
      <c r="F2038" s="128">
        <v>12850</v>
      </c>
      <c r="G2038" s="128">
        <v>12200</v>
      </c>
      <c r="H2038" s="149" t="s">
        <v>566</v>
      </c>
    </row>
    <row r="2040" spans="1:10" ht="12.75">
      <c r="A2040" s="144" t="s">
        <v>1101</v>
      </c>
      <c r="C2040" s="150" t="s">
        <v>1102</v>
      </c>
      <c r="D2040" s="128">
        <v>760694.479616483</v>
      </c>
      <c r="F2040" s="128">
        <v>12516.666666666668</v>
      </c>
      <c r="G2040" s="128">
        <v>12183.333333333332</v>
      </c>
      <c r="H2040" s="128">
        <v>748362.0980854988</v>
      </c>
      <c r="I2040" s="128">
        <v>-0.0001</v>
      </c>
      <c r="J2040" s="128">
        <v>-0.0001</v>
      </c>
    </row>
    <row r="2041" spans="1:8" ht="12.75">
      <c r="A2041" s="127">
        <v>38385.12049768519</v>
      </c>
      <c r="C2041" s="150" t="s">
        <v>1103</v>
      </c>
      <c r="D2041" s="128">
        <v>88220.29961004168</v>
      </c>
      <c r="F2041" s="128">
        <v>292.97326385411577</v>
      </c>
      <c r="G2041" s="128">
        <v>52.04164998665332</v>
      </c>
      <c r="H2041" s="128">
        <v>88220.29961004168</v>
      </c>
    </row>
    <row r="2043" spans="3:8" ht="12.75">
      <c r="C2043" s="150" t="s">
        <v>1104</v>
      </c>
      <c r="D2043" s="128">
        <v>11.597336640923102</v>
      </c>
      <c r="F2043" s="128">
        <v>2.340665223867769</v>
      </c>
      <c r="G2043" s="128">
        <v>0.4271544458548837</v>
      </c>
      <c r="H2043" s="128">
        <v>11.788451050064095</v>
      </c>
    </row>
    <row r="2044" spans="1:10" ht="12.75">
      <c r="A2044" s="144" t="s">
        <v>1093</v>
      </c>
      <c r="C2044" s="145" t="s">
        <v>1094</v>
      </c>
      <c r="D2044" s="145" t="s">
        <v>1095</v>
      </c>
      <c r="F2044" s="145" t="s">
        <v>1096</v>
      </c>
      <c r="G2044" s="145" t="s">
        <v>1097</v>
      </c>
      <c r="H2044" s="145" t="s">
        <v>1098</v>
      </c>
      <c r="I2044" s="146" t="s">
        <v>1099</v>
      </c>
      <c r="J2044" s="145" t="s">
        <v>1100</v>
      </c>
    </row>
    <row r="2045" spans="1:8" ht="12.75">
      <c r="A2045" s="147" t="s">
        <v>1244</v>
      </c>
      <c r="C2045" s="148">
        <v>288.1579999998212</v>
      </c>
      <c r="D2045" s="128">
        <v>462241.30564308167</v>
      </c>
      <c r="F2045" s="128">
        <v>5060</v>
      </c>
      <c r="G2045" s="128">
        <v>4500</v>
      </c>
      <c r="H2045" s="149" t="s">
        <v>567</v>
      </c>
    </row>
    <row r="2047" spans="4:8" ht="12.75">
      <c r="D2047" s="128">
        <v>473902.83658599854</v>
      </c>
      <c r="F2047" s="128">
        <v>5060</v>
      </c>
      <c r="G2047" s="128">
        <v>4500</v>
      </c>
      <c r="H2047" s="149" t="s">
        <v>568</v>
      </c>
    </row>
    <row r="2049" spans="4:8" ht="12.75">
      <c r="D2049" s="128">
        <v>466853.57711935043</v>
      </c>
      <c r="F2049" s="128">
        <v>5060</v>
      </c>
      <c r="G2049" s="128">
        <v>4500</v>
      </c>
      <c r="H2049" s="149" t="s">
        <v>569</v>
      </c>
    </row>
    <row r="2051" spans="1:10" ht="12.75">
      <c r="A2051" s="144" t="s">
        <v>1101</v>
      </c>
      <c r="C2051" s="150" t="s">
        <v>1102</v>
      </c>
      <c r="D2051" s="128">
        <v>467665.90644947684</v>
      </c>
      <c r="F2051" s="128">
        <v>5060</v>
      </c>
      <c r="G2051" s="128">
        <v>4500</v>
      </c>
      <c r="H2051" s="128">
        <v>462890.24273266277</v>
      </c>
      <c r="I2051" s="128">
        <v>-0.0001</v>
      </c>
      <c r="J2051" s="128">
        <v>-0.0001</v>
      </c>
    </row>
    <row r="2052" spans="1:8" ht="12.75">
      <c r="A2052" s="127">
        <v>38385.12092592593</v>
      </c>
      <c r="C2052" s="150" t="s">
        <v>1103</v>
      </c>
      <c r="D2052" s="128">
        <v>5873.051607865014</v>
      </c>
      <c r="H2052" s="128">
        <v>5873.051607865014</v>
      </c>
    </row>
    <row r="2054" spans="3:8" ht="12.75">
      <c r="C2054" s="150" t="s">
        <v>1104</v>
      </c>
      <c r="D2054" s="128">
        <v>1.2558220573428729</v>
      </c>
      <c r="F2054" s="128">
        <v>0</v>
      </c>
      <c r="G2054" s="128">
        <v>0</v>
      </c>
      <c r="H2054" s="128">
        <v>1.2687784415574586</v>
      </c>
    </row>
    <row r="2055" spans="1:10" ht="12.75">
      <c r="A2055" s="144" t="s">
        <v>1093</v>
      </c>
      <c r="C2055" s="145" t="s">
        <v>1094</v>
      </c>
      <c r="D2055" s="145" t="s">
        <v>1095</v>
      </c>
      <c r="F2055" s="145" t="s">
        <v>1096</v>
      </c>
      <c r="G2055" s="145" t="s">
        <v>1097</v>
      </c>
      <c r="H2055" s="145" t="s">
        <v>1098</v>
      </c>
      <c r="I2055" s="146" t="s">
        <v>1099</v>
      </c>
      <c r="J2055" s="145" t="s">
        <v>1100</v>
      </c>
    </row>
    <row r="2056" spans="1:8" ht="12.75">
      <c r="A2056" s="147" t="s">
        <v>1245</v>
      </c>
      <c r="C2056" s="148">
        <v>334.94100000010803</v>
      </c>
      <c r="D2056" s="128">
        <v>1654881.3075370789</v>
      </c>
      <c r="F2056" s="128">
        <v>36200</v>
      </c>
      <c r="H2056" s="149" t="s">
        <v>570</v>
      </c>
    </row>
    <row r="2058" spans="4:8" ht="12.75">
      <c r="D2058" s="128">
        <v>1669610.4882583618</v>
      </c>
      <c r="F2058" s="128">
        <v>36100</v>
      </c>
      <c r="H2058" s="149" t="s">
        <v>571</v>
      </c>
    </row>
    <row r="2060" spans="4:8" ht="12.75">
      <c r="D2060" s="128">
        <v>1618858.7254543304</v>
      </c>
      <c r="F2060" s="128">
        <v>36300</v>
      </c>
      <c r="H2060" s="149" t="s">
        <v>572</v>
      </c>
    </row>
    <row r="2062" spans="1:10" ht="12.75">
      <c r="A2062" s="144" t="s">
        <v>1101</v>
      </c>
      <c r="C2062" s="150" t="s">
        <v>1102</v>
      </c>
      <c r="D2062" s="128">
        <v>1647783.5070832572</v>
      </c>
      <c r="F2062" s="128">
        <v>36200</v>
      </c>
      <c r="H2062" s="128">
        <v>1611583.5070832572</v>
      </c>
      <c r="I2062" s="128">
        <v>-0.0001</v>
      </c>
      <c r="J2062" s="128">
        <v>-0.0001</v>
      </c>
    </row>
    <row r="2063" spans="1:8" ht="12.75">
      <c r="A2063" s="127">
        <v>38385.121354166666</v>
      </c>
      <c r="C2063" s="150" t="s">
        <v>1103</v>
      </c>
      <c r="D2063" s="128">
        <v>26109.75747476091</v>
      </c>
      <c r="F2063" s="128">
        <v>100</v>
      </c>
      <c r="H2063" s="128">
        <v>26109.75747476091</v>
      </c>
    </row>
    <row r="2065" spans="3:8" ht="12.75">
      <c r="C2065" s="150" t="s">
        <v>1104</v>
      </c>
      <c r="D2065" s="128">
        <v>1.5845380999702936</v>
      </c>
      <c r="F2065" s="128">
        <v>0.27624309392265195</v>
      </c>
      <c r="H2065" s="128">
        <v>1.6201305957775625</v>
      </c>
    </row>
    <row r="2066" spans="1:10" ht="12.75">
      <c r="A2066" s="144" t="s">
        <v>1093</v>
      </c>
      <c r="C2066" s="145" t="s">
        <v>1094</v>
      </c>
      <c r="D2066" s="145" t="s">
        <v>1095</v>
      </c>
      <c r="F2066" s="145" t="s">
        <v>1096</v>
      </c>
      <c r="G2066" s="145" t="s">
        <v>1097</v>
      </c>
      <c r="H2066" s="145" t="s">
        <v>1098</v>
      </c>
      <c r="I2066" s="146" t="s">
        <v>1099</v>
      </c>
      <c r="J2066" s="145" t="s">
        <v>1100</v>
      </c>
    </row>
    <row r="2067" spans="1:8" ht="12.75">
      <c r="A2067" s="147" t="s">
        <v>1249</v>
      </c>
      <c r="C2067" s="148">
        <v>393.36599999992177</v>
      </c>
      <c r="D2067" s="128">
        <v>4099312.3401641846</v>
      </c>
      <c r="F2067" s="128">
        <v>14400</v>
      </c>
      <c r="G2067" s="128">
        <v>14800</v>
      </c>
      <c r="H2067" s="149" t="s">
        <v>573</v>
      </c>
    </row>
    <row r="2069" spans="4:8" ht="12.75">
      <c r="D2069" s="128">
        <v>4314688.581390381</v>
      </c>
      <c r="F2069" s="128">
        <v>16600</v>
      </c>
      <c r="G2069" s="128">
        <v>15000</v>
      </c>
      <c r="H2069" s="149" t="s">
        <v>574</v>
      </c>
    </row>
    <row r="2071" spans="4:8" ht="12.75">
      <c r="D2071" s="128">
        <v>4267291.650802612</v>
      </c>
      <c r="F2071" s="128">
        <v>16300</v>
      </c>
      <c r="G2071" s="128">
        <v>15100</v>
      </c>
      <c r="H2071" s="149" t="s">
        <v>575</v>
      </c>
    </row>
    <row r="2073" spans="1:10" ht="12.75">
      <c r="A2073" s="144" t="s">
        <v>1101</v>
      </c>
      <c r="C2073" s="150" t="s">
        <v>1102</v>
      </c>
      <c r="D2073" s="128">
        <v>4227097.52411906</v>
      </c>
      <c r="F2073" s="128">
        <v>15766.666666666668</v>
      </c>
      <c r="G2073" s="128">
        <v>14966.666666666668</v>
      </c>
      <c r="H2073" s="128">
        <v>4211730.857452393</v>
      </c>
      <c r="I2073" s="128">
        <v>-0.0001</v>
      </c>
      <c r="J2073" s="128">
        <v>-0.0001</v>
      </c>
    </row>
    <row r="2074" spans="1:8" ht="12.75">
      <c r="A2074" s="127">
        <v>38385.12180555556</v>
      </c>
      <c r="C2074" s="150" t="s">
        <v>1103</v>
      </c>
      <c r="D2074" s="128">
        <v>113174.23375518534</v>
      </c>
      <c r="F2074" s="128">
        <v>1193.0353445448854</v>
      </c>
      <c r="G2074" s="128">
        <v>152.7525231651947</v>
      </c>
      <c r="H2074" s="128">
        <v>113174.23375518534</v>
      </c>
    </row>
    <row r="2076" spans="3:8" ht="12.75">
      <c r="C2076" s="150" t="s">
        <v>1104</v>
      </c>
      <c r="D2076" s="128">
        <v>2.677350903532117</v>
      </c>
      <c r="F2076" s="128">
        <v>7.566820367092297</v>
      </c>
      <c r="G2076" s="128">
        <v>1.0206181948676707</v>
      </c>
      <c r="H2076" s="128">
        <v>2.6871193242305758</v>
      </c>
    </row>
    <row r="2077" spans="1:10" ht="12.75">
      <c r="A2077" s="144" t="s">
        <v>1093</v>
      </c>
      <c r="C2077" s="145" t="s">
        <v>1094</v>
      </c>
      <c r="D2077" s="145" t="s">
        <v>1095</v>
      </c>
      <c r="F2077" s="145" t="s">
        <v>1096</v>
      </c>
      <c r="G2077" s="145" t="s">
        <v>1097</v>
      </c>
      <c r="H2077" s="145" t="s">
        <v>1098</v>
      </c>
      <c r="I2077" s="146" t="s">
        <v>1099</v>
      </c>
      <c r="J2077" s="145" t="s">
        <v>1100</v>
      </c>
    </row>
    <row r="2078" spans="1:8" ht="12.75">
      <c r="A2078" s="147" t="s">
        <v>1243</v>
      </c>
      <c r="C2078" s="148">
        <v>396.15199999976903</v>
      </c>
      <c r="D2078" s="128">
        <v>4914821.858627319</v>
      </c>
      <c r="F2078" s="128">
        <v>102500</v>
      </c>
      <c r="G2078" s="128">
        <v>107600</v>
      </c>
      <c r="H2078" s="149" t="s">
        <v>576</v>
      </c>
    </row>
    <row r="2080" spans="4:8" ht="12.75">
      <c r="D2080" s="128">
        <v>4786279.919746399</v>
      </c>
      <c r="F2080" s="128">
        <v>102700</v>
      </c>
      <c r="G2080" s="128">
        <v>105600</v>
      </c>
      <c r="H2080" s="149" t="s">
        <v>577</v>
      </c>
    </row>
    <row r="2082" spans="4:8" ht="12.75">
      <c r="D2082" s="128">
        <v>4806514.687263489</v>
      </c>
      <c r="F2082" s="128">
        <v>103200</v>
      </c>
      <c r="G2082" s="128">
        <v>106600</v>
      </c>
      <c r="H2082" s="149" t="s">
        <v>578</v>
      </c>
    </row>
    <row r="2084" spans="1:10" ht="12.75">
      <c r="A2084" s="144" t="s">
        <v>1101</v>
      </c>
      <c r="C2084" s="150" t="s">
        <v>1102</v>
      </c>
      <c r="D2084" s="128">
        <v>4835872.155212402</v>
      </c>
      <c r="F2084" s="128">
        <v>102800</v>
      </c>
      <c r="G2084" s="128">
        <v>106600</v>
      </c>
      <c r="H2084" s="128">
        <v>4731192.488149382</v>
      </c>
      <c r="I2084" s="128">
        <v>-0.0001</v>
      </c>
      <c r="J2084" s="128">
        <v>-0.0001</v>
      </c>
    </row>
    <row r="2085" spans="1:8" ht="12.75">
      <c r="A2085" s="127">
        <v>38385.12228009259</v>
      </c>
      <c r="C2085" s="150" t="s">
        <v>1103</v>
      </c>
      <c r="D2085" s="128">
        <v>69116.95310197058</v>
      </c>
      <c r="F2085" s="128">
        <v>360.5551275463989</v>
      </c>
      <c r="G2085" s="128">
        <v>1000</v>
      </c>
      <c r="H2085" s="128">
        <v>69116.95310197058</v>
      </c>
    </row>
    <row r="2087" spans="3:8" ht="12.75">
      <c r="C2087" s="150" t="s">
        <v>1104</v>
      </c>
      <c r="D2087" s="128">
        <v>1.4292551763898893</v>
      </c>
      <c r="F2087" s="128">
        <v>0.3507345598700378</v>
      </c>
      <c r="G2087" s="128">
        <v>0.9380863039399624</v>
      </c>
      <c r="H2087" s="128">
        <v>1.4608780613998191</v>
      </c>
    </row>
    <row r="2088" spans="1:10" ht="12.75">
      <c r="A2088" s="144" t="s">
        <v>1093</v>
      </c>
      <c r="C2088" s="145" t="s">
        <v>1094</v>
      </c>
      <c r="D2088" s="145" t="s">
        <v>1095</v>
      </c>
      <c r="F2088" s="145" t="s">
        <v>1096</v>
      </c>
      <c r="G2088" s="145" t="s">
        <v>1097</v>
      </c>
      <c r="H2088" s="145" t="s">
        <v>1098</v>
      </c>
      <c r="I2088" s="146" t="s">
        <v>1099</v>
      </c>
      <c r="J2088" s="145" t="s">
        <v>1100</v>
      </c>
    </row>
    <row r="2089" spans="1:8" ht="12.75">
      <c r="A2089" s="147" t="s">
        <v>1250</v>
      </c>
      <c r="C2089" s="148">
        <v>589.5920000001788</v>
      </c>
      <c r="D2089" s="128">
        <v>482957.4817214012</v>
      </c>
      <c r="F2089" s="128">
        <v>4020</v>
      </c>
      <c r="G2089" s="128">
        <v>3750</v>
      </c>
      <c r="H2089" s="149" t="s">
        <v>579</v>
      </c>
    </row>
    <row r="2091" spans="4:8" ht="12.75">
      <c r="D2091" s="128">
        <v>481146.2340903282</v>
      </c>
      <c r="F2091" s="128">
        <v>4150</v>
      </c>
      <c r="G2091" s="128">
        <v>3630</v>
      </c>
      <c r="H2091" s="149" t="s">
        <v>580</v>
      </c>
    </row>
    <row r="2093" spans="4:8" ht="12.75">
      <c r="D2093" s="128">
        <v>457326.50826931</v>
      </c>
      <c r="F2093" s="128">
        <v>4059.9999999962747</v>
      </c>
      <c r="G2093" s="128">
        <v>3730</v>
      </c>
      <c r="H2093" s="149" t="s">
        <v>581</v>
      </c>
    </row>
    <row r="2095" spans="1:10" ht="12.75">
      <c r="A2095" s="144" t="s">
        <v>1101</v>
      </c>
      <c r="C2095" s="150" t="s">
        <v>1102</v>
      </c>
      <c r="D2095" s="128">
        <v>473810.0746936798</v>
      </c>
      <c r="F2095" s="128">
        <v>4076.6666666654246</v>
      </c>
      <c r="G2095" s="128">
        <v>3703.333333333333</v>
      </c>
      <c r="H2095" s="128">
        <v>469920.0746936804</v>
      </c>
      <c r="I2095" s="128">
        <v>-0.0001</v>
      </c>
      <c r="J2095" s="128">
        <v>-0.0001</v>
      </c>
    </row>
    <row r="2096" spans="1:8" ht="12.75">
      <c r="A2096" s="127">
        <v>38385.122766203705</v>
      </c>
      <c r="C2096" s="150" t="s">
        <v>1103</v>
      </c>
      <c r="D2096" s="128">
        <v>14303.884998321551</v>
      </c>
      <c r="F2096" s="128">
        <v>66.5832811852475</v>
      </c>
      <c r="G2096" s="128">
        <v>64.29100507328636</v>
      </c>
      <c r="H2096" s="128">
        <v>14303.884998321551</v>
      </c>
    </row>
    <row r="2098" spans="3:8" ht="12.75">
      <c r="C2098" s="150" t="s">
        <v>1104</v>
      </c>
      <c r="D2098" s="128">
        <v>3.0189068916630935</v>
      </c>
      <c r="F2098" s="128">
        <v>1.6332775433835107</v>
      </c>
      <c r="G2098" s="128">
        <v>1.7360307400527373</v>
      </c>
      <c r="H2098" s="128">
        <v>3.04389741333047</v>
      </c>
    </row>
    <row r="2099" spans="1:10" ht="12.75">
      <c r="A2099" s="144" t="s">
        <v>1093</v>
      </c>
      <c r="C2099" s="145" t="s">
        <v>1094</v>
      </c>
      <c r="D2099" s="145" t="s">
        <v>1095</v>
      </c>
      <c r="F2099" s="145" t="s">
        <v>1096</v>
      </c>
      <c r="G2099" s="145" t="s">
        <v>1097</v>
      </c>
      <c r="H2099" s="145" t="s">
        <v>1098</v>
      </c>
      <c r="I2099" s="146" t="s">
        <v>1099</v>
      </c>
      <c r="J2099" s="145" t="s">
        <v>1100</v>
      </c>
    </row>
    <row r="2100" spans="1:8" ht="12.75">
      <c r="A2100" s="147" t="s">
        <v>1251</v>
      </c>
      <c r="C2100" s="148">
        <v>766.4900000002235</v>
      </c>
      <c r="D2100" s="128">
        <v>28290.776110470295</v>
      </c>
      <c r="F2100" s="128">
        <v>1984</v>
      </c>
      <c r="G2100" s="128">
        <v>1943</v>
      </c>
      <c r="H2100" s="149" t="s">
        <v>582</v>
      </c>
    </row>
    <row r="2102" spans="4:8" ht="12.75">
      <c r="D2102" s="128">
        <v>28517.03201842308</v>
      </c>
      <c r="F2102" s="128">
        <v>1896</v>
      </c>
      <c r="G2102" s="128">
        <v>1925</v>
      </c>
      <c r="H2102" s="149" t="s">
        <v>583</v>
      </c>
    </row>
    <row r="2104" spans="4:8" ht="12.75">
      <c r="D2104" s="128">
        <v>28112.76248037815</v>
      </c>
      <c r="F2104" s="128">
        <v>1992.0000000018626</v>
      </c>
      <c r="G2104" s="128">
        <v>1941</v>
      </c>
      <c r="H2104" s="149" t="s">
        <v>584</v>
      </c>
    </row>
    <row r="2106" spans="1:10" ht="12.75">
      <c r="A2106" s="144" t="s">
        <v>1101</v>
      </c>
      <c r="C2106" s="150" t="s">
        <v>1102</v>
      </c>
      <c r="D2106" s="128">
        <v>28306.856869757175</v>
      </c>
      <c r="F2106" s="128">
        <v>1957.3333333339542</v>
      </c>
      <c r="G2106" s="128">
        <v>1936.3333333333335</v>
      </c>
      <c r="H2106" s="128">
        <v>26360.433292521102</v>
      </c>
      <c r="I2106" s="128">
        <v>-0.0001</v>
      </c>
      <c r="J2106" s="128">
        <v>-0.0001</v>
      </c>
    </row>
    <row r="2107" spans="1:8" ht="12.75">
      <c r="A2107" s="127">
        <v>38385.12327546296</v>
      </c>
      <c r="C2107" s="150" t="s">
        <v>1103</v>
      </c>
      <c r="D2107" s="128">
        <v>202.61393822301463</v>
      </c>
      <c r="F2107" s="128">
        <v>53.26662494844686</v>
      </c>
      <c r="G2107" s="128">
        <v>9.865765724632494</v>
      </c>
      <c r="H2107" s="128">
        <v>202.61393822301463</v>
      </c>
    </row>
    <row r="2109" spans="3:8" ht="12.75">
      <c r="C2109" s="150" t="s">
        <v>1104</v>
      </c>
      <c r="D2109" s="128">
        <v>0.715776884573454</v>
      </c>
      <c r="F2109" s="128">
        <v>2.7213875143952646</v>
      </c>
      <c r="G2109" s="128">
        <v>0.5095076118763554</v>
      </c>
      <c r="H2109" s="128">
        <v>0.7686290129400097</v>
      </c>
    </row>
    <row r="2110" spans="1:16" ht="12.75">
      <c r="A2110" s="138" t="s">
        <v>1183</v>
      </c>
      <c r="B2110" s="133" t="s">
        <v>1061</v>
      </c>
      <c r="D2110" s="138" t="s">
        <v>1184</v>
      </c>
      <c r="E2110" s="133" t="s">
        <v>1185</v>
      </c>
      <c r="F2110" s="134" t="s">
        <v>1273</v>
      </c>
      <c r="G2110" s="139" t="s">
        <v>1187</v>
      </c>
      <c r="H2110" s="140">
        <v>2</v>
      </c>
      <c r="I2110" s="141" t="s">
        <v>1188</v>
      </c>
      <c r="J2110" s="140">
        <v>4</v>
      </c>
      <c r="K2110" s="139" t="s">
        <v>1189</v>
      </c>
      <c r="L2110" s="142">
        <v>1</v>
      </c>
      <c r="M2110" s="139" t="s">
        <v>1190</v>
      </c>
      <c r="N2110" s="143">
        <v>1</v>
      </c>
      <c r="O2110" s="139" t="s">
        <v>1191</v>
      </c>
      <c r="P2110" s="143">
        <v>1</v>
      </c>
    </row>
    <row r="2112" spans="1:10" ht="12.75">
      <c r="A2112" s="144" t="s">
        <v>1093</v>
      </c>
      <c r="C2112" s="145" t="s">
        <v>1094</v>
      </c>
      <c r="D2112" s="145" t="s">
        <v>1095</v>
      </c>
      <c r="F2112" s="145" t="s">
        <v>1096</v>
      </c>
      <c r="G2112" s="145" t="s">
        <v>1097</v>
      </c>
      <c r="H2112" s="145" t="s">
        <v>1098</v>
      </c>
      <c r="I2112" s="146" t="s">
        <v>1099</v>
      </c>
      <c r="J2112" s="145" t="s">
        <v>1100</v>
      </c>
    </row>
    <row r="2113" spans="1:8" ht="12.75">
      <c r="A2113" s="147" t="s">
        <v>1215</v>
      </c>
      <c r="C2113" s="148">
        <v>178.2290000000503</v>
      </c>
      <c r="D2113" s="128">
        <v>526.5895659448579</v>
      </c>
      <c r="F2113" s="128">
        <v>482</v>
      </c>
      <c r="G2113" s="128">
        <v>485</v>
      </c>
      <c r="H2113" s="149" t="s">
        <v>585</v>
      </c>
    </row>
    <row r="2115" spans="4:8" ht="12.75">
      <c r="D2115" s="128">
        <v>532.5</v>
      </c>
      <c r="F2115" s="128">
        <v>429</v>
      </c>
      <c r="G2115" s="128">
        <v>501.99999999953434</v>
      </c>
      <c r="H2115" s="149" t="s">
        <v>586</v>
      </c>
    </row>
    <row r="2117" spans="4:8" ht="12.75">
      <c r="D2117" s="128">
        <v>565</v>
      </c>
      <c r="F2117" s="128">
        <v>483.99999999953434</v>
      </c>
      <c r="G2117" s="128">
        <v>501.99999999953434</v>
      </c>
      <c r="H2117" s="149" t="s">
        <v>587</v>
      </c>
    </row>
    <row r="2119" spans="1:8" ht="12.75">
      <c r="A2119" s="144" t="s">
        <v>1101</v>
      </c>
      <c r="C2119" s="150" t="s">
        <v>1102</v>
      </c>
      <c r="D2119" s="128">
        <v>541.3631886482859</v>
      </c>
      <c r="F2119" s="128">
        <v>464.9999999998448</v>
      </c>
      <c r="G2119" s="128">
        <v>496.3333333330229</v>
      </c>
      <c r="H2119" s="128">
        <v>59.77855323185668</v>
      </c>
    </row>
    <row r="2120" spans="1:8" ht="12.75">
      <c r="A2120" s="127">
        <v>38385.125497685185</v>
      </c>
      <c r="C2120" s="150" t="s">
        <v>1103</v>
      </c>
      <c r="D2120" s="128">
        <v>20.682297885809465</v>
      </c>
      <c r="F2120" s="128">
        <v>31.192947920823517</v>
      </c>
      <c r="G2120" s="128">
        <v>9.81495457595795</v>
      </c>
      <c r="H2120" s="128">
        <v>20.682297885809465</v>
      </c>
    </row>
    <row r="2122" spans="3:8" ht="12.75">
      <c r="C2122" s="150" t="s">
        <v>1104</v>
      </c>
      <c r="D2122" s="128">
        <v>3.8204108294563777</v>
      </c>
      <c r="F2122" s="128">
        <v>6.7081608431900905</v>
      </c>
      <c r="G2122" s="128">
        <v>1.977492527057909</v>
      </c>
      <c r="H2122" s="128">
        <v>34.598190768503976</v>
      </c>
    </row>
    <row r="2123" spans="1:10" ht="12.75">
      <c r="A2123" s="144" t="s">
        <v>1093</v>
      </c>
      <c r="C2123" s="145" t="s">
        <v>1094</v>
      </c>
      <c r="D2123" s="145" t="s">
        <v>1095</v>
      </c>
      <c r="F2123" s="145" t="s">
        <v>1096</v>
      </c>
      <c r="G2123" s="145" t="s">
        <v>1097</v>
      </c>
      <c r="H2123" s="145" t="s">
        <v>1098</v>
      </c>
      <c r="I2123" s="146" t="s">
        <v>1099</v>
      </c>
      <c r="J2123" s="145" t="s">
        <v>1100</v>
      </c>
    </row>
    <row r="2124" spans="1:8" ht="12.75">
      <c r="A2124" s="147" t="s">
        <v>1244</v>
      </c>
      <c r="C2124" s="148">
        <v>251.61100000003353</v>
      </c>
      <c r="D2124" s="128">
        <v>4659713.724235535</v>
      </c>
      <c r="F2124" s="128">
        <v>33700</v>
      </c>
      <c r="G2124" s="128">
        <v>27600</v>
      </c>
      <c r="H2124" s="149" t="s">
        <v>588</v>
      </c>
    </row>
    <row r="2126" spans="4:8" ht="12.75">
      <c r="D2126" s="128">
        <v>4367903.0946884155</v>
      </c>
      <c r="F2126" s="128">
        <v>35600</v>
      </c>
      <c r="G2126" s="128">
        <v>27600</v>
      </c>
      <c r="H2126" s="149" t="s">
        <v>589</v>
      </c>
    </row>
    <row r="2128" spans="4:8" ht="12.75">
      <c r="D2128" s="128">
        <v>4480649.398628235</v>
      </c>
      <c r="F2128" s="128">
        <v>33800</v>
      </c>
      <c r="G2128" s="128">
        <v>27900</v>
      </c>
      <c r="H2128" s="149" t="s">
        <v>590</v>
      </c>
    </row>
    <row r="2130" spans="1:10" ht="12.75">
      <c r="A2130" s="144" t="s">
        <v>1101</v>
      </c>
      <c r="C2130" s="150" t="s">
        <v>1102</v>
      </c>
      <c r="D2130" s="128">
        <v>4502755.405850728</v>
      </c>
      <c r="F2130" s="128">
        <v>34366.666666666664</v>
      </c>
      <c r="G2130" s="128">
        <v>27700</v>
      </c>
      <c r="H2130" s="128">
        <v>4471754.931224952</v>
      </c>
      <c r="I2130" s="128">
        <v>-0.0001</v>
      </c>
      <c r="J2130" s="128">
        <v>-0.0001</v>
      </c>
    </row>
    <row r="2131" spans="1:8" ht="12.75">
      <c r="A2131" s="127">
        <v>38385.125972222224</v>
      </c>
      <c r="C2131" s="150" t="s">
        <v>1103</v>
      </c>
      <c r="D2131" s="128">
        <v>147155.92935952893</v>
      </c>
      <c r="F2131" s="128">
        <v>1069.2676621563628</v>
      </c>
      <c r="G2131" s="128">
        <v>173.20508075688772</v>
      </c>
      <c r="H2131" s="128">
        <v>147155.92935952893</v>
      </c>
    </row>
    <row r="2133" spans="3:8" ht="12.75">
      <c r="C2133" s="150" t="s">
        <v>1104</v>
      </c>
      <c r="D2133" s="128">
        <v>3.2681306465885207</v>
      </c>
      <c r="F2133" s="128">
        <v>3.1113511022978555</v>
      </c>
      <c r="G2133" s="128">
        <v>0.6252891002053709</v>
      </c>
      <c r="H2133" s="128">
        <v>3.290786986826632</v>
      </c>
    </row>
    <row r="2134" spans="1:10" ht="12.75">
      <c r="A2134" s="144" t="s">
        <v>1093</v>
      </c>
      <c r="C2134" s="145" t="s">
        <v>1094</v>
      </c>
      <c r="D2134" s="145" t="s">
        <v>1095</v>
      </c>
      <c r="F2134" s="145" t="s">
        <v>1096</v>
      </c>
      <c r="G2134" s="145" t="s">
        <v>1097</v>
      </c>
      <c r="H2134" s="145" t="s">
        <v>1098</v>
      </c>
      <c r="I2134" s="146" t="s">
        <v>1099</v>
      </c>
      <c r="J2134" s="145" t="s">
        <v>1100</v>
      </c>
    </row>
    <row r="2135" spans="1:8" ht="12.75">
      <c r="A2135" s="147" t="s">
        <v>1247</v>
      </c>
      <c r="C2135" s="148">
        <v>257.6099999998696</v>
      </c>
      <c r="D2135" s="128">
        <v>454420.6926612854</v>
      </c>
      <c r="F2135" s="128">
        <v>16000</v>
      </c>
      <c r="G2135" s="128">
        <v>12482.5</v>
      </c>
      <c r="H2135" s="149" t="s">
        <v>591</v>
      </c>
    </row>
    <row r="2137" spans="4:8" ht="12.75">
      <c r="D2137" s="128">
        <v>447729.95055007935</v>
      </c>
      <c r="F2137" s="128">
        <v>15250</v>
      </c>
      <c r="G2137" s="128">
        <v>12475</v>
      </c>
      <c r="H2137" s="149" t="s">
        <v>592</v>
      </c>
    </row>
    <row r="2139" spans="4:8" ht="12.75">
      <c r="D2139" s="128">
        <v>463239.1265921593</v>
      </c>
      <c r="F2139" s="128">
        <v>15172.500000014901</v>
      </c>
      <c r="G2139" s="128">
        <v>12220</v>
      </c>
      <c r="H2139" s="149" t="s">
        <v>593</v>
      </c>
    </row>
    <row r="2141" spans="1:10" ht="12.75">
      <c r="A2141" s="144" t="s">
        <v>1101</v>
      </c>
      <c r="C2141" s="150" t="s">
        <v>1102</v>
      </c>
      <c r="D2141" s="128">
        <v>455129.92326784134</v>
      </c>
      <c r="F2141" s="128">
        <v>15474.166666671634</v>
      </c>
      <c r="G2141" s="128">
        <v>12392.5</v>
      </c>
      <c r="H2141" s="128">
        <v>441196.5899345055</v>
      </c>
      <c r="I2141" s="128">
        <v>-0.0001</v>
      </c>
      <c r="J2141" s="128">
        <v>-0.0001</v>
      </c>
    </row>
    <row r="2142" spans="1:8" ht="12.75">
      <c r="A2142" s="127">
        <v>38385.126608796294</v>
      </c>
      <c r="C2142" s="150" t="s">
        <v>1103</v>
      </c>
      <c r="D2142" s="128">
        <v>7778.87468828169</v>
      </c>
      <c r="F2142" s="128">
        <v>457.0307247097898</v>
      </c>
      <c r="G2142" s="128">
        <v>149.43644133878456</v>
      </c>
      <c r="H2142" s="128">
        <v>7778.87468828169</v>
      </c>
    </row>
    <row r="2144" spans="3:8" ht="12.75">
      <c r="C2144" s="150" t="s">
        <v>1104</v>
      </c>
      <c r="D2144" s="128">
        <v>1.7091547469410986</v>
      </c>
      <c r="F2144" s="128">
        <v>2.9535078337636476</v>
      </c>
      <c r="G2144" s="128">
        <v>1.2058619434237206</v>
      </c>
      <c r="H2144" s="128">
        <v>1.7631311904374523</v>
      </c>
    </row>
    <row r="2145" spans="1:10" ht="12.75">
      <c r="A2145" s="144" t="s">
        <v>1093</v>
      </c>
      <c r="C2145" s="145" t="s">
        <v>1094</v>
      </c>
      <c r="D2145" s="145" t="s">
        <v>1095</v>
      </c>
      <c r="F2145" s="145" t="s">
        <v>1096</v>
      </c>
      <c r="G2145" s="145" t="s">
        <v>1097</v>
      </c>
      <c r="H2145" s="145" t="s">
        <v>1098</v>
      </c>
      <c r="I2145" s="146" t="s">
        <v>1099</v>
      </c>
      <c r="J2145" s="145" t="s">
        <v>1100</v>
      </c>
    </row>
    <row r="2146" spans="1:8" ht="12.75">
      <c r="A2146" s="147" t="s">
        <v>1246</v>
      </c>
      <c r="C2146" s="148">
        <v>259.9399999999441</v>
      </c>
      <c r="D2146" s="128">
        <v>4324518.429801941</v>
      </c>
      <c r="F2146" s="128">
        <v>29250</v>
      </c>
      <c r="G2146" s="128">
        <v>24150</v>
      </c>
      <c r="H2146" s="149" t="s">
        <v>594</v>
      </c>
    </row>
    <row r="2148" spans="4:8" ht="12.75">
      <c r="D2148" s="128">
        <v>4439498.175552368</v>
      </c>
      <c r="F2148" s="128">
        <v>28850</v>
      </c>
      <c r="G2148" s="128">
        <v>24375</v>
      </c>
      <c r="H2148" s="149" t="s">
        <v>595</v>
      </c>
    </row>
    <row r="2150" spans="4:8" ht="12.75">
      <c r="D2150" s="128">
        <v>4351452.997184753</v>
      </c>
      <c r="F2150" s="128">
        <v>29650</v>
      </c>
      <c r="G2150" s="128">
        <v>24075</v>
      </c>
      <c r="H2150" s="149" t="s">
        <v>596</v>
      </c>
    </row>
    <row r="2152" spans="1:10" ht="12.75">
      <c r="A2152" s="144" t="s">
        <v>1101</v>
      </c>
      <c r="C2152" s="150" t="s">
        <v>1102</v>
      </c>
      <c r="D2152" s="128">
        <v>4371823.2008463545</v>
      </c>
      <c r="F2152" s="128">
        <v>29250</v>
      </c>
      <c r="G2152" s="128">
        <v>24200</v>
      </c>
      <c r="H2152" s="128">
        <v>4345072.695795849</v>
      </c>
      <c r="I2152" s="128">
        <v>-0.0001</v>
      </c>
      <c r="J2152" s="128">
        <v>-0.0001</v>
      </c>
    </row>
    <row r="2153" spans="1:8" ht="12.75">
      <c r="A2153" s="127">
        <v>38385.127291666664</v>
      </c>
      <c r="C2153" s="150" t="s">
        <v>1103</v>
      </c>
      <c r="D2153" s="128">
        <v>60135.63320630566</v>
      </c>
      <c r="F2153" s="128">
        <v>400</v>
      </c>
      <c r="G2153" s="128">
        <v>156.12494995995996</v>
      </c>
      <c r="H2153" s="128">
        <v>60135.63320630566</v>
      </c>
    </row>
    <row r="2155" spans="3:8" ht="12.75">
      <c r="C2155" s="150" t="s">
        <v>1104</v>
      </c>
      <c r="D2155" s="128">
        <v>1.375527564670589</v>
      </c>
      <c r="F2155" s="128">
        <v>1.3675213675213675</v>
      </c>
      <c r="G2155" s="128">
        <v>0.6451444213221487</v>
      </c>
      <c r="H2155" s="128">
        <v>1.3839960206992838</v>
      </c>
    </row>
    <row r="2156" spans="1:10" ht="12.75">
      <c r="A2156" s="144" t="s">
        <v>1093</v>
      </c>
      <c r="C2156" s="145" t="s">
        <v>1094</v>
      </c>
      <c r="D2156" s="145" t="s">
        <v>1095</v>
      </c>
      <c r="F2156" s="145" t="s">
        <v>1096</v>
      </c>
      <c r="G2156" s="145" t="s">
        <v>1097</v>
      </c>
      <c r="H2156" s="145" t="s">
        <v>1098</v>
      </c>
      <c r="I2156" s="146" t="s">
        <v>1099</v>
      </c>
      <c r="J2156" s="145" t="s">
        <v>1100</v>
      </c>
    </row>
    <row r="2157" spans="1:8" ht="12.75">
      <c r="A2157" s="147" t="s">
        <v>1248</v>
      </c>
      <c r="C2157" s="148">
        <v>285.2129999999888</v>
      </c>
      <c r="D2157" s="128">
        <v>1055638.8650951385</v>
      </c>
      <c r="F2157" s="128">
        <v>13850</v>
      </c>
      <c r="G2157" s="128">
        <v>12850</v>
      </c>
      <c r="H2157" s="149" t="s">
        <v>597</v>
      </c>
    </row>
    <row r="2159" spans="4:8" ht="12.75">
      <c r="D2159" s="128">
        <v>1102993.8016471863</v>
      </c>
      <c r="F2159" s="128">
        <v>14300</v>
      </c>
      <c r="G2159" s="128">
        <v>12675</v>
      </c>
      <c r="H2159" s="149" t="s">
        <v>598</v>
      </c>
    </row>
    <row r="2161" spans="4:8" ht="12.75">
      <c r="D2161" s="128">
        <v>1101181.6278820038</v>
      </c>
      <c r="F2161" s="128">
        <v>14175</v>
      </c>
      <c r="G2161" s="128">
        <v>12625</v>
      </c>
      <c r="H2161" s="149" t="s">
        <v>599</v>
      </c>
    </row>
    <row r="2163" spans="1:10" ht="12.75">
      <c r="A2163" s="144" t="s">
        <v>1101</v>
      </c>
      <c r="C2163" s="150" t="s">
        <v>1102</v>
      </c>
      <c r="D2163" s="128">
        <v>1086604.7648747761</v>
      </c>
      <c r="F2163" s="128">
        <v>14108.333333333332</v>
      </c>
      <c r="G2163" s="128">
        <v>12716.666666666668</v>
      </c>
      <c r="H2163" s="128">
        <v>1073265.8219829171</v>
      </c>
      <c r="I2163" s="128">
        <v>-0.0001</v>
      </c>
      <c r="J2163" s="128">
        <v>-0.0001</v>
      </c>
    </row>
    <row r="2164" spans="1:8" ht="12.75">
      <c r="A2164" s="127">
        <v>38385.127974537034</v>
      </c>
      <c r="C2164" s="150" t="s">
        <v>1103</v>
      </c>
      <c r="D2164" s="128">
        <v>26832.55867991425</v>
      </c>
      <c r="F2164" s="128">
        <v>232.28933107943922</v>
      </c>
      <c r="G2164" s="128">
        <v>118.14539065631521</v>
      </c>
      <c r="H2164" s="128">
        <v>26832.55867991425</v>
      </c>
    </row>
    <row r="2166" spans="3:8" ht="12.75">
      <c r="C2166" s="150" t="s">
        <v>1104</v>
      </c>
      <c r="D2166" s="128">
        <v>2.4693945349122894</v>
      </c>
      <c r="F2166" s="128">
        <v>1.6464689739830312</v>
      </c>
      <c r="G2166" s="128">
        <v>0.9290594284900277</v>
      </c>
      <c r="H2166" s="128">
        <v>2.5000850796068055</v>
      </c>
    </row>
    <row r="2167" spans="1:10" ht="12.75">
      <c r="A2167" s="144" t="s">
        <v>1093</v>
      </c>
      <c r="C2167" s="145" t="s">
        <v>1094</v>
      </c>
      <c r="D2167" s="145" t="s">
        <v>1095</v>
      </c>
      <c r="F2167" s="145" t="s">
        <v>1096</v>
      </c>
      <c r="G2167" s="145" t="s">
        <v>1097</v>
      </c>
      <c r="H2167" s="145" t="s">
        <v>1098</v>
      </c>
      <c r="I2167" s="146" t="s">
        <v>1099</v>
      </c>
      <c r="J2167" s="145" t="s">
        <v>1100</v>
      </c>
    </row>
    <row r="2168" spans="1:8" ht="12.75">
      <c r="A2168" s="147" t="s">
        <v>1244</v>
      </c>
      <c r="C2168" s="148">
        <v>288.1579999998212</v>
      </c>
      <c r="D2168" s="128">
        <v>473133.84561634064</v>
      </c>
      <c r="F2168" s="128">
        <v>4950</v>
      </c>
      <c r="G2168" s="128">
        <v>4340</v>
      </c>
      <c r="H2168" s="149" t="s">
        <v>600</v>
      </c>
    </row>
    <row r="2170" spans="4:8" ht="12.75">
      <c r="D2170" s="128">
        <v>465350.28226041794</v>
      </c>
      <c r="F2170" s="128">
        <v>4950</v>
      </c>
      <c r="G2170" s="128">
        <v>4340</v>
      </c>
      <c r="H2170" s="149" t="s">
        <v>601</v>
      </c>
    </row>
    <row r="2172" spans="4:8" ht="12.75">
      <c r="D2172" s="128">
        <v>426798.892411232</v>
      </c>
      <c r="F2172" s="128">
        <v>4950</v>
      </c>
      <c r="G2172" s="128">
        <v>4340</v>
      </c>
      <c r="H2172" s="149" t="s">
        <v>602</v>
      </c>
    </row>
    <row r="2174" spans="1:10" ht="12.75">
      <c r="A2174" s="144" t="s">
        <v>1101</v>
      </c>
      <c r="C2174" s="150" t="s">
        <v>1102</v>
      </c>
      <c r="D2174" s="128">
        <v>455094.34009599686</v>
      </c>
      <c r="F2174" s="128">
        <v>4950</v>
      </c>
      <c r="G2174" s="128">
        <v>4340</v>
      </c>
      <c r="H2174" s="128">
        <v>450454.0635473242</v>
      </c>
      <c r="I2174" s="128">
        <v>-0.0001</v>
      </c>
      <c r="J2174" s="128">
        <v>-0.0001</v>
      </c>
    </row>
    <row r="2175" spans="1:8" ht="12.75">
      <c r="A2175" s="127">
        <v>38385.1283912037</v>
      </c>
      <c r="C2175" s="150" t="s">
        <v>1103</v>
      </c>
      <c r="D2175" s="128">
        <v>24811.69551622573</v>
      </c>
      <c r="H2175" s="128">
        <v>24811.69551622573</v>
      </c>
    </row>
    <row r="2177" spans="3:8" ht="12.75">
      <c r="C2177" s="150" t="s">
        <v>1104</v>
      </c>
      <c r="D2177" s="128">
        <v>5.451989473433572</v>
      </c>
      <c r="F2177" s="128">
        <v>0</v>
      </c>
      <c r="G2177" s="128">
        <v>0</v>
      </c>
      <c r="H2177" s="128">
        <v>5.508152223299688</v>
      </c>
    </row>
    <row r="2178" spans="1:10" ht="12.75">
      <c r="A2178" s="144" t="s">
        <v>1093</v>
      </c>
      <c r="C2178" s="145" t="s">
        <v>1094</v>
      </c>
      <c r="D2178" s="145" t="s">
        <v>1095</v>
      </c>
      <c r="F2178" s="145" t="s">
        <v>1096</v>
      </c>
      <c r="G2178" s="145" t="s">
        <v>1097</v>
      </c>
      <c r="H2178" s="145" t="s">
        <v>1098</v>
      </c>
      <c r="I2178" s="146" t="s">
        <v>1099</v>
      </c>
      <c r="J2178" s="145" t="s">
        <v>1100</v>
      </c>
    </row>
    <row r="2179" spans="1:8" ht="12.75">
      <c r="A2179" s="147" t="s">
        <v>1245</v>
      </c>
      <c r="C2179" s="148">
        <v>334.94100000010803</v>
      </c>
      <c r="D2179" s="128">
        <v>605178.958076477</v>
      </c>
      <c r="F2179" s="128">
        <v>33300</v>
      </c>
      <c r="H2179" s="149" t="s">
        <v>603</v>
      </c>
    </row>
    <row r="2181" spans="4:8" ht="12.75">
      <c r="D2181" s="128">
        <v>613682.7778139114</v>
      </c>
      <c r="F2181" s="128">
        <v>33800</v>
      </c>
      <c r="H2181" s="149" t="s">
        <v>381</v>
      </c>
    </row>
    <row r="2183" spans="4:8" ht="12.75">
      <c r="D2183" s="128">
        <v>604334.6267929077</v>
      </c>
      <c r="F2183" s="128">
        <v>35000</v>
      </c>
      <c r="H2183" s="149" t="s">
        <v>382</v>
      </c>
    </row>
    <row r="2185" spans="1:10" ht="12.75">
      <c r="A2185" s="144" t="s">
        <v>1101</v>
      </c>
      <c r="C2185" s="150" t="s">
        <v>1102</v>
      </c>
      <c r="D2185" s="128">
        <v>607732.1208944321</v>
      </c>
      <c r="F2185" s="128">
        <v>34033.333333333336</v>
      </c>
      <c r="H2185" s="128">
        <v>573698.7875610987</v>
      </c>
      <c r="I2185" s="128">
        <v>-0.0001</v>
      </c>
      <c r="J2185" s="128">
        <v>-0.0001</v>
      </c>
    </row>
    <row r="2186" spans="1:8" ht="12.75">
      <c r="A2186" s="127">
        <v>38385.12883101852</v>
      </c>
      <c r="C2186" s="150" t="s">
        <v>1103</v>
      </c>
      <c r="D2186" s="128">
        <v>5170.682949008445</v>
      </c>
      <c r="F2186" s="128">
        <v>873.6894948054105</v>
      </c>
      <c r="H2186" s="128">
        <v>5170.682949008445</v>
      </c>
    </row>
    <row r="2188" spans="3:8" ht="12.75">
      <c r="C2188" s="150" t="s">
        <v>1104</v>
      </c>
      <c r="D2188" s="128">
        <v>0.8508161361289368</v>
      </c>
      <c r="F2188" s="128">
        <v>2.567158162993371</v>
      </c>
      <c r="H2188" s="128">
        <v>0.9012888054008253</v>
      </c>
    </row>
    <row r="2189" spans="1:10" ht="12.75">
      <c r="A2189" s="144" t="s">
        <v>1093</v>
      </c>
      <c r="C2189" s="145" t="s">
        <v>1094</v>
      </c>
      <c r="D2189" s="145" t="s">
        <v>1095</v>
      </c>
      <c r="F2189" s="145" t="s">
        <v>1096</v>
      </c>
      <c r="G2189" s="145" t="s">
        <v>1097</v>
      </c>
      <c r="H2189" s="145" t="s">
        <v>1098</v>
      </c>
      <c r="I2189" s="146" t="s">
        <v>1099</v>
      </c>
      <c r="J2189" s="145" t="s">
        <v>1100</v>
      </c>
    </row>
    <row r="2190" spans="1:8" ht="12.75">
      <c r="A2190" s="147" t="s">
        <v>1249</v>
      </c>
      <c r="C2190" s="148">
        <v>393.36599999992177</v>
      </c>
      <c r="D2190" s="128">
        <v>4900613.518936157</v>
      </c>
      <c r="F2190" s="128">
        <v>18100</v>
      </c>
      <c r="G2190" s="128">
        <v>16100</v>
      </c>
      <c r="H2190" s="149" t="s">
        <v>383</v>
      </c>
    </row>
    <row r="2192" spans="4:8" ht="12.75">
      <c r="D2192" s="128">
        <v>4787792.415596008</v>
      </c>
      <c r="F2192" s="128">
        <v>20800</v>
      </c>
      <c r="G2192" s="128">
        <v>15200</v>
      </c>
      <c r="H2192" s="149" t="s">
        <v>384</v>
      </c>
    </row>
    <row r="2194" spans="4:8" ht="12.75">
      <c r="D2194" s="128">
        <v>4860321.355621338</v>
      </c>
      <c r="F2194" s="128">
        <v>18700</v>
      </c>
      <c r="G2194" s="128">
        <v>16400</v>
      </c>
      <c r="H2194" s="149" t="s">
        <v>385</v>
      </c>
    </row>
    <row r="2196" spans="1:10" ht="12.75">
      <c r="A2196" s="144" t="s">
        <v>1101</v>
      </c>
      <c r="C2196" s="150" t="s">
        <v>1102</v>
      </c>
      <c r="D2196" s="128">
        <v>4849575.763384501</v>
      </c>
      <c r="F2196" s="128">
        <v>19200</v>
      </c>
      <c r="G2196" s="128">
        <v>15900</v>
      </c>
      <c r="H2196" s="128">
        <v>4832025.763384501</v>
      </c>
      <c r="I2196" s="128">
        <v>-0.0001</v>
      </c>
      <c r="J2196" s="128">
        <v>-0.0001</v>
      </c>
    </row>
    <row r="2197" spans="1:8" ht="12.75">
      <c r="A2197" s="127">
        <v>38385.129282407404</v>
      </c>
      <c r="C2197" s="150" t="s">
        <v>1103</v>
      </c>
      <c r="D2197" s="128">
        <v>57172.99322331596</v>
      </c>
      <c r="F2197" s="128">
        <v>1417.7446878757826</v>
      </c>
      <c r="G2197" s="128">
        <v>624.4997998398399</v>
      </c>
      <c r="H2197" s="128">
        <v>57172.99322331596</v>
      </c>
    </row>
    <row r="2199" spans="3:8" ht="12.75">
      <c r="C2199" s="150" t="s">
        <v>1104</v>
      </c>
      <c r="D2199" s="128">
        <v>1.1789277250803303</v>
      </c>
      <c r="F2199" s="128">
        <v>7.384086916019701</v>
      </c>
      <c r="G2199" s="128">
        <v>3.9276716971059114</v>
      </c>
      <c r="H2199" s="128">
        <v>1.183209610688628</v>
      </c>
    </row>
    <row r="2200" spans="1:10" ht="12.75">
      <c r="A2200" s="144" t="s">
        <v>1093</v>
      </c>
      <c r="C2200" s="145" t="s">
        <v>1094</v>
      </c>
      <c r="D2200" s="145" t="s">
        <v>1095</v>
      </c>
      <c r="F2200" s="145" t="s">
        <v>1096</v>
      </c>
      <c r="G2200" s="145" t="s">
        <v>1097</v>
      </c>
      <c r="H2200" s="145" t="s">
        <v>1098</v>
      </c>
      <c r="I2200" s="146" t="s">
        <v>1099</v>
      </c>
      <c r="J2200" s="145" t="s">
        <v>1100</v>
      </c>
    </row>
    <row r="2201" spans="1:8" ht="12.75">
      <c r="A2201" s="147" t="s">
        <v>1243</v>
      </c>
      <c r="C2201" s="148">
        <v>396.15199999976903</v>
      </c>
      <c r="D2201" s="128">
        <v>5486946.622413635</v>
      </c>
      <c r="F2201" s="128">
        <v>107500</v>
      </c>
      <c r="G2201" s="128">
        <v>110200</v>
      </c>
      <c r="H2201" s="149" t="s">
        <v>386</v>
      </c>
    </row>
    <row r="2203" spans="4:8" ht="12.75">
      <c r="D2203" s="128">
        <v>5585518.406822205</v>
      </c>
      <c r="F2203" s="128">
        <v>107100</v>
      </c>
      <c r="G2203" s="128">
        <v>108800</v>
      </c>
      <c r="H2203" s="149" t="s">
        <v>387</v>
      </c>
    </row>
    <row r="2205" spans="4:8" ht="12.75">
      <c r="D2205" s="128">
        <v>5528067.483352661</v>
      </c>
      <c r="F2205" s="128">
        <v>106800</v>
      </c>
      <c r="G2205" s="128">
        <v>109700</v>
      </c>
      <c r="H2205" s="149" t="s">
        <v>388</v>
      </c>
    </row>
    <row r="2207" spans="1:10" ht="12.75">
      <c r="A2207" s="144" t="s">
        <v>1101</v>
      </c>
      <c r="C2207" s="150" t="s">
        <v>1102</v>
      </c>
      <c r="D2207" s="128">
        <v>5533510.837529501</v>
      </c>
      <c r="F2207" s="128">
        <v>107133.33333333334</v>
      </c>
      <c r="G2207" s="128">
        <v>109566.66666666666</v>
      </c>
      <c r="H2207" s="128">
        <v>5425173.857743531</v>
      </c>
      <c r="I2207" s="128">
        <v>-0.0001</v>
      </c>
      <c r="J2207" s="128">
        <v>-0.0001</v>
      </c>
    </row>
    <row r="2208" spans="1:8" ht="12.75">
      <c r="A2208" s="127">
        <v>38385.12975694444</v>
      </c>
      <c r="C2208" s="150" t="s">
        <v>1103</v>
      </c>
      <c r="D2208" s="128">
        <v>49510.82456285023</v>
      </c>
      <c r="F2208" s="128">
        <v>351.1884584284246</v>
      </c>
      <c r="G2208" s="128">
        <v>709.4598884597588</v>
      </c>
      <c r="H2208" s="128">
        <v>49510.82456285023</v>
      </c>
    </row>
    <row r="2210" spans="3:8" ht="12.75">
      <c r="C2210" s="150" t="s">
        <v>1104</v>
      </c>
      <c r="D2210" s="128">
        <v>0.8947452352863721</v>
      </c>
      <c r="F2210" s="128">
        <v>0.3278050327583304</v>
      </c>
      <c r="G2210" s="128">
        <v>0.6475143490657976</v>
      </c>
      <c r="H2210" s="128">
        <v>0.9126126804615078</v>
      </c>
    </row>
    <row r="2211" spans="1:10" ht="12.75">
      <c r="A2211" s="144" t="s">
        <v>1093</v>
      </c>
      <c r="C2211" s="145" t="s">
        <v>1094</v>
      </c>
      <c r="D2211" s="145" t="s">
        <v>1095</v>
      </c>
      <c r="F2211" s="145" t="s">
        <v>1096</v>
      </c>
      <c r="G2211" s="145" t="s">
        <v>1097</v>
      </c>
      <c r="H2211" s="145" t="s">
        <v>1098</v>
      </c>
      <c r="I2211" s="146" t="s">
        <v>1099</v>
      </c>
      <c r="J2211" s="145" t="s">
        <v>1100</v>
      </c>
    </row>
    <row r="2212" spans="1:8" ht="12.75">
      <c r="A2212" s="147" t="s">
        <v>1250</v>
      </c>
      <c r="C2212" s="148">
        <v>589.5920000001788</v>
      </c>
      <c r="D2212" s="128">
        <v>388982.2129230499</v>
      </c>
      <c r="F2212" s="128">
        <v>3580</v>
      </c>
      <c r="G2212" s="128">
        <v>3259.9999999962747</v>
      </c>
      <c r="H2212" s="149" t="s">
        <v>389</v>
      </c>
    </row>
    <row r="2214" spans="4:8" ht="12.75">
      <c r="D2214" s="128">
        <v>391779.0017795563</v>
      </c>
      <c r="F2214" s="128">
        <v>3730</v>
      </c>
      <c r="G2214" s="128">
        <v>3220</v>
      </c>
      <c r="H2214" s="149" t="s">
        <v>390</v>
      </c>
    </row>
    <row r="2216" spans="4:8" ht="12.75">
      <c r="D2216" s="128">
        <v>376422.63727617264</v>
      </c>
      <c r="F2216" s="128">
        <v>3750</v>
      </c>
      <c r="G2216" s="128">
        <v>3200</v>
      </c>
      <c r="H2216" s="149" t="s">
        <v>391</v>
      </c>
    </row>
    <row r="2218" spans="1:10" ht="12.75">
      <c r="A2218" s="144" t="s">
        <v>1101</v>
      </c>
      <c r="C2218" s="150" t="s">
        <v>1102</v>
      </c>
      <c r="D2218" s="128">
        <v>385727.950659593</v>
      </c>
      <c r="F2218" s="128">
        <v>3686.666666666667</v>
      </c>
      <c r="G2218" s="128">
        <v>3226.6666666654246</v>
      </c>
      <c r="H2218" s="128">
        <v>382271.2839929268</v>
      </c>
      <c r="I2218" s="128">
        <v>-0.0001</v>
      </c>
      <c r="J2218" s="128">
        <v>-0.0001</v>
      </c>
    </row>
    <row r="2219" spans="1:8" ht="12.75">
      <c r="A2219" s="127">
        <v>38385.13024305556</v>
      </c>
      <c r="C2219" s="150" t="s">
        <v>1103</v>
      </c>
      <c r="D2219" s="128">
        <v>8179.067786104203</v>
      </c>
      <c r="F2219" s="128">
        <v>92.91573243177571</v>
      </c>
      <c r="G2219" s="128">
        <v>30.550504631009872</v>
      </c>
      <c r="H2219" s="128">
        <v>8179.067786104203</v>
      </c>
    </row>
    <row r="2221" spans="3:8" ht="12.75">
      <c r="C2221" s="150" t="s">
        <v>1104</v>
      </c>
      <c r="D2221" s="128">
        <v>2.1204239340493825</v>
      </c>
      <c r="F2221" s="128">
        <v>2.5203182395599186</v>
      </c>
      <c r="G2221" s="128">
        <v>0.9468131600523236</v>
      </c>
      <c r="H2221" s="128">
        <v>2.1395977486646736</v>
      </c>
    </row>
    <row r="2222" spans="1:10" ht="12.75">
      <c r="A2222" s="144" t="s">
        <v>1093</v>
      </c>
      <c r="C2222" s="145" t="s">
        <v>1094</v>
      </c>
      <c r="D2222" s="145" t="s">
        <v>1095</v>
      </c>
      <c r="F2222" s="145" t="s">
        <v>1096</v>
      </c>
      <c r="G2222" s="145" t="s">
        <v>1097</v>
      </c>
      <c r="H2222" s="145" t="s">
        <v>1098</v>
      </c>
      <c r="I2222" s="146" t="s">
        <v>1099</v>
      </c>
      <c r="J2222" s="145" t="s">
        <v>1100</v>
      </c>
    </row>
    <row r="2223" spans="1:8" ht="12.75">
      <c r="A2223" s="147" t="s">
        <v>1251</v>
      </c>
      <c r="C2223" s="148">
        <v>766.4900000002235</v>
      </c>
      <c r="D2223" s="128">
        <v>2989.8843679726124</v>
      </c>
      <c r="F2223" s="128">
        <v>1796</v>
      </c>
      <c r="G2223" s="128">
        <v>1616</v>
      </c>
      <c r="H2223" s="149" t="s">
        <v>392</v>
      </c>
    </row>
    <row r="2225" spans="4:8" ht="12.75">
      <c r="D2225" s="128">
        <v>2936.4467185363173</v>
      </c>
      <c r="F2225" s="128">
        <v>1712</v>
      </c>
      <c r="G2225" s="128">
        <v>1746</v>
      </c>
      <c r="H2225" s="149" t="s">
        <v>393</v>
      </c>
    </row>
    <row r="2227" spans="4:8" ht="12.75">
      <c r="D2227" s="128">
        <v>2830.9171608537436</v>
      </c>
      <c r="F2227" s="128">
        <v>1732.9999999981374</v>
      </c>
      <c r="G2227" s="128">
        <v>1917.0000000018626</v>
      </c>
      <c r="H2227" s="149" t="s">
        <v>394</v>
      </c>
    </row>
    <row r="2229" spans="1:10" ht="12.75">
      <c r="A2229" s="144" t="s">
        <v>1101</v>
      </c>
      <c r="C2229" s="150" t="s">
        <v>1102</v>
      </c>
      <c r="D2229" s="128">
        <v>2919.082749120891</v>
      </c>
      <c r="F2229" s="128">
        <v>1746.9999999993793</v>
      </c>
      <c r="G2229" s="128">
        <v>1759.6666666672877</v>
      </c>
      <c r="H2229" s="128">
        <v>1165.5022613159888</v>
      </c>
      <c r="I2229" s="128">
        <v>-0.0001</v>
      </c>
      <c r="J2229" s="128">
        <v>-0.0001</v>
      </c>
    </row>
    <row r="2230" spans="1:8" ht="12.75">
      <c r="A2230" s="127">
        <v>38385.130740740744</v>
      </c>
      <c r="C2230" s="150" t="s">
        <v>1103</v>
      </c>
      <c r="D2230" s="128">
        <v>80.89359560675719</v>
      </c>
      <c r="F2230" s="128">
        <v>43.71498598908875</v>
      </c>
      <c r="G2230" s="128">
        <v>150.9646757808786</v>
      </c>
      <c r="H2230" s="128">
        <v>80.89359560675719</v>
      </c>
    </row>
    <row r="2232" spans="3:8" ht="12.75">
      <c r="C2232" s="150" t="s">
        <v>1104</v>
      </c>
      <c r="D2232" s="128">
        <v>2.7711991251744763</v>
      </c>
      <c r="F2232" s="128">
        <v>2.502288837384332</v>
      </c>
      <c r="G2232" s="128">
        <v>8.57916323816018</v>
      </c>
      <c r="H2232" s="128">
        <v>6.940663977384207</v>
      </c>
    </row>
    <row r="2233" spans="1:16" ht="12.75">
      <c r="A2233" s="138" t="s">
        <v>1183</v>
      </c>
      <c r="B2233" s="133" t="s">
        <v>395</v>
      </c>
      <c r="D2233" s="138" t="s">
        <v>1184</v>
      </c>
      <c r="E2233" s="133" t="s">
        <v>1185</v>
      </c>
      <c r="F2233" s="134" t="s">
        <v>1274</v>
      </c>
      <c r="G2233" s="139" t="s">
        <v>1187</v>
      </c>
      <c r="H2233" s="140">
        <v>2</v>
      </c>
      <c r="I2233" s="141" t="s">
        <v>1188</v>
      </c>
      <c r="J2233" s="140">
        <v>5</v>
      </c>
      <c r="K2233" s="139" t="s">
        <v>1189</v>
      </c>
      <c r="L2233" s="142">
        <v>1</v>
      </c>
      <c r="M2233" s="139" t="s">
        <v>1190</v>
      </c>
      <c r="N2233" s="143">
        <v>1</v>
      </c>
      <c r="O2233" s="139" t="s">
        <v>1191</v>
      </c>
      <c r="P2233" s="143">
        <v>1</v>
      </c>
    </row>
    <row r="2235" spans="1:10" ht="12.75">
      <c r="A2235" s="144" t="s">
        <v>1093</v>
      </c>
      <c r="C2235" s="145" t="s">
        <v>1094</v>
      </c>
      <c r="D2235" s="145" t="s">
        <v>1095</v>
      </c>
      <c r="F2235" s="145" t="s">
        <v>1096</v>
      </c>
      <c r="G2235" s="145" t="s">
        <v>1097</v>
      </c>
      <c r="H2235" s="145" t="s">
        <v>1098</v>
      </c>
      <c r="I2235" s="146" t="s">
        <v>1099</v>
      </c>
      <c r="J2235" s="145" t="s">
        <v>1100</v>
      </c>
    </row>
    <row r="2236" spans="1:8" ht="12.75">
      <c r="A2236" s="147" t="s">
        <v>1215</v>
      </c>
      <c r="C2236" s="148">
        <v>178.2290000000503</v>
      </c>
      <c r="D2236" s="128">
        <v>575.4235205762088</v>
      </c>
      <c r="F2236" s="128">
        <v>553</v>
      </c>
      <c r="G2236" s="128">
        <v>536</v>
      </c>
      <c r="H2236" s="149" t="s">
        <v>396</v>
      </c>
    </row>
    <row r="2238" spans="4:8" ht="12.75">
      <c r="D2238" s="128">
        <v>600</v>
      </c>
      <c r="F2238" s="128">
        <v>548</v>
      </c>
      <c r="G2238" s="128">
        <v>553</v>
      </c>
      <c r="H2238" s="149" t="s">
        <v>397</v>
      </c>
    </row>
    <row r="2240" spans="4:8" ht="12.75">
      <c r="D2240" s="128">
        <v>630.3369167540222</v>
      </c>
      <c r="F2240" s="128">
        <v>584</v>
      </c>
      <c r="G2240" s="128">
        <v>601</v>
      </c>
      <c r="H2240" s="149" t="s">
        <v>398</v>
      </c>
    </row>
    <row r="2242" spans="1:8" ht="12.75">
      <c r="A2242" s="144" t="s">
        <v>1101</v>
      </c>
      <c r="C2242" s="150" t="s">
        <v>1102</v>
      </c>
      <c r="D2242" s="128">
        <v>601.9201457767437</v>
      </c>
      <c r="F2242" s="128">
        <v>561.6666666666666</v>
      </c>
      <c r="G2242" s="128">
        <v>563.3333333333334</v>
      </c>
      <c r="H2242" s="128">
        <v>39.37131765174369</v>
      </c>
    </row>
    <row r="2243" spans="1:8" ht="12.75">
      <c r="A2243" s="127">
        <v>38385.13297453704</v>
      </c>
      <c r="C2243" s="150" t="s">
        <v>1103</v>
      </c>
      <c r="D2243" s="128">
        <v>27.507008012475417</v>
      </c>
      <c r="F2243" s="128">
        <v>19.502136635080102</v>
      </c>
      <c r="G2243" s="128">
        <v>33.70954365359064</v>
      </c>
      <c r="H2243" s="128">
        <v>27.507008012475417</v>
      </c>
    </row>
    <row r="2245" spans="3:8" ht="12.75">
      <c r="C2245" s="150" t="s">
        <v>1104</v>
      </c>
      <c r="D2245" s="128">
        <v>4.569876619925919</v>
      </c>
      <c r="F2245" s="128">
        <v>3.4721904988273185</v>
      </c>
      <c r="G2245" s="128">
        <v>5.983942660400706</v>
      </c>
      <c r="H2245" s="128">
        <v>69.86560179617759</v>
      </c>
    </row>
    <row r="2246" spans="1:10" ht="12.75">
      <c r="A2246" s="144" t="s">
        <v>1093</v>
      </c>
      <c r="C2246" s="145" t="s">
        <v>1094</v>
      </c>
      <c r="D2246" s="145" t="s">
        <v>1095</v>
      </c>
      <c r="F2246" s="145" t="s">
        <v>1096</v>
      </c>
      <c r="G2246" s="145" t="s">
        <v>1097</v>
      </c>
      <c r="H2246" s="145" t="s">
        <v>1098</v>
      </c>
      <c r="I2246" s="146" t="s">
        <v>1099</v>
      </c>
      <c r="J2246" s="145" t="s">
        <v>1100</v>
      </c>
    </row>
    <row r="2247" spans="1:8" ht="12.75">
      <c r="A2247" s="147" t="s">
        <v>1244</v>
      </c>
      <c r="C2247" s="148">
        <v>251.61100000003353</v>
      </c>
      <c r="D2247" s="128">
        <v>4377333.716278076</v>
      </c>
      <c r="F2247" s="128">
        <v>31700</v>
      </c>
      <c r="G2247" s="128">
        <v>27000</v>
      </c>
      <c r="H2247" s="149" t="s">
        <v>399</v>
      </c>
    </row>
    <row r="2249" spans="4:8" ht="12.75">
      <c r="D2249" s="128">
        <v>4189043.888568878</v>
      </c>
      <c r="F2249" s="128">
        <v>32900</v>
      </c>
      <c r="G2249" s="128">
        <v>27400</v>
      </c>
      <c r="H2249" s="149" t="s">
        <v>400</v>
      </c>
    </row>
    <row r="2251" spans="4:8" ht="12.75">
      <c r="D2251" s="128">
        <v>4414089.189125061</v>
      </c>
      <c r="F2251" s="128">
        <v>32300</v>
      </c>
      <c r="G2251" s="128">
        <v>26900</v>
      </c>
      <c r="H2251" s="149" t="s">
        <v>401</v>
      </c>
    </row>
    <row r="2253" spans="1:10" ht="12.75">
      <c r="A2253" s="144" t="s">
        <v>1101</v>
      </c>
      <c r="C2253" s="150" t="s">
        <v>1102</v>
      </c>
      <c r="D2253" s="128">
        <v>4326822.264657338</v>
      </c>
      <c r="F2253" s="128">
        <v>32300</v>
      </c>
      <c r="G2253" s="128">
        <v>27100</v>
      </c>
      <c r="H2253" s="128">
        <v>4297147.894449233</v>
      </c>
      <c r="I2253" s="128">
        <v>-0.0001</v>
      </c>
      <c r="J2253" s="128">
        <v>-0.0001</v>
      </c>
    </row>
    <row r="2254" spans="1:8" ht="12.75">
      <c r="A2254" s="127">
        <v>38385.13344907408</v>
      </c>
      <c r="C2254" s="150" t="s">
        <v>1103</v>
      </c>
      <c r="D2254" s="128">
        <v>120726.55832182633</v>
      </c>
      <c r="F2254" s="128">
        <v>600</v>
      </c>
      <c r="G2254" s="128">
        <v>264.575131106459</v>
      </c>
      <c r="H2254" s="128">
        <v>120726.55832182633</v>
      </c>
    </row>
    <row r="2256" spans="3:8" ht="12.75">
      <c r="C2256" s="150" t="s">
        <v>1104</v>
      </c>
      <c r="D2256" s="128">
        <v>2.790189911611431</v>
      </c>
      <c r="F2256" s="128">
        <v>1.8575851393188854</v>
      </c>
      <c r="G2256" s="128">
        <v>0.9762919967028009</v>
      </c>
      <c r="H2256" s="128">
        <v>2.8094578377852146</v>
      </c>
    </row>
    <row r="2257" spans="1:10" ht="12.75">
      <c r="A2257" s="144" t="s">
        <v>1093</v>
      </c>
      <c r="C2257" s="145" t="s">
        <v>1094</v>
      </c>
      <c r="D2257" s="145" t="s">
        <v>1095</v>
      </c>
      <c r="F2257" s="145" t="s">
        <v>1096</v>
      </c>
      <c r="G2257" s="145" t="s">
        <v>1097</v>
      </c>
      <c r="H2257" s="145" t="s">
        <v>1098</v>
      </c>
      <c r="I2257" s="146" t="s">
        <v>1099</v>
      </c>
      <c r="J2257" s="145" t="s">
        <v>1100</v>
      </c>
    </row>
    <row r="2258" spans="1:8" ht="12.75">
      <c r="A2258" s="147" t="s">
        <v>1247</v>
      </c>
      <c r="C2258" s="148">
        <v>257.6099999998696</v>
      </c>
      <c r="D2258" s="128">
        <v>353469.3699836731</v>
      </c>
      <c r="F2258" s="128">
        <v>14867.5</v>
      </c>
      <c r="G2258" s="128">
        <v>11997.5</v>
      </c>
      <c r="H2258" s="149" t="s">
        <v>402</v>
      </c>
    </row>
    <row r="2260" spans="4:8" ht="12.75">
      <c r="D2260" s="128">
        <v>352951.7119297981</v>
      </c>
      <c r="F2260" s="128">
        <v>14742.5</v>
      </c>
      <c r="G2260" s="128">
        <v>12085</v>
      </c>
      <c r="H2260" s="149" t="s">
        <v>403</v>
      </c>
    </row>
    <row r="2262" spans="4:8" ht="12.75">
      <c r="D2262" s="128">
        <v>354190.29980516434</v>
      </c>
      <c r="F2262" s="128">
        <v>14562.5</v>
      </c>
      <c r="G2262" s="128">
        <v>12317.5</v>
      </c>
      <c r="H2262" s="149" t="s">
        <v>404</v>
      </c>
    </row>
    <row r="2264" spans="1:10" ht="12.75">
      <c r="A2264" s="144" t="s">
        <v>1101</v>
      </c>
      <c r="C2264" s="150" t="s">
        <v>1102</v>
      </c>
      <c r="D2264" s="128">
        <v>353537.1272395452</v>
      </c>
      <c r="F2264" s="128">
        <v>14724.166666666668</v>
      </c>
      <c r="G2264" s="128">
        <v>12133.333333333332</v>
      </c>
      <c r="H2264" s="128">
        <v>340108.3772395452</v>
      </c>
      <c r="I2264" s="128">
        <v>-0.0001</v>
      </c>
      <c r="J2264" s="128">
        <v>-0.0001</v>
      </c>
    </row>
    <row r="2265" spans="1:8" ht="12.75">
      <c r="A2265" s="127">
        <v>38385.13408564815</v>
      </c>
      <c r="C2265" s="150" t="s">
        <v>1103</v>
      </c>
      <c r="D2265" s="128">
        <v>622.0677339107991</v>
      </c>
      <c r="F2265" s="128">
        <v>153.324275094759</v>
      </c>
      <c r="G2265" s="128">
        <v>165.3846526535438</v>
      </c>
      <c r="H2265" s="128">
        <v>622.0677339107991</v>
      </c>
    </row>
    <row r="2267" spans="3:8" ht="12.75">
      <c r="C2267" s="150" t="s">
        <v>1104</v>
      </c>
      <c r="D2267" s="128">
        <v>0.17595541910066673</v>
      </c>
      <c r="F2267" s="128">
        <v>1.0413103747450947</v>
      </c>
      <c r="G2267" s="128">
        <v>1.3630603240676695</v>
      </c>
      <c r="H2267" s="128">
        <v>0.18290279673783633</v>
      </c>
    </row>
    <row r="2268" spans="1:10" ht="12.75">
      <c r="A2268" s="144" t="s">
        <v>1093</v>
      </c>
      <c r="C2268" s="145" t="s">
        <v>1094</v>
      </c>
      <c r="D2268" s="145" t="s">
        <v>1095</v>
      </c>
      <c r="F2268" s="145" t="s">
        <v>1096</v>
      </c>
      <c r="G2268" s="145" t="s">
        <v>1097</v>
      </c>
      <c r="H2268" s="145" t="s">
        <v>1098</v>
      </c>
      <c r="I2268" s="146" t="s">
        <v>1099</v>
      </c>
      <c r="J2268" s="145" t="s">
        <v>1100</v>
      </c>
    </row>
    <row r="2269" spans="1:8" ht="12.75">
      <c r="A2269" s="147" t="s">
        <v>1246</v>
      </c>
      <c r="C2269" s="148">
        <v>259.9399999999441</v>
      </c>
      <c r="D2269" s="128">
        <v>3702599.586669922</v>
      </c>
      <c r="F2269" s="128">
        <v>25850</v>
      </c>
      <c r="G2269" s="128">
        <v>22525</v>
      </c>
      <c r="H2269" s="149" t="s">
        <v>405</v>
      </c>
    </row>
    <row r="2271" spans="4:8" ht="12.75">
      <c r="D2271" s="128">
        <v>3459398.225933075</v>
      </c>
      <c r="F2271" s="128">
        <v>26425</v>
      </c>
      <c r="G2271" s="128">
        <v>22400</v>
      </c>
      <c r="H2271" s="149" t="s">
        <v>406</v>
      </c>
    </row>
    <row r="2273" spans="4:8" ht="12.75">
      <c r="D2273" s="128">
        <v>3604440.167957306</v>
      </c>
      <c r="F2273" s="128">
        <v>26625</v>
      </c>
      <c r="G2273" s="128">
        <v>22625</v>
      </c>
      <c r="H2273" s="149" t="s">
        <v>407</v>
      </c>
    </row>
    <row r="2275" spans="1:10" ht="12.75">
      <c r="A2275" s="144" t="s">
        <v>1101</v>
      </c>
      <c r="C2275" s="150" t="s">
        <v>1102</v>
      </c>
      <c r="D2275" s="128">
        <v>3588812.6601867676</v>
      </c>
      <c r="F2275" s="128">
        <v>26300</v>
      </c>
      <c r="G2275" s="128">
        <v>22516.666666666664</v>
      </c>
      <c r="H2275" s="128">
        <v>3564385.2191093266</v>
      </c>
      <c r="I2275" s="128">
        <v>-0.0001</v>
      </c>
      <c r="J2275" s="128">
        <v>-0.0001</v>
      </c>
    </row>
    <row r="2276" spans="1:8" ht="12.75">
      <c r="A2276" s="127">
        <v>38385.13475694445</v>
      </c>
      <c r="C2276" s="150" t="s">
        <v>1103</v>
      </c>
      <c r="D2276" s="128">
        <v>122351.5006667402</v>
      </c>
      <c r="F2276" s="128">
        <v>402.336923485777</v>
      </c>
      <c r="G2276" s="128">
        <v>112.73124382057235</v>
      </c>
      <c r="H2276" s="128">
        <v>122351.5006667402</v>
      </c>
    </row>
    <row r="2278" spans="3:8" ht="12.75">
      <c r="C2278" s="150" t="s">
        <v>1104</v>
      </c>
      <c r="D2278" s="128">
        <v>3.4092473542593016</v>
      </c>
      <c r="F2278" s="128">
        <v>1.5297981881588476</v>
      </c>
      <c r="G2278" s="128">
        <v>0.5006568933556138</v>
      </c>
      <c r="H2278" s="128">
        <v>3.4326116046826605</v>
      </c>
    </row>
    <row r="2279" spans="1:10" ht="12.75">
      <c r="A2279" s="144" t="s">
        <v>1093</v>
      </c>
      <c r="C2279" s="145" t="s">
        <v>1094</v>
      </c>
      <c r="D2279" s="145" t="s">
        <v>1095</v>
      </c>
      <c r="F2279" s="145" t="s">
        <v>1096</v>
      </c>
      <c r="G2279" s="145" t="s">
        <v>1097</v>
      </c>
      <c r="H2279" s="145" t="s">
        <v>1098</v>
      </c>
      <c r="I2279" s="146" t="s">
        <v>1099</v>
      </c>
      <c r="J2279" s="145" t="s">
        <v>1100</v>
      </c>
    </row>
    <row r="2280" spans="1:8" ht="12.75">
      <c r="A2280" s="147" t="s">
        <v>1248</v>
      </c>
      <c r="C2280" s="148">
        <v>285.2129999999888</v>
      </c>
      <c r="D2280" s="128">
        <v>2598850</v>
      </c>
      <c r="F2280" s="128">
        <v>19400</v>
      </c>
      <c r="G2280" s="128">
        <v>16475</v>
      </c>
      <c r="H2280" s="149" t="s">
        <v>408</v>
      </c>
    </row>
    <row r="2282" spans="4:8" ht="12.75">
      <c r="D2282" s="128">
        <v>2806028.418045044</v>
      </c>
      <c r="F2282" s="128">
        <v>19975</v>
      </c>
      <c r="G2282" s="128">
        <v>16875</v>
      </c>
      <c r="H2282" s="149" t="s">
        <v>409</v>
      </c>
    </row>
    <row r="2284" spans="4:8" ht="12.75">
      <c r="D2284" s="128">
        <v>2770015.9965553284</v>
      </c>
      <c r="F2284" s="128">
        <v>20400</v>
      </c>
      <c r="G2284" s="128">
        <v>16900</v>
      </c>
      <c r="H2284" s="149" t="s">
        <v>410</v>
      </c>
    </row>
    <row r="2286" spans="1:10" ht="12.75">
      <c r="A2286" s="144" t="s">
        <v>1101</v>
      </c>
      <c r="C2286" s="150" t="s">
        <v>1102</v>
      </c>
      <c r="D2286" s="128">
        <v>2724964.804866791</v>
      </c>
      <c r="F2286" s="128">
        <v>19925</v>
      </c>
      <c r="G2286" s="128">
        <v>16750</v>
      </c>
      <c r="H2286" s="128">
        <v>2706795.120784166</v>
      </c>
      <c r="I2286" s="128">
        <v>-0.0001</v>
      </c>
      <c r="J2286" s="128">
        <v>-0.0001</v>
      </c>
    </row>
    <row r="2287" spans="1:8" ht="12.75">
      <c r="A2287" s="127">
        <v>38385.13543981482</v>
      </c>
      <c r="C2287" s="150" t="s">
        <v>1103</v>
      </c>
      <c r="D2287" s="128">
        <v>110692.96106948264</v>
      </c>
      <c r="F2287" s="128">
        <v>501.87149749711824</v>
      </c>
      <c r="G2287" s="128">
        <v>238.4848003542364</v>
      </c>
      <c r="H2287" s="128">
        <v>110692.96106948264</v>
      </c>
    </row>
    <row r="2289" spans="3:8" ht="12.75">
      <c r="C2289" s="150" t="s">
        <v>1104</v>
      </c>
      <c r="D2289" s="128">
        <v>4.062179477393061</v>
      </c>
      <c r="F2289" s="128">
        <v>2.518802998730832</v>
      </c>
      <c r="G2289" s="128">
        <v>1.4237898528611126</v>
      </c>
      <c r="H2289" s="128">
        <v>4.089447340122831</v>
      </c>
    </row>
    <row r="2290" spans="1:10" ht="12.75">
      <c r="A2290" s="144" t="s">
        <v>1093</v>
      </c>
      <c r="C2290" s="145" t="s">
        <v>1094</v>
      </c>
      <c r="D2290" s="145" t="s">
        <v>1095</v>
      </c>
      <c r="F2290" s="145" t="s">
        <v>1096</v>
      </c>
      <c r="G2290" s="145" t="s">
        <v>1097</v>
      </c>
      <c r="H2290" s="145" t="s">
        <v>1098</v>
      </c>
      <c r="I2290" s="146" t="s">
        <v>1099</v>
      </c>
      <c r="J2290" s="145" t="s">
        <v>1100</v>
      </c>
    </row>
    <row r="2291" spans="1:8" ht="12.75">
      <c r="A2291" s="147" t="s">
        <v>1244</v>
      </c>
      <c r="C2291" s="148">
        <v>288.1579999998212</v>
      </c>
      <c r="D2291" s="128">
        <v>429499.6856665611</v>
      </c>
      <c r="F2291" s="128">
        <v>5180</v>
      </c>
      <c r="G2291" s="128">
        <v>4330</v>
      </c>
      <c r="H2291" s="149" t="s">
        <v>411</v>
      </c>
    </row>
    <row r="2293" spans="4:8" ht="12.75">
      <c r="D2293" s="128">
        <v>438482.1654229164</v>
      </c>
      <c r="F2293" s="128">
        <v>5180</v>
      </c>
      <c r="G2293" s="128">
        <v>4330</v>
      </c>
      <c r="H2293" s="149" t="s">
        <v>412</v>
      </c>
    </row>
    <row r="2295" spans="4:8" ht="12.75">
      <c r="D2295" s="128">
        <v>411229.76400995255</v>
      </c>
      <c r="F2295" s="128">
        <v>5180</v>
      </c>
      <c r="G2295" s="128">
        <v>4330</v>
      </c>
      <c r="H2295" s="149" t="s">
        <v>413</v>
      </c>
    </row>
    <row r="2297" spans="1:10" ht="12.75">
      <c r="A2297" s="144" t="s">
        <v>1101</v>
      </c>
      <c r="C2297" s="150" t="s">
        <v>1102</v>
      </c>
      <c r="D2297" s="128">
        <v>426403.87169981</v>
      </c>
      <c r="F2297" s="128">
        <v>5180</v>
      </c>
      <c r="G2297" s="128">
        <v>4330</v>
      </c>
      <c r="H2297" s="128">
        <v>421655.45355821704</v>
      </c>
      <c r="I2297" s="128">
        <v>-0.0001</v>
      </c>
      <c r="J2297" s="128">
        <v>-0.0001</v>
      </c>
    </row>
    <row r="2298" spans="1:8" ht="12.75">
      <c r="A2298" s="127">
        <v>38385.13585648148</v>
      </c>
      <c r="C2298" s="150" t="s">
        <v>1103</v>
      </c>
      <c r="D2298" s="128">
        <v>13887.454546492148</v>
      </c>
      <c r="H2298" s="128">
        <v>13887.454546492148</v>
      </c>
    </row>
    <row r="2300" spans="3:8" ht="12.75">
      <c r="C2300" s="150" t="s">
        <v>1104</v>
      </c>
      <c r="D2300" s="128">
        <v>3.2568781543027283</v>
      </c>
      <c r="F2300" s="128">
        <v>0</v>
      </c>
      <c r="G2300" s="128">
        <v>0</v>
      </c>
      <c r="H2300" s="128">
        <v>3.2935550647573297</v>
      </c>
    </row>
    <row r="2301" spans="1:10" ht="12.75">
      <c r="A2301" s="144" t="s">
        <v>1093</v>
      </c>
      <c r="C2301" s="145" t="s">
        <v>1094</v>
      </c>
      <c r="D2301" s="145" t="s">
        <v>1095</v>
      </c>
      <c r="F2301" s="145" t="s">
        <v>1096</v>
      </c>
      <c r="G2301" s="145" t="s">
        <v>1097</v>
      </c>
      <c r="H2301" s="145" t="s">
        <v>1098</v>
      </c>
      <c r="I2301" s="146" t="s">
        <v>1099</v>
      </c>
      <c r="J2301" s="145" t="s">
        <v>1100</v>
      </c>
    </row>
    <row r="2302" spans="1:8" ht="12.75">
      <c r="A2302" s="147" t="s">
        <v>1245</v>
      </c>
      <c r="C2302" s="148">
        <v>334.94100000010803</v>
      </c>
      <c r="D2302" s="128">
        <v>120930.43224287033</v>
      </c>
      <c r="F2302" s="128">
        <v>31000</v>
      </c>
      <c r="H2302" s="149" t="s">
        <v>414</v>
      </c>
    </row>
    <row r="2304" spans="4:8" ht="12.75">
      <c r="D2304" s="128">
        <v>120419.2959843874</v>
      </c>
      <c r="F2304" s="128">
        <v>31100</v>
      </c>
      <c r="H2304" s="149" t="s">
        <v>415</v>
      </c>
    </row>
    <row r="2306" spans="4:8" ht="12.75">
      <c r="D2306" s="128">
        <v>125345.99636697769</v>
      </c>
      <c r="F2306" s="128">
        <v>31000</v>
      </c>
      <c r="H2306" s="149" t="s">
        <v>416</v>
      </c>
    </row>
    <row r="2308" spans="1:10" ht="12.75">
      <c r="A2308" s="144" t="s">
        <v>1101</v>
      </c>
      <c r="C2308" s="150" t="s">
        <v>1102</v>
      </c>
      <c r="D2308" s="128">
        <v>122231.90819807848</v>
      </c>
      <c r="F2308" s="128">
        <v>31033.333333333336</v>
      </c>
      <c r="H2308" s="128">
        <v>91198.57486474514</v>
      </c>
      <c r="I2308" s="128">
        <v>-0.0001</v>
      </c>
      <c r="J2308" s="128">
        <v>-0.0001</v>
      </c>
    </row>
    <row r="2309" spans="1:8" ht="12.75">
      <c r="A2309" s="127">
        <v>38385.136296296296</v>
      </c>
      <c r="C2309" s="150" t="s">
        <v>1103</v>
      </c>
      <c r="D2309" s="128">
        <v>2708.9617774057488</v>
      </c>
      <c r="F2309" s="128">
        <v>57.73502691896257</v>
      </c>
      <c r="H2309" s="128">
        <v>2708.9617774057488</v>
      </c>
    </row>
    <row r="2311" spans="3:8" ht="12.75">
      <c r="C2311" s="150" t="s">
        <v>1104</v>
      </c>
      <c r="D2311" s="128">
        <v>2.2162476372502002</v>
      </c>
      <c r="F2311" s="128">
        <v>0.18604197718247872</v>
      </c>
      <c r="H2311" s="128">
        <v>2.970399242996239</v>
      </c>
    </row>
    <row r="2312" spans="1:10" ht="12.75">
      <c r="A2312" s="144" t="s">
        <v>1093</v>
      </c>
      <c r="C2312" s="145" t="s">
        <v>1094</v>
      </c>
      <c r="D2312" s="145" t="s">
        <v>1095</v>
      </c>
      <c r="F2312" s="145" t="s">
        <v>1096</v>
      </c>
      <c r="G2312" s="145" t="s">
        <v>1097</v>
      </c>
      <c r="H2312" s="145" t="s">
        <v>1098</v>
      </c>
      <c r="I2312" s="146" t="s">
        <v>1099</v>
      </c>
      <c r="J2312" s="145" t="s">
        <v>1100</v>
      </c>
    </row>
    <row r="2313" spans="1:8" ht="12.75">
      <c r="A2313" s="147" t="s">
        <v>1249</v>
      </c>
      <c r="C2313" s="148">
        <v>393.36599999992177</v>
      </c>
      <c r="D2313" s="128">
        <v>2798697.2691841125</v>
      </c>
      <c r="F2313" s="128">
        <v>13500</v>
      </c>
      <c r="G2313" s="128">
        <v>12300</v>
      </c>
      <c r="H2313" s="149" t="s">
        <v>417</v>
      </c>
    </row>
    <row r="2315" spans="4:8" ht="12.75">
      <c r="D2315" s="128">
        <v>2783649.9813919067</v>
      </c>
      <c r="F2315" s="128">
        <v>13800</v>
      </c>
      <c r="G2315" s="128">
        <v>12200</v>
      </c>
      <c r="H2315" s="149" t="s">
        <v>418</v>
      </c>
    </row>
    <row r="2317" spans="4:8" ht="12.75">
      <c r="D2317" s="128">
        <v>2702847.635887146</v>
      </c>
      <c r="F2317" s="128">
        <v>13500</v>
      </c>
      <c r="G2317" s="128">
        <v>12500</v>
      </c>
      <c r="H2317" s="149" t="s">
        <v>419</v>
      </c>
    </row>
    <row r="2319" spans="1:10" ht="12.75">
      <c r="A2319" s="144" t="s">
        <v>1101</v>
      </c>
      <c r="C2319" s="150" t="s">
        <v>1102</v>
      </c>
      <c r="D2319" s="128">
        <v>2761731.6288210554</v>
      </c>
      <c r="F2319" s="128">
        <v>13600</v>
      </c>
      <c r="G2319" s="128">
        <v>12333.333333333332</v>
      </c>
      <c r="H2319" s="128">
        <v>2748764.9621543884</v>
      </c>
      <c r="I2319" s="128">
        <v>-0.0001</v>
      </c>
      <c r="J2319" s="128">
        <v>-0.0001</v>
      </c>
    </row>
    <row r="2320" spans="1:8" ht="12.75">
      <c r="A2320" s="127">
        <v>38385.13674768519</v>
      </c>
      <c r="C2320" s="150" t="s">
        <v>1103</v>
      </c>
      <c r="D2320" s="128">
        <v>51547.05312002165</v>
      </c>
      <c r="F2320" s="128">
        <v>173.20508075688772</v>
      </c>
      <c r="G2320" s="128">
        <v>152.7525231651947</v>
      </c>
      <c r="H2320" s="128">
        <v>51547.05312002165</v>
      </c>
    </row>
    <row r="2322" spans="3:8" ht="12.75">
      <c r="C2322" s="150" t="s">
        <v>1104</v>
      </c>
      <c r="D2322" s="128">
        <v>1.8664758219837014</v>
      </c>
      <c r="F2322" s="128">
        <v>1.2735667702712332</v>
      </c>
      <c r="G2322" s="128">
        <v>1.2385339716096873</v>
      </c>
      <c r="H2322" s="128">
        <v>1.8752804925023794</v>
      </c>
    </row>
    <row r="2323" spans="1:10" ht="12.75">
      <c r="A2323" s="144" t="s">
        <v>1093</v>
      </c>
      <c r="C2323" s="145" t="s">
        <v>1094</v>
      </c>
      <c r="D2323" s="145" t="s">
        <v>1095</v>
      </c>
      <c r="F2323" s="145" t="s">
        <v>1096</v>
      </c>
      <c r="G2323" s="145" t="s">
        <v>1097</v>
      </c>
      <c r="H2323" s="145" t="s">
        <v>1098</v>
      </c>
      <c r="I2323" s="146" t="s">
        <v>1099</v>
      </c>
      <c r="J2323" s="145" t="s">
        <v>1100</v>
      </c>
    </row>
    <row r="2324" spans="1:8" ht="12.75">
      <c r="A2324" s="147" t="s">
        <v>1243</v>
      </c>
      <c r="C2324" s="148">
        <v>396.15199999976903</v>
      </c>
      <c r="D2324" s="128">
        <v>5073187.7624053955</v>
      </c>
      <c r="F2324" s="128">
        <v>101000</v>
      </c>
      <c r="G2324" s="128">
        <v>102000</v>
      </c>
      <c r="H2324" s="149" t="s">
        <v>420</v>
      </c>
    </row>
    <row r="2326" spans="4:8" ht="12.75">
      <c r="D2326" s="128">
        <v>5171179.235900879</v>
      </c>
      <c r="F2326" s="128">
        <v>100900</v>
      </c>
      <c r="G2326" s="128">
        <v>101400</v>
      </c>
      <c r="H2326" s="149" t="s">
        <v>421</v>
      </c>
    </row>
    <row r="2328" spans="4:8" ht="12.75">
      <c r="D2328" s="128">
        <v>5234709.184020996</v>
      </c>
      <c r="F2328" s="128">
        <v>100300</v>
      </c>
      <c r="G2328" s="128">
        <v>101600</v>
      </c>
      <c r="H2328" s="149" t="s">
        <v>422</v>
      </c>
    </row>
    <row r="2330" spans="1:10" ht="12.75">
      <c r="A2330" s="144" t="s">
        <v>1101</v>
      </c>
      <c r="C2330" s="150" t="s">
        <v>1102</v>
      </c>
      <c r="D2330" s="128">
        <v>5159692.060775757</v>
      </c>
      <c r="F2330" s="128">
        <v>100733.33333333334</v>
      </c>
      <c r="G2330" s="128">
        <v>101666.66666666666</v>
      </c>
      <c r="H2330" s="128">
        <v>5058497.054830454</v>
      </c>
      <c r="I2330" s="128">
        <v>-0.0001</v>
      </c>
      <c r="J2330" s="128">
        <v>-0.0001</v>
      </c>
    </row>
    <row r="2331" spans="1:8" ht="12.75">
      <c r="A2331" s="127">
        <v>38385.13722222222</v>
      </c>
      <c r="C2331" s="150" t="s">
        <v>1103</v>
      </c>
      <c r="D2331" s="128">
        <v>81371.11775345515</v>
      </c>
      <c r="F2331" s="128">
        <v>378.5938897200183</v>
      </c>
      <c r="G2331" s="128">
        <v>305.5050463303894</v>
      </c>
      <c r="H2331" s="128">
        <v>81371.11775345515</v>
      </c>
    </row>
    <row r="2333" spans="3:8" ht="12.75">
      <c r="C2333" s="150" t="s">
        <v>1104</v>
      </c>
      <c r="D2333" s="128">
        <v>1.5770537620266634</v>
      </c>
      <c r="F2333" s="128">
        <v>0.37583774624753624</v>
      </c>
      <c r="G2333" s="128">
        <v>0.30049676688235033</v>
      </c>
      <c r="H2333" s="128">
        <v>1.6086026515672742</v>
      </c>
    </row>
    <row r="2334" spans="1:10" ht="12.75">
      <c r="A2334" s="144" t="s">
        <v>1093</v>
      </c>
      <c r="C2334" s="145" t="s">
        <v>1094</v>
      </c>
      <c r="D2334" s="145" t="s">
        <v>1095</v>
      </c>
      <c r="F2334" s="145" t="s">
        <v>1096</v>
      </c>
      <c r="G2334" s="145" t="s">
        <v>1097</v>
      </c>
      <c r="H2334" s="145" t="s">
        <v>1098</v>
      </c>
      <c r="I2334" s="146" t="s">
        <v>1099</v>
      </c>
      <c r="J2334" s="145" t="s">
        <v>1100</v>
      </c>
    </row>
    <row r="2335" spans="1:8" ht="12.75">
      <c r="A2335" s="147" t="s">
        <v>1250</v>
      </c>
      <c r="C2335" s="148">
        <v>589.5920000001788</v>
      </c>
      <c r="D2335" s="128">
        <v>235636.18609452248</v>
      </c>
      <c r="F2335" s="128">
        <v>2980</v>
      </c>
      <c r="G2335" s="128">
        <v>2690</v>
      </c>
      <c r="H2335" s="149" t="s">
        <v>423</v>
      </c>
    </row>
    <row r="2337" spans="4:8" ht="12.75">
      <c r="D2337" s="128">
        <v>230656.74394845963</v>
      </c>
      <c r="F2337" s="128">
        <v>3020</v>
      </c>
      <c r="G2337" s="128">
        <v>2690</v>
      </c>
      <c r="H2337" s="149" t="s">
        <v>424</v>
      </c>
    </row>
    <row r="2339" spans="4:8" ht="12.75">
      <c r="D2339" s="128">
        <v>223693.33484721184</v>
      </c>
      <c r="F2339" s="128">
        <v>3060</v>
      </c>
      <c r="G2339" s="128">
        <v>2660</v>
      </c>
      <c r="H2339" s="149" t="s">
        <v>425</v>
      </c>
    </row>
    <row r="2341" spans="1:10" ht="12.75">
      <c r="A2341" s="144" t="s">
        <v>1101</v>
      </c>
      <c r="C2341" s="150" t="s">
        <v>1102</v>
      </c>
      <c r="D2341" s="128">
        <v>229995.42163006467</v>
      </c>
      <c r="F2341" s="128">
        <v>3020</v>
      </c>
      <c r="G2341" s="128">
        <v>2680</v>
      </c>
      <c r="H2341" s="128">
        <v>227145.42163006467</v>
      </c>
      <c r="I2341" s="128">
        <v>-0.0001</v>
      </c>
      <c r="J2341" s="128">
        <v>-0.0001</v>
      </c>
    </row>
    <row r="2342" spans="1:8" ht="12.75">
      <c r="A2342" s="127">
        <v>38385.137708333335</v>
      </c>
      <c r="C2342" s="150" t="s">
        <v>1103</v>
      </c>
      <c r="D2342" s="128">
        <v>5998.827750940656</v>
      </c>
      <c r="F2342" s="128">
        <v>40</v>
      </c>
      <c r="G2342" s="128">
        <v>17.32050807568877</v>
      </c>
      <c r="H2342" s="128">
        <v>5998.827750940656</v>
      </c>
    </row>
    <row r="2344" spans="3:8" ht="12.75">
      <c r="C2344" s="150" t="s">
        <v>1104</v>
      </c>
      <c r="D2344" s="128">
        <v>2.608237898139316</v>
      </c>
      <c r="F2344" s="128">
        <v>1.3245033112582782</v>
      </c>
      <c r="G2344" s="128">
        <v>0.6462876147645065</v>
      </c>
      <c r="H2344" s="128">
        <v>2.6409635324767913</v>
      </c>
    </row>
    <row r="2345" spans="1:10" ht="12.75">
      <c r="A2345" s="144" t="s">
        <v>1093</v>
      </c>
      <c r="C2345" s="145" t="s">
        <v>1094</v>
      </c>
      <c r="D2345" s="145" t="s">
        <v>1095</v>
      </c>
      <c r="F2345" s="145" t="s">
        <v>1096</v>
      </c>
      <c r="G2345" s="145" t="s">
        <v>1097</v>
      </c>
      <c r="H2345" s="145" t="s">
        <v>1098</v>
      </c>
      <c r="I2345" s="146" t="s">
        <v>1099</v>
      </c>
      <c r="J2345" s="145" t="s">
        <v>1100</v>
      </c>
    </row>
    <row r="2346" spans="1:8" ht="12.75">
      <c r="A2346" s="147" t="s">
        <v>1251</v>
      </c>
      <c r="C2346" s="148">
        <v>766.4900000002235</v>
      </c>
      <c r="D2346" s="128">
        <v>2462.4304008223116</v>
      </c>
      <c r="F2346" s="128">
        <v>1609</v>
      </c>
      <c r="G2346" s="128">
        <v>1753</v>
      </c>
      <c r="H2346" s="149" t="s">
        <v>426</v>
      </c>
    </row>
    <row r="2348" spans="4:8" ht="12.75">
      <c r="D2348" s="128">
        <v>2498.1353388614953</v>
      </c>
      <c r="F2348" s="128">
        <v>1951.0000000018626</v>
      </c>
      <c r="G2348" s="128">
        <v>1841</v>
      </c>
      <c r="H2348" s="149" t="s">
        <v>427</v>
      </c>
    </row>
    <row r="2350" spans="4:8" ht="12.75">
      <c r="D2350" s="128">
        <v>2471.8592259660363</v>
      </c>
      <c r="F2350" s="128">
        <v>1626.9999999981374</v>
      </c>
      <c r="G2350" s="128">
        <v>1697</v>
      </c>
      <c r="H2350" s="149" t="s">
        <v>428</v>
      </c>
    </row>
    <row r="2352" spans="1:10" ht="12.75">
      <c r="A2352" s="144" t="s">
        <v>1101</v>
      </c>
      <c r="C2352" s="150" t="s">
        <v>1102</v>
      </c>
      <c r="D2352" s="128">
        <v>2477.4749885499477</v>
      </c>
      <c r="F2352" s="128">
        <v>1729</v>
      </c>
      <c r="G2352" s="128">
        <v>1763.6666666666665</v>
      </c>
      <c r="H2352" s="128">
        <v>730.4652324523869</v>
      </c>
      <c r="I2352" s="128">
        <v>-0.0001</v>
      </c>
      <c r="J2352" s="128">
        <v>-0.0001</v>
      </c>
    </row>
    <row r="2353" spans="1:8" ht="12.75">
      <c r="A2353" s="127">
        <v>38385.13820601852</v>
      </c>
      <c r="C2353" s="150" t="s">
        <v>1103</v>
      </c>
      <c r="D2353" s="128">
        <v>18.50306034533194</v>
      </c>
      <c r="F2353" s="128">
        <v>192.4681791897123</v>
      </c>
      <c r="G2353" s="128">
        <v>72.59017380701972</v>
      </c>
      <c r="H2353" s="128">
        <v>18.50306034533194</v>
      </c>
    </row>
    <row r="2355" spans="3:8" ht="12.75">
      <c r="C2355" s="150" t="s">
        <v>1104</v>
      </c>
      <c r="D2355" s="128">
        <v>0.74685154969664</v>
      </c>
      <c r="F2355" s="128">
        <v>11.131762821845705</v>
      </c>
      <c r="G2355" s="128">
        <v>4.115866970724991</v>
      </c>
      <c r="H2355" s="128">
        <v>2.533051475045803</v>
      </c>
    </row>
    <row r="2356" spans="1:16" ht="12.75">
      <c r="A2356" s="138" t="s">
        <v>1183</v>
      </c>
      <c r="B2356" s="133" t="s">
        <v>429</v>
      </c>
      <c r="D2356" s="138" t="s">
        <v>1184</v>
      </c>
      <c r="E2356" s="133" t="s">
        <v>1185</v>
      </c>
      <c r="F2356" s="134" t="s">
        <v>1275</v>
      </c>
      <c r="G2356" s="139" t="s">
        <v>1187</v>
      </c>
      <c r="H2356" s="140">
        <v>2</v>
      </c>
      <c r="I2356" s="141" t="s">
        <v>1188</v>
      </c>
      <c r="J2356" s="140">
        <v>6</v>
      </c>
      <c r="K2356" s="139" t="s">
        <v>1189</v>
      </c>
      <c r="L2356" s="142">
        <v>1</v>
      </c>
      <c r="M2356" s="139" t="s">
        <v>1190</v>
      </c>
      <c r="N2356" s="143">
        <v>1</v>
      </c>
      <c r="O2356" s="139" t="s">
        <v>1191</v>
      </c>
      <c r="P2356" s="143">
        <v>1</v>
      </c>
    </row>
    <row r="2358" spans="1:10" ht="12.75">
      <c r="A2358" s="144" t="s">
        <v>1093</v>
      </c>
      <c r="C2358" s="145" t="s">
        <v>1094</v>
      </c>
      <c r="D2358" s="145" t="s">
        <v>1095</v>
      </c>
      <c r="F2358" s="145" t="s">
        <v>1096</v>
      </c>
      <c r="G2358" s="145" t="s">
        <v>1097</v>
      </c>
      <c r="H2358" s="145" t="s">
        <v>1098</v>
      </c>
      <c r="I2358" s="146" t="s">
        <v>1099</v>
      </c>
      <c r="J2358" s="145" t="s">
        <v>1100</v>
      </c>
    </row>
    <row r="2359" spans="1:8" ht="12.75">
      <c r="A2359" s="147" t="s">
        <v>1215</v>
      </c>
      <c r="C2359" s="148">
        <v>178.2290000000503</v>
      </c>
      <c r="D2359" s="128">
        <v>645</v>
      </c>
      <c r="F2359" s="128">
        <v>596</v>
      </c>
      <c r="G2359" s="128">
        <v>598</v>
      </c>
      <c r="H2359" s="149" t="s">
        <v>430</v>
      </c>
    </row>
    <row r="2361" spans="4:8" ht="12.75">
      <c r="D2361" s="128">
        <v>667.0322956750169</v>
      </c>
      <c r="F2361" s="128">
        <v>547</v>
      </c>
      <c r="G2361" s="128">
        <v>580</v>
      </c>
      <c r="H2361" s="149" t="s">
        <v>431</v>
      </c>
    </row>
    <row r="2363" spans="4:8" ht="12.75">
      <c r="D2363" s="128">
        <v>617.0751190437004</v>
      </c>
      <c r="F2363" s="128">
        <v>568</v>
      </c>
      <c r="G2363" s="128">
        <v>606</v>
      </c>
      <c r="H2363" s="149" t="s">
        <v>432</v>
      </c>
    </row>
    <row r="2365" spans="1:8" ht="12.75">
      <c r="A2365" s="144" t="s">
        <v>1101</v>
      </c>
      <c r="C2365" s="150" t="s">
        <v>1102</v>
      </c>
      <c r="D2365" s="128">
        <v>643.0358049062392</v>
      </c>
      <c r="F2365" s="128">
        <v>570.3333333333334</v>
      </c>
      <c r="G2365" s="128">
        <v>594.6666666666666</v>
      </c>
      <c r="H2365" s="128">
        <v>59.82291428123911</v>
      </c>
    </row>
    <row r="2366" spans="1:8" ht="12.75">
      <c r="A2366" s="127">
        <v>38385.140439814815</v>
      </c>
      <c r="C2366" s="150" t="s">
        <v>1103</v>
      </c>
      <c r="D2366" s="128">
        <v>25.036441860175035</v>
      </c>
      <c r="F2366" s="128">
        <v>24.583192089989726</v>
      </c>
      <c r="G2366" s="128">
        <v>13.316656236958785</v>
      </c>
      <c r="H2366" s="128">
        <v>25.036441860175035</v>
      </c>
    </row>
    <row r="2368" spans="3:8" ht="12.75">
      <c r="C2368" s="150" t="s">
        <v>1104</v>
      </c>
      <c r="D2368" s="128">
        <v>3.893475552862191</v>
      </c>
      <c r="F2368" s="128">
        <v>4.3103200625347275</v>
      </c>
      <c r="G2368" s="128">
        <v>2.2393480219101103</v>
      </c>
      <c r="H2368" s="128">
        <v>41.85092311363147</v>
      </c>
    </row>
    <row r="2369" spans="1:10" ht="12.75">
      <c r="A2369" s="144" t="s">
        <v>1093</v>
      </c>
      <c r="C2369" s="145" t="s">
        <v>1094</v>
      </c>
      <c r="D2369" s="145" t="s">
        <v>1095</v>
      </c>
      <c r="F2369" s="145" t="s">
        <v>1096</v>
      </c>
      <c r="G2369" s="145" t="s">
        <v>1097</v>
      </c>
      <c r="H2369" s="145" t="s">
        <v>1098</v>
      </c>
      <c r="I2369" s="146" t="s">
        <v>1099</v>
      </c>
      <c r="J2369" s="145" t="s">
        <v>1100</v>
      </c>
    </row>
    <row r="2370" spans="1:8" ht="12.75">
      <c r="A2370" s="147" t="s">
        <v>1244</v>
      </c>
      <c r="C2370" s="148">
        <v>251.61100000003353</v>
      </c>
      <c r="D2370" s="128">
        <v>4535424.438041687</v>
      </c>
      <c r="F2370" s="128">
        <v>32100</v>
      </c>
      <c r="G2370" s="128">
        <v>27800</v>
      </c>
      <c r="H2370" s="149" t="s">
        <v>433</v>
      </c>
    </row>
    <row r="2372" spans="4:8" ht="12.75">
      <c r="D2372" s="128">
        <v>4564804.980690002</v>
      </c>
      <c r="F2372" s="128">
        <v>33100</v>
      </c>
      <c r="G2372" s="128">
        <v>27600</v>
      </c>
      <c r="H2372" s="149" t="s">
        <v>434</v>
      </c>
    </row>
    <row r="2374" spans="4:8" ht="12.75">
      <c r="D2374" s="128">
        <v>4522667.579742432</v>
      </c>
      <c r="F2374" s="128">
        <v>32600</v>
      </c>
      <c r="G2374" s="128">
        <v>27800</v>
      </c>
      <c r="H2374" s="149" t="s">
        <v>435</v>
      </c>
    </row>
    <row r="2376" spans="1:10" ht="12.75">
      <c r="A2376" s="144" t="s">
        <v>1101</v>
      </c>
      <c r="C2376" s="150" t="s">
        <v>1102</v>
      </c>
      <c r="D2376" s="128">
        <v>4540965.66615804</v>
      </c>
      <c r="F2376" s="128">
        <v>32600</v>
      </c>
      <c r="G2376" s="128">
        <v>27733.333333333336</v>
      </c>
      <c r="H2376" s="128">
        <v>4510822.98634789</v>
      </c>
      <c r="I2376" s="128">
        <v>-0.0001</v>
      </c>
      <c r="J2376" s="128">
        <v>-0.0001</v>
      </c>
    </row>
    <row r="2377" spans="1:8" ht="12.75">
      <c r="A2377" s="127">
        <v>38385.140914351854</v>
      </c>
      <c r="C2377" s="150" t="s">
        <v>1103</v>
      </c>
      <c r="D2377" s="128">
        <v>21608.309661485942</v>
      </c>
      <c r="F2377" s="128">
        <v>500</v>
      </c>
      <c r="G2377" s="128">
        <v>115.47005383792514</v>
      </c>
      <c r="H2377" s="128">
        <v>21608.309661485942</v>
      </c>
    </row>
    <row r="2379" spans="3:8" ht="12.75">
      <c r="C2379" s="150" t="s">
        <v>1104</v>
      </c>
      <c r="D2379" s="128">
        <v>0.47585274256803656</v>
      </c>
      <c r="F2379" s="128">
        <v>1.5337423312883436</v>
      </c>
      <c r="G2379" s="128">
        <v>0.416358367204057</v>
      </c>
      <c r="H2379" s="128">
        <v>0.47903253412700947</v>
      </c>
    </row>
    <row r="2380" spans="1:10" ht="12.75">
      <c r="A2380" s="144" t="s">
        <v>1093</v>
      </c>
      <c r="C2380" s="145" t="s">
        <v>1094</v>
      </c>
      <c r="D2380" s="145" t="s">
        <v>1095</v>
      </c>
      <c r="F2380" s="145" t="s">
        <v>1096</v>
      </c>
      <c r="G2380" s="145" t="s">
        <v>1097</v>
      </c>
      <c r="H2380" s="145" t="s">
        <v>1098</v>
      </c>
      <c r="I2380" s="146" t="s">
        <v>1099</v>
      </c>
      <c r="J2380" s="145" t="s">
        <v>1100</v>
      </c>
    </row>
    <row r="2381" spans="1:8" ht="12.75">
      <c r="A2381" s="147" t="s">
        <v>1247</v>
      </c>
      <c r="C2381" s="148">
        <v>257.6099999998696</v>
      </c>
      <c r="D2381" s="128">
        <v>672086.2961711884</v>
      </c>
      <c r="F2381" s="128">
        <v>15822.500000014901</v>
      </c>
      <c r="G2381" s="128">
        <v>12705</v>
      </c>
      <c r="H2381" s="149" t="s">
        <v>436</v>
      </c>
    </row>
    <row r="2383" spans="4:8" ht="12.75">
      <c r="D2383" s="128">
        <v>659338.8317184448</v>
      </c>
      <c r="F2383" s="128">
        <v>15277.499999985099</v>
      </c>
      <c r="G2383" s="128">
        <v>13125</v>
      </c>
      <c r="H2383" s="149" t="s">
        <v>437</v>
      </c>
    </row>
    <row r="2385" spans="4:8" ht="12.75">
      <c r="D2385" s="128">
        <v>668026.3183870316</v>
      </c>
      <c r="F2385" s="128">
        <v>15064.999999985099</v>
      </c>
      <c r="G2385" s="128">
        <v>12745</v>
      </c>
      <c r="H2385" s="149" t="s">
        <v>438</v>
      </c>
    </row>
    <row r="2387" spans="1:10" ht="12.75">
      <c r="A2387" s="144" t="s">
        <v>1101</v>
      </c>
      <c r="C2387" s="150" t="s">
        <v>1102</v>
      </c>
      <c r="D2387" s="128">
        <v>666483.8154255549</v>
      </c>
      <c r="F2387" s="128">
        <v>15388.333333328366</v>
      </c>
      <c r="G2387" s="128">
        <v>12858.333333333332</v>
      </c>
      <c r="H2387" s="128">
        <v>652360.4820922241</v>
      </c>
      <c r="I2387" s="128">
        <v>-0.0001</v>
      </c>
      <c r="J2387" s="128">
        <v>-0.0001</v>
      </c>
    </row>
    <row r="2388" spans="1:8" ht="12.75">
      <c r="A2388" s="127">
        <v>38385.1415625</v>
      </c>
      <c r="C2388" s="150" t="s">
        <v>1103</v>
      </c>
      <c r="D2388" s="128">
        <v>6512.215370603541</v>
      </c>
      <c r="F2388" s="128">
        <v>390.723154351329</v>
      </c>
      <c r="G2388" s="128">
        <v>231.80451534284947</v>
      </c>
      <c r="H2388" s="128">
        <v>6512.215370603541</v>
      </c>
    </row>
    <row r="2390" spans="3:8" ht="12.75">
      <c r="C2390" s="150" t="s">
        <v>1104</v>
      </c>
      <c r="D2390" s="128">
        <v>0.9771003015947868</v>
      </c>
      <c r="F2390" s="128">
        <v>2.5390868906192257</v>
      </c>
      <c r="G2390" s="128">
        <v>1.802757086269731</v>
      </c>
      <c r="H2390" s="128">
        <v>0.9982541170669667</v>
      </c>
    </row>
    <row r="2391" spans="1:10" ht="12.75">
      <c r="A2391" s="144" t="s">
        <v>1093</v>
      </c>
      <c r="C2391" s="145" t="s">
        <v>1094</v>
      </c>
      <c r="D2391" s="145" t="s">
        <v>1095</v>
      </c>
      <c r="F2391" s="145" t="s">
        <v>1096</v>
      </c>
      <c r="G2391" s="145" t="s">
        <v>1097</v>
      </c>
      <c r="H2391" s="145" t="s">
        <v>1098</v>
      </c>
      <c r="I2391" s="146" t="s">
        <v>1099</v>
      </c>
      <c r="J2391" s="145" t="s">
        <v>1100</v>
      </c>
    </row>
    <row r="2392" spans="1:8" ht="12.75">
      <c r="A2392" s="147" t="s">
        <v>1246</v>
      </c>
      <c r="C2392" s="148">
        <v>259.9399999999441</v>
      </c>
      <c r="D2392" s="128">
        <v>5117965.965019226</v>
      </c>
      <c r="F2392" s="128">
        <v>30950</v>
      </c>
      <c r="G2392" s="128">
        <v>25425</v>
      </c>
      <c r="H2392" s="149" t="s">
        <v>439</v>
      </c>
    </row>
    <row r="2394" spans="4:8" ht="12.75">
      <c r="D2394" s="128">
        <v>5057935.613189697</v>
      </c>
      <c r="F2394" s="128">
        <v>30800</v>
      </c>
      <c r="G2394" s="128">
        <v>25525</v>
      </c>
      <c r="H2394" s="149" t="s">
        <v>440</v>
      </c>
    </row>
    <row r="2396" spans="4:8" ht="12.75">
      <c r="D2396" s="128">
        <v>5165998.472755432</v>
      </c>
      <c r="F2396" s="128">
        <v>31100</v>
      </c>
      <c r="G2396" s="128">
        <v>25350</v>
      </c>
      <c r="H2396" s="149" t="s">
        <v>441</v>
      </c>
    </row>
    <row r="2398" spans="1:10" ht="12.75">
      <c r="A2398" s="144" t="s">
        <v>1101</v>
      </c>
      <c r="C2398" s="150" t="s">
        <v>1102</v>
      </c>
      <c r="D2398" s="128">
        <v>5113966.683654785</v>
      </c>
      <c r="F2398" s="128">
        <v>30950</v>
      </c>
      <c r="G2398" s="128">
        <v>25433.333333333336</v>
      </c>
      <c r="H2398" s="128">
        <v>5085747.155035256</v>
      </c>
      <c r="I2398" s="128">
        <v>-0.0001</v>
      </c>
      <c r="J2398" s="128">
        <v>-0.0001</v>
      </c>
    </row>
    <row r="2399" spans="1:8" ht="12.75">
      <c r="A2399" s="127">
        <v>38385.142233796294</v>
      </c>
      <c r="C2399" s="150" t="s">
        <v>1103</v>
      </c>
      <c r="D2399" s="128">
        <v>54142.32256697774</v>
      </c>
      <c r="F2399" s="128">
        <v>150</v>
      </c>
      <c r="G2399" s="128">
        <v>87.79711460710615</v>
      </c>
      <c r="H2399" s="128">
        <v>54142.32256697774</v>
      </c>
    </row>
    <row r="2401" spans="3:8" ht="12.75">
      <c r="C2401" s="150" t="s">
        <v>1104</v>
      </c>
      <c r="D2401" s="128">
        <v>1.058714808213885</v>
      </c>
      <c r="F2401" s="128">
        <v>0.4846526655896608</v>
      </c>
      <c r="G2401" s="128">
        <v>0.3452049067120819</v>
      </c>
      <c r="H2401" s="128">
        <v>1.0645893497354253</v>
      </c>
    </row>
    <row r="2402" spans="1:10" ht="12.75">
      <c r="A2402" s="144" t="s">
        <v>1093</v>
      </c>
      <c r="C2402" s="145" t="s">
        <v>1094</v>
      </c>
      <c r="D2402" s="145" t="s">
        <v>1095</v>
      </c>
      <c r="F2402" s="145" t="s">
        <v>1096</v>
      </c>
      <c r="G2402" s="145" t="s">
        <v>1097</v>
      </c>
      <c r="H2402" s="145" t="s">
        <v>1098</v>
      </c>
      <c r="I2402" s="146" t="s">
        <v>1099</v>
      </c>
      <c r="J2402" s="145" t="s">
        <v>1100</v>
      </c>
    </row>
    <row r="2403" spans="1:8" ht="12.75">
      <c r="A2403" s="147" t="s">
        <v>1248</v>
      </c>
      <c r="C2403" s="148">
        <v>285.2129999999888</v>
      </c>
      <c r="D2403" s="128">
        <v>3253929.7259864807</v>
      </c>
      <c r="F2403" s="128">
        <v>20550</v>
      </c>
      <c r="G2403" s="128">
        <v>18625</v>
      </c>
      <c r="H2403" s="149" t="s">
        <v>442</v>
      </c>
    </row>
    <row r="2405" spans="4:8" ht="12.75">
      <c r="D2405" s="128">
        <v>3391623.9972991943</v>
      </c>
      <c r="F2405" s="128">
        <v>21450</v>
      </c>
      <c r="G2405" s="128">
        <v>18900</v>
      </c>
      <c r="H2405" s="149" t="s">
        <v>443</v>
      </c>
    </row>
    <row r="2407" spans="4:8" ht="12.75">
      <c r="D2407" s="128">
        <v>3407357.362110138</v>
      </c>
      <c r="F2407" s="128">
        <v>21650</v>
      </c>
      <c r="G2407" s="128">
        <v>18925</v>
      </c>
      <c r="H2407" s="149" t="s">
        <v>444</v>
      </c>
    </row>
    <row r="2409" spans="1:10" ht="12.75">
      <c r="A2409" s="144" t="s">
        <v>1101</v>
      </c>
      <c r="C2409" s="150" t="s">
        <v>1102</v>
      </c>
      <c r="D2409" s="128">
        <v>3350970.361798604</v>
      </c>
      <c r="F2409" s="128">
        <v>21216.666666666664</v>
      </c>
      <c r="G2409" s="128">
        <v>18816.666666666668</v>
      </c>
      <c r="H2409" s="128">
        <v>3331080.548108852</v>
      </c>
      <c r="I2409" s="128">
        <v>-0.0001</v>
      </c>
      <c r="J2409" s="128">
        <v>-0.0001</v>
      </c>
    </row>
    <row r="2410" spans="1:8" ht="12.75">
      <c r="A2410" s="127">
        <v>38385.142916666664</v>
      </c>
      <c r="C2410" s="150" t="s">
        <v>1103</v>
      </c>
      <c r="D2410" s="128">
        <v>84407.04023472607</v>
      </c>
      <c r="F2410" s="128">
        <v>585.9465277082315</v>
      </c>
      <c r="G2410" s="128">
        <v>166.45820296198482</v>
      </c>
      <c r="H2410" s="128">
        <v>84407.04023472607</v>
      </c>
    </row>
    <row r="2412" spans="3:8" ht="12.75">
      <c r="C2412" s="150" t="s">
        <v>1104</v>
      </c>
      <c r="D2412" s="128">
        <v>2.5188835209339584</v>
      </c>
      <c r="F2412" s="128">
        <v>2.761727546150346</v>
      </c>
      <c r="G2412" s="128">
        <v>0.8846317252186968</v>
      </c>
      <c r="H2412" s="128">
        <v>2.5339237228186007</v>
      </c>
    </row>
    <row r="2413" spans="1:10" ht="12.75">
      <c r="A2413" s="144" t="s">
        <v>1093</v>
      </c>
      <c r="C2413" s="145" t="s">
        <v>1094</v>
      </c>
      <c r="D2413" s="145" t="s">
        <v>1095</v>
      </c>
      <c r="F2413" s="145" t="s">
        <v>1096</v>
      </c>
      <c r="G2413" s="145" t="s">
        <v>1097</v>
      </c>
      <c r="H2413" s="145" t="s">
        <v>1098</v>
      </c>
      <c r="I2413" s="146" t="s">
        <v>1099</v>
      </c>
      <c r="J2413" s="145" t="s">
        <v>1100</v>
      </c>
    </row>
    <row r="2414" spans="1:8" ht="12.75">
      <c r="A2414" s="147" t="s">
        <v>1244</v>
      </c>
      <c r="C2414" s="148">
        <v>288.1579999998212</v>
      </c>
      <c r="D2414" s="128">
        <v>454263.1905965805</v>
      </c>
      <c r="F2414" s="128">
        <v>4920</v>
      </c>
      <c r="G2414" s="128">
        <v>4460</v>
      </c>
      <c r="H2414" s="149" t="s">
        <v>445</v>
      </c>
    </row>
    <row r="2416" spans="4:8" ht="12.75">
      <c r="D2416" s="128">
        <v>459372.0975856781</v>
      </c>
      <c r="F2416" s="128">
        <v>4920</v>
      </c>
      <c r="G2416" s="128">
        <v>4460</v>
      </c>
      <c r="H2416" s="149" t="s">
        <v>446</v>
      </c>
    </row>
    <row r="2418" spans="4:8" ht="12.75">
      <c r="D2418" s="128">
        <v>453869.08551454544</v>
      </c>
      <c r="F2418" s="128">
        <v>4920</v>
      </c>
      <c r="G2418" s="128">
        <v>4460</v>
      </c>
      <c r="H2418" s="149" t="s">
        <v>447</v>
      </c>
    </row>
    <row r="2420" spans="1:10" ht="12.75">
      <c r="A2420" s="144" t="s">
        <v>1101</v>
      </c>
      <c r="C2420" s="150" t="s">
        <v>1102</v>
      </c>
      <c r="D2420" s="128">
        <v>455834.791232268</v>
      </c>
      <c r="F2420" s="128">
        <v>4920</v>
      </c>
      <c r="G2420" s="128">
        <v>4460</v>
      </c>
      <c r="H2420" s="128">
        <v>451148.3531791707</v>
      </c>
      <c r="I2420" s="128">
        <v>-0.0001</v>
      </c>
      <c r="J2420" s="128">
        <v>-0.0001</v>
      </c>
    </row>
    <row r="2421" spans="1:8" ht="12.75">
      <c r="A2421" s="127">
        <v>38385.14333333333</v>
      </c>
      <c r="C2421" s="150" t="s">
        <v>1103</v>
      </c>
      <c r="D2421" s="128">
        <v>3069.7283075776836</v>
      </c>
      <c r="H2421" s="128">
        <v>3069.7283075776836</v>
      </c>
    </row>
    <row r="2423" spans="3:8" ht="12.75">
      <c r="C2423" s="150" t="s">
        <v>1104</v>
      </c>
      <c r="D2423" s="128">
        <v>0.6734300160106739</v>
      </c>
      <c r="F2423" s="128">
        <v>0</v>
      </c>
      <c r="G2423" s="128">
        <v>0</v>
      </c>
      <c r="H2423" s="128">
        <v>0.6804254711218154</v>
      </c>
    </row>
    <row r="2424" spans="1:10" ht="12.75">
      <c r="A2424" s="144" t="s">
        <v>1093</v>
      </c>
      <c r="C2424" s="145" t="s">
        <v>1094</v>
      </c>
      <c r="D2424" s="145" t="s">
        <v>1095</v>
      </c>
      <c r="F2424" s="145" t="s">
        <v>1096</v>
      </c>
      <c r="G2424" s="145" t="s">
        <v>1097</v>
      </c>
      <c r="H2424" s="145" t="s">
        <v>1098</v>
      </c>
      <c r="I2424" s="146" t="s">
        <v>1099</v>
      </c>
      <c r="J2424" s="145" t="s">
        <v>1100</v>
      </c>
    </row>
    <row r="2425" spans="1:8" ht="12.75">
      <c r="A2425" s="147" t="s">
        <v>1245</v>
      </c>
      <c r="C2425" s="148">
        <v>334.94100000010803</v>
      </c>
      <c r="D2425" s="128">
        <v>310360.6189289093</v>
      </c>
      <c r="F2425" s="128">
        <v>31900</v>
      </c>
      <c r="H2425" s="149" t="s">
        <v>448</v>
      </c>
    </row>
    <row r="2427" spans="4:8" ht="12.75">
      <c r="D2427" s="128">
        <v>300503.36827373505</v>
      </c>
      <c r="F2427" s="128">
        <v>32300</v>
      </c>
      <c r="H2427" s="149" t="s">
        <v>449</v>
      </c>
    </row>
    <row r="2429" spans="4:8" ht="12.75">
      <c r="D2429" s="128">
        <v>306947.5427956581</v>
      </c>
      <c r="F2429" s="128">
        <v>31900</v>
      </c>
      <c r="H2429" s="149" t="s">
        <v>450</v>
      </c>
    </row>
    <row r="2431" spans="1:10" ht="12.75">
      <c r="A2431" s="144" t="s">
        <v>1101</v>
      </c>
      <c r="C2431" s="150" t="s">
        <v>1102</v>
      </c>
      <c r="D2431" s="128">
        <v>305937.1766661008</v>
      </c>
      <c r="F2431" s="128">
        <v>32033.333333333336</v>
      </c>
      <c r="H2431" s="128">
        <v>273903.8433327675</v>
      </c>
      <c r="I2431" s="128">
        <v>-0.0001</v>
      </c>
      <c r="J2431" s="128">
        <v>-0.0001</v>
      </c>
    </row>
    <row r="2432" spans="1:8" ht="12.75">
      <c r="A2432" s="127">
        <v>38385.14376157407</v>
      </c>
      <c r="C2432" s="150" t="s">
        <v>1103</v>
      </c>
      <c r="D2432" s="128">
        <v>5005.694497922986</v>
      </c>
      <c r="F2432" s="128">
        <v>230.94010767585027</v>
      </c>
      <c r="H2432" s="128">
        <v>5005.694497922986</v>
      </c>
    </row>
    <row r="2434" spans="3:8" ht="12.75">
      <c r="C2434" s="150" t="s">
        <v>1104</v>
      </c>
      <c r="D2434" s="128">
        <v>1.6361837918724706</v>
      </c>
      <c r="F2434" s="128">
        <v>0.7209368605905834</v>
      </c>
      <c r="H2434" s="128">
        <v>1.8275371520952106</v>
      </c>
    </row>
    <row r="2435" spans="1:10" ht="12.75">
      <c r="A2435" s="144" t="s">
        <v>1093</v>
      </c>
      <c r="C2435" s="145" t="s">
        <v>1094</v>
      </c>
      <c r="D2435" s="145" t="s">
        <v>1095</v>
      </c>
      <c r="F2435" s="145" t="s">
        <v>1096</v>
      </c>
      <c r="G2435" s="145" t="s">
        <v>1097</v>
      </c>
      <c r="H2435" s="145" t="s">
        <v>1098</v>
      </c>
      <c r="I2435" s="146" t="s">
        <v>1099</v>
      </c>
      <c r="J2435" s="145" t="s">
        <v>1100</v>
      </c>
    </row>
    <row r="2436" spans="1:8" ht="12.75">
      <c r="A2436" s="147" t="s">
        <v>1249</v>
      </c>
      <c r="C2436" s="148">
        <v>393.36599999992177</v>
      </c>
      <c r="D2436" s="128">
        <v>1248436.1505889893</v>
      </c>
      <c r="F2436" s="128">
        <v>10200</v>
      </c>
      <c r="G2436" s="128">
        <v>10000</v>
      </c>
      <c r="H2436" s="149" t="s">
        <v>451</v>
      </c>
    </row>
    <row r="2438" spans="4:8" ht="12.75">
      <c r="D2438" s="128">
        <v>1256259.0549163818</v>
      </c>
      <c r="F2438" s="128">
        <v>10400</v>
      </c>
      <c r="G2438" s="128">
        <v>9700</v>
      </c>
      <c r="H2438" s="149" t="s">
        <v>452</v>
      </c>
    </row>
    <row r="2440" spans="4:8" ht="12.75">
      <c r="D2440" s="128">
        <v>1250584.767112732</v>
      </c>
      <c r="F2440" s="128">
        <v>10500</v>
      </c>
      <c r="G2440" s="128">
        <v>9700</v>
      </c>
      <c r="H2440" s="149" t="s">
        <v>453</v>
      </c>
    </row>
    <row r="2442" spans="1:10" ht="12.75">
      <c r="A2442" s="144" t="s">
        <v>1101</v>
      </c>
      <c r="C2442" s="150" t="s">
        <v>1102</v>
      </c>
      <c r="D2442" s="128">
        <v>1251759.990872701</v>
      </c>
      <c r="F2442" s="128">
        <v>10366.666666666666</v>
      </c>
      <c r="G2442" s="128">
        <v>9800</v>
      </c>
      <c r="H2442" s="128">
        <v>1241676.6575393677</v>
      </c>
      <c r="I2442" s="128">
        <v>-0.0001</v>
      </c>
      <c r="J2442" s="128">
        <v>-0.0001</v>
      </c>
    </row>
    <row r="2443" spans="1:8" ht="12.75">
      <c r="A2443" s="127">
        <v>38385.144224537034</v>
      </c>
      <c r="C2443" s="150" t="s">
        <v>1103</v>
      </c>
      <c r="D2443" s="128">
        <v>4041.697810790658</v>
      </c>
      <c r="F2443" s="128">
        <v>152.7525231651947</v>
      </c>
      <c r="G2443" s="128">
        <v>173.20508075688772</v>
      </c>
      <c r="H2443" s="128">
        <v>4041.697810790658</v>
      </c>
    </row>
    <row r="2445" spans="3:8" ht="12.75">
      <c r="C2445" s="150" t="s">
        <v>1104</v>
      </c>
      <c r="D2445" s="128">
        <v>0.32288121047652835</v>
      </c>
      <c r="F2445" s="128">
        <v>1.4734970080243865</v>
      </c>
      <c r="G2445" s="128">
        <v>1.7673987832335483</v>
      </c>
      <c r="H2445" s="128">
        <v>0.3255032448463753</v>
      </c>
    </row>
    <row r="2446" spans="1:10" ht="12.75">
      <c r="A2446" s="144" t="s">
        <v>1093</v>
      </c>
      <c r="C2446" s="145" t="s">
        <v>1094</v>
      </c>
      <c r="D2446" s="145" t="s">
        <v>1095</v>
      </c>
      <c r="F2446" s="145" t="s">
        <v>1096</v>
      </c>
      <c r="G2446" s="145" t="s">
        <v>1097</v>
      </c>
      <c r="H2446" s="145" t="s">
        <v>1098</v>
      </c>
      <c r="I2446" s="146" t="s">
        <v>1099</v>
      </c>
      <c r="J2446" s="145" t="s">
        <v>1100</v>
      </c>
    </row>
    <row r="2447" spans="1:8" ht="12.75">
      <c r="A2447" s="147" t="s">
        <v>1243</v>
      </c>
      <c r="C2447" s="148">
        <v>396.15199999976903</v>
      </c>
      <c r="D2447" s="128">
        <v>1768346.2749671936</v>
      </c>
      <c r="F2447" s="128">
        <v>89200</v>
      </c>
      <c r="G2447" s="128">
        <v>89100</v>
      </c>
      <c r="H2447" s="149" t="s">
        <v>454</v>
      </c>
    </row>
    <row r="2449" spans="4:8" ht="12.75">
      <c r="D2449" s="128">
        <v>1855883.4507083893</v>
      </c>
      <c r="F2449" s="128">
        <v>89600</v>
      </c>
      <c r="G2449" s="128">
        <v>89800</v>
      </c>
      <c r="H2449" s="149" t="s">
        <v>455</v>
      </c>
    </row>
    <row r="2451" spans="4:8" ht="12.75">
      <c r="D2451" s="128">
        <v>1830388.1413516998</v>
      </c>
      <c r="F2451" s="128">
        <v>89500</v>
      </c>
      <c r="G2451" s="128">
        <v>90300</v>
      </c>
      <c r="H2451" s="149" t="s">
        <v>456</v>
      </c>
    </row>
    <row r="2453" spans="1:10" ht="12.75">
      <c r="A2453" s="144" t="s">
        <v>1101</v>
      </c>
      <c r="C2453" s="150" t="s">
        <v>1102</v>
      </c>
      <c r="D2453" s="128">
        <v>1818205.9556757607</v>
      </c>
      <c r="F2453" s="128">
        <v>89433.33333333334</v>
      </c>
      <c r="G2453" s="128">
        <v>89733.33333333334</v>
      </c>
      <c r="H2453" s="128">
        <v>1728624.2275742944</v>
      </c>
      <c r="I2453" s="128">
        <v>-0.0001</v>
      </c>
      <c r="J2453" s="128">
        <v>-0.0001</v>
      </c>
    </row>
    <row r="2454" spans="1:8" ht="12.75">
      <c r="A2454" s="127">
        <v>38385.1446875</v>
      </c>
      <c r="C2454" s="150" t="s">
        <v>1103</v>
      </c>
      <c r="D2454" s="128">
        <v>45022.14477420158</v>
      </c>
      <c r="F2454" s="128">
        <v>208.16659994661327</v>
      </c>
      <c r="G2454" s="128">
        <v>602.7713773341708</v>
      </c>
      <c r="H2454" s="128">
        <v>45022.14477420158</v>
      </c>
    </row>
    <row r="2456" spans="3:8" ht="12.75">
      <c r="C2456" s="150" t="s">
        <v>1104</v>
      </c>
      <c r="D2456" s="128">
        <v>2.4761850896846553</v>
      </c>
      <c r="F2456" s="128">
        <v>0.23276175916505398</v>
      </c>
      <c r="G2456" s="128">
        <v>0.671736304607174</v>
      </c>
      <c r="H2456" s="128">
        <v>2.6045073334057833</v>
      </c>
    </row>
    <row r="2457" spans="1:10" ht="12.75">
      <c r="A2457" s="144" t="s">
        <v>1093</v>
      </c>
      <c r="C2457" s="145" t="s">
        <v>1094</v>
      </c>
      <c r="D2457" s="145" t="s">
        <v>1095</v>
      </c>
      <c r="F2457" s="145" t="s">
        <v>1096</v>
      </c>
      <c r="G2457" s="145" t="s">
        <v>1097</v>
      </c>
      <c r="H2457" s="145" t="s">
        <v>1098</v>
      </c>
      <c r="I2457" s="146" t="s">
        <v>1099</v>
      </c>
      <c r="J2457" s="145" t="s">
        <v>1100</v>
      </c>
    </row>
    <row r="2458" spans="1:8" ht="12.75">
      <c r="A2458" s="147" t="s">
        <v>1250</v>
      </c>
      <c r="C2458" s="148">
        <v>589.5920000001788</v>
      </c>
      <c r="D2458" s="128">
        <v>74538.72142732143</v>
      </c>
      <c r="F2458" s="128">
        <v>2360</v>
      </c>
      <c r="G2458" s="128">
        <v>2280</v>
      </c>
      <c r="H2458" s="149" t="s">
        <v>457</v>
      </c>
    </row>
    <row r="2460" spans="4:8" ht="12.75">
      <c r="D2460" s="128">
        <v>73363.66970443726</v>
      </c>
      <c r="F2460" s="128">
        <v>2340</v>
      </c>
      <c r="G2460" s="128">
        <v>2200</v>
      </c>
      <c r="H2460" s="149" t="s">
        <v>458</v>
      </c>
    </row>
    <row r="2462" spans="4:8" ht="12.75">
      <c r="D2462" s="128">
        <v>74240.77327311039</v>
      </c>
      <c r="F2462" s="128">
        <v>2340</v>
      </c>
      <c r="G2462" s="128">
        <v>2210</v>
      </c>
      <c r="H2462" s="149" t="s">
        <v>459</v>
      </c>
    </row>
    <row r="2464" spans="1:10" ht="12.75">
      <c r="A2464" s="144" t="s">
        <v>1101</v>
      </c>
      <c r="C2464" s="150" t="s">
        <v>1102</v>
      </c>
      <c r="D2464" s="128">
        <v>74047.72146828969</v>
      </c>
      <c r="F2464" s="128">
        <v>2346.6666666666665</v>
      </c>
      <c r="G2464" s="128">
        <v>2230</v>
      </c>
      <c r="H2464" s="128">
        <v>71759.38813495636</v>
      </c>
      <c r="I2464" s="128">
        <v>-0.0001</v>
      </c>
      <c r="J2464" s="128">
        <v>-0.0001</v>
      </c>
    </row>
    <row r="2465" spans="1:8" ht="12.75">
      <c r="A2465" s="127">
        <v>38385.14517361111</v>
      </c>
      <c r="C2465" s="150" t="s">
        <v>1103</v>
      </c>
      <c r="D2465" s="128">
        <v>610.8505442179938</v>
      </c>
      <c r="F2465" s="128">
        <v>11.547005383792516</v>
      </c>
      <c r="G2465" s="128">
        <v>43.58898943540673</v>
      </c>
      <c r="H2465" s="128">
        <v>610.8505442179938</v>
      </c>
    </row>
    <row r="2467" spans="3:8" ht="12.75">
      <c r="C2467" s="150" t="s">
        <v>1104</v>
      </c>
      <c r="D2467" s="128">
        <v>0.824941716106127</v>
      </c>
      <c r="F2467" s="128">
        <v>0.4920598885138858</v>
      </c>
      <c r="G2467" s="128">
        <v>1.9546632033814677</v>
      </c>
      <c r="H2467" s="128">
        <v>0.8512482618569439</v>
      </c>
    </row>
    <row r="2468" spans="1:10" ht="12.75">
      <c r="A2468" s="144" t="s">
        <v>1093</v>
      </c>
      <c r="C2468" s="145" t="s">
        <v>1094</v>
      </c>
      <c r="D2468" s="145" t="s">
        <v>1095</v>
      </c>
      <c r="F2468" s="145" t="s">
        <v>1096</v>
      </c>
      <c r="G2468" s="145" t="s">
        <v>1097</v>
      </c>
      <c r="H2468" s="145" t="s">
        <v>1098</v>
      </c>
      <c r="I2468" s="146" t="s">
        <v>1099</v>
      </c>
      <c r="J2468" s="145" t="s">
        <v>1100</v>
      </c>
    </row>
    <row r="2469" spans="1:8" ht="12.75">
      <c r="A2469" s="147" t="s">
        <v>1251</v>
      </c>
      <c r="C2469" s="148">
        <v>766.4900000002235</v>
      </c>
      <c r="D2469" s="128">
        <v>3024.8902008347213</v>
      </c>
      <c r="F2469" s="128">
        <v>1735</v>
      </c>
      <c r="G2469" s="128">
        <v>1653</v>
      </c>
      <c r="H2469" s="149" t="s">
        <v>460</v>
      </c>
    </row>
    <row r="2471" spans="4:8" ht="12.75">
      <c r="D2471" s="128">
        <v>3017.9491698630154</v>
      </c>
      <c r="F2471" s="128">
        <v>1613</v>
      </c>
      <c r="G2471" s="128">
        <v>1778</v>
      </c>
      <c r="H2471" s="149" t="s">
        <v>461</v>
      </c>
    </row>
    <row r="2473" spans="4:8" ht="12.75">
      <c r="D2473" s="128">
        <v>2988.7424600981176</v>
      </c>
      <c r="F2473" s="128">
        <v>1579</v>
      </c>
      <c r="G2473" s="128">
        <v>1759</v>
      </c>
      <c r="H2473" s="149" t="s">
        <v>462</v>
      </c>
    </row>
    <row r="2475" spans="1:10" ht="12.75">
      <c r="A2475" s="144" t="s">
        <v>1101</v>
      </c>
      <c r="C2475" s="150" t="s">
        <v>1102</v>
      </c>
      <c r="D2475" s="128">
        <v>3010.5272769319517</v>
      </c>
      <c r="F2475" s="128">
        <v>1642.3333333333335</v>
      </c>
      <c r="G2475" s="128">
        <v>1730</v>
      </c>
      <c r="H2475" s="128">
        <v>1322.6500411595937</v>
      </c>
      <c r="I2475" s="128">
        <v>-0.0001</v>
      </c>
      <c r="J2475" s="128">
        <v>-0.0001</v>
      </c>
    </row>
    <row r="2476" spans="1:8" ht="12.75">
      <c r="A2476" s="127">
        <v>38385.145682870374</v>
      </c>
      <c r="C2476" s="150" t="s">
        <v>1103</v>
      </c>
      <c r="D2476" s="128">
        <v>19.182756869119512</v>
      </c>
      <c r="F2476" s="128">
        <v>82.03251387915242</v>
      </c>
      <c r="G2476" s="128">
        <v>67.35725647619564</v>
      </c>
      <c r="H2476" s="128">
        <v>19.182756869119512</v>
      </c>
    </row>
    <row r="2478" spans="3:8" ht="12.75">
      <c r="C2478" s="150" t="s">
        <v>1104</v>
      </c>
      <c r="D2478" s="128">
        <v>0.6371892729923638</v>
      </c>
      <c r="F2478" s="128">
        <v>4.994876022680275</v>
      </c>
      <c r="G2478" s="128">
        <v>3.893483033306106</v>
      </c>
      <c r="H2478" s="128">
        <v>1.450327469260244</v>
      </c>
    </row>
    <row r="2479" spans="1:16" ht="12.75">
      <c r="A2479" s="138" t="s">
        <v>1183</v>
      </c>
      <c r="B2479" s="133" t="s">
        <v>463</v>
      </c>
      <c r="D2479" s="138" t="s">
        <v>1184</v>
      </c>
      <c r="E2479" s="133" t="s">
        <v>1185</v>
      </c>
      <c r="F2479" s="134" t="s">
        <v>1276</v>
      </c>
      <c r="G2479" s="139" t="s">
        <v>1187</v>
      </c>
      <c r="H2479" s="140">
        <v>2</v>
      </c>
      <c r="I2479" s="141" t="s">
        <v>1188</v>
      </c>
      <c r="J2479" s="140">
        <v>7</v>
      </c>
      <c r="K2479" s="139" t="s">
        <v>1189</v>
      </c>
      <c r="L2479" s="142">
        <v>1</v>
      </c>
      <c r="M2479" s="139" t="s">
        <v>1190</v>
      </c>
      <c r="N2479" s="143">
        <v>1</v>
      </c>
      <c r="O2479" s="139" t="s">
        <v>1191</v>
      </c>
      <c r="P2479" s="143">
        <v>1</v>
      </c>
    </row>
    <row r="2481" spans="1:10" ht="12.75">
      <c r="A2481" s="144" t="s">
        <v>1093</v>
      </c>
      <c r="C2481" s="145" t="s">
        <v>1094</v>
      </c>
      <c r="D2481" s="145" t="s">
        <v>1095</v>
      </c>
      <c r="F2481" s="145" t="s">
        <v>1096</v>
      </c>
      <c r="G2481" s="145" t="s">
        <v>1097</v>
      </c>
      <c r="H2481" s="145" t="s">
        <v>1098</v>
      </c>
      <c r="I2481" s="146" t="s">
        <v>1099</v>
      </c>
      <c r="J2481" s="145" t="s">
        <v>1100</v>
      </c>
    </row>
    <row r="2482" spans="1:8" ht="12.75">
      <c r="A2482" s="147" t="s">
        <v>1215</v>
      </c>
      <c r="C2482" s="148">
        <v>178.2290000000503</v>
      </c>
      <c r="D2482" s="128">
        <v>287</v>
      </c>
      <c r="F2482" s="128">
        <v>323</v>
      </c>
      <c r="G2482" s="128">
        <v>292</v>
      </c>
      <c r="H2482" s="149" t="s">
        <v>464</v>
      </c>
    </row>
    <row r="2484" spans="4:8" ht="12.75">
      <c r="D2484" s="128">
        <v>324</v>
      </c>
      <c r="F2484" s="128">
        <v>333</v>
      </c>
      <c r="G2484" s="128">
        <v>258</v>
      </c>
      <c r="H2484" s="149" t="s">
        <v>465</v>
      </c>
    </row>
    <row r="2486" spans="4:8" ht="12.75">
      <c r="D2486" s="128">
        <v>331.17787882406265</v>
      </c>
      <c r="F2486" s="128">
        <v>306</v>
      </c>
      <c r="G2486" s="128">
        <v>263</v>
      </c>
      <c r="H2486" s="149" t="s">
        <v>430</v>
      </c>
    </row>
    <row r="2488" spans="1:8" ht="12.75">
      <c r="A2488" s="144" t="s">
        <v>1101</v>
      </c>
      <c r="C2488" s="150" t="s">
        <v>1102</v>
      </c>
      <c r="D2488" s="128">
        <v>314.0592929413542</v>
      </c>
      <c r="F2488" s="128">
        <v>320.6666666666667</v>
      </c>
      <c r="G2488" s="128">
        <v>271</v>
      </c>
      <c r="H2488" s="128">
        <v>19.681037733020883</v>
      </c>
    </row>
    <row r="2489" spans="1:8" ht="12.75">
      <c r="A2489" s="127">
        <v>38385.14790509259</v>
      </c>
      <c r="C2489" s="150" t="s">
        <v>1103</v>
      </c>
      <c r="D2489" s="128">
        <v>23.707266543567343</v>
      </c>
      <c r="F2489" s="128">
        <v>13.650396819628847</v>
      </c>
      <c r="G2489" s="128">
        <v>18.35755975068582</v>
      </c>
      <c r="H2489" s="128">
        <v>23.707266543567343</v>
      </c>
    </row>
    <row r="2491" spans="3:8" ht="12.75">
      <c r="C2491" s="150" t="s">
        <v>1104</v>
      </c>
      <c r="D2491" s="128">
        <v>7.548659465394107</v>
      </c>
      <c r="F2491" s="128">
        <v>4.256880505081761</v>
      </c>
      <c r="G2491" s="128">
        <v>6.774007288075949</v>
      </c>
      <c r="H2491" s="128">
        <v>120.4574010027492</v>
      </c>
    </row>
    <row r="2492" spans="1:10" ht="12.75">
      <c r="A2492" s="144" t="s">
        <v>1093</v>
      </c>
      <c r="C2492" s="145" t="s">
        <v>1094</v>
      </c>
      <c r="D2492" s="145" t="s">
        <v>1095</v>
      </c>
      <c r="F2492" s="145" t="s">
        <v>1096</v>
      </c>
      <c r="G2492" s="145" t="s">
        <v>1097</v>
      </c>
      <c r="H2492" s="145" t="s">
        <v>1098</v>
      </c>
      <c r="I2492" s="146" t="s">
        <v>1099</v>
      </c>
      <c r="J2492" s="145" t="s">
        <v>1100</v>
      </c>
    </row>
    <row r="2493" spans="1:8" ht="12.75">
      <c r="A2493" s="147" t="s">
        <v>1244</v>
      </c>
      <c r="C2493" s="148">
        <v>251.61100000003353</v>
      </c>
      <c r="D2493" s="128">
        <v>20655.562816023827</v>
      </c>
      <c r="F2493" s="128">
        <v>18000</v>
      </c>
      <c r="G2493" s="128">
        <v>18100</v>
      </c>
      <c r="H2493" s="149" t="s">
        <v>466</v>
      </c>
    </row>
    <row r="2495" spans="4:8" ht="12.75">
      <c r="D2495" s="128">
        <v>20595.3993037045</v>
      </c>
      <c r="F2495" s="128">
        <v>17900</v>
      </c>
      <c r="G2495" s="128">
        <v>18100</v>
      </c>
      <c r="H2495" s="149" t="s">
        <v>467</v>
      </c>
    </row>
    <row r="2497" spans="4:8" ht="12.75">
      <c r="D2497" s="128">
        <v>20609.110995680094</v>
      </c>
      <c r="F2497" s="128">
        <v>18000</v>
      </c>
      <c r="G2497" s="128">
        <v>18000</v>
      </c>
      <c r="H2497" s="149" t="s">
        <v>468</v>
      </c>
    </row>
    <row r="2499" spans="1:10" ht="12.75">
      <c r="A2499" s="144" t="s">
        <v>1101</v>
      </c>
      <c r="C2499" s="150" t="s">
        <v>1102</v>
      </c>
      <c r="D2499" s="128">
        <v>20620.024371802807</v>
      </c>
      <c r="F2499" s="128">
        <v>17966.666666666668</v>
      </c>
      <c r="G2499" s="128">
        <v>18066.666666666668</v>
      </c>
      <c r="H2499" s="128">
        <v>2602.864824522778</v>
      </c>
      <c r="I2499" s="128">
        <v>-0.0001</v>
      </c>
      <c r="J2499" s="128">
        <v>-0.0001</v>
      </c>
    </row>
    <row r="2500" spans="1:8" ht="12.75">
      <c r="A2500" s="127">
        <v>38385.14837962963</v>
      </c>
      <c r="C2500" s="150" t="s">
        <v>1103</v>
      </c>
      <c r="D2500" s="128">
        <v>31.531545909631067</v>
      </c>
      <c r="F2500" s="128">
        <v>57.73502691896257</v>
      </c>
      <c r="G2500" s="128">
        <v>57.73502691896257</v>
      </c>
      <c r="H2500" s="128">
        <v>31.531545909631067</v>
      </c>
    </row>
    <row r="2502" spans="3:8" ht="12.75">
      <c r="C2502" s="150" t="s">
        <v>1104</v>
      </c>
      <c r="D2502" s="128">
        <v>0.15291711271083364</v>
      </c>
      <c r="F2502" s="128">
        <v>0.3213452333151905</v>
      </c>
      <c r="G2502" s="128">
        <v>0.3195665696621544</v>
      </c>
      <c r="H2502" s="128">
        <v>1.2114169592119415</v>
      </c>
    </row>
    <row r="2503" spans="1:10" ht="12.75">
      <c r="A2503" s="144" t="s">
        <v>1093</v>
      </c>
      <c r="C2503" s="145" t="s">
        <v>1094</v>
      </c>
      <c r="D2503" s="145" t="s">
        <v>1095</v>
      </c>
      <c r="F2503" s="145" t="s">
        <v>1096</v>
      </c>
      <c r="G2503" s="145" t="s">
        <v>1097</v>
      </c>
      <c r="H2503" s="145" t="s">
        <v>1098</v>
      </c>
      <c r="I2503" s="146" t="s">
        <v>1099</v>
      </c>
      <c r="J2503" s="145" t="s">
        <v>1100</v>
      </c>
    </row>
    <row r="2504" spans="1:8" ht="12.75">
      <c r="A2504" s="147" t="s">
        <v>1247</v>
      </c>
      <c r="C2504" s="148">
        <v>257.6099999998696</v>
      </c>
      <c r="D2504" s="128">
        <v>32393.424641370773</v>
      </c>
      <c r="F2504" s="128">
        <v>10760</v>
      </c>
      <c r="G2504" s="128">
        <v>10587.5</v>
      </c>
      <c r="H2504" s="149" t="s">
        <v>469</v>
      </c>
    </row>
    <row r="2506" spans="4:8" ht="12.75">
      <c r="D2506" s="128">
        <v>32620.593343138695</v>
      </c>
      <c r="F2506" s="128">
        <v>10747.5</v>
      </c>
      <c r="G2506" s="128">
        <v>10515</v>
      </c>
      <c r="H2506" s="149" t="s">
        <v>470</v>
      </c>
    </row>
    <row r="2508" spans="4:8" ht="12.75">
      <c r="D2508" s="128">
        <v>32233.286352992058</v>
      </c>
      <c r="F2508" s="128">
        <v>10750</v>
      </c>
      <c r="G2508" s="128">
        <v>10555</v>
      </c>
      <c r="H2508" s="149" t="s">
        <v>471</v>
      </c>
    </row>
    <row r="2510" spans="1:10" ht="12.75">
      <c r="A2510" s="144" t="s">
        <v>1101</v>
      </c>
      <c r="C2510" s="150" t="s">
        <v>1102</v>
      </c>
      <c r="D2510" s="128">
        <v>32415.76811250051</v>
      </c>
      <c r="F2510" s="128">
        <v>10752.5</v>
      </c>
      <c r="G2510" s="128">
        <v>10552.5</v>
      </c>
      <c r="H2510" s="128">
        <v>21763.26811250051</v>
      </c>
      <c r="I2510" s="128">
        <v>-0.0001</v>
      </c>
      <c r="J2510" s="128">
        <v>-0.0001</v>
      </c>
    </row>
    <row r="2511" spans="1:8" ht="12.75">
      <c r="A2511" s="127">
        <v>38385.14902777778</v>
      </c>
      <c r="C2511" s="150" t="s">
        <v>1103</v>
      </c>
      <c r="D2511" s="128">
        <v>194.61782852735962</v>
      </c>
      <c r="F2511" s="128">
        <v>6.614378277661477</v>
      </c>
      <c r="G2511" s="128">
        <v>36.31459761583487</v>
      </c>
      <c r="H2511" s="128">
        <v>194.61782852735962</v>
      </c>
    </row>
    <row r="2513" spans="3:8" ht="12.75">
      <c r="C2513" s="150" t="s">
        <v>1104</v>
      </c>
      <c r="D2513" s="128">
        <v>0.6003801231916792</v>
      </c>
      <c r="F2513" s="128">
        <v>0.06151479449115532</v>
      </c>
      <c r="G2513" s="128">
        <v>0.34413264739004856</v>
      </c>
      <c r="H2513" s="128">
        <v>0.894249096786957</v>
      </c>
    </row>
    <row r="2514" spans="1:10" ht="12.75">
      <c r="A2514" s="144" t="s">
        <v>1093</v>
      </c>
      <c r="C2514" s="145" t="s">
        <v>1094</v>
      </c>
      <c r="D2514" s="145" t="s">
        <v>1095</v>
      </c>
      <c r="F2514" s="145" t="s">
        <v>1096</v>
      </c>
      <c r="G2514" s="145" t="s">
        <v>1097</v>
      </c>
      <c r="H2514" s="145" t="s">
        <v>1098</v>
      </c>
      <c r="I2514" s="146" t="s">
        <v>1099</v>
      </c>
      <c r="J2514" s="145" t="s">
        <v>1100</v>
      </c>
    </row>
    <row r="2515" spans="1:8" ht="12.75">
      <c r="A2515" s="147" t="s">
        <v>1246</v>
      </c>
      <c r="C2515" s="148">
        <v>259.9399999999441</v>
      </c>
      <c r="D2515" s="128">
        <v>34627.5741096735</v>
      </c>
      <c r="F2515" s="128">
        <v>16750</v>
      </c>
      <c r="G2515" s="128">
        <v>16800</v>
      </c>
      <c r="H2515" s="149" t="s">
        <v>472</v>
      </c>
    </row>
    <row r="2517" spans="4:8" ht="12.75">
      <c r="D2517" s="128">
        <v>33298.96061563492</v>
      </c>
      <c r="F2517" s="128">
        <v>16825</v>
      </c>
      <c r="G2517" s="128">
        <v>16875</v>
      </c>
      <c r="H2517" s="149" t="s">
        <v>473</v>
      </c>
    </row>
    <row r="2519" spans="4:8" ht="12.75">
      <c r="D2519" s="128">
        <v>34617.29822695255</v>
      </c>
      <c r="F2519" s="128">
        <v>16825</v>
      </c>
      <c r="G2519" s="128">
        <v>16825</v>
      </c>
      <c r="H2519" s="149" t="s">
        <v>474</v>
      </c>
    </row>
    <row r="2521" spans="1:10" ht="12.75">
      <c r="A2521" s="144" t="s">
        <v>1101</v>
      </c>
      <c r="C2521" s="150" t="s">
        <v>1102</v>
      </c>
      <c r="D2521" s="128">
        <v>34181.277650753655</v>
      </c>
      <c r="F2521" s="128">
        <v>16800</v>
      </c>
      <c r="G2521" s="128">
        <v>16833.333333333332</v>
      </c>
      <c r="H2521" s="128">
        <v>17364.77933425534</v>
      </c>
      <c r="I2521" s="128">
        <v>-0.0001</v>
      </c>
      <c r="J2521" s="128">
        <v>-0.0001</v>
      </c>
    </row>
    <row r="2522" spans="1:8" ht="12.75">
      <c r="A2522" s="127">
        <v>38385.14969907407</v>
      </c>
      <c r="C2522" s="150" t="s">
        <v>1103</v>
      </c>
      <c r="D2522" s="128">
        <v>764.1262404122903</v>
      </c>
      <c r="F2522" s="128">
        <v>43.30127018922193</v>
      </c>
      <c r="G2522" s="128">
        <v>38.188130791298676</v>
      </c>
      <c r="H2522" s="128">
        <v>764.1262404122903</v>
      </c>
    </row>
    <row r="2524" spans="3:8" ht="12.75">
      <c r="C2524" s="150" t="s">
        <v>1104</v>
      </c>
      <c r="D2524" s="128">
        <v>2.235511054384014</v>
      </c>
      <c r="F2524" s="128">
        <v>0.2577456558882258</v>
      </c>
      <c r="G2524" s="128">
        <v>0.22686018291860605</v>
      </c>
      <c r="H2524" s="128">
        <v>4.4004373778876955</v>
      </c>
    </row>
    <row r="2525" spans="1:10" ht="12.75">
      <c r="A2525" s="144" t="s">
        <v>1093</v>
      </c>
      <c r="C2525" s="145" t="s">
        <v>1094</v>
      </c>
      <c r="D2525" s="145" t="s">
        <v>1095</v>
      </c>
      <c r="F2525" s="145" t="s">
        <v>1096</v>
      </c>
      <c r="G2525" s="145" t="s">
        <v>1097</v>
      </c>
      <c r="H2525" s="145" t="s">
        <v>1098</v>
      </c>
      <c r="I2525" s="146" t="s">
        <v>1099</v>
      </c>
      <c r="J2525" s="145" t="s">
        <v>1100</v>
      </c>
    </row>
    <row r="2526" spans="1:8" ht="12.75">
      <c r="A2526" s="147" t="s">
        <v>1248</v>
      </c>
      <c r="C2526" s="148">
        <v>285.2129999999888</v>
      </c>
      <c r="D2526" s="128">
        <v>10303.277129262686</v>
      </c>
      <c r="F2526" s="128">
        <v>9725</v>
      </c>
      <c r="G2526" s="128">
        <v>9775</v>
      </c>
      <c r="H2526" s="149" t="s">
        <v>475</v>
      </c>
    </row>
    <row r="2528" spans="4:8" ht="12.75">
      <c r="D2528" s="128">
        <v>10199.999999940395</v>
      </c>
      <c r="F2528" s="128">
        <v>9725</v>
      </c>
      <c r="G2528" s="128">
        <v>9825</v>
      </c>
      <c r="H2528" s="149" t="s">
        <v>476</v>
      </c>
    </row>
    <row r="2530" spans="4:8" ht="12.75">
      <c r="D2530" s="128">
        <v>10412.326473101974</v>
      </c>
      <c r="F2530" s="128">
        <v>9725</v>
      </c>
      <c r="G2530" s="128">
        <v>9850</v>
      </c>
      <c r="H2530" s="149" t="s">
        <v>477</v>
      </c>
    </row>
    <row r="2532" spans="1:10" ht="12.75">
      <c r="A2532" s="144" t="s">
        <v>1101</v>
      </c>
      <c r="C2532" s="150" t="s">
        <v>1102</v>
      </c>
      <c r="D2532" s="128">
        <v>10305.201200768352</v>
      </c>
      <c r="F2532" s="128">
        <v>9725</v>
      </c>
      <c r="G2532" s="128">
        <v>9816.666666666666</v>
      </c>
      <c r="H2532" s="128">
        <v>529.5227884556743</v>
      </c>
      <c r="I2532" s="128">
        <v>-0.0001</v>
      </c>
      <c r="J2532" s="128">
        <v>-0.0001</v>
      </c>
    </row>
    <row r="2533" spans="1:8" ht="12.75">
      <c r="A2533" s="127">
        <v>38385.15037037037</v>
      </c>
      <c r="C2533" s="150" t="s">
        <v>1103</v>
      </c>
      <c r="D2533" s="128">
        <v>106.17631251697024</v>
      </c>
      <c r="G2533" s="128">
        <v>38.188130791298676</v>
      </c>
      <c r="H2533" s="128">
        <v>106.17631251697024</v>
      </c>
    </row>
    <row r="2535" spans="3:8" ht="12.75">
      <c r="C2535" s="150" t="s">
        <v>1104</v>
      </c>
      <c r="D2535" s="128">
        <v>1.0303177050929757</v>
      </c>
      <c r="F2535" s="128">
        <v>0</v>
      </c>
      <c r="G2535" s="128">
        <v>0.3890132168892905</v>
      </c>
      <c r="H2535" s="128">
        <v>20.0513207045589</v>
      </c>
    </row>
    <row r="2536" spans="1:10" ht="12.75">
      <c r="A2536" s="144" t="s">
        <v>1093</v>
      </c>
      <c r="C2536" s="145" t="s">
        <v>1094</v>
      </c>
      <c r="D2536" s="145" t="s">
        <v>1095</v>
      </c>
      <c r="F2536" s="145" t="s">
        <v>1096</v>
      </c>
      <c r="G2536" s="145" t="s">
        <v>1097</v>
      </c>
      <c r="H2536" s="145" t="s">
        <v>1098</v>
      </c>
      <c r="I2536" s="146" t="s">
        <v>1099</v>
      </c>
      <c r="J2536" s="145" t="s">
        <v>1100</v>
      </c>
    </row>
    <row r="2537" spans="1:8" ht="12.75">
      <c r="A2537" s="147" t="s">
        <v>1244</v>
      </c>
      <c r="C2537" s="148">
        <v>288.1579999998212</v>
      </c>
      <c r="D2537" s="128">
        <v>3960.513706777245</v>
      </c>
      <c r="F2537" s="128">
        <v>3570</v>
      </c>
      <c r="G2537" s="128">
        <v>3409.9999999962747</v>
      </c>
      <c r="H2537" s="149" t="s">
        <v>478</v>
      </c>
    </row>
    <row r="2539" spans="4:8" ht="12.75">
      <c r="D2539" s="128">
        <v>3906.624207343906</v>
      </c>
      <c r="F2539" s="128">
        <v>3570</v>
      </c>
      <c r="G2539" s="128">
        <v>3409.9999999962747</v>
      </c>
      <c r="H2539" s="149" t="s">
        <v>479</v>
      </c>
    </row>
    <row r="2541" spans="4:8" ht="12.75">
      <c r="D2541" s="128">
        <v>3922.4989355541766</v>
      </c>
      <c r="F2541" s="128">
        <v>3570</v>
      </c>
      <c r="G2541" s="128">
        <v>3409.9999999962747</v>
      </c>
      <c r="H2541" s="149" t="s">
        <v>480</v>
      </c>
    </row>
    <row r="2543" spans="1:10" ht="12.75">
      <c r="A2543" s="144" t="s">
        <v>1101</v>
      </c>
      <c r="C2543" s="150" t="s">
        <v>1102</v>
      </c>
      <c r="D2543" s="128">
        <v>3929.878949891776</v>
      </c>
      <c r="F2543" s="128">
        <v>3570</v>
      </c>
      <c r="G2543" s="128">
        <v>3409.9999999962747</v>
      </c>
      <c r="H2543" s="128">
        <v>441.1178879467646</v>
      </c>
      <c r="I2543" s="128">
        <v>-0.0001</v>
      </c>
      <c r="J2543" s="128">
        <v>-0.0001</v>
      </c>
    </row>
    <row r="2544" spans="1:8" ht="12.75">
      <c r="A2544" s="127">
        <v>38385.15079861111</v>
      </c>
      <c r="C2544" s="150" t="s">
        <v>1103</v>
      </c>
      <c r="D2544" s="128">
        <v>27.692381551834252</v>
      </c>
      <c r="G2544" s="128">
        <v>5.638186222554939E-05</v>
      </c>
      <c r="H2544" s="128">
        <v>27.692381551834252</v>
      </c>
    </row>
    <row r="2546" spans="3:8" ht="12.75">
      <c r="C2546" s="150" t="s">
        <v>1104</v>
      </c>
      <c r="D2546" s="128">
        <v>0.7046624566539605</v>
      </c>
      <c r="F2546" s="128">
        <v>0</v>
      </c>
      <c r="G2546" s="128">
        <v>1.6534270447393246E-06</v>
      </c>
      <c r="H2546" s="128">
        <v>6.277773427128908</v>
      </c>
    </row>
    <row r="2547" spans="1:10" ht="12.75">
      <c r="A2547" s="144" t="s">
        <v>1093</v>
      </c>
      <c r="C2547" s="145" t="s">
        <v>1094</v>
      </c>
      <c r="D2547" s="145" t="s">
        <v>1095</v>
      </c>
      <c r="F2547" s="145" t="s">
        <v>1096</v>
      </c>
      <c r="G2547" s="145" t="s">
        <v>1097</v>
      </c>
      <c r="H2547" s="145" t="s">
        <v>1098</v>
      </c>
      <c r="I2547" s="146" t="s">
        <v>1099</v>
      </c>
      <c r="J2547" s="145" t="s">
        <v>1100</v>
      </c>
    </row>
    <row r="2548" spans="1:8" ht="12.75">
      <c r="A2548" s="147" t="s">
        <v>1245</v>
      </c>
      <c r="C2548" s="148">
        <v>334.94100000010803</v>
      </c>
      <c r="D2548" s="128">
        <v>31331.87089124322</v>
      </c>
      <c r="F2548" s="128">
        <v>30700</v>
      </c>
      <c r="H2548" s="149" t="s">
        <v>481</v>
      </c>
    </row>
    <row r="2550" spans="4:8" ht="12.75">
      <c r="D2550" s="128">
        <v>31317.45305722952</v>
      </c>
      <c r="F2550" s="128">
        <v>30500</v>
      </c>
      <c r="H2550" s="149" t="s">
        <v>482</v>
      </c>
    </row>
    <row r="2552" spans="4:8" ht="12.75">
      <c r="D2552" s="128">
        <v>31162.78841340542</v>
      </c>
      <c r="F2552" s="128">
        <v>30600</v>
      </c>
      <c r="H2552" s="149" t="s">
        <v>483</v>
      </c>
    </row>
    <row r="2554" spans="1:10" ht="12.75">
      <c r="A2554" s="144" t="s">
        <v>1101</v>
      </c>
      <c r="C2554" s="150" t="s">
        <v>1102</v>
      </c>
      <c r="D2554" s="128">
        <v>31270.704120626055</v>
      </c>
      <c r="F2554" s="128">
        <v>30600</v>
      </c>
      <c r="H2554" s="128">
        <v>670.7041206260521</v>
      </c>
      <c r="I2554" s="128">
        <v>-0.0001</v>
      </c>
      <c r="J2554" s="128">
        <v>-0.0001</v>
      </c>
    </row>
    <row r="2555" spans="1:8" ht="12.75">
      <c r="A2555" s="127">
        <v>38385.15122685185</v>
      </c>
      <c r="C2555" s="150" t="s">
        <v>1103</v>
      </c>
      <c r="D2555" s="128">
        <v>93.73536356775234</v>
      </c>
      <c r="F2555" s="128">
        <v>100</v>
      </c>
      <c r="H2555" s="128">
        <v>93.73536356775234</v>
      </c>
    </row>
    <row r="2557" spans="3:8" ht="12.75">
      <c r="C2557" s="150" t="s">
        <v>1104</v>
      </c>
      <c r="D2557" s="128">
        <v>0.2997545664663329</v>
      </c>
      <c r="F2557" s="128">
        <v>0.326797385620915</v>
      </c>
      <c r="H2557" s="128">
        <v>13.975665376896357</v>
      </c>
    </row>
    <row r="2558" spans="1:10" ht="12.75">
      <c r="A2558" s="144" t="s">
        <v>1093</v>
      </c>
      <c r="C2558" s="145" t="s">
        <v>1094</v>
      </c>
      <c r="D2558" s="145" t="s">
        <v>1095</v>
      </c>
      <c r="F2558" s="145" t="s">
        <v>1096</v>
      </c>
      <c r="G2558" s="145" t="s">
        <v>1097</v>
      </c>
      <c r="H2558" s="145" t="s">
        <v>1098</v>
      </c>
      <c r="I2558" s="146" t="s">
        <v>1099</v>
      </c>
      <c r="J2558" s="145" t="s">
        <v>1100</v>
      </c>
    </row>
    <row r="2559" spans="1:8" ht="12.75">
      <c r="A2559" s="147" t="s">
        <v>1249</v>
      </c>
      <c r="C2559" s="148">
        <v>393.36599999992177</v>
      </c>
      <c r="D2559" s="128">
        <v>16253.718189164996</v>
      </c>
      <c r="F2559" s="128">
        <v>7900</v>
      </c>
      <c r="G2559" s="128">
        <v>7900</v>
      </c>
      <c r="H2559" s="149" t="s">
        <v>484</v>
      </c>
    </row>
    <row r="2561" spans="4:8" ht="12.75">
      <c r="D2561" s="128">
        <v>16088.066056996584</v>
      </c>
      <c r="F2561" s="128">
        <v>7800</v>
      </c>
      <c r="G2561" s="128">
        <v>7800</v>
      </c>
      <c r="H2561" s="149" t="s">
        <v>485</v>
      </c>
    </row>
    <row r="2563" spans="4:8" ht="12.75">
      <c r="D2563" s="128">
        <v>16221.812819987535</v>
      </c>
      <c r="F2563" s="128">
        <v>7900</v>
      </c>
      <c r="G2563" s="128">
        <v>7800</v>
      </c>
      <c r="H2563" s="149" t="s">
        <v>486</v>
      </c>
    </row>
    <row r="2565" spans="1:10" ht="12.75">
      <c r="A2565" s="144" t="s">
        <v>1101</v>
      </c>
      <c r="C2565" s="150" t="s">
        <v>1102</v>
      </c>
      <c r="D2565" s="128">
        <v>16187.86568871637</v>
      </c>
      <c r="F2565" s="128">
        <v>7866.666666666666</v>
      </c>
      <c r="G2565" s="128">
        <v>7833.333333333334</v>
      </c>
      <c r="H2565" s="128">
        <v>8337.865688716372</v>
      </c>
      <c r="I2565" s="128">
        <v>-0.0001</v>
      </c>
      <c r="J2565" s="128">
        <v>-0.0001</v>
      </c>
    </row>
    <row r="2566" spans="1:8" ht="12.75">
      <c r="A2566" s="127">
        <v>38385.15167824074</v>
      </c>
      <c r="C2566" s="150" t="s">
        <v>1103</v>
      </c>
      <c r="D2566" s="128">
        <v>87.88892429720292</v>
      </c>
      <c r="F2566" s="128">
        <v>57.73502691896257</v>
      </c>
      <c r="G2566" s="128">
        <v>57.73502691896257</v>
      </c>
      <c r="H2566" s="128">
        <v>87.88892429720292</v>
      </c>
    </row>
    <row r="2568" spans="3:8" ht="12.75">
      <c r="C2568" s="150" t="s">
        <v>1104</v>
      </c>
      <c r="D2568" s="128">
        <v>0.5429308964335257</v>
      </c>
      <c r="F2568" s="128">
        <v>0.7339198337156261</v>
      </c>
      <c r="G2568" s="128">
        <v>0.73704289683782</v>
      </c>
      <c r="H2568" s="128">
        <v>1.0540937882477877</v>
      </c>
    </row>
    <row r="2569" spans="1:10" ht="12.75">
      <c r="A2569" s="144" t="s">
        <v>1093</v>
      </c>
      <c r="C2569" s="145" t="s">
        <v>1094</v>
      </c>
      <c r="D2569" s="145" t="s">
        <v>1095</v>
      </c>
      <c r="F2569" s="145" t="s">
        <v>1096</v>
      </c>
      <c r="G2569" s="145" t="s">
        <v>1097</v>
      </c>
      <c r="H2569" s="145" t="s">
        <v>1098</v>
      </c>
      <c r="I2569" s="146" t="s">
        <v>1099</v>
      </c>
      <c r="J2569" s="145" t="s">
        <v>1100</v>
      </c>
    </row>
    <row r="2570" spans="1:8" ht="12.75">
      <c r="A2570" s="147" t="s">
        <v>1243</v>
      </c>
      <c r="C2570" s="148">
        <v>396.15199999976903</v>
      </c>
      <c r="D2570" s="128">
        <v>84710.0341899395</v>
      </c>
      <c r="F2570" s="128">
        <v>81300</v>
      </c>
      <c r="G2570" s="128">
        <v>81800</v>
      </c>
      <c r="H2570" s="149" t="s">
        <v>487</v>
      </c>
    </row>
    <row r="2572" spans="4:8" ht="12.75">
      <c r="D2572" s="128">
        <v>83700</v>
      </c>
      <c r="F2572" s="128">
        <v>81900</v>
      </c>
      <c r="G2572" s="128">
        <v>81500</v>
      </c>
      <c r="H2572" s="149" t="s">
        <v>488</v>
      </c>
    </row>
    <row r="2574" spans="4:8" ht="12.75">
      <c r="D2574" s="128">
        <v>85008.40693199635</v>
      </c>
      <c r="F2574" s="128">
        <v>81100</v>
      </c>
      <c r="G2574" s="128">
        <v>81200</v>
      </c>
      <c r="H2574" s="149" t="s">
        <v>489</v>
      </c>
    </row>
    <row r="2576" spans="1:10" ht="12.75">
      <c r="A2576" s="144" t="s">
        <v>1101</v>
      </c>
      <c r="C2576" s="150" t="s">
        <v>1102</v>
      </c>
      <c r="D2576" s="128">
        <v>84472.81370731196</v>
      </c>
      <c r="F2576" s="128">
        <v>81433.33333333333</v>
      </c>
      <c r="G2576" s="128">
        <v>81500</v>
      </c>
      <c r="H2576" s="128">
        <v>3006.503758837909</v>
      </c>
      <c r="I2576" s="128">
        <v>-0.0001</v>
      </c>
      <c r="J2576" s="128">
        <v>-0.0001</v>
      </c>
    </row>
    <row r="2577" spans="1:8" ht="12.75">
      <c r="A2577" s="127">
        <v>38385.152141203704</v>
      </c>
      <c r="C2577" s="150" t="s">
        <v>1103</v>
      </c>
      <c r="D2577" s="128">
        <v>685.7020803227772</v>
      </c>
      <c r="F2577" s="128">
        <v>416.33319989322655</v>
      </c>
      <c r="G2577" s="128">
        <v>300</v>
      </c>
      <c r="H2577" s="128">
        <v>685.7020803227772</v>
      </c>
    </row>
    <row r="2579" spans="3:8" ht="12.75">
      <c r="C2579" s="150" t="s">
        <v>1104</v>
      </c>
      <c r="D2579" s="128">
        <v>0.8117429149437966</v>
      </c>
      <c r="F2579" s="128">
        <v>0.5112564877935653</v>
      </c>
      <c r="G2579" s="128">
        <v>0.3680981595092024</v>
      </c>
      <c r="H2579" s="128">
        <v>22.807291635910623</v>
      </c>
    </row>
    <row r="2580" spans="1:10" ht="12.75">
      <c r="A2580" s="144" t="s">
        <v>1093</v>
      </c>
      <c r="C2580" s="145" t="s">
        <v>1094</v>
      </c>
      <c r="D2580" s="145" t="s">
        <v>1095</v>
      </c>
      <c r="F2580" s="145" t="s">
        <v>1096</v>
      </c>
      <c r="G2580" s="145" t="s">
        <v>1097</v>
      </c>
      <c r="H2580" s="145" t="s">
        <v>1098</v>
      </c>
      <c r="I2580" s="146" t="s">
        <v>1099</v>
      </c>
      <c r="J2580" s="145" t="s">
        <v>1100</v>
      </c>
    </row>
    <row r="2581" spans="1:8" ht="12.75">
      <c r="A2581" s="147" t="s">
        <v>1250</v>
      </c>
      <c r="C2581" s="148">
        <v>589.5920000001788</v>
      </c>
      <c r="D2581" s="128">
        <v>2550.91307265684</v>
      </c>
      <c r="F2581" s="128">
        <v>1670.0000000018626</v>
      </c>
      <c r="G2581" s="128">
        <v>1660</v>
      </c>
      <c r="H2581" s="149" t="s">
        <v>490</v>
      </c>
    </row>
    <row r="2583" spans="4:8" ht="12.75">
      <c r="D2583" s="128">
        <v>2573.206135325134</v>
      </c>
      <c r="F2583" s="128">
        <v>1710</v>
      </c>
      <c r="G2583" s="128">
        <v>1660</v>
      </c>
      <c r="H2583" s="149" t="s">
        <v>491</v>
      </c>
    </row>
    <row r="2585" spans="4:8" ht="12.75">
      <c r="D2585" s="128">
        <v>2594.212183229625</v>
      </c>
      <c r="F2585" s="128">
        <v>1670.0000000018626</v>
      </c>
      <c r="G2585" s="128">
        <v>1670.0000000018626</v>
      </c>
      <c r="H2585" s="149" t="s">
        <v>492</v>
      </c>
    </row>
    <row r="2587" spans="1:10" ht="12.75">
      <c r="A2587" s="144" t="s">
        <v>1101</v>
      </c>
      <c r="C2587" s="150" t="s">
        <v>1102</v>
      </c>
      <c r="D2587" s="128">
        <v>2572.7771304038665</v>
      </c>
      <c r="F2587" s="128">
        <v>1683.333333334575</v>
      </c>
      <c r="G2587" s="128">
        <v>1663.3333333339542</v>
      </c>
      <c r="H2587" s="128">
        <v>899.4437970696017</v>
      </c>
      <c r="I2587" s="128">
        <v>-0.0001</v>
      </c>
      <c r="J2587" s="128">
        <v>-0.0001</v>
      </c>
    </row>
    <row r="2588" spans="1:8" ht="12.75">
      <c r="A2588" s="127">
        <v>38385.15263888889</v>
      </c>
      <c r="C2588" s="150" t="s">
        <v>1103</v>
      </c>
      <c r="D2588" s="128">
        <v>21.652742967480414</v>
      </c>
      <c r="F2588" s="128">
        <v>23.09401076650103</v>
      </c>
      <c r="G2588" s="128">
        <v>5.773502692997466</v>
      </c>
      <c r="H2588" s="128">
        <v>21.652742967480414</v>
      </c>
    </row>
    <row r="2590" spans="3:8" ht="12.75">
      <c r="C2590" s="150" t="s">
        <v>1104</v>
      </c>
      <c r="D2590" s="128">
        <v>0.8416097419243396</v>
      </c>
      <c r="F2590" s="128">
        <v>1.3719214316723167</v>
      </c>
      <c r="G2590" s="128">
        <v>0.3471043703203594</v>
      </c>
      <c r="H2590" s="128">
        <v>2.407348078670985</v>
      </c>
    </row>
    <row r="2591" spans="1:10" ht="12.75">
      <c r="A2591" s="144" t="s">
        <v>1093</v>
      </c>
      <c r="C2591" s="145" t="s">
        <v>1094</v>
      </c>
      <c r="D2591" s="145" t="s">
        <v>1095</v>
      </c>
      <c r="F2591" s="145" t="s">
        <v>1096</v>
      </c>
      <c r="G2591" s="145" t="s">
        <v>1097</v>
      </c>
      <c r="H2591" s="145" t="s">
        <v>1098</v>
      </c>
      <c r="I2591" s="146" t="s">
        <v>1099</v>
      </c>
      <c r="J2591" s="145" t="s">
        <v>1100</v>
      </c>
    </row>
    <row r="2592" spans="1:8" ht="12.75">
      <c r="A2592" s="147" t="s">
        <v>1251</v>
      </c>
      <c r="C2592" s="148">
        <v>766.4900000002235</v>
      </c>
      <c r="D2592" s="128">
        <v>1709</v>
      </c>
      <c r="F2592" s="128">
        <v>1556</v>
      </c>
      <c r="G2592" s="128">
        <v>1741</v>
      </c>
      <c r="H2592" s="149" t="s">
        <v>270</v>
      </c>
    </row>
    <row r="2594" spans="4:8" ht="12.75">
      <c r="D2594" s="128">
        <v>1727.5</v>
      </c>
      <c r="F2594" s="128">
        <v>1690</v>
      </c>
      <c r="G2594" s="128">
        <v>1600</v>
      </c>
      <c r="H2594" s="149" t="s">
        <v>271</v>
      </c>
    </row>
    <row r="2596" spans="4:8" ht="12.75">
      <c r="D2596" s="128">
        <v>1822.1501682922244</v>
      </c>
      <c r="F2596" s="128">
        <v>1582</v>
      </c>
      <c r="G2596" s="128">
        <v>1578</v>
      </c>
      <c r="H2596" s="149" t="s">
        <v>272</v>
      </c>
    </row>
    <row r="2598" spans="1:10" ht="12.75">
      <c r="A2598" s="144" t="s">
        <v>1101</v>
      </c>
      <c r="C2598" s="150" t="s">
        <v>1102</v>
      </c>
      <c r="D2598" s="128">
        <v>1752.8833894307413</v>
      </c>
      <c r="F2598" s="128">
        <v>1609.3333333333335</v>
      </c>
      <c r="G2598" s="128">
        <v>1639.6666666666665</v>
      </c>
      <c r="H2598" s="128">
        <v>127.79151951204229</v>
      </c>
      <c r="I2598" s="128">
        <v>-0.0001</v>
      </c>
      <c r="J2598" s="128">
        <v>-0.0001</v>
      </c>
    </row>
    <row r="2599" spans="1:8" ht="12.75">
      <c r="A2599" s="127">
        <v>38385.153136574074</v>
      </c>
      <c r="C2599" s="150" t="s">
        <v>1103</v>
      </c>
      <c r="D2599" s="128">
        <v>60.695778192429316</v>
      </c>
      <c r="F2599" s="128">
        <v>71.05866121264413</v>
      </c>
      <c r="G2599" s="128">
        <v>88.44395588921458</v>
      </c>
      <c r="H2599" s="128">
        <v>60.695778192429316</v>
      </c>
    </row>
    <row r="2601" spans="3:8" ht="12.75">
      <c r="C2601" s="150" t="s">
        <v>1104</v>
      </c>
      <c r="D2601" s="128">
        <v>3.462624984548494</v>
      </c>
      <c r="F2601" s="128">
        <v>4.415409768805557</v>
      </c>
      <c r="G2601" s="128">
        <v>5.394020485213331</v>
      </c>
      <c r="H2601" s="128">
        <v>47.49593589949427</v>
      </c>
    </row>
    <row r="2602" spans="1:16" ht="12.75">
      <c r="A2602" s="138" t="s">
        <v>1183</v>
      </c>
      <c r="B2602" s="133" t="s">
        <v>1060</v>
      </c>
      <c r="D2602" s="138" t="s">
        <v>1184</v>
      </c>
      <c r="E2602" s="133" t="s">
        <v>1185</v>
      </c>
      <c r="F2602" s="134" t="s">
        <v>1277</v>
      </c>
      <c r="G2602" s="139" t="s">
        <v>1187</v>
      </c>
      <c r="H2602" s="140">
        <v>2</v>
      </c>
      <c r="I2602" s="141" t="s">
        <v>1188</v>
      </c>
      <c r="J2602" s="140">
        <v>8</v>
      </c>
      <c r="K2602" s="139" t="s">
        <v>1189</v>
      </c>
      <c r="L2602" s="142">
        <v>1</v>
      </c>
      <c r="M2602" s="139" t="s">
        <v>1190</v>
      </c>
      <c r="N2602" s="143">
        <v>1</v>
      </c>
      <c r="O2602" s="139" t="s">
        <v>1191</v>
      </c>
      <c r="P2602" s="143">
        <v>1</v>
      </c>
    </row>
    <row r="2604" spans="1:10" ht="12.75">
      <c r="A2604" s="144" t="s">
        <v>1093</v>
      </c>
      <c r="C2604" s="145" t="s">
        <v>1094</v>
      </c>
      <c r="D2604" s="145" t="s">
        <v>1095</v>
      </c>
      <c r="F2604" s="145" t="s">
        <v>1096</v>
      </c>
      <c r="G2604" s="145" t="s">
        <v>1097</v>
      </c>
      <c r="H2604" s="145" t="s">
        <v>1098</v>
      </c>
      <c r="I2604" s="146" t="s">
        <v>1099</v>
      </c>
      <c r="J2604" s="145" t="s">
        <v>1100</v>
      </c>
    </row>
    <row r="2605" spans="1:8" ht="12.75">
      <c r="A2605" s="147" t="s">
        <v>1215</v>
      </c>
      <c r="C2605" s="148">
        <v>178.2290000000503</v>
      </c>
      <c r="D2605" s="128">
        <v>909.7810874991119</v>
      </c>
      <c r="F2605" s="128">
        <v>486</v>
      </c>
      <c r="G2605" s="128">
        <v>541</v>
      </c>
      <c r="H2605" s="149" t="s">
        <v>273</v>
      </c>
    </row>
    <row r="2607" spans="4:8" ht="12.75">
      <c r="D2607" s="128">
        <v>865.8924241717905</v>
      </c>
      <c r="F2607" s="128">
        <v>538</v>
      </c>
      <c r="G2607" s="128">
        <v>518</v>
      </c>
      <c r="H2607" s="149" t="s">
        <v>274</v>
      </c>
    </row>
    <row r="2609" spans="4:8" ht="12.75">
      <c r="D2609" s="128">
        <v>887.6110079381615</v>
      </c>
      <c r="F2609" s="128">
        <v>498.00000000046566</v>
      </c>
      <c r="G2609" s="128">
        <v>538</v>
      </c>
      <c r="H2609" s="149" t="s">
        <v>275</v>
      </c>
    </row>
    <row r="2611" spans="1:8" ht="12.75">
      <c r="A2611" s="144" t="s">
        <v>1101</v>
      </c>
      <c r="C2611" s="150" t="s">
        <v>1102</v>
      </c>
      <c r="D2611" s="128">
        <v>887.7615065363545</v>
      </c>
      <c r="F2611" s="128">
        <v>507.33333333348855</v>
      </c>
      <c r="G2611" s="128">
        <v>532.3333333333334</v>
      </c>
      <c r="H2611" s="128">
        <v>367.19575132794824</v>
      </c>
    </row>
    <row r="2612" spans="1:8" ht="12.75">
      <c r="A2612" s="127">
        <v>38385.1553587963</v>
      </c>
      <c r="C2612" s="150" t="s">
        <v>1103</v>
      </c>
      <c r="D2612" s="128">
        <v>21.94471871626214</v>
      </c>
      <c r="F2612" s="128">
        <v>27.22743714213774</v>
      </c>
      <c r="G2612" s="128">
        <v>12.503332889007368</v>
      </c>
      <c r="H2612" s="128">
        <v>21.94471871626214</v>
      </c>
    </row>
    <row r="2614" spans="3:8" ht="12.75">
      <c r="C2614" s="150" t="s">
        <v>1104</v>
      </c>
      <c r="D2614" s="128">
        <v>2.4719159993634494</v>
      </c>
      <c r="F2614" s="128">
        <v>5.366774732351396</v>
      </c>
      <c r="G2614" s="128">
        <v>2.348778877083413</v>
      </c>
      <c r="H2614" s="128">
        <v>5.976299735740398</v>
      </c>
    </row>
    <row r="2615" spans="1:10" ht="12.75">
      <c r="A2615" s="144" t="s">
        <v>1093</v>
      </c>
      <c r="C2615" s="145" t="s">
        <v>1094</v>
      </c>
      <c r="D2615" s="145" t="s">
        <v>1095</v>
      </c>
      <c r="F2615" s="145" t="s">
        <v>1096</v>
      </c>
      <c r="G2615" s="145" t="s">
        <v>1097</v>
      </c>
      <c r="H2615" s="145" t="s">
        <v>1098</v>
      </c>
      <c r="I2615" s="146" t="s">
        <v>1099</v>
      </c>
      <c r="J2615" s="145" t="s">
        <v>1100</v>
      </c>
    </row>
    <row r="2616" spans="1:8" ht="12.75">
      <c r="A2616" s="147" t="s">
        <v>1244</v>
      </c>
      <c r="C2616" s="148">
        <v>251.61100000003353</v>
      </c>
      <c r="D2616" s="128">
        <v>4795030.615699768</v>
      </c>
      <c r="F2616" s="128">
        <v>32100</v>
      </c>
      <c r="G2616" s="128">
        <v>28400</v>
      </c>
      <c r="H2616" s="149" t="s">
        <v>276</v>
      </c>
    </row>
    <row r="2618" spans="4:8" ht="12.75">
      <c r="D2618" s="128">
        <v>4688470.088973999</v>
      </c>
      <c r="F2618" s="128">
        <v>32500</v>
      </c>
      <c r="G2618" s="128">
        <v>28500</v>
      </c>
      <c r="H2618" s="149" t="s">
        <v>277</v>
      </c>
    </row>
    <row r="2620" spans="4:8" ht="12.75">
      <c r="D2620" s="128">
        <v>4721946.865539551</v>
      </c>
      <c r="F2620" s="128">
        <v>31700</v>
      </c>
      <c r="G2620" s="128">
        <v>28600</v>
      </c>
      <c r="H2620" s="149" t="s">
        <v>278</v>
      </c>
    </row>
    <row r="2622" spans="1:10" ht="12.75">
      <c r="A2622" s="144" t="s">
        <v>1101</v>
      </c>
      <c r="C2622" s="150" t="s">
        <v>1102</v>
      </c>
      <c r="D2622" s="128">
        <v>4735149.190071106</v>
      </c>
      <c r="F2622" s="128">
        <v>32100</v>
      </c>
      <c r="G2622" s="128">
        <v>28500</v>
      </c>
      <c r="H2622" s="128">
        <v>4704866.933773187</v>
      </c>
      <c r="I2622" s="128">
        <v>-0.0001</v>
      </c>
      <c r="J2622" s="128">
        <v>-0.0001</v>
      </c>
    </row>
    <row r="2623" spans="1:8" ht="12.75">
      <c r="A2623" s="127">
        <v>38385.15584490741</v>
      </c>
      <c r="C2623" s="150" t="s">
        <v>1103</v>
      </c>
      <c r="D2623" s="128">
        <v>54493.23346795758</v>
      </c>
      <c r="F2623" s="128">
        <v>400</v>
      </c>
      <c r="G2623" s="128">
        <v>100</v>
      </c>
      <c r="H2623" s="128">
        <v>54493.23346795758</v>
      </c>
    </row>
    <row r="2625" spans="3:8" ht="12.75">
      <c r="C2625" s="150" t="s">
        <v>1104</v>
      </c>
      <c r="D2625" s="128">
        <v>1.1508240032272201</v>
      </c>
      <c r="F2625" s="128">
        <v>1.2461059190031152</v>
      </c>
      <c r="G2625" s="128">
        <v>0.3508771929824561</v>
      </c>
      <c r="H2625" s="128">
        <v>1.1582311303383743</v>
      </c>
    </row>
    <row r="2626" spans="1:10" ht="12.75">
      <c r="A2626" s="144" t="s">
        <v>1093</v>
      </c>
      <c r="C2626" s="145" t="s">
        <v>1094</v>
      </c>
      <c r="D2626" s="145" t="s">
        <v>1095</v>
      </c>
      <c r="F2626" s="145" t="s">
        <v>1096</v>
      </c>
      <c r="G2626" s="145" t="s">
        <v>1097</v>
      </c>
      <c r="H2626" s="145" t="s">
        <v>1098</v>
      </c>
      <c r="I2626" s="146" t="s">
        <v>1099</v>
      </c>
      <c r="J2626" s="145" t="s">
        <v>1100</v>
      </c>
    </row>
    <row r="2627" spans="1:8" ht="12.75">
      <c r="A2627" s="147" t="s">
        <v>1247</v>
      </c>
      <c r="C2627" s="148">
        <v>257.6099999998696</v>
      </c>
      <c r="D2627" s="128">
        <v>462527.31057214737</v>
      </c>
      <c r="F2627" s="128">
        <v>14777.499999985099</v>
      </c>
      <c r="G2627" s="128">
        <v>12402.5</v>
      </c>
      <c r="H2627" s="149" t="s">
        <v>279</v>
      </c>
    </row>
    <row r="2629" spans="4:8" ht="12.75">
      <c r="D2629" s="128">
        <v>455522.26968860626</v>
      </c>
      <c r="F2629" s="128">
        <v>13832.5</v>
      </c>
      <c r="G2629" s="128">
        <v>12152.5</v>
      </c>
      <c r="H2629" s="149" t="s">
        <v>280</v>
      </c>
    </row>
    <row r="2631" spans="4:8" ht="12.75">
      <c r="D2631" s="128">
        <v>447327.3180861473</v>
      </c>
      <c r="F2631" s="128">
        <v>15127.499999985099</v>
      </c>
      <c r="G2631" s="128">
        <v>12320</v>
      </c>
      <c r="H2631" s="149" t="s">
        <v>281</v>
      </c>
    </row>
    <row r="2633" spans="1:10" ht="12.75">
      <c r="A2633" s="144" t="s">
        <v>1101</v>
      </c>
      <c r="C2633" s="150" t="s">
        <v>1102</v>
      </c>
      <c r="D2633" s="128">
        <v>455125.63278230035</v>
      </c>
      <c r="F2633" s="128">
        <v>14579.166666656733</v>
      </c>
      <c r="G2633" s="128">
        <v>12291.666666666668</v>
      </c>
      <c r="H2633" s="128">
        <v>441690.2161156386</v>
      </c>
      <c r="I2633" s="128">
        <v>-0.0001</v>
      </c>
      <c r="J2633" s="128">
        <v>-0.0001</v>
      </c>
    </row>
    <row r="2634" spans="1:8" ht="12.75">
      <c r="A2634" s="127">
        <v>38385.156481481485</v>
      </c>
      <c r="C2634" s="150" t="s">
        <v>1103</v>
      </c>
      <c r="D2634" s="128">
        <v>7607.7548278159065</v>
      </c>
      <c r="F2634" s="128">
        <v>669.8942702563182</v>
      </c>
      <c r="G2634" s="128">
        <v>127.38556956474048</v>
      </c>
      <c r="H2634" s="128">
        <v>7607.7548278159065</v>
      </c>
    </row>
    <row r="2636" spans="3:8" ht="12.75">
      <c r="C2636" s="150" t="s">
        <v>1104</v>
      </c>
      <c r="D2636" s="128">
        <v>1.6715724801760212</v>
      </c>
      <c r="F2636" s="128">
        <v>4.594873531341124</v>
      </c>
      <c r="G2636" s="128">
        <v>1.0363571761199226</v>
      </c>
      <c r="H2636" s="128">
        <v>1.7224186885371549</v>
      </c>
    </row>
    <row r="2637" spans="1:10" ht="12.75">
      <c r="A2637" s="144" t="s">
        <v>1093</v>
      </c>
      <c r="C2637" s="145" t="s">
        <v>1094</v>
      </c>
      <c r="D2637" s="145" t="s">
        <v>1095</v>
      </c>
      <c r="F2637" s="145" t="s">
        <v>1096</v>
      </c>
      <c r="G2637" s="145" t="s">
        <v>1097</v>
      </c>
      <c r="H2637" s="145" t="s">
        <v>1098</v>
      </c>
      <c r="I2637" s="146" t="s">
        <v>1099</v>
      </c>
      <c r="J2637" s="145" t="s">
        <v>1100</v>
      </c>
    </row>
    <row r="2638" spans="1:8" ht="12.75">
      <c r="A2638" s="147" t="s">
        <v>1246</v>
      </c>
      <c r="C2638" s="148">
        <v>259.9399999999441</v>
      </c>
      <c r="D2638" s="128">
        <v>4700514.220916748</v>
      </c>
      <c r="F2638" s="128">
        <v>29025</v>
      </c>
      <c r="G2638" s="128">
        <v>25925</v>
      </c>
      <c r="H2638" s="149" t="s">
        <v>282</v>
      </c>
    </row>
    <row r="2640" spans="4:8" ht="12.75">
      <c r="D2640" s="128">
        <v>4741164.226806641</v>
      </c>
      <c r="F2640" s="128">
        <v>29350</v>
      </c>
      <c r="G2640" s="128">
        <v>26025</v>
      </c>
      <c r="H2640" s="149" t="s">
        <v>283</v>
      </c>
    </row>
    <row r="2642" spans="4:8" ht="12.75">
      <c r="D2642" s="128">
        <v>4870781.22290802</v>
      </c>
      <c r="F2642" s="128">
        <v>29800</v>
      </c>
      <c r="G2642" s="128">
        <v>26025</v>
      </c>
      <c r="H2642" s="149" t="s">
        <v>284</v>
      </c>
    </row>
    <row r="2644" spans="1:10" ht="12.75">
      <c r="A2644" s="144" t="s">
        <v>1101</v>
      </c>
      <c r="C2644" s="150" t="s">
        <v>1102</v>
      </c>
      <c r="D2644" s="128">
        <v>4770819.890210469</v>
      </c>
      <c r="F2644" s="128">
        <v>29391.666666666664</v>
      </c>
      <c r="G2644" s="128">
        <v>25991.666666666664</v>
      </c>
      <c r="H2644" s="128">
        <v>4743111.051826632</v>
      </c>
      <c r="I2644" s="128">
        <v>-0.0001</v>
      </c>
      <c r="J2644" s="128">
        <v>-0.0001</v>
      </c>
    </row>
    <row r="2645" spans="1:8" ht="12.75">
      <c r="A2645" s="127">
        <v>38385.157164351855</v>
      </c>
      <c r="C2645" s="150" t="s">
        <v>1103</v>
      </c>
      <c r="D2645" s="128">
        <v>88923.03846986637</v>
      </c>
      <c r="F2645" s="128">
        <v>389.1764809611873</v>
      </c>
      <c r="G2645" s="128">
        <v>57.73502691896257</v>
      </c>
      <c r="H2645" s="128">
        <v>88923.03846986637</v>
      </c>
    </row>
    <row r="2647" spans="3:8" ht="12.75">
      <c r="C2647" s="150" t="s">
        <v>1104</v>
      </c>
      <c r="D2647" s="128">
        <v>1.8638942679922352</v>
      </c>
      <c r="F2647" s="128">
        <v>1.3241048402422024</v>
      </c>
      <c r="G2647" s="128">
        <v>0.222128991031597</v>
      </c>
      <c r="H2647" s="128">
        <v>1.8747829746811644</v>
      </c>
    </row>
    <row r="2648" spans="1:10" ht="12.75">
      <c r="A2648" s="144" t="s">
        <v>1093</v>
      </c>
      <c r="C2648" s="145" t="s">
        <v>1094</v>
      </c>
      <c r="D2648" s="145" t="s">
        <v>1095</v>
      </c>
      <c r="F2648" s="145" t="s">
        <v>1096</v>
      </c>
      <c r="G2648" s="145" t="s">
        <v>1097</v>
      </c>
      <c r="H2648" s="145" t="s">
        <v>1098</v>
      </c>
      <c r="I2648" s="146" t="s">
        <v>1099</v>
      </c>
      <c r="J2648" s="145" t="s">
        <v>1100</v>
      </c>
    </row>
    <row r="2649" spans="1:8" ht="12.75">
      <c r="A2649" s="147" t="s">
        <v>1248</v>
      </c>
      <c r="C2649" s="148">
        <v>285.2129999999888</v>
      </c>
      <c r="D2649" s="128">
        <v>851708.6818275452</v>
      </c>
      <c r="F2649" s="128">
        <v>12475</v>
      </c>
      <c r="G2649" s="128">
        <v>12550</v>
      </c>
      <c r="H2649" s="149" t="s">
        <v>285</v>
      </c>
    </row>
    <row r="2651" spans="4:8" ht="12.75">
      <c r="D2651" s="128">
        <v>832448.6613817215</v>
      </c>
      <c r="F2651" s="128">
        <v>12650</v>
      </c>
      <c r="G2651" s="128">
        <v>12275</v>
      </c>
      <c r="H2651" s="149" t="s">
        <v>286</v>
      </c>
    </row>
    <row r="2653" spans="4:8" ht="12.75">
      <c r="D2653" s="128">
        <v>845405.2728261948</v>
      </c>
      <c r="F2653" s="128">
        <v>12225</v>
      </c>
      <c r="G2653" s="128">
        <v>12400</v>
      </c>
      <c r="H2653" s="149" t="s">
        <v>287</v>
      </c>
    </row>
    <row r="2655" spans="1:10" ht="12.75">
      <c r="A2655" s="144" t="s">
        <v>1101</v>
      </c>
      <c r="C2655" s="150" t="s">
        <v>1102</v>
      </c>
      <c r="D2655" s="128">
        <v>843187.5386784871</v>
      </c>
      <c r="F2655" s="128">
        <v>12450</v>
      </c>
      <c r="G2655" s="128">
        <v>12408.333333333332</v>
      </c>
      <c r="H2655" s="128">
        <v>830760.5743204474</v>
      </c>
      <c r="I2655" s="128">
        <v>-0.0001</v>
      </c>
      <c r="J2655" s="128">
        <v>-0.0001</v>
      </c>
    </row>
    <row r="2656" spans="1:8" ht="12.75">
      <c r="A2656" s="127">
        <v>38385.15783564815</v>
      </c>
      <c r="C2656" s="150" t="s">
        <v>1103</v>
      </c>
      <c r="D2656" s="128">
        <v>9819.666769072412</v>
      </c>
      <c r="F2656" s="128">
        <v>213.6000936329383</v>
      </c>
      <c r="G2656" s="128">
        <v>137.68926368215253</v>
      </c>
      <c r="H2656" s="128">
        <v>9819.666769072412</v>
      </c>
    </row>
    <row r="2658" spans="3:8" ht="12.75">
      <c r="C2658" s="150" t="s">
        <v>1104</v>
      </c>
      <c r="D2658" s="128">
        <v>1.1645886968944779</v>
      </c>
      <c r="F2658" s="128">
        <v>1.7156634026742035</v>
      </c>
      <c r="G2658" s="128">
        <v>1.109651554187932</v>
      </c>
      <c r="H2658" s="128">
        <v>1.1820092422061297</v>
      </c>
    </row>
    <row r="2659" spans="1:10" ht="12.75">
      <c r="A2659" s="144" t="s">
        <v>1093</v>
      </c>
      <c r="C2659" s="145" t="s">
        <v>1094</v>
      </c>
      <c r="D2659" s="145" t="s">
        <v>1095</v>
      </c>
      <c r="F2659" s="145" t="s">
        <v>1096</v>
      </c>
      <c r="G2659" s="145" t="s">
        <v>1097</v>
      </c>
      <c r="H2659" s="145" t="s">
        <v>1098</v>
      </c>
      <c r="I2659" s="146" t="s">
        <v>1099</v>
      </c>
      <c r="J2659" s="145" t="s">
        <v>1100</v>
      </c>
    </row>
    <row r="2660" spans="1:8" ht="12.75">
      <c r="A2660" s="147" t="s">
        <v>1244</v>
      </c>
      <c r="C2660" s="148">
        <v>288.1579999998212</v>
      </c>
      <c r="D2660" s="128">
        <v>471750.6917228699</v>
      </c>
      <c r="F2660" s="128">
        <v>5050</v>
      </c>
      <c r="G2660" s="128">
        <v>4540</v>
      </c>
      <c r="H2660" s="149" t="s">
        <v>288</v>
      </c>
    </row>
    <row r="2662" spans="4:8" ht="12.75">
      <c r="D2662" s="128">
        <v>469375.83949136734</v>
      </c>
      <c r="F2662" s="128">
        <v>5050</v>
      </c>
      <c r="G2662" s="128">
        <v>4540</v>
      </c>
      <c r="H2662" s="149" t="s">
        <v>289</v>
      </c>
    </row>
    <row r="2664" spans="4:8" ht="12.75">
      <c r="D2664" s="128">
        <v>473550.8286757469</v>
      </c>
      <c r="F2664" s="128">
        <v>5050</v>
      </c>
      <c r="G2664" s="128">
        <v>4540</v>
      </c>
      <c r="H2664" s="149" t="s">
        <v>290</v>
      </c>
    </row>
    <row r="2666" spans="1:10" ht="12.75">
      <c r="A2666" s="144" t="s">
        <v>1101</v>
      </c>
      <c r="C2666" s="150" t="s">
        <v>1102</v>
      </c>
      <c r="D2666" s="128">
        <v>471559.119963328</v>
      </c>
      <c r="F2666" s="128">
        <v>5050</v>
      </c>
      <c r="G2666" s="128">
        <v>4540</v>
      </c>
      <c r="H2666" s="128">
        <v>466768.0690783723</v>
      </c>
      <c r="I2666" s="128">
        <v>-0.0001</v>
      </c>
      <c r="J2666" s="128">
        <v>-0.0001</v>
      </c>
    </row>
    <row r="2667" spans="1:8" ht="12.75">
      <c r="A2667" s="127">
        <v>38385.15826388889</v>
      </c>
      <c r="C2667" s="150" t="s">
        <v>1103</v>
      </c>
      <c r="D2667" s="128">
        <v>2094.0769987435197</v>
      </c>
      <c r="H2667" s="128">
        <v>2094.0769987435197</v>
      </c>
    </row>
    <row r="2669" spans="3:8" ht="12.75">
      <c r="C2669" s="150" t="s">
        <v>1104</v>
      </c>
      <c r="D2669" s="128">
        <v>0.4440751774467582</v>
      </c>
      <c r="F2669" s="128">
        <v>0</v>
      </c>
      <c r="G2669" s="128">
        <v>0</v>
      </c>
      <c r="H2669" s="128">
        <v>0.4486333015191566</v>
      </c>
    </row>
    <row r="2670" spans="1:10" ht="12.75">
      <c r="A2670" s="144" t="s">
        <v>1093</v>
      </c>
      <c r="C2670" s="145" t="s">
        <v>1094</v>
      </c>
      <c r="D2670" s="145" t="s">
        <v>1095</v>
      </c>
      <c r="F2670" s="145" t="s">
        <v>1096</v>
      </c>
      <c r="G2670" s="145" t="s">
        <v>1097</v>
      </c>
      <c r="H2670" s="145" t="s">
        <v>1098</v>
      </c>
      <c r="I2670" s="146" t="s">
        <v>1099</v>
      </c>
      <c r="J2670" s="145" t="s">
        <v>1100</v>
      </c>
    </row>
    <row r="2671" spans="1:8" ht="12.75">
      <c r="A2671" s="147" t="s">
        <v>1245</v>
      </c>
      <c r="C2671" s="148">
        <v>334.94100000010803</v>
      </c>
      <c r="D2671" s="128">
        <v>1698518.9403419495</v>
      </c>
      <c r="F2671" s="128">
        <v>36200</v>
      </c>
      <c r="H2671" s="149" t="s">
        <v>291</v>
      </c>
    </row>
    <row r="2673" spans="4:8" ht="12.75">
      <c r="D2673" s="128">
        <v>1741934.3798217773</v>
      </c>
      <c r="F2673" s="128">
        <v>36400</v>
      </c>
      <c r="H2673" s="149" t="s">
        <v>292</v>
      </c>
    </row>
    <row r="2675" spans="4:8" ht="12.75">
      <c r="D2675" s="128">
        <v>1686405.7105674744</v>
      </c>
      <c r="F2675" s="128">
        <v>35600</v>
      </c>
      <c r="H2675" s="149" t="s">
        <v>293</v>
      </c>
    </row>
    <row r="2677" spans="1:10" ht="12.75">
      <c r="A2677" s="144" t="s">
        <v>1101</v>
      </c>
      <c r="C2677" s="150" t="s">
        <v>1102</v>
      </c>
      <c r="D2677" s="128">
        <v>1708953.0102437339</v>
      </c>
      <c r="F2677" s="128">
        <v>36066.666666666664</v>
      </c>
      <c r="H2677" s="128">
        <v>1672886.343577067</v>
      </c>
      <c r="I2677" s="128">
        <v>-0.0001</v>
      </c>
      <c r="J2677" s="128">
        <v>-0.0001</v>
      </c>
    </row>
    <row r="2678" spans="1:8" ht="12.75">
      <c r="A2678" s="127">
        <v>38385.1587037037</v>
      </c>
      <c r="C2678" s="150" t="s">
        <v>1103</v>
      </c>
      <c r="D2678" s="128">
        <v>29197.784818800894</v>
      </c>
      <c r="F2678" s="128">
        <v>416.33319989322655</v>
      </c>
      <c r="H2678" s="128">
        <v>29197.784818800894</v>
      </c>
    </row>
    <row r="2680" spans="3:8" ht="12.75">
      <c r="C2680" s="150" t="s">
        <v>1104</v>
      </c>
      <c r="D2680" s="128">
        <v>1.708518879324637</v>
      </c>
      <c r="F2680" s="128">
        <v>1.1543434377815895</v>
      </c>
      <c r="H2680" s="128">
        <v>1.745353767212208</v>
      </c>
    </row>
    <row r="2681" spans="1:10" ht="12.75">
      <c r="A2681" s="144" t="s">
        <v>1093</v>
      </c>
      <c r="C2681" s="145" t="s">
        <v>1094</v>
      </c>
      <c r="D2681" s="145" t="s">
        <v>1095</v>
      </c>
      <c r="F2681" s="145" t="s">
        <v>1096</v>
      </c>
      <c r="G2681" s="145" t="s">
        <v>1097</v>
      </c>
      <c r="H2681" s="145" t="s">
        <v>1098</v>
      </c>
      <c r="I2681" s="146" t="s">
        <v>1099</v>
      </c>
      <c r="J2681" s="145" t="s">
        <v>1100</v>
      </c>
    </row>
    <row r="2682" spans="1:8" ht="12.75">
      <c r="A2682" s="147" t="s">
        <v>1249</v>
      </c>
      <c r="C2682" s="148">
        <v>393.36599999992177</v>
      </c>
      <c r="D2682" s="128">
        <v>4226642.859954834</v>
      </c>
      <c r="F2682" s="128">
        <v>15800</v>
      </c>
      <c r="G2682" s="128">
        <v>14700</v>
      </c>
      <c r="H2682" s="149" t="s">
        <v>294</v>
      </c>
    </row>
    <row r="2684" spans="4:8" ht="12.75">
      <c r="D2684" s="128">
        <v>4305825.528755188</v>
      </c>
      <c r="F2684" s="128">
        <v>15300</v>
      </c>
      <c r="G2684" s="128">
        <v>16400</v>
      </c>
      <c r="H2684" s="149" t="s">
        <v>295</v>
      </c>
    </row>
    <row r="2686" spans="4:8" ht="12.75">
      <c r="D2686" s="128">
        <v>4096747.3559036255</v>
      </c>
      <c r="F2686" s="128">
        <v>16200</v>
      </c>
      <c r="G2686" s="128">
        <v>15700</v>
      </c>
      <c r="H2686" s="149" t="s">
        <v>296</v>
      </c>
    </row>
    <row r="2688" spans="1:10" ht="12.75">
      <c r="A2688" s="144" t="s">
        <v>1101</v>
      </c>
      <c r="C2688" s="150" t="s">
        <v>1102</v>
      </c>
      <c r="D2688" s="128">
        <v>4209738.581537883</v>
      </c>
      <c r="F2688" s="128">
        <v>15766.666666666668</v>
      </c>
      <c r="G2688" s="128">
        <v>15600</v>
      </c>
      <c r="H2688" s="128">
        <v>4194055.248204549</v>
      </c>
      <c r="I2688" s="128">
        <v>-0.0001</v>
      </c>
      <c r="J2688" s="128">
        <v>-0.0001</v>
      </c>
    </row>
    <row r="2689" spans="1:8" ht="12.75">
      <c r="A2689" s="127">
        <v>38385.159155092595</v>
      </c>
      <c r="C2689" s="150" t="s">
        <v>1103</v>
      </c>
      <c r="D2689" s="128">
        <v>105559.1614325193</v>
      </c>
      <c r="F2689" s="128">
        <v>450.9249752822894</v>
      </c>
      <c r="G2689" s="128">
        <v>854.4003745317532</v>
      </c>
      <c r="H2689" s="128">
        <v>105559.1614325193</v>
      </c>
    </row>
    <row r="2691" spans="3:8" ht="12.75">
      <c r="C2691" s="150" t="s">
        <v>1104</v>
      </c>
      <c r="D2691" s="128">
        <v>2.507499204236975</v>
      </c>
      <c r="F2691" s="128">
        <v>2.8599892724035265</v>
      </c>
      <c r="G2691" s="128">
        <v>5.47692547776765</v>
      </c>
      <c r="H2691" s="128">
        <v>2.5168757964671205</v>
      </c>
    </row>
    <row r="2692" spans="1:10" ht="12.75">
      <c r="A2692" s="144" t="s">
        <v>1093</v>
      </c>
      <c r="C2692" s="145" t="s">
        <v>1094</v>
      </c>
      <c r="D2692" s="145" t="s">
        <v>1095</v>
      </c>
      <c r="F2692" s="145" t="s">
        <v>1096</v>
      </c>
      <c r="G2692" s="145" t="s">
        <v>1097</v>
      </c>
      <c r="H2692" s="145" t="s">
        <v>1098</v>
      </c>
      <c r="I2692" s="146" t="s">
        <v>1099</v>
      </c>
      <c r="J2692" s="145" t="s">
        <v>1100</v>
      </c>
    </row>
    <row r="2693" spans="1:8" ht="12.75">
      <c r="A2693" s="147" t="s">
        <v>1243</v>
      </c>
      <c r="C2693" s="148">
        <v>396.15199999976903</v>
      </c>
      <c r="D2693" s="128">
        <v>4838820.732444763</v>
      </c>
      <c r="F2693" s="128">
        <v>103800</v>
      </c>
      <c r="G2693" s="128">
        <v>110300</v>
      </c>
      <c r="H2693" s="149" t="s">
        <v>297</v>
      </c>
    </row>
    <row r="2695" spans="4:8" ht="12.75">
      <c r="D2695" s="128">
        <v>4812749.210533142</v>
      </c>
      <c r="F2695" s="128">
        <v>101900</v>
      </c>
      <c r="G2695" s="128">
        <v>109600</v>
      </c>
      <c r="H2695" s="149" t="s">
        <v>298</v>
      </c>
    </row>
    <row r="2697" spans="4:8" ht="12.75">
      <c r="D2697" s="128">
        <v>4847271.938621521</v>
      </c>
      <c r="F2697" s="128">
        <v>103700</v>
      </c>
      <c r="G2697" s="128">
        <v>108000</v>
      </c>
      <c r="H2697" s="149" t="s">
        <v>299</v>
      </c>
    </row>
    <row r="2699" spans="1:10" ht="12.75">
      <c r="A2699" s="144" t="s">
        <v>1101</v>
      </c>
      <c r="C2699" s="150" t="s">
        <v>1102</v>
      </c>
      <c r="D2699" s="128">
        <v>4832947.293866475</v>
      </c>
      <c r="F2699" s="128">
        <v>103133.33333333334</v>
      </c>
      <c r="G2699" s="128">
        <v>109300</v>
      </c>
      <c r="H2699" s="128">
        <v>4726763.623632627</v>
      </c>
      <c r="I2699" s="128">
        <v>-0.0001</v>
      </c>
      <c r="J2699" s="128">
        <v>-0.0001</v>
      </c>
    </row>
    <row r="2700" spans="1:8" ht="12.75">
      <c r="A2700" s="127">
        <v>38385.15962962963</v>
      </c>
      <c r="C2700" s="150" t="s">
        <v>1103</v>
      </c>
      <c r="D2700" s="128">
        <v>17995.211841301934</v>
      </c>
      <c r="F2700" s="128">
        <v>1069.2676621563628</v>
      </c>
      <c r="G2700" s="128">
        <v>1178.9826122551597</v>
      </c>
      <c r="H2700" s="128">
        <v>17995.211841301934</v>
      </c>
    </row>
    <row r="2702" spans="3:8" ht="12.75">
      <c r="C2702" s="150" t="s">
        <v>1104</v>
      </c>
      <c r="D2702" s="128">
        <v>0.3723444669909762</v>
      </c>
      <c r="F2702" s="128">
        <v>1.0367818314379729</v>
      </c>
      <c r="G2702" s="128">
        <v>1.0786666168848669</v>
      </c>
      <c r="H2702" s="128">
        <v>0.38070894324671556</v>
      </c>
    </row>
    <row r="2703" spans="1:10" ht="12.75">
      <c r="A2703" s="144" t="s">
        <v>1093</v>
      </c>
      <c r="C2703" s="145" t="s">
        <v>1094</v>
      </c>
      <c r="D2703" s="145" t="s">
        <v>1095</v>
      </c>
      <c r="F2703" s="145" t="s">
        <v>1096</v>
      </c>
      <c r="G2703" s="145" t="s">
        <v>1097</v>
      </c>
      <c r="H2703" s="145" t="s">
        <v>1098</v>
      </c>
      <c r="I2703" s="146" t="s">
        <v>1099</v>
      </c>
      <c r="J2703" s="145" t="s">
        <v>1100</v>
      </c>
    </row>
    <row r="2704" spans="1:8" ht="12.75">
      <c r="A2704" s="147" t="s">
        <v>1250</v>
      </c>
      <c r="C2704" s="148">
        <v>589.5920000001788</v>
      </c>
      <c r="D2704" s="128">
        <v>498215.0427932739</v>
      </c>
      <c r="F2704" s="128">
        <v>3920</v>
      </c>
      <c r="G2704" s="128">
        <v>3730</v>
      </c>
      <c r="H2704" s="149" t="s">
        <v>300</v>
      </c>
    </row>
    <row r="2706" spans="4:8" ht="12.75">
      <c r="D2706" s="128">
        <v>477876.8240504265</v>
      </c>
      <c r="F2706" s="128">
        <v>4120</v>
      </c>
      <c r="G2706" s="128">
        <v>3690.0000000037253</v>
      </c>
      <c r="H2706" s="149" t="s">
        <v>301</v>
      </c>
    </row>
    <row r="2708" spans="4:8" ht="12.75">
      <c r="D2708" s="128">
        <v>466314.4176259041</v>
      </c>
      <c r="F2708" s="128">
        <v>4009.9999999962747</v>
      </c>
      <c r="G2708" s="128">
        <v>3820</v>
      </c>
      <c r="H2708" s="149" t="s">
        <v>302</v>
      </c>
    </row>
    <row r="2710" spans="1:10" ht="12.75">
      <c r="A2710" s="144" t="s">
        <v>1101</v>
      </c>
      <c r="C2710" s="150" t="s">
        <v>1102</v>
      </c>
      <c r="D2710" s="128">
        <v>480802.09482320154</v>
      </c>
      <c r="F2710" s="128">
        <v>4016.6666666654246</v>
      </c>
      <c r="G2710" s="128">
        <v>3746.6666666679084</v>
      </c>
      <c r="H2710" s="128">
        <v>476920.4281565348</v>
      </c>
      <c r="I2710" s="128">
        <v>-0.0001</v>
      </c>
      <c r="J2710" s="128">
        <v>-0.0001</v>
      </c>
    </row>
    <row r="2711" spans="1:8" ht="12.75">
      <c r="A2711" s="127">
        <v>38385.16012731481</v>
      </c>
      <c r="C2711" s="150" t="s">
        <v>1103</v>
      </c>
      <c r="D2711" s="128">
        <v>16150.243909543919</v>
      </c>
      <c r="F2711" s="128">
        <v>100.1665280088892</v>
      </c>
      <c r="G2711" s="128">
        <v>66.5832811832184</v>
      </c>
      <c r="H2711" s="128">
        <v>16150.243909543919</v>
      </c>
    </row>
    <row r="2713" spans="3:8" ht="12.75">
      <c r="C2713" s="150" t="s">
        <v>1104</v>
      </c>
      <c r="D2713" s="128">
        <v>3.3590211197982853</v>
      </c>
      <c r="F2713" s="128">
        <v>2.4937724815498807</v>
      </c>
      <c r="G2713" s="128">
        <v>1.777133839409155</v>
      </c>
      <c r="H2713" s="128">
        <v>3.386360272293282</v>
      </c>
    </row>
    <row r="2714" spans="1:10" ht="12.75">
      <c r="A2714" s="144" t="s">
        <v>1093</v>
      </c>
      <c r="C2714" s="145" t="s">
        <v>1094</v>
      </c>
      <c r="D2714" s="145" t="s">
        <v>1095</v>
      </c>
      <c r="F2714" s="145" t="s">
        <v>1096</v>
      </c>
      <c r="G2714" s="145" t="s">
        <v>1097</v>
      </c>
      <c r="H2714" s="145" t="s">
        <v>1098</v>
      </c>
      <c r="I2714" s="146" t="s">
        <v>1099</v>
      </c>
      <c r="J2714" s="145" t="s">
        <v>1100</v>
      </c>
    </row>
    <row r="2715" spans="1:8" ht="12.75">
      <c r="A2715" s="147" t="s">
        <v>1251</v>
      </c>
      <c r="C2715" s="148">
        <v>766.4900000002235</v>
      </c>
      <c r="D2715" s="128">
        <v>27904.8832167089</v>
      </c>
      <c r="F2715" s="128">
        <v>1885.9999999981374</v>
      </c>
      <c r="G2715" s="128">
        <v>1947</v>
      </c>
      <c r="H2715" s="149" t="s">
        <v>303</v>
      </c>
    </row>
    <row r="2717" spans="4:8" ht="12.75">
      <c r="D2717" s="128">
        <v>28863.91562333703</v>
      </c>
      <c r="F2717" s="128">
        <v>2000</v>
      </c>
      <c r="G2717" s="128">
        <v>1900</v>
      </c>
      <c r="H2717" s="149" t="s">
        <v>304</v>
      </c>
    </row>
    <row r="2719" spans="4:8" ht="12.75">
      <c r="D2719" s="128">
        <v>28503.887269884348</v>
      </c>
      <c r="F2719" s="128">
        <v>1956</v>
      </c>
      <c r="G2719" s="128">
        <v>2067</v>
      </c>
      <c r="H2719" s="149" t="s">
        <v>305</v>
      </c>
    </row>
    <row r="2721" spans="1:10" ht="12.75">
      <c r="A2721" s="144" t="s">
        <v>1101</v>
      </c>
      <c r="C2721" s="150" t="s">
        <v>1102</v>
      </c>
      <c r="D2721" s="128">
        <v>28424.228703310095</v>
      </c>
      <c r="F2721" s="128">
        <v>1947.3333333327123</v>
      </c>
      <c r="G2721" s="128">
        <v>1971.3333333333335</v>
      </c>
      <c r="H2721" s="128">
        <v>26464.427077294127</v>
      </c>
      <c r="I2721" s="128">
        <v>-0.0001</v>
      </c>
      <c r="J2721" s="128">
        <v>-0.0001</v>
      </c>
    </row>
    <row r="2722" spans="1:8" ht="12.75">
      <c r="A2722" s="127">
        <v>38385.160625</v>
      </c>
      <c r="C2722" s="150" t="s">
        <v>1103</v>
      </c>
      <c r="D2722" s="128">
        <v>484.45320172569006</v>
      </c>
      <c r="F2722" s="128">
        <v>57.49202843392963</v>
      </c>
      <c r="G2722" s="128">
        <v>86.1181359141809</v>
      </c>
      <c r="H2722" s="128">
        <v>484.45320172569006</v>
      </c>
    </row>
    <row r="2724" spans="3:8" ht="12.75">
      <c r="C2724" s="150" t="s">
        <v>1104</v>
      </c>
      <c r="D2724" s="128">
        <v>1.7043670974589153</v>
      </c>
      <c r="F2724" s="128">
        <v>2.9523465474468313</v>
      </c>
      <c r="G2724" s="128">
        <v>4.368522281747424</v>
      </c>
      <c r="H2724" s="128">
        <v>1.8305826168492418</v>
      </c>
    </row>
    <row r="2725" spans="1:16" ht="12.75">
      <c r="A2725" s="138" t="s">
        <v>1183</v>
      </c>
      <c r="B2725" s="133" t="s">
        <v>306</v>
      </c>
      <c r="D2725" s="138" t="s">
        <v>1184</v>
      </c>
      <c r="E2725" s="133" t="s">
        <v>1185</v>
      </c>
      <c r="F2725" s="134" t="s">
        <v>1278</v>
      </c>
      <c r="G2725" s="139" t="s">
        <v>1187</v>
      </c>
      <c r="H2725" s="140">
        <v>2</v>
      </c>
      <c r="I2725" s="141" t="s">
        <v>1188</v>
      </c>
      <c r="J2725" s="140">
        <v>9</v>
      </c>
      <c r="K2725" s="139" t="s">
        <v>1189</v>
      </c>
      <c r="L2725" s="142">
        <v>1</v>
      </c>
      <c r="M2725" s="139" t="s">
        <v>1190</v>
      </c>
      <c r="N2725" s="143">
        <v>1</v>
      </c>
      <c r="O2725" s="139" t="s">
        <v>1191</v>
      </c>
      <c r="P2725" s="143">
        <v>1</v>
      </c>
    </row>
    <row r="2727" spans="1:10" ht="12.75">
      <c r="A2727" s="144" t="s">
        <v>1093</v>
      </c>
      <c r="C2727" s="145" t="s">
        <v>1094</v>
      </c>
      <c r="D2727" s="145" t="s">
        <v>1095</v>
      </c>
      <c r="F2727" s="145" t="s">
        <v>1096</v>
      </c>
      <c r="G2727" s="145" t="s">
        <v>1097</v>
      </c>
      <c r="H2727" s="145" t="s">
        <v>1098</v>
      </c>
      <c r="I2727" s="146" t="s">
        <v>1099</v>
      </c>
      <c r="J2727" s="145" t="s">
        <v>1100</v>
      </c>
    </row>
    <row r="2728" spans="1:8" ht="12.75">
      <c r="A2728" s="147" t="s">
        <v>1215</v>
      </c>
      <c r="C2728" s="148">
        <v>178.2290000000503</v>
      </c>
      <c r="D2728" s="128">
        <v>2033.5256001241505</v>
      </c>
      <c r="F2728" s="128">
        <v>493</v>
      </c>
      <c r="G2728" s="128">
        <v>547</v>
      </c>
      <c r="H2728" s="149" t="s">
        <v>307</v>
      </c>
    </row>
    <row r="2730" spans="4:8" ht="12.75">
      <c r="D2730" s="128">
        <v>2048.7062778547406</v>
      </c>
      <c r="F2730" s="128">
        <v>530</v>
      </c>
      <c r="G2730" s="128">
        <v>521</v>
      </c>
      <c r="H2730" s="149" t="s">
        <v>308</v>
      </c>
    </row>
    <row r="2732" spans="4:8" ht="12.75">
      <c r="D2732" s="128">
        <v>2110.4964935556054</v>
      </c>
      <c r="F2732" s="128">
        <v>532</v>
      </c>
      <c r="G2732" s="128">
        <v>506</v>
      </c>
      <c r="H2732" s="149" t="s">
        <v>309</v>
      </c>
    </row>
    <row r="2734" spans="1:8" ht="12.75">
      <c r="A2734" s="144" t="s">
        <v>1101</v>
      </c>
      <c r="C2734" s="150" t="s">
        <v>1102</v>
      </c>
      <c r="D2734" s="128">
        <v>2064.2427905114987</v>
      </c>
      <c r="F2734" s="128">
        <v>518.3333333333334</v>
      </c>
      <c r="G2734" s="128">
        <v>524.6666666666666</v>
      </c>
      <c r="H2734" s="128">
        <v>1542.5572436364987</v>
      </c>
    </row>
    <row r="2735" spans="1:8" ht="12.75">
      <c r="A2735" s="127">
        <v>38385.16284722222</v>
      </c>
      <c r="C2735" s="150" t="s">
        <v>1103</v>
      </c>
      <c r="D2735" s="128">
        <v>40.76968270737411</v>
      </c>
      <c r="F2735" s="128">
        <v>21.96208854670551</v>
      </c>
      <c r="G2735" s="128">
        <v>20.744477176668816</v>
      </c>
      <c r="H2735" s="128">
        <v>40.76968270737411</v>
      </c>
    </row>
    <row r="2737" spans="3:8" ht="12.75">
      <c r="C2737" s="150" t="s">
        <v>1104</v>
      </c>
      <c r="D2737" s="128">
        <v>1.9750429985647082</v>
      </c>
      <c r="F2737" s="128">
        <v>4.237058883608779</v>
      </c>
      <c r="G2737" s="128">
        <v>3.9538393602291286</v>
      </c>
      <c r="H2737" s="128">
        <v>2.6429931774370785</v>
      </c>
    </row>
    <row r="2738" spans="1:10" ht="12.75">
      <c r="A2738" s="144" t="s">
        <v>1093</v>
      </c>
      <c r="C2738" s="145" t="s">
        <v>1094</v>
      </c>
      <c r="D2738" s="145" t="s">
        <v>1095</v>
      </c>
      <c r="F2738" s="145" t="s">
        <v>1096</v>
      </c>
      <c r="G2738" s="145" t="s">
        <v>1097</v>
      </c>
      <c r="H2738" s="145" t="s">
        <v>1098</v>
      </c>
      <c r="I2738" s="146" t="s">
        <v>1099</v>
      </c>
      <c r="J2738" s="145" t="s">
        <v>1100</v>
      </c>
    </row>
    <row r="2739" spans="1:8" ht="12.75">
      <c r="A2739" s="147" t="s">
        <v>1244</v>
      </c>
      <c r="C2739" s="148">
        <v>251.61100000003353</v>
      </c>
      <c r="D2739" s="128">
        <v>4593250.716186523</v>
      </c>
      <c r="F2739" s="128">
        <v>31900</v>
      </c>
      <c r="G2739" s="128">
        <v>28800</v>
      </c>
      <c r="H2739" s="149" t="s">
        <v>310</v>
      </c>
    </row>
    <row r="2741" spans="4:8" ht="12.75">
      <c r="D2741" s="128">
        <v>4555773.837181091</v>
      </c>
      <c r="F2741" s="128">
        <v>32900</v>
      </c>
      <c r="G2741" s="128">
        <v>28700</v>
      </c>
      <c r="H2741" s="149" t="s">
        <v>311</v>
      </c>
    </row>
    <row r="2743" spans="4:8" ht="12.75">
      <c r="D2743" s="128">
        <v>4533119.016929626</v>
      </c>
      <c r="F2743" s="128">
        <v>33400</v>
      </c>
      <c r="G2743" s="128">
        <v>28500</v>
      </c>
      <c r="H2743" s="149" t="s">
        <v>312</v>
      </c>
    </row>
    <row r="2745" spans="1:10" ht="12.75">
      <c r="A2745" s="144" t="s">
        <v>1101</v>
      </c>
      <c r="C2745" s="150" t="s">
        <v>1102</v>
      </c>
      <c r="D2745" s="128">
        <v>4560714.523432414</v>
      </c>
      <c r="F2745" s="128">
        <v>32733.333333333336</v>
      </c>
      <c r="G2745" s="128">
        <v>28666.666666666664</v>
      </c>
      <c r="H2745" s="128">
        <v>4530034.567244024</v>
      </c>
      <c r="I2745" s="128">
        <v>-0.0001</v>
      </c>
      <c r="J2745" s="128">
        <v>-0.0001</v>
      </c>
    </row>
    <row r="2746" spans="1:8" ht="12.75">
      <c r="A2746" s="127">
        <v>38385.16332175926</v>
      </c>
      <c r="C2746" s="150" t="s">
        <v>1103</v>
      </c>
      <c r="D2746" s="128">
        <v>30368.78495023028</v>
      </c>
      <c r="F2746" s="128">
        <v>763.7626158259733</v>
      </c>
      <c r="G2746" s="128">
        <v>152.7525231651947</v>
      </c>
      <c r="H2746" s="128">
        <v>30368.78495023028</v>
      </c>
    </row>
    <row r="2748" spans="3:8" ht="12.75">
      <c r="C2748" s="150" t="s">
        <v>1104</v>
      </c>
      <c r="D2748" s="128">
        <v>0.6658777872238888</v>
      </c>
      <c r="F2748" s="128">
        <v>2.3332870137249695</v>
      </c>
      <c r="G2748" s="128">
        <v>0.5328576389483538</v>
      </c>
      <c r="H2748" s="128">
        <v>0.6703874882064311</v>
      </c>
    </row>
    <row r="2749" spans="1:10" ht="12.75">
      <c r="A2749" s="144" t="s">
        <v>1093</v>
      </c>
      <c r="C2749" s="145" t="s">
        <v>1094</v>
      </c>
      <c r="D2749" s="145" t="s">
        <v>1095</v>
      </c>
      <c r="F2749" s="145" t="s">
        <v>1096</v>
      </c>
      <c r="G2749" s="145" t="s">
        <v>1097</v>
      </c>
      <c r="H2749" s="145" t="s">
        <v>1098</v>
      </c>
      <c r="I2749" s="146" t="s">
        <v>1099</v>
      </c>
      <c r="J2749" s="145" t="s">
        <v>1100</v>
      </c>
    </row>
    <row r="2750" spans="1:8" ht="12.75">
      <c r="A2750" s="147" t="s">
        <v>1247</v>
      </c>
      <c r="C2750" s="148">
        <v>257.6099999998696</v>
      </c>
      <c r="D2750" s="128">
        <v>787944.7846298218</v>
      </c>
      <c r="F2750" s="128">
        <v>17225</v>
      </c>
      <c r="G2750" s="128">
        <v>13360.000000014901</v>
      </c>
      <c r="H2750" s="149" t="s">
        <v>313</v>
      </c>
    </row>
    <row r="2752" spans="4:8" ht="12.75">
      <c r="D2752" s="128">
        <v>798219.7994098663</v>
      </c>
      <c r="F2752" s="128">
        <v>16457.5</v>
      </c>
      <c r="G2752" s="128">
        <v>13282.5</v>
      </c>
      <c r="H2752" s="149" t="s">
        <v>314</v>
      </c>
    </row>
    <row r="2754" spans="4:8" ht="12.75">
      <c r="D2754" s="128">
        <v>761106.7381877899</v>
      </c>
      <c r="F2754" s="128">
        <v>16875</v>
      </c>
      <c r="G2754" s="128">
        <v>13312.5</v>
      </c>
      <c r="H2754" s="149" t="s">
        <v>315</v>
      </c>
    </row>
    <row r="2756" spans="1:10" ht="12.75">
      <c r="A2756" s="144" t="s">
        <v>1101</v>
      </c>
      <c r="C2756" s="150" t="s">
        <v>1102</v>
      </c>
      <c r="D2756" s="128">
        <v>782423.7740758259</v>
      </c>
      <c r="F2756" s="128">
        <v>16852.5</v>
      </c>
      <c r="G2756" s="128">
        <v>13318.333333338302</v>
      </c>
      <c r="H2756" s="128">
        <v>767338.3574091569</v>
      </c>
      <c r="I2756" s="128">
        <v>-0.0001</v>
      </c>
      <c r="J2756" s="128">
        <v>-0.0001</v>
      </c>
    </row>
    <row r="2757" spans="1:8" ht="12.75">
      <c r="A2757" s="127">
        <v>38385.16395833333</v>
      </c>
      <c r="C2757" s="150" t="s">
        <v>1103</v>
      </c>
      <c r="D2757" s="128">
        <v>19162.619770570473</v>
      </c>
      <c r="F2757" s="128">
        <v>384.2443883780217</v>
      </c>
      <c r="G2757" s="128">
        <v>39.07791363345394</v>
      </c>
      <c r="H2757" s="128">
        <v>19162.619770570473</v>
      </c>
    </row>
    <row r="2759" spans="3:8" ht="12.75">
      <c r="C2759" s="150" t="s">
        <v>1104</v>
      </c>
      <c r="D2759" s="128">
        <v>2.4491356737216674</v>
      </c>
      <c r="F2759" s="128">
        <v>2.2800438414361177</v>
      </c>
      <c r="G2759" s="128">
        <v>0.29341444349973245</v>
      </c>
      <c r="H2759" s="128">
        <v>2.4972842274262406</v>
      </c>
    </row>
    <row r="2760" spans="1:10" ht="12.75">
      <c r="A2760" s="144" t="s">
        <v>1093</v>
      </c>
      <c r="C2760" s="145" t="s">
        <v>1094</v>
      </c>
      <c r="D2760" s="145" t="s">
        <v>1095</v>
      </c>
      <c r="F2760" s="145" t="s">
        <v>1096</v>
      </c>
      <c r="G2760" s="145" t="s">
        <v>1097</v>
      </c>
      <c r="H2760" s="145" t="s">
        <v>1098</v>
      </c>
      <c r="I2760" s="146" t="s">
        <v>1099</v>
      </c>
      <c r="J2760" s="145" t="s">
        <v>1100</v>
      </c>
    </row>
    <row r="2761" spans="1:8" ht="12.75">
      <c r="A2761" s="147" t="s">
        <v>1246</v>
      </c>
      <c r="C2761" s="148">
        <v>259.9399999999441</v>
      </c>
      <c r="D2761" s="128">
        <v>8016302.952896118</v>
      </c>
      <c r="F2761" s="128">
        <v>37550</v>
      </c>
      <c r="G2761" s="128">
        <v>31300</v>
      </c>
      <c r="H2761" s="149" t="s">
        <v>316</v>
      </c>
    </row>
    <row r="2763" spans="4:8" ht="12.75">
      <c r="D2763" s="128">
        <v>7921678.3757247925</v>
      </c>
      <c r="F2763" s="128">
        <v>37925</v>
      </c>
      <c r="G2763" s="128">
        <v>31375</v>
      </c>
      <c r="H2763" s="149" t="s">
        <v>317</v>
      </c>
    </row>
    <row r="2765" spans="4:8" ht="12.75">
      <c r="D2765" s="128">
        <v>7528849.900924683</v>
      </c>
      <c r="F2765" s="128">
        <v>37475</v>
      </c>
      <c r="G2765" s="128">
        <v>31525</v>
      </c>
      <c r="H2765" s="149" t="s">
        <v>318</v>
      </c>
    </row>
    <row r="2767" spans="1:10" ht="12.75">
      <c r="A2767" s="144" t="s">
        <v>1101</v>
      </c>
      <c r="C2767" s="150" t="s">
        <v>1102</v>
      </c>
      <c r="D2767" s="128">
        <v>7822277.076515198</v>
      </c>
      <c r="F2767" s="128">
        <v>37650</v>
      </c>
      <c r="G2767" s="128">
        <v>31400</v>
      </c>
      <c r="H2767" s="128">
        <v>7787720.510858631</v>
      </c>
      <c r="I2767" s="128">
        <v>-0.0001</v>
      </c>
      <c r="J2767" s="128">
        <v>-0.0001</v>
      </c>
    </row>
    <row r="2768" spans="1:8" ht="12.75">
      <c r="A2768" s="127">
        <v>38385.16462962963</v>
      </c>
      <c r="C2768" s="150" t="s">
        <v>1103</v>
      </c>
      <c r="D2768" s="128">
        <v>258482.26860363167</v>
      </c>
      <c r="F2768" s="128">
        <v>241.09126902482387</v>
      </c>
      <c r="G2768" s="128">
        <v>114.56439237389601</v>
      </c>
      <c r="H2768" s="128">
        <v>258482.26860363167</v>
      </c>
    </row>
    <row r="2770" spans="3:8" ht="12.75">
      <c r="C2770" s="150" t="s">
        <v>1104</v>
      </c>
      <c r="D2770" s="128">
        <v>3.304437647442486</v>
      </c>
      <c r="F2770" s="128">
        <v>0.6403486561084298</v>
      </c>
      <c r="G2770" s="128">
        <v>0.36485475278310836</v>
      </c>
      <c r="H2770" s="128">
        <v>3.3191004767469865</v>
      </c>
    </row>
    <row r="2771" spans="1:10" ht="12.75">
      <c r="A2771" s="144" t="s">
        <v>1093</v>
      </c>
      <c r="C2771" s="145" t="s">
        <v>1094</v>
      </c>
      <c r="D2771" s="145" t="s">
        <v>1095</v>
      </c>
      <c r="F2771" s="145" t="s">
        <v>1096</v>
      </c>
      <c r="G2771" s="145" t="s">
        <v>1097</v>
      </c>
      <c r="H2771" s="145" t="s">
        <v>1098</v>
      </c>
      <c r="I2771" s="146" t="s">
        <v>1099</v>
      </c>
      <c r="J2771" s="145" t="s">
        <v>1100</v>
      </c>
    </row>
    <row r="2772" spans="1:8" ht="12.75">
      <c r="A2772" s="147" t="s">
        <v>1248</v>
      </c>
      <c r="C2772" s="148">
        <v>285.2129999999888</v>
      </c>
      <c r="D2772" s="128">
        <v>618685.1080694199</v>
      </c>
      <c r="F2772" s="128">
        <v>11975</v>
      </c>
      <c r="G2772" s="128">
        <v>11525</v>
      </c>
      <c r="H2772" s="149" t="s">
        <v>319</v>
      </c>
    </row>
    <row r="2774" spans="4:8" ht="12.75">
      <c r="D2774" s="128">
        <v>602183.6256942749</v>
      </c>
      <c r="F2774" s="128">
        <v>11800</v>
      </c>
      <c r="G2774" s="128">
        <v>11600</v>
      </c>
      <c r="H2774" s="149" t="s">
        <v>320</v>
      </c>
    </row>
    <row r="2776" spans="4:8" ht="12.75">
      <c r="D2776" s="128">
        <v>612485.9233865738</v>
      </c>
      <c r="F2776" s="128">
        <v>12100</v>
      </c>
      <c r="G2776" s="128">
        <v>11550</v>
      </c>
      <c r="H2776" s="149" t="s">
        <v>321</v>
      </c>
    </row>
    <row r="2778" spans="1:10" ht="12.75">
      <c r="A2778" s="144" t="s">
        <v>1101</v>
      </c>
      <c r="C2778" s="150" t="s">
        <v>1102</v>
      </c>
      <c r="D2778" s="128">
        <v>611118.2190500895</v>
      </c>
      <c r="F2778" s="128">
        <v>11958.333333333332</v>
      </c>
      <c r="G2778" s="128">
        <v>11558.333333333332</v>
      </c>
      <c r="H2778" s="128">
        <v>599381.0278795752</v>
      </c>
      <c r="I2778" s="128">
        <v>-0.0001</v>
      </c>
      <c r="J2778" s="128">
        <v>-0.0001</v>
      </c>
    </row>
    <row r="2779" spans="1:8" ht="12.75">
      <c r="A2779" s="127">
        <v>38385.1653125</v>
      </c>
      <c r="C2779" s="150" t="s">
        <v>1103</v>
      </c>
      <c r="D2779" s="128">
        <v>8335.327918470726</v>
      </c>
      <c r="F2779" s="128">
        <v>150.6928443335427</v>
      </c>
      <c r="G2779" s="128">
        <v>38.188130791298676</v>
      </c>
      <c r="H2779" s="128">
        <v>8335.327918470726</v>
      </c>
    </row>
    <row r="2781" spans="3:8" ht="12.75">
      <c r="C2781" s="150" t="s">
        <v>1104</v>
      </c>
      <c r="D2781" s="128">
        <v>1.3639468859931885</v>
      </c>
      <c r="F2781" s="128">
        <v>1.2601492209076746</v>
      </c>
      <c r="G2781" s="128">
        <v>0.33039478694706864</v>
      </c>
      <c r="H2781" s="128">
        <v>1.3906559485138428</v>
      </c>
    </row>
    <row r="2782" spans="1:10" ht="12.75">
      <c r="A2782" s="144" t="s">
        <v>1093</v>
      </c>
      <c r="C2782" s="145" t="s">
        <v>1094</v>
      </c>
      <c r="D2782" s="145" t="s">
        <v>1095</v>
      </c>
      <c r="F2782" s="145" t="s">
        <v>1096</v>
      </c>
      <c r="G2782" s="145" t="s">
        <v>1097</v>
      </c>
      <c r="H2782" s="145" t="s">
        <v>1098</v>
      </c>
      <c r="I2782" s="146" t="s">
        <v>1099</v>
      </c>
      <c r="J2782" s="145" t="s">
        <v>1100</v>
      </c>
    </row>
    <row r="2783" spans="1:8" ht="12.75">
      <c r="A2783" s="147" t="s">
        <v>1244</v>
      </c>
      <c r="C2783" s="148">
        <v>288.1579999998212</v>
      </c>
      <c r="D2783" s="128">
        <v>463931.2451224327</v>
      </c>
      <c r="F2783" s="128">
        <v>4930</v>
      </c>
      <c r="G2783" s="128">
        <v>4430</v>
      </c>
      <c r="H2783" s="149" t="s">
        <v>322</v>
      </c>
    </row>
    <row r="2785" spans="4:8" ht="12.75">
      <c r="D2785" s="128">
        <v>450207.3484005928</v>
      </c>
      <c r="F2785" s="128">
        <v>4930</v>
      </c>
      <c r="G2785" s="128">
        <v>4430</v>
      </c>
      <c r="H2785" s="149" t="s">
        <v>323</v>
      </c>
    </row>
    <row r="2787" spans="4:8" ht="12.75">
      <c r="D2787" s="128">
        <v>457797.79172229767</v>
      </c>
      <c r="F2787" s="128">
        <v>4930</v>
      </c>
      <c r="G2787" s="128">
        <v>4430</v>
      </c>
      <c r="H2787" s="149" t="s">
        <v>324</v>
      </c>
    </row>
    <row r="2789" spans="1:10" ht="12.75">
      <c r="A2789" s="144" t="s">
        <v>1101</v>
      </c>
      <c r="C2789" s="150" t="s">
        <v>1102</v>
      </c>
      <c r="D2789" s="128">
        <v>457312.1284151077</v>
      </c>
      <c r="F2789" s="128">
        <v>4930</v>
      </c>
      <c r="G2789" s="128">
        <v>4430</v>
      </c>
      <c r="H2789" s="128">
        <v>452636.00009652367</v>
      </c>
      <c r="I2789" s="128">
        <v>-0.0001</v>
      </c>
      <c r="J2789" s="128">
        <v>-0.0001</v>
      </c>
    </row>
    <row r="2790" spans="1:8" ht="12.75">
      <c r="A2790" s="127">
        <v>38385.16574074074</v>
      </c>
      <c r="C2790" s="150" t="s">
        <v>1103</v>
      </c>
      <c r="D2790" s="128">
        <v>6874.826320995621</v>
      </c>
      <c r="H2790" s="128">
        <v>6874.826320995621</v>
      </c>
    </row>
    <row r="2792" spans="3:8" ht="12.75">
      <c r="C2792" s="150" t="s">
        <v>1104</v>
      </c>
      <c r="D2792" s="128">
        <v>1.503311610129714</v>
      </c>
      <c r="F2792" s="128">
        <v>0</v>
      </c>
      <c r="G2792" s="128">
        <v>0</v>
      </c>
      <c r="H2792" s="128">
        <v>1.5188421423681675</v>
      </c>
    </row>
    <row r="2793" spans="1:10" ht="12.75">
      <c r="A2793" s="144" t="s">
        <v>1093</v>
      </c>
      <c r="C2793" s="145" t="s">
        <v>1094</v>
      </c>
      <c r="D2793" s="145" t="s">
        <v>1095</v>
      </c>
      <c r="F2793" s="145" t="s">
        <v>1096</v>
      </c>
      <c r="G2793" s="145" t="s">
        <v>1097</v>
      </c>
      <c r="H2793" s="145" t="s">
        <v>1098</v>
      </c>
      <c r="I2793" s="146" t="s">
        <v>1099</v>
      </c>
      <c r="J2793" s="145" t="s">
        <v>1100</v>
      </c>
    </row>
    <row r="2794" spans="1:8" ht="12.75">
      <c r="A2794" s="147" t="s">
        <v>1245</v>
      </c>
      <c r="C2794" s="148">
        <v>334.94100000010803</v>
      </c>
      <c r="D2794" s="128">
        <v>1983854.5597000122</v>
      </c>
      <c r="F2794" s="128">
        <v>37600</v>
      </c>
      <c r="H2794" s="149" t="s">
        <v>325</v>
      </c>
    </row>
    <row r="2796" spans="4:8" ht="12.75">
      <c r="D2796" s="128">
        <v>1938903.61328125</v>
      </c>
      <c r="F2796" s="128">
        <v>36800</v>
      </c>
      <c r="H2796" s="149" t="s">
        <v>326</v>
      </c>
    </row>
    <row r="2798" spans="4:8" ht="12.75">
      <c r="D2798" s="128">
        <v>1839287.1229724884</v>
      </c>
      <c r="F2798" s="128">
        <v>37500</v>
      </c>
      <c r="H2798" s="149" t="s">
        <v>327</v>
      </c>
    </row>
    <row r="2800" spans="1:10" ht="12.75">
      <c r="A2800" s="144" t="s">
        <v>1101</v>
      </c>
      <c r="C2800" s="150" t="s">
        <v>1102</v>
      </c>
      <c r="D2800" s="128">
        <v>1920681.7653179169</v>
      </c>
      <c r="F2800" s="128">
        <v>37300</v>
      </c>
      <c r="H2800" s="128">
        <v>1883381.7653179169</v>
      </c>
      <c r="I2800" s="128">
        <v>-0.0001</v>
      </c>
      <c r="J2800" s="128">
        <v>-0.0001</v>
      </c>
    </row>
    <row r="2801" spans="1:8" ht="12.75">
      <c r="A2801" s="127">
        <v>38385.166180555556</v>
      </c>
      <c r="C2801" s="150" t="s">
        <v>1103</v>
      </c>
      <c r="D2801" s="128">
        <v>73986.23350252397</v>
      </c>
      <c r="F2801" s="128">
        <v>435.88989435406734</v>
      </c>
      <c r="H2801" s="128">
        <v>73986.23350252397</v>
      </c>
    </row>
    <row r="2803" spans="3:8" ht="12.75">
      <c r="C2803" s="150" t="s">
        <v>1104</v>
      </c>
      <c r="D2803" s="128">
        <v>3.852081840860168</v>
      </c>
      <c r="F2803" s="128">
        <v>1.1686056148902613</v>
      </c>
      <c r="H2803" s="128">
        <v>3.9283715529673833</v>
      </c>
    </row>
    <row r="2804" spans="1:10" ht="12.75">
      <c r="A2804" s="144" t="s">
        <v>1093</v>
      </c>
      <c r="C2804" s="145" t="s">
        <v>1094</v>
      </c>
      <c r="D2804" s="145" t="s">
        <v>1095</v>
      </c>
      <c r="F2804" s="145" t="s">
        <v>1096</v>
      </c>
      <c r="G2804" s="145" t="s">
        <v>1097</v>
      </c>
      <c r="H2804" s="145" t="s">
        <v>1098</v>
      </c>
      <c r="I2804" s="146" t="s">
        <v>1099</v>
      </c>
      <c r="J2804" s="145" t="s">
        <v>1100</v>
      </c>
    </row>
    <row r="2805" spans="1:8" ht="12.75">
      <c r="A2805" s="147" t="s">
        <v>1249</v>
      </c>
      <c r="C2805" s="148">
        <v>393.36599999992177</v>
      </c>
      <c r="D2805" s="128">
        <v>3606316.679157257</v>
      </c>
      <c r="F2805" s="128">
        <v>14700</v>
      </c>
      <c r="G2805" s="128">
        <v>14500</v>
      </c>
      <c r="H2805" s="149" t="s">
        <v>328</v>
      </c>
    </row>
    <row r="2807" spans="4:8" ht="12.75">
      <c r="D2807" s="128">
        <v>3642700.8277778625</v>
      </c>
      <c r="F2807" s="128">
        <v>14900</v>
      </c>
      <c r="G2807" s="128">
        <v>14200</v>
      </c>
      <c r="H2807" s="149" t="s">
        <v>329</v>
      </c>
    </row>
    <row r="2809" spans="4:8" ht="12.75">
      <c r="D2809" s="128">
        <v>3613826.2997512817</v>
      </c>
      <c r="F2809" s="128">
        <v>14600</v>
      </c>
      <c r="G2809" s="128">
        <v>14300</v>
      </c>
      <c r="H2809" s="149" t="s">
        <v>330</v>
      </c>
    </row>
    <row r="2811" spans="1:10" ht="12.75">
      <c r="A2811" s="144" t="s">
        <v>1101</v>
      </c>
      <c r="C2811" s="150" t="s">
        <v>1102</v>
      </c>
      <c r="D2811" s="128">
        <v>3620947.935562134</v>
      </c>
      <c r="F2811" s="128">
        <v>14733.333333333332</v>
      </c>
      <c r="G2811" s="128">
        <v>14333.333333333332</v>
      </c>
      <c r="H2811" s="128">
        <v>3606414.6022288008</v>
      </c>
      <c r="I2811" s="128">
        <v>-0.0001</v>
      </c>
      <c r="J2811" s="128">
        <v>-0.0001</v>
      </c>
    </row>
    <row r="2812" spans="1:8" ht="12.75">
      <c r="A2812" s="127">
        <v>38385.16663194444</v>
      </c>
      <c r="C2812" s="150" t="s">
        <v>1103</v>
      </c>
      <c r="D2812" s="128">
        <v>19209.108260839872</v>
      </c>
      <c r="F2812" s="128">
        <v>152.7525231651947</v>
      </c>
      <c r="G2812" s="128">
        <v>152.7525231651947</v>
      </c>
      <c r="H2812" s="128">
        <v>19209.108260839872</v>
      </c>
    </row>
    <row r="2814" spans="3:8" ht="12.75">
      <c r="C2814" s="150" t="s">
        <v>1104</v>
      </c>
      <c r="D2814" s="128">
        <v>0.5304994328193166</v>
      </c>
      <c r="F2814" s="128">
        <v>1.0367818314379733</v>
      </c>
      <c r="G2814" s="128">
        <v>1.0657152778967076</v>
      </c>
      <c r="H2814" s="128">
        <v>0.5326372694079169</v>
      </c>
    </row>
    <row r="2815" spans="1:10" ht="12.75">
      <c r="A2815" s="144" t="s">
        <v>1093</v>
      </c>
      <c r="C2815" s="145" t="s">
        <v>1094</v>
      </c>
      <c r="D2815" s="145" t="s">
        <v>1095</v>
      </c>
      <c r="F2815" s="145" t="s">
        <v>1096</v>
      </c>
      <c r="G2815" s="145" t="s">
        <v>1097</v>
      </c>
      <c r="H2815" s="145" t="s">
        <v>1098</v>
      </c>
      <c r="I2815" s="146" t="s">
        <v>1099</v>
      </c>
      <c r="J2815" s="145" t="s">
        <v>1100</v>
      </c>
    </row>
    <row r="2816" spans="1:8" ht="12.75">
      <c r="A2816" s="147" t="s">
        <v>1243</v>
      </c>
      <c r="C2816" s="148">
        <v>396.15199999976903</v>
      </c>
      <c r="D2816" s="128">
        <v>4663228.597969055</v>
      </c>
      <c r="F2816" s="128">
        <v>101200</v>
      </c>
      <c r="G2816" s="128">
        <v>107200</v>
      </c>
      <c r="H2816" s="149" t="s">
        <v>331</v>
      </c>
    </row>
    <row r="2818" spans="4:8" ht="12.75">
      <c r="D2818" s="128">
        <v>4576668.291442871</v>
      </c>
      <c r="F2818" s="128">
        <v>104200</v>
      </c>
      <c r="G2818" s="128">
        <v>107300</v>
      </c>
      <c r="H2818" s="149" t="s">
        <v>332</v>
      </c>
    </row>
    <row r="2820" spans="4:8" ht="12.75">
      <c r="D2820" s="128">
        <v>4607811.02507782</v>
      </c>
      <c r="F2820" s="128">
        <v>102500</v>
      </c>
      <c r="G2820" s="128">
        <v>108700</v>
      </c>
      <c r="H2820" s="149" t="s">
        <v>333</v>
      </c>
    </row>
    <row r="2822" spans="1:10" ht="12.75">
      <c r="A2822" s="144" t="s">
        <v>1101</v>
      </c>
      <c r="C2822" s="150" t="s">
        <v>1102</v>
      </c>
      <c r="D2822" s="128">
        <v>4615902.638163249</v>
      </c>
      <c r="F2822" s="128">
        <v>102633.33333333334</v>
      </c>
      <c r="G2822" s="128">
        <v>107733.33333333334</v>
      </c>
      <c r="H2822" s="128">
        <v>4510746.593771651</v>
      </c>
      <c r="I2822" s="128">
        <v>-0.0001</v>
      </c>
      <c r="J2822" s="128">
        <v>-0.0001</v>
      </c>
    </row>
    <row r="2823" spans="1:8" ht="12.75">
      <c r="A2823" s="127">
        <v>38385.16709490741</v>
      </c>
      <c r="C2823" s="150" t="s">
        <v>1103</v>
      </c>
      <c r="D2823" s="128">
        <v>43843.78311938877</v>
      </c>
      <c r="F2823" s="128">
        <v>1504.437879519568</v>
      </c>
      <c r="G2823" s="128">
        <v>838.6497083606082</v>
      </c>
      <c r="H2823" s="128">
        <v>43843.78311938877</v>
      </c>
    </row>
    <row r="2825" spans="3:8" ht="12.75">
      <c r="C2825" s="150" t="s">
        <v>1104</v>
      </c>
      <c r="D2825" s="128">
        <v>0.9498420256289245</v>
      </c>
      <c r="F2825" s="128">
        <v>1.4658374922243278</v>
      </c>
      <c r="G2825" s="128">
        <v>0.7784496055327427</v>
      </c>
      <c r="H2825" s="128">
        <v>0.9719850629589212</v>
      </c>
    </row>
    <row r="2826" spans="1:10" ht="12.75">
      <c r="A2826" s="144" t="s">
        <v>1093</v>
      </c>
      <c r="C2826" s="145" t="s">
        <v>1094</v>
      </c>
      <c r="D2826" s="145" t="s">
        <v>1095</v>
      </c>
      <c r="F2826" s="145" t="s">
        <v>1096</v>
      </c>
      <c r="G2826" s="145" t="s">
        <v>1097</v>
      </c>
      <c r="H2826" s="145" t="s">
        <v>1098</v>
      </c>
      <c r="I2826" s="146" t="s">
        <v>1099</v>
      </c>
      <c r="J2826" s="145" t="s">
        <v>1100</v>
      </c>
    </row>
    <row r="2827" spans="1:8" ht="12.75">
      <c r="A2827" s="147" t="s">
        <v>1250</v>
      </c>
      <c r="C2827" s="148">
        <v>589.5920000001788</v>
      </c>
      <c r="D2827" s="128">
        <v>680243.1144571304</v>
      </c>
      <c r="F2827" s="128">
        <v>4780</v>
      </c>
      <c r="G2827" s="128">
        <v>4400</v>
      </c>
      <c r="H2827" s="149" t="s">
        <v>334</v>
      </c>
    </row>
    <row r="2829" spans="4:8" ht="12.75">
      <c r="D2829" s="128">
        <v>655882.7742700577</v>
      </c>
      <c r="F2829" s="128">
        <v>4870</v>
      </c>
      <c r="G2829" s="128">
        <v>4170</v>
      </c>
      <c r="H2829" s="149" t="s">
        <v>335</v>
      </c>
    </row>
    <row r="2831" spans="4:8" ht="12.75">
      <c r="D2831" s="128">
        <v>663674.8469762802</v>
      </c>
      <c r="F2831" s="128">
        <v>5200</v>
      </c>
      <c r="G2831" s="128">
        <v>4400</v>
      </c>
      <c r="H2831" s="149" t="s">
        <v>336</v>
      </c>
    </row>
    <row r="2833" spans="1:10" ht="12.75">
      <c r="A2833" s="144" t="s">
        <v>1101</v>
      </c>
      <c r="C2833" s="150" t="s">
        <v>1102</v>
      </c>
      <c r="D2833" s="128">
        <v>666600.2452344894</v>
      </c>
      <c r="F2833" s="128">
        <v>4950</v>
      </c>
      <c r="G2833" s="128">
        <v>4323.333333333333</v>
      </c>
      <c r="H2833" s="128">
        <v>661963.5785678228</v>
      </c>
      <c r="I2833" s="128">
        <v>-0.0001</v>
      </c>
      <c r="J2833" s="128">
        <v>-0.0001</v>
      </c>
    </row>
    <row r="2834" spans="1:8" ht="12.75">
      <c r="A2834" s="127">
        <v>38385.167592592596</v>
      </c>
      <c r="C2834" s="150" t="s">
        <v>1103</v>
      </c>
      <c r="D2834" s="128">
        <v>12440.860490113984</v>
      </c>
      <c r="F2834" s="128">
        <v>221.13344387495982</v>
      </c>
      <c r="G2834" s="128">
        <v>132.79056191361394</v>
      </c>
      <c r="H2834" s="128">
        <v>12440.860490113984</v>
      </c>
    </row>
    <row r="2836" spans="3:8" ht="12.75">
      <c r="C2836" s="150" t="s">
        <v>1104</v>
      </c>
      <c r="D2836" s="128">
        <v>1.8663150184917305</v>
      </c>
      <c r="F2836" s="128">
        <v>4.467342300504238</v>
      </c>
      <c r="G2836" s="128">
        <v>3.0714856263750336</v>
      </c>
      <c r="H2836" s="128">
        <v>1.8793874607165153</v>
      </c>
    </row>
    <row r="2837" spans="1:10" ht="12.75">
      <c r="A2837" s="144" t="s">
        <v>1093</v>
      </c>
      <c r="C2837" s="145" t="s">
        <v>1094</v>
      </c>
      <c r="D2837" s="145" t="s">
        <v>1095</v>
      </c>
      <c r="F2837" s="145" t="s">
        <v>1096</v>
      </c>
      <c r="G2837" s="145" t="s">
        <v>1097</v>
      </c>
      <c r="H2837" s="145" t="s">
        <v>1098</v>
      </c>
      <c r="I2837" s="146" t="s">
        <v>1099</v>
      </c>
      <c r="J2837" s="145" t="s">
        <v>1100</v>
      </c>
    </row>
    <row r="2838" spans="1:8" ht="12.75">
      <c r="A2838" s="147" t="s">
        <v>1251</v>
      </c>
      <c r="C2838" s="148">
        <v>766.4900000002235</v>
      </c>
      <c r="D2838" s="128">
        <v>4436.757978416979</v>
      </c>
      <c r="F2838" s="128">
        <v>1776.9999999981374</v>
      </c>
      <c r="G2838" s="128">
        <v>1770.0000000018626</v>
      </c>
      <c r="H2838" s="149" t="s">
        <v>337</v>
      </c>
    </row>
    <row r="2840" spans="4:8" ht="12.75">
      <c r="D2840" s="128">
        <v>4230.740102127194</v>
      </c>
      <c r="F2840" s="128">
        <v>1604</v>
      </c>
      <c r="G2840" s="128">
        <v>1789.0000000018626</v>
      </c>
      <c r="H2840" s="149" t="s">
        <v>338</v>
      </c>
    </row>
    <row r="2842" spans="4:8" ht="12.75">
      <c r="D2842" s="128">
        <v>4383.776867210865</v>
      </c>
      <c r="F2842" s="128">
        <v>1740</v>
      </c>
      <c r="G2842" s="128">
        <v>1688</v>
      </c>
      <c r="H2842" s="149" t="s">
        <v>339</v>
      </c>
    </row>
    <row r="2844" spans="1:10" ht="12.75">
      <c r="A2844" s="144" t="s">
        <v>1101</v>
      </c>
      <c r="C2844" s="150" t="s">
        <v>1102</v>
      </c>
      <c r="D2844" s="128">
        <v>4350.424982585013</v>
      </c>
      <c r="F2844" s="128">
        <v>1706.9999999993793</v>
      </c>
      <c r="G2844" s="128">
        <v>1749.000000001242</v>
      </c>
      <c r="H2844" s="128">
        <v>2621.6054703895443</v>
      </c>
      <c r="I2844" s="128">
        <v>-0.0001</v>
      </c>
      <c r="J2844" s="128">
        <v>-0.0001</v>
      </c>
    </row>
    <row r="2845" spans="1:8" ht="12.75">
      <c r="A2845" s="127">
        <v>38385.16810185185</v>
      </c>
      <c r="C2845" s="150" t="s">
        <v>1103</v>
      </c>
      <c r="D2845" s="128">
        <v>106.98178580397449</v>
      </c>
      <c r="F2845" s="128">
        <v>91.09884741241058</v>
      </c>
      <c r="G2845" s="128">
        <v>53.67494760234463</v>
      </c>
      <c r="H2845" s="128">
        <v>106.98178580397449</v>
      </c>
    </row>
    <row r="2847" spans="3:8" ht="12.75">
      <c r="C2847" s="150" t="s">
        <v>1104</v>
      </c>
      <c r="D2847" s="128">
        <v>2.4591111496515485</v>
      </c>
      <c r="F2847" s="128">
        <v>5.336780750582526</v>
      </c>
      <c r="G2847" s="128">
        <v>3.0688935164269013</v>
      </c>
      <c r="H2847" s="128">
        <v>4.08077367141281</v>
      </c>
    </row>
    <row r="2848" spans="1:16" ht="12.75">
      <c r="A2848" s="138" t="s">
        <v>1183</v>
      </c>
      <c r="B2848" s="133" t="s">
        <v>1057</v>
      </c>
      <c r="D2848" s="138" t="s">
        <v>1184</v>
      </c>
      <c r="E2848" s="133" t="s">
        <v>1185</v>
      </c>
      <c r="F2848" s="134" t="s">
        <v>1279</v>
      </c>
      <c r="G2848" s="139" t="s">
        <v>1187</v>
      </c>
      <c r="H2848" s="140">
        <v>2</v>
      </c>
      <c r="I2848" s="141" t="s">
        <v>1188</v>
      </c>
      <c r="J2848" s="140">
        <v>10</v>
      </c>
      <c r="K2848" s="139" t="s">
        <v>1189</v>
      </c>
      <c r="L2848" s="142">
        <v>1</v>
      </c>
      <c r="M2848" s="139" t="s">
        <v>1190</v>
      </c>
      <c r="N2848" s="143">
        <v>1</v>
      </c>
      <c r="O2848" s="139" t="s">
        <v>1191</v>
      </c>
      <c r="P2848" s="143">
        <v>1</v>
      </c>
    </row>
    <row r="2850" spans="1:10" ht="12.75">
      <c r="A2850" s="144" t="s">
        <v>1093</v>
      </c>
      <c r="C2850" s="145" t="s">
        <v>1094</v>
      </c>
      <c r="D2850" s="145" t="s">
        <v>1095</v>
      </c>
      <c r="F2850" s="145" t="s">
        <v>1096</v>
      </c>
      <c r="G2850" s="145" t="s">
        <v>1097</v>
      </c>
      <c r="H2850" s="145" t="s">
        <v>1098</v>
      </c>
      <c r="I2850" s="146" t="s">
        <v>1099</v>
      </c>
      <c r="J2850" s="145" t="s">
        <v>1100</v>
      </c>
    </row>
    <row r="2851" spans="1:8" ht="12.75">
      <c r="A2851" s="147" t="s">
        <v>1215</v>
      </c>
      <c r="C2851" s="148">
        <v>178.2290000000503</v>
      </c>
      <c r="D2851" s="128">
        <v>676.7246929602697</v>
      </c>
      <c r="F2851" s="128">
        <v>651</v>
      </c>
      <c r="G2851" s="128">
        <v>602</v>
      </c>
      <c r="H2851" s="149" t="s">
        <v>340</v>
      </c>
    </row>
    <row r="2853" spans="4:8" ht="12.75">
      <c r="D2853" s="128">
        <v>649</v>
      </c>
      <c r="F2853" s="128">
        <v>604</v>
      </c>
      <c r="G2853" s="128">
        <v>628</v>
      </c>
      <c r="H2853" s="149" t="s">
        <v>341</v>
      </c>
    </row>
    <row r="2855" spans="4:8" ht="12.75">
      <c r="D2855" s="128">
        <v>702</v>
      </c>
      <c r="F2855" s="128">
        <v>568</v>
      </c>
      <c r="G2855" s="128">
        <v>636</v>
      </c>
      <c r="H2855" s="149" t="s">
        <v>342</v>
      </c>
    </row>
    <row r="2857" spans="1:8" ht="12.75">
      <c r="A2857" s="144" t="s">
        <v>1101</v>
      </c>
      <c r="C2857" s="150" t="s">
        <v>1102</v>
      </c>
      <c r="D2857" s="128">
        <v>675.9082309867565</v>
      </c>
      <c r="F2857" s="128">
        <v>607.6666666666666</v>
      </c>
      <c r="G2857" s="128">
        <v>622</v>
      </c>
      <c r="H2857" s="128">
        <v>60.65497577842325</v>
      </c>
    </row>
    <row r="2858" spans="1:8" ht="12.75">
      <c r="A2858" s="127">
        <v>38385.170324074075</v>
      </c>
      <c r="C2858" s="150" t="s">
        <v>1103</v>
      </c>
      <c r="D2858" s="128">
        <v>26.50943148420076</v>
      </c>
      <c r="F2858" s="128">
        <v>41.62130864513192</v>
      </c>
      <c r="G2858" s="128">
        <v>17.776388834631177</v>
      </c>
      <c r="H2858" s="128">
        <v>26.50943148420076</v>
      </c>
    </row>
    <row r="2860" spans="3:8" ht="12.75">
      <c r="C2860" s="150" t="s">
        <v>1104</v>
      </c>
      <c r="D2860" s="128">
        <v>3.922045962585737</v>
      </c>
      <c r="F2860" s="128">
        <v>6.849365108908163</v>
      </c>
      <c r="G2860" s="128">
        <v>2.857940327111122</v>
      </c>
      <c r="H2860" s="128">
        <v>43.70528739643968</v>
      </c>
    </row>
    <row r="2861" spans="1:10" ht="12.75">
      <c r="A2861" s="144" t="s">
        <v>1093</v>
      </c>
      <c r="C2861" s="145" t="s">
        <v>1094</v>
      </c>
      <c r="D2861" s="145" t="s">
        <v>1095</v>
      </c>
      <c r="F2861" s="145" t="s">
        <v>1096</v>
      </c>
      <c r="G2861" s="145" t="s">
        <v>1097</v>
      </c>
      <c r="H2861" s="145" t="s">
        <v>1098</v>
      </c>
      <c r="I2861" s="146" t="s">
        <v>1099</v>
      </c>
      <c r="J2861" s="145" t="s">
        <v>1100</v>
      </c>
    </row>
    <row r="2862" spans="1:8" ht="12.75">
      <c r="A2862" s="147" t="s">
        <v>1244</v>
      </c>
      <c r="C2862" s="148">
        <v>251.61100000003353</v>
      </c>
      <c r="D2862" s="128">
        <v>4333354.491584778</v>
      </c>
      <c r="F2862" s="128">
        <v>32200</v>
      </c>
      <c r="G2862" s="128">
        <v>27700</v>
      </c>
      <c r="H2862" s="149" t="s">
        <v>343</v>
      </c>
    </row>
    <row r="2864" spans="4:8" ht="12.75">
      <c r="D2864" s="128">
        <v>4420802.999908447</v>
      </c>
      <c r="F2864" s="128">
        <v>33300</v>
      </c>
      <c r="G2864" s="128">
        <v>27500</v>
      </c>
      <c r="H2864" s="149" t="s">
        <v>344</v>
      </c>
    </row>
    <row r="2866" spans="4:8" ht="12.75">
      <c r="D2866" s="128">
        <v>4480143.954849243</v>
      </c>
      <c r="F2866" s="128">
        <v>33200</v>
      </c>
      <c r="G2866" s="128">
        <v>27200</v>
      </c>
      <c r="H2866" s="149" t="s">
        <v>345</v>
      </c>
    </row>
    <row r="2868" spans="1:10" ht="12.75">
      <c r="A2868" s="144" t="s">
        <v>1101</v>
      </c>
      <c r="C2868" s="150" t="s">
        <v>1102</v>
      </c>
      <c r="D2868" s="128">
        <v>4411433.81544749</v>
      </c>
      <c r="F2868" s="128">
        <v>32900</v>
      </c>
      <c r="G2868" s="128">
        <v>27466.666666666664</v>
      </c>
      <c r="H2868" s="128">
        <v>4381277.261960816</v>
      </c>
      <c r="I2868" s="128">
        <v>-0.0001</v>
      </c>
      <c r="J2868" s="128">
        <v>-0.0001</v>
      </c>
    </row>
    <row r="2869" spans="1:8" ht="12.75">
      <c r="A2869" s="127">
        <v>38385.170798611114</v>
      </c>
      <c r="C2869" s="150" t="s">
        <v>1103</v>
      </c>
      <c r="D2869" s="128">
        <v>73841.87730863383</v>
      </c>
      <c r="F2869" s="128">
        <v>608.276253029822</v>
      </c>
      <c r="G2869" s="128">
        <v>251.66114784235833</v>
      </c>
      <c r="H2869" s="128">
        <v>73841.87730863383</v>
      </c>
    </row>
    <row r="2871" spans="3:8" ht="12.75">
      <c r="C2871" s="150" t="s">
        <v>1104</v>
      </c>
      <c r="D2871" s="128">
        <v>1.6738747626692756</v>
      </c>
      <c r="F2871" s="128">
        <v>1.8488639909721032</v>
      </c>
      <c r="G2871" s="128">
        <v>0.9162420431153825</v>
      </c>
      <c r="H2871" s="128">
        <v>1.6853961275115998</v>
      </c>
    </row>
    <row r="2872" spans="1:10" ht="12.75">
      <c r="A2872" s="144" t="s">
        <v>1093</v>
      </c>
      <c r="C2872" s="145" t="s">
        <v>1094</v>
      </c>
      <c r="D2872" s="145" t="s">
        <v>1095</v>
      </c>
      <c r="F2872" s="145" t="s">
        <v>1096</v>
      </c>
      <c r="G2872" s="145" t="s">
        <v>1097</v>
      </c>
      <c r="H2872" s="145" t="s">
        <v>1098</v>
      </c>
      <c r="I2872" s="146" t="s">
        <v>1099</v>
      </c>
      <c r="J2872" s="145" t="s">
        <v>1100</v>
      </c>
    </row>
    <row r="2873" spans="1:8" ht="12.75">
      <c r="A2873" s="147" t="s">
        <v>1247</v>
      </c>
      <c r="C2873" s="148">
        <v>257.6099999998696</v>
      </c>
      <c r="D2873" s="128">
        <v>325253.3085741997</v>
      </c>
      <c r="F2873" s="128">
        <v>14210.000000014901</v>
      </c>
      <c r="G2873" s="128">
        <v>12120</v>
      </c>
      <c r="H2873" s="149" t="s">
        <v>346</v>
      </c>
    </row>
    <row r="2875" spans="4:8" ht="12.75">
      <c r="D2875" s="128">
        <v>336796.9749407768</v>
      </c>
      <c r="F2875" s="128">
        <v>13287.5</v>
      </c>
      <c r="G2875" s="128">
        <v>12087.5</v>
      </c>
      <c r="H2875" s="149" t="s">
        <v>347</v>
      </c>
    </row>
    <row r="2877" spans="4:8" ht="12.75">
      <c r="D2877" s="128">
        <v>334624.30205345154</v>
      </c>
      <c r="F2877" s="128">
        <v>13855</v>
      </c>
      <c r="G2877" s="128">
        <v>12127.5</v>
      </c>
      <c r="H2877" s="149" t="s">
        <v>348</v>
      </c>
    </row>
    <row r="2879" spans="1:10" ht="12.75">
      <c r="A2879" s="144" t="s">
        <v>1101</v>
      </c>
      <c r="C2879" s="150" t="s">
        <v>1102</v>
      </c>
      <c r="D2879" s="128">
        <v>332224.8618561427</v>
      </c>
      <c r="F2879" s="128">
        <v>13784.166666671634</v>
      </c>
      <c r="G2879" s="128">
        <v>12111.666666666668</v>
      </c>
      <c r="H2879" s="128">
        <v>319276.9451894735</v>
      </c>
      <c r="I2879" s="128">
        <v>-0.0001</v>
      </c>
      <c r="J2879" s="128">
        <v>-0.0001</v>
      </c>
    </row>
    <row r="2880" spans="1:8" ht="12.75">
      <c r="A2880" s="127">
        <v>38385.171435185184</v>
      </c>
      <c r="C2880" s="150" t="s">
        <v>1103</v>
      </c>
      <c r="D2880" s="128">
        <v>6134.49616847771</v>
      </c>
      <c r="F2880" s="128">
        <v>465.31127574951404</v>
      </c>
      <c r="G2880" s="128">
        <v>21.262251370288453</v>
      </c>
      <c r="H2880" s="128">
        <v>6134.49616847771</v>
      </c>
    </row>
    <row r="2882" spans="3:8" ht="12.75">
      <c r="C2882" s="150" t="s">
        <v>1104</v>
      </c>
      <c r="D2882" s="128">
        <v>1.8464891923512996</v>
      </c>
      <c r="F2882" s="128">
        <v>3.375693917533497</v>
      </c>
      <c r="G2882" s="128">
        <v>0.17555182086380994</v>
      </c>
      <c r="H2882" s="128">
        <v>1.9213714804359652</v>
      </c>
    </row>
    <row r="2883" spans="1:10" ht="12.75">
      <c r="A2883" s="144" t="s">
        <v>1093</v>
      </c>
      <c r="C2883" s="145" t="s">
        <v>1094</v>
      </c>
      <c r="D2883" s="145" t="s">
        <v>1095</v>
      </c>
      <c r="F2883" s="145" t="s">
        <v>1096</v>
      </c>
      <c r="G2883" s="145" t="s">
        <v>1097</v>
      </c>
      <c r="H2883" s="145" t="s">
        <v>1098</v>
      </c>
      <c r="I2883" s="146" t="s">
        <v>1099</v>
      </c>
      <c r="J2883" s="145" t="s">
        <v>1100</v>
      </c>
    </row>
    <row r="2884" spans="1:8" ht="12.75">
      <c r="A2884" s="147" t="s">
        <v>1246</v>
      </c>
      <c r="C2884" s="148">
        <v>259.9399999999441</v>
      </c>
      <c r="D2884" s="128">
        <v>3349057.7172584534</v>
      </c>
      <c r="F2884" s="128">
        <v>25950</v>
      </c>
      <c r="G2884" s="128">
        <v>22525</v>
      </c>
      <c r="H2884" s="149" t="s">
        <v>349</v>
      </c>
    </row>
    <row r="2886" spans="4:8" ht="12.75">
      <c r="D2886" s="128">
        <v>3382305.202041626</v>
      </c>
      <c r="F2886" s="128">
        <v>26150</v>
      </c>
      <c r="G2886" s="128">
        <v>22400</v>
      </c>
      <c r="H2886" s="149" t="s">
        <v>350</v>
      </c>
    </row>
    <row r="2888" spans="4:8" ht="12.75">
      <c r="D2888" s="128">
        <v>3398553.6592712402</v>
      </c>
      <c r="F2888" s="128">
        <v>25975</v>
      </c>
      <c r="G2888" s="128">
        <v>22500</v>
      </c>
      <c r="H2888" s="149" t="s">
        <v>351</v>
      </c>
    </row>
    <row r="2890" spans="1:10" ht="12.75">
      <c r="A2890" s="144" t="s">
        <v>1101</v>
      </c>
      <c r="C2890" s="150" t="s">
        <v>1102</v>
      </c>
      <c r="D2890" s="128">
        <v>3376638.859523773</v>
      </c>
      <c r="F2890" s="128">
        <v>26025</v>
      </c>
      <c r="G2890" s="128">
        <v>22475</v>
      </c>
      <c r="H2890" s="128">
        <v>3352370.9302308434</v>
      </c>
      <c r="I2890" s="128">
        <v>-0.0001</v>
      </c>
      <c r="J2890" s="128">
        <v>-0.0001</v>
      </c>
    </row>
    <row r="2891" spans="1:8" ht="12.75">
      <c r="A2891" s="127">
        <v>38385.172118055554</v>
      </c>
      <c r="C2891" s="150" t="s">
        <v>1103</v>
      </c>
      <c r="D2891" s="128">
        <v>25229.79681018722</v>
      </c>
      <c r="F2891" s="128">
        <v>108.97247358851683</v>
      </c>
      <c r="G2891" s="128">
        <v>66.14378277661476</v>
      </c>
      <c r="H2891" s="128">
        <v>25229.79681018722</v>
      </c>
    </row>
    <row r="2893" spans="3:8" ht="12.75">
      <c r="C2893" s="150" t="s">
        <v>1104</v>
      </c>
      <c r="D2893" s="128">
        <v>0.7471867102111573</v>
      </c>
      <c r="F2893" s="128">
        <v>0.4187222808396421</v>
      </c>
      <c r="G2893" s="128">
        <v>0.29429936719294664</v>
      </c>
      <c r="H2893" s="128">
        <v>0.752595620689561</v>
      </c>
    </row>
    <row r="2894" spans="1:10" ht="12.75">
      <c r="A2894" s="144" t="s">
        <v>1093</v>
      </c>
      <c r="C2894" s="145" t="s">
        <v>1094</v>
      </c>
      <c r="D2894" s="145" t="s">
        <v>1095</v>
      </c>
      <c r="F2894" s="145" t="s">
        <v>1096</v>
      </c>
      <c r="G2894" s="145" t="s">
        <v>1097</v>
      </c>
      <c r="H2894" s="145" t="s">
        <v>1098</v>
      </c>
      <c r="I2894" s="146" t="s">
        <v>1099</v>
      </c>
      <c r="J2894" s="145" t="s">
        <v>1100</v>
      </c>
    </row>
    <row r="2895" spans="1:8" ht="12.75">
      <c r="A2895" s="147" t="s">
        <v>1248</v>
      </c>
      <c r="C2895" s="148">
        <v>285.2129999999888</v>
      </c>
      <c r="D2895" s="128">
        <v>5138471.759033203</v>
      </c>
      <c r="F2895" s="128">
        <v>26950</v>
      </c>
      <c r="G2895" s="128">
        <v>24550</v>
      </c>
      <c r="H2895" s="149" t="s">
        <v>352</v>
      </c>
    </row>
    <row r="2897" spans="4:8" ht="12.75">
      <c r="D2897" s="128">
        <v>5200859.126609802</v>
      </c>
      <c r="F2897" s="128">
        <v>28050</v>
      </c>
      <c r="G2897" s="128">
        <v>24725</v>
      </c>
      <c r="H2897" s="149" t="s">
        <v>353</v>
      </c>
    </row>
    <row r="2899" spans="4:8" ht="12.75">
      <c r="D2899" s="128">
        <v>5325065.981750488</v>
      </c>
      <c r="F2899" s="128">
        <v>27000</v>
      </c>
      <c r="G2899" s="128">
        <v>24825</v>
      </c>
      <c r="H2899" s="149" t="s">
        <v>354</v>
      </c>
    </row>
    <row r="2901" spans="1:10" ht="12.75">
      <c r="A2901" s="144" t="s">
        <v>1101</v>
      </c>
      <c r="C2901" s="150" t="s">
        <v>1102</v>
      </c>
      <c r="D2901" s="128">
        <v>5221465.622464498</v>
      </c>
      <c r="F2901" s="128">
        <v>27333.333333333336</v>
      </c>
      <c r="G2901" s="128">
        <v>24700</v>
      </c>
      <c r="H2901" s="128">
        <v>5195588.141703055</v>
      </c>
      <c r="I2901" s="128">
        <v>-0.0001</v>
      </c>
      <c r="J2901" s="128">
        <v>-0.0001</v>
      </c>
    </row>
    <row r="2902" spans="1:8" ht="12.75">
      <c r="A2902" s="127">
        <v>38385.172800925924</v>
      </c>
      <c r="C2902" s="150" t="s">
        <v>1103</v>
      </c>
      <c r="D2902" s="128">
        <v>94988.53478931023</v>
      </c>
      <c r="F2902" s="128">
        <v>621.1548384528076</v>
      </c>
      <c r="G2902" s="128">
        <v>139.19410907075056</v>
      </c>
      <c r="H2902" s="128">
        <v>94988.53478931023</v>
      </c>
    </row>
    <row r="2904" spans="3:8" ht="12.75">
      <c r="C2904" s="150" t="s">
        <v>1104</v>
      </c>
      <c r="D2904" s="128">
        <v>1.8191929557218125</v>
      </c>
      <c r="F2904" s="128">
        <v>2.2725177016566125</v>
      </c>
      <c r="G2904" s="128">
        <v>0.5635389031204475</v>
      </c>
      <c r="H2904" s="128">
        <v>1.8282537452665384</v>
      </c>
    </row>
    <row r="2905" spans="1:10" ht="12.75">
      <c r="A2905" s="144" t="s">
        <v>1093</v>
      </c>
      <c r="C2905" s="145" t="s">
        <v>1094</v>
      </c>
      <c r="D2905" s="145" t="s">
        <v>1095</v>
      </c>
      <c r="F2905" s="145" t="s">
        <v>1096</v>
      </c>
      <c r="G2905" s="145" t="s">
        <v>1097</v>
      </c>
      <c r="H2905" s="145" t="s">
        <v>1098</v>
      </c>
      <c r="I2905" s="146" t="s">
        <v>1099</v>
      </c>
      <c r="J2905" s="145" t="s">
        <v>1100</v>
      </c>
    </row>
    <row r="2906" spans="1:8" ht="12.75">
      <c r="A2906" s="147" t="s">
        <v>1244</v>
      </c>
      <c r="C2906" s="148">
        <v>288.1579999998212</v>
      </c>
      <c r="D2906" s="128">
        <v>423158.53212213516</v>
      </c>
      <c r="F2906" s="128">
        <v>5210</v>
      </c>
      <c r="G2906" s="128">
        <v>4580</v>
      </c>
      <c r="H2906" s="149" t="s">
        <v>355</v>
      </c>
    </row>
    <row r="2908" spans="4:8" ht="12.75">
      <c r="D2908" s="128">
        <v>443688.15991306305</v>
      </c>
      <c r="F2908" s="128">
        <v>5210</v>
      </c>
      <c r="G2908" s="128">
        <v>4580</v>
      </c>
      <c r="H2908" s="149" t="s">
        <v>356</v>
      </c>
    </row>
    <row r="2910" spans="4:8" ht="12.75">
      <c r="D2910" s="128">
        <v>427236.48965215683</v>
      </c>
      <c r="F2910" s="128">
        <v>5210</v>
      </c>
      <c r="G2910" s="128">
        <v>4580</v>
      </c>
      <c r="H2910" s="149" t="s">
        <v>357</v>
      </c>
    </row>
    <row r="2912" spans="1:10" ht="12.75">
      <c r="A2912" s="144" t="s">
        <v>1101</v>
      </c>
      <c r="C2912" s="150" t="s">
        <v>1102</v>
      </c>
      <c r="D2912" s="128">
        <v>431361.0605624517</v>
      </c>
      <c r="F2912" s="128">
        <v>5210</v>
      </c>
      <c r="G2912" s="128">
        <v>4580</v>
      </c>
      <c r="H2912" s="128">
        <v>426470.9388810357</v>
      </c>
      <c r="I2912" s="128">
        <v>-0.0001</v>
      </c>
      <c r="J2912" s="128">
        <v>-0.0001</v>
      </c>
    </row>
    <row r="2913" spans="1:8" ht="12.75">
      <c r="A2913" s="127">
        <v>38385.17321759259</v>
      </c>
      <c r="C2913" s="150" t="s">
        <v>1103</v>
      </c>
      <c r="D2913" s="128">
        <v>10868.554099051556</v>
      </c>
      <c r="H2913" s="128">
        <v>10868.554099051556</v>
      </c>
    </row>
    <row r="2915" spans="3:8" ht="12.75">
      <c r="C2915" s="150" t="s">
        <v>1104</v>
      </c>
      <c r="D2915" s="128">
        <v>2.519595552941207</v>
      </c>
      <c r="F2915" s="128">
        <v>0</v>
      </c>
      <c r="G2915" s="128">
        <v>0</v>
      </c>
      <c r="H2915" s="128">
        <v>2.5484864519885484</v>
      </c>
    </row>
    <row r="2916" spans="1:10" ht="12.75">
      <c r="A2916" s="144" t="s">
        <v>1093</v>
      </c>
      <c r="C2916" s="145" t="s">
        <v>1094</v>
      </c>
      <c r="D2916" s="145" t="s">
        <v>1095</v>
      </c>
      <c r="F2916" s="145" t="s">
        <v>1096</v>
      </c>
      <c r="G2916" s="145" t="s">
        <v>1097</v>
      </c>
      <c r="H2916" s="145" t="s">
        <v>1098</v>
      </c>
      <c r="I2916" s="146" t="s">
        <v>1099</v>
      </c>
      <c r="J2916" s="145" t="s">
        <v>1100</v>
      </c>
    </row>
    <row r="2917" spans="1:8" ht="12.75">
      <c r="A2917" s="147" t="s">
        <v>1245</v>
      </c>
      <c r="C2917" s="148">
        <v>334.94100000010803</v>
      </c>
      <c r="D2917" s="128">
        <v>33754.16468733549</v>
      </c>
      <c r="F2917" s="128">
        <v>31000</v>
      </c>
      <c r="H2917" s="149" t="s">
        <v>358</v>
      </c>
    </row>
    <row r="2919" spans="4:8" ht="12.75">
      <c r="D2919" s="128">
        <v>34143.72035449743</v>
      </c>
      <c r="F2919" s="128">
        <v>30700</v>
      </c>
      <c r="H2919" s="149" t="s">
        <v>359</v>
      </c>
    </row>
    <row r="2921" spans="4:8" ht="12.75">
      <c r="D2921" s="128">
        <v>34015.1367148757</v>
      </c>
      <c r="F2921" s="128">
        <v>31000</v>
      </c>
      <c r="H2921" s="149" t="s">
        <v>360</v>
      </c>
    </row>
    <row r="2923" spans="1:10" ht="12.75">
      <c r="A2923" s="144" t="s">
        <v>1101</v>
      </c>
      <c r="C2923" s="150" t="s">
        <v>1102</v>
      </c>
      <c r="D2923" s="128">
        <v>33971.00725223621</v>
      </c>
      <c r="F2923" s="128">
        <v>30900</v>
      </c>
      <c r="H2923" s="128">
        <v>3071.007252236207</v>
      </c>
      <c r="I2923" s="128">
        <v>-0.0001</v>
      </c>
      <c r="J2923" s="128">
        <v>-0.0001</v>
      </c>
    </row>
    <row r="2924" spans="1:8" ht="12.75">
      <c r="A2924" s="127">
        <v>38385.17365740741</v>
      </c>
      <c r="C2924" s="150" t="s">
        <v>1103</v>
      </c>
      <c r="D2924" s="128">
        <v>198.49171660057087</v>
      </c>
      <c r="F2924" s="128">
        <v>173.20508075688772</v>
      </c>
      <c r="H2924" s="128">
        <v>198.49171660057087</v>
      </c>
    </row>
    <row r="2926" spans="3:8" ht="12.75">
      <c r="C2926" s="150" t="s">
        <v>1104</v>
      </c>
      <c r="D2926" s="128">
        <v>0.5842974131639996</v>
      </c>
      <c r="F2926" s="128">
        <v>0.5605342419316756</v>
      </c>
      <c r="H2926" s="128">
        <v>6.46340761507599</v>
      </c>
    </row>
    <row r="2927" spans="1:10" ht="12.75">
      <c r="A2927" s="144" t="s">
        <v>1093</v>
      </c>
      <c r="C2927" s="145" t="s">
        <v>1094</v>
      </c>
      <c r="D2927" s="145" t="s">
        <v>1095</v>
      </c>
      <c r="F2927" s="145" t="s">
        <v>1096</v>
      </c>
      <c r="G2927" s="145" t="s">
        <v>1097</v>
      </c>
      <c r="H2927" s="145" t="s">
        <v>1098</v>
      </c>
      <c r="I2927" s="146" t="s">
        <v>1099</v>
      </c>
      <c r="J2927" s="145" t="s">
        <v>1100</v>
      </c>
    </row>
    <row r="2928" spans="1:8" ht="12.75">
      <c r="A2928" s="147" t="s">
        <v>1249</v>
      </c>
      <c r="C2928" s="148">
        <v>393.36599999992177</v>
      </c>
      <c r="D2928" s="128">
        <v>240895.83470749855</v>
      </c>
      <c r="F2928" s="128">
        <v>8200</v>
      </c>
      <c r="G2928" s="128">
        <v>8200</v>
      </c>
      <c r="H2928" s="149" t="s">
        <v>361</v>
      </c>
    </row>
    <row r="2930" spans="4:8" ht="12.75">
      <c r="D2930" s="128">
        <v>234664.06883740425</v>
      </c>
      <c r="F2930" s="128">
        <v>8200</v>
      </c>
      <c r="G2930" s="128">
        <v>8300</v>
      </c>
      <c r="H2930" s="149" t="s">
        <v>362</v>
      </c>
    </row>
    <row r="2932" spans="4:8" ht="12.75">
      <c r="D2932" s="128">
        <v>236611.4202685356</v>
      </c>
      <c r="F2932" s="128">
        <v>8300</v>
      </c>
      <c r="G2932" s="128">
        <v>8200</v>
      </c>
      <c r="H2932" s="149" t="s">
        <v>363</v>
      </c>
    </row>
    <row r="2934" spans="1:10" ht="12.75">
      <c r="A2934" s="144" t="s">
        <v>1101</v>
      </c>
      <c r="C2934" s="150" t="s">
        <v>1102</v>
      </c>
      <c r="D2934" s="128">
        <v>237390.44127114612</v>
      </c>
      <c r="F2934" s="128">
        <v>8233.333333333334</v>
      </c>
      <c r="G2934" s="128">
        <v>8233.333333333334</v>
      </c>
      <c r="H2934" s="128">
        <v>229157.1079378128</v>
      </c>
      <c r="I2934" s="128">
        <v>-0.0001</v>
      </c>
      <c r="J2934" s="128">
        <v>-0.0001</v>
      </c>
    </row>
    <row r="2935" spans="1:8" ht="12.75">
      <c r="A2935" s="127">
        <v>38385.174108796295</v>
      </c>
      <c r="C2935" s="150" t="s">
        <v>1103</v>
      </c>
      <c r="D2935" s="128">
        <v>3188.0843396618093</v>
      </c>
      <c r="F2935" s="128">
        <v>57.73502691896257</v>
      </c>
      <c r="G2935" s="128">
        <v>57.73502691896257</v>
      </c>
      <c r="H2935" s="128">
        <v>3188.0843396618093</v>
      </c>
    </row>
    <row r="2937" spans="3:8" ht="12.75">
      <c r="C2937" s="150" t="s">
        <v>1104</v>
      </c>
      <c r="D2937" s="128">
        <v>1.3429708132268041</v>
      </c>
      <c r="F2937" s="128">
        <v>0.7012351447647275</v>
      </c>
      <c r="G2937" s="128">
        <v>0.7012351447647275</v>
      </c>
      <c r="H2937" s="128">
        <v>1.391222104499142</v>
      </c>
    </row>
    <row r="2938" spans="1:10" ht="12.75">
      <c r="A2938" s="144" t="s">
        <v>1093</v>
      </c>
      <c r="C2938" s="145" t="s">
        <v>1094</v>
      </c>
      <c r="D2938" s="145" t="s">
        <v>1095</v>
      </c>
      <c r="F2938" s="145" t="s">
        <v>1096</v>
      </c>
      <c r="G2938" s="145" t="s">
        <v>1097</v>
      </c>
      <c r="H2938" s="145" t="s">
        <v>1098</v>
      </c>
      <c r="I2938" s="146" t="s">
        <v>1099</v>
      </c>
      <c r="J2938" s="145" t="s">
        <v>1100</v>
      </c>
    </row>
    <row r="2939" spans="1:8" ht="12.75">
      <c r="A2939" s="147" t="s">
        <v>1243</v>
      </c>
      <c r="C2939" s="148">
        <v>396.15199999976903</v>
      </c>
      <c r="D2939" s="128">
        <v>333869.2339782715</v>
      </c>
      <c r="F2939" s="128">
        <v>85500</v>
      </c>
      <c r="G2939" s="128">
        <v>83400</v>
      </c>
      <c r="H2939" s="149" t="s">
        <v>364</v>
      </c>
    </row>
    <row r="2941" spans="4:8" ht="12.75">
      <c r="D2941" s="128">
        <v>321687.05222320557</v>
      </c>
      <c r="F2941" s="128">
        <v>83900</v>
      </c>
      <c r="G2941" s="128">
        <v>84100</v>
      </c>
      <c r="H2941" s="149" t="s">
        <v>365</v>
      </c>
    </row>
    <row r="2943" spans="4:8" ht="12.75">
      <c r="D2943" s="128">
        <v>328209.66326618195</v>
      </c>
      <c r="F2943" s="128">
        <v>84100</v>
      </c>
      <c r="G2943" s="128">
        <v>83200</v>
      </c>
      <c r="H2943" s="149" t="s">
        <v>366</v>
      </c>
    </row>
    <row r="2945" spans="1:10" ht="12.75">
      <c r="A2945" s="144" t="s">
        <v>1101</v>
      </c>
      <c r="C2945" s="150" t="s">
        <v>1102</v>
      </c>
      <c r="D2945" s="128">
        <v>327921.98315588635</v>
      </c>
      <c r="F2945" s="128">
        <v>84500</v>
      </c>
      <c r="G2945" s="128">
        <v>83566.66666666667</v>
      </c>
      <c r="H2945" s="128">
        <v>243883.6557678562</v>
      </c>
      <c r="I2945" s="128">
        <v>-0.0001</v>
      </c>
      <c r="J2945" s="128">
        <v>-0.0001</v>
      </c>
    </row>
    <row r="2946" spans="1:8" ht="12.75">
      <c r="A2946" s="127">
        <v>38385.17457175926</v>
      </c>
      <c r="C2946" s="150" t="s">
        <v>1103</v>
      </c>
      <c r="D2946" s="128">
        <v>6096.183885248248</v>
      </c>
      <c r="F2946" s="128">
        <v>871.7797887081347</v>
      </c>
      <c r="G2946" s="128">
        <v>472.58156262526086</v>
      </c>
      <c r="H2946" s="128">
        <v>6096.183885248248</v>
      </c>
    </row>
    <row r="2948" spans="3:8" ht="12.75">
      <c r="C2948" s="150" t="s">
        <v>1104</v>
      </c>
      <c r="D2948" s="128">
        <v>1.8590348309616882</v>
      </c>
      <c r="F2948" s="128">
        <v>1.0316920576427633</v>
      </c>
      <c r="G2948" s="128">
        <v>0.5655144347330604</v>
      </c>
      <c r="H2948" s="128">
        <v>2.4996278926747673</v>
      </c>
    </row>
    <row r="2949" spans="1:10" ht="12.75">
      <c r="A2949" s="144" t="s">
        <v>1093</v>
      </c>
      <c r="C2949" s="145" t="s">
        <v>1094</v>
      </c>
      <c r="D2949" s="145" t="s">
        <v>1095</v>
      </c>
      <c r="F2949" s="145" t="s">
        <v>1096</v>
      </c>
      <c r="G2949" s="145" t="s">
        <v>1097</v>
      </c>
      <c r="H2949" s="145" t="s">
        <v>1098</v>
      </c>
      <c r="I2949" s="146" t="s">
        <v>1099</v>
      </c>
      <c r="J2949" s="145" t="s">
        <v>1100</v>
      </c>
    </row>
    <row r="2950" spans="1:8" ht="12.75">
      <c r="A2950" s="147" t="s">
        <v>1250</v>
      </c>
      <c r="C2950" s="148">
        <v>589.5920000001788</v>
      </c>
      <c r="D2950" s="128">
        <v>9754.574685171247</v>
      </c>
      <c r="F2950" s="128">
        <v>2060</v>
      </c>
      <c r="G2950" s="128">
        <v>2010</v>
      </c>
      <c r="H2950" s="149" t="s">
        <v>367</v>
      </c>
    </row>
    <row r="2952" spans="4:8" ht="12.75">
      <c r="D2952" s="128">
        <v>9801.318867877126</v>
      </c>
      <c r="F2952" s="128">
        <v>2029.9999999981374</v>
      </c>
      <c r="G2952" s="128">
        <v>2000</v>
      </c>
      <c r="H2952" s="149" t="s">
        <v>368</v>
      </c>
    </row>
    <row r="2954" spans="4:8" ht="12.75">
      <c r="D2954" s="128">
        <v>9624.420057162642</v>
      </c>
      <c r="F2954" s="128">
        <v>2040</v>
      </c>
      <c r="G2954" s="128">
        <v>2040</v>
      </c>
      <c r="H2954" s="149" t="s">
        <v>369</v>
      </c>
    </row>
    <row r="2956" spans="1:10" ht="12.75">
      <c r="A2956" s="144" t="s">
        <v>1101</v>
      </c>
      <c r="C2956" s="150" t="s">
        <v>1102</v>
      </c>
      <c r="D2956" s="128">
        <v>9726.771203403672</v>
      </c>
      <c r="F2956" s="128">
        <v>2043.3333333327123</v>
      </c>
      <c r="G2956" s="128">
        <v>2016.6666666666665</v>
      </c>
      <c r="H2956" s="128">
        <v>7696.771203403981</v>
      </c>
      <c r="I2956" s="128">
        <v>-0.0001</v>
      </c>
      <c r="J2956" s="128">
        <v>-0.0001</v>
      </c>
    </row>
    <row r="2957" spans="1:8" ht="12.75">
      <c r="A2957" s="127">
        <v>38385.17506944444</v>
      </c>
      <c r="C2957" s="150" t="s">
        <v>1103</v>
      </c>
      <c r="D2957" s="128">
        <v>91.66827426564234</v>
      </c>
      <c r="F2957" s="128">
        <v>15.275252317299874</v>
      </c>
      <c r="G2957" s="128">
        <v>20.816659994661325</v>
      </c>
      <c r="H2957" s="128">
        <v>91.66827426564234</v>
      </c>
    </row>
    <row r="2959" spans="3:8" ht="12.75">
      <c r="C2959" s="150" t="s">
        <v>1104</v>
      </c>
      <c r="D2959" s="128">
        <v>0.9424327184088077</v>
      </c>
      <c r="F2959" s="128">
        <v>0.7475653662628639</v>
      </c>
      <c r="G2959" s="128">
        <v>1.032231074115438</v>
      </c>
      <c r="H2959" s="128">
        <v>1.1909964820716126</v>
      </c>
    </row>
    <row r="2960" spans="1:10" ht="12.75">
      <c r="A2960" s="144" t="s">
        <v>1093</v>
      </c>
      <c r="C2960" s="145" t="s">
        <v>1094</v>
      </c>
      <c r="D2960" s="145" t="s">
        <v>1095</v>
      </c>
      <c r="F2960" s="145" t="s">
        <v>1096</v>
      </c>
      <c r="G2960" s="145" t="s">
        <v>1097</v>
      </c>
      <c r="H2960" s="145" t="s">
        <v>1098</v>
      </c>
      <c r="I2960" s="146" t="s">
        <v>1099</v>
      </c>
      <c r="J2960" s="145" t="s">
        <v>1100</v>
      </c>
    </row>
    <row r="2961" spans="1:8" ht="12.75">
      <c r="A2961" s="147" t="s">
        <v>1251</v>
      </c>
      <c r="C2961" s="148">
        <v>766.4900000002235</v>
      </c>
      <c r="D2961" s="128">
        <v>1996.4085458293557</v>
      </c>
      <c r="F2961" s="128">
        <v>1719</v>
      </c>
      <c r="G2961" s="128">
        <v>1660.9999999981374</v>
      </c>
      <c r="H2961" s="149" t="s">
        <v>370</v>
      </c>
    </row>
    <row r="2963" spans="4:8" ht="12.75">
      <c r="D2963" s="128">
        <v>1955.6643378641456</v>
      </c>
      <c r="F2963" s="128">
        <v>1851.0000000018626</v>
      </c>
      <c r="G2963" s="128">
        <v>1641</v>
      </c>
      <c r="H2963" s="149" t="s">
        <v>371</v>
      </c>
    </row>
    <row r="2965" spans="4:8" ht="12.75">
      <c r="D2965" s="128">
        <v>1945.176501315087</v>
      </c>
      <c r="F2965" s="128">
        <v>1685.9999999981374</v>
      </c>
      <c r="G2965" s="128">
        <v>1642.0000000018626</v>
      </c>
      <c r="H2965" s="149" t="s">
        <v>372</v>
      </c>
    </row>
    <row r="2967" spans="1:10" ht="12.75">
      <c r="A2967" s="144" t="s">
        <v>1101</v>
      </c>
      <c r="C2967" s="150" t="s">
        <v>1102</v>
      </c>
      <c r="D2967" s="128">
        <v>1965.7497950028628</v>
      </c>
      <c r="F2967" s="128">
        <v>1752</v>
      </c>
      <c r="G2967" s="128">
        <v>1648</v>
      </c>
      <c r="H2967" s="128">
        <v>267.77906329554577</v>
      </c>
      <c r="I2967" s="128">
        <v>-0.0001</v>
      </c>
      <c r="J2967" s="128">
        <v>-0.0001</v>
      </c>
    </row>
    <row r="2968" spans="1:8" ht="12.75">
      <c r="A2968" s="127">
        <v>38385.175578703704</v>
      </c>
      <c r="C2968" s="150" t="s">
        <v>1103</v>
      </c>
      <c r="D2968" s="128">
        <v>27.064144740792663</v>
      </c>
      <c r="F2968" s="128">
        <v>87.30979326689281</v>
      </c>
      <c r="G2968" s="128">
        <v>11.269427668033188</v>
      </c>
      <c r="H2968" s="128">
        <v>27.064144740792663</v>
      </c>
    </row>
    <row r="2970" spans="3:8" ht="12.75">
      <c r="C2970" s="150" t="s">
        <v>1104</v>
      </c>
      <c r="D2970" s="128">
        <v>1.376784818169255</v>
      </c>
      <c r="F2970" s="128">
        <v>4.983435688749589</v>
      </c>
      <c r="G2970" s="128">
        <v>0.6838244944194893</v>
      </c>
      <c r="H2970" s="128">
        <v>10.106893499333133</v>
      </c>
    </row>
    <row r="2971" spans="1:16" ht="12.75">
      <c r="A2971" s="138" t="s">
        <v>1183</v>
      </c>
      <c r="B2971" s="133" t="s">
        <v>373</v>
      </c>
      <c r="D2971" s="138" t="s">
        <v>1184</v>
      </c>
      <c r="E2971" s="133" t="s">
        <v>1185</v>
      </c>
      <c r="F2971" s="134" t="s">
        <v>1280</v>
      </c>
      <c r="G2971" s="139" t="s">
        <v>1187</v>
      </c>
      <c r="H2971" s="140">
        <v>2</v>
      </c>
      <c r="I2971" s="141" t="s">
        <v>1188</v>
      </c>
      <c r="J2971" s="140">
        <v>11</v>
      </c>
      <c r="K2971" s="139" t="s">
        <v>1189</v>
      </c>
      <c r="L2971" s="142">
        <v>1</v>
      </c>
      <c r="M2971" s="139" t="s">
        <v>1190</v>
      </c>
      <c r="N2971" s="143">
        <v>1</v>
      </c>
      <c r="O2971" s="139" t="s">
        <v>1191</v>
      </c>
      <c r="P2971" s="143">
        <v>1</v>
      </c>
    </row>
    <row r="2973" spans="1:10" ht="12.75">
      <c r="A2973" s="144" t="s">
        <v>1093</v>
      </c>
      <c r="C2973" s="145" t="s">
        <v>1094</v>
      </c>
      <c r="D2973" s="145" t="s">
        <v>1095</v>
      </c>
      <c r="F2973" s="145" t="s">
        <v>1096</v>
      </c>
      <c r="G2973" s="145" t="s">
        <v>1097</v>
      </c>
      <c r="H2973" s="145" t="s">
        <v>1098</v>
      </c>
      <c r="I2973" s="146" t="s">
        <v>1099</v>
      </c>
      <c r="J2973" s="145" t="s">
        <v>1100</v>
      </c>
    </row>
    <row r="2974" spans="1:8" ht="12.75">
      <c r="A2974" s="147" t="s">
        <v>1215</v>
      </c>
      <c r="C2974" s="148">
        <v>178.2290000000503</v>
      </c>
      <c r="D2974" s="128">
        <v>602.2687650937587</v>
      </c>
      <c r="F2974" s="128">
        <v>497</v>
      </c>
      <c r="G2974" s="128">
        <v>514</v>
      </c>
      <c r="H2974" s="149" t="s">
        <v>374</v>
      </c>
    </row>
    <row r="2976" spans="4:8" ht="12.75">
      <c r="D2976" s="128">
        <v>545.7925922349095</v>
      </c>
      <c r="F2976" s="128">
        <v>518</v>
      </c>
      <c r="G2976" s="128">
        <v>572</v>
      </c>
      <c r="H2976" s="149" t="s">
        <v>375</v>
      </c>
    </row>
    <row r="2978" spans="4:8" ht="12.75">
      <c r="D2978" s="128">
        <v>574.7528292583302</v>
      </c>
      <c r="F2978" s="128">
        <v>489</v>
      </c>
      <c r="G2978" s="128">
        <v>520</v>
      </c>
      <c r="H2978" s="149" t="s">
        <v>376</v>
      </c>
    </row>
    <row r="2980" spans="1:8" ht="12.75">
      <c r="A2980" s="144" t="s">
        <v>1101</v>
      </c>
      <c r="C2980" s="150" t="s">
        <v>1102</v>
      </c>
      <c r="D2980" s="128">
        <v>574.2713955289995</v>
      </c>
      <c r="F2980" s="128">
        <v>501.33333333333337</v>
      </c>
      <c r="G2980" s="128">
        <v>535.3333333333334</v>
      </c>
      <c r="H2980" s="128">
        <v>54.941968445666134</v>
      </c>
    </row>
    <row r="2981" spans="1:8" ht="12.75">
      <c r="A2981" s="127">
        <v>38385.17780092593</v>
      </c>
      <c r="C2981" s="150" t="s">
        <v>1103</v>
      </c>
      <c r="D2981" s="128">
        <v>28.241164264641046</v>
      </c>
      <c r="F2981" s="128">
        <v>14.977761292440645</v>
      </c>
      <c r="G2981" s="128">
        <v>31.895663237081827</v>
      </c>
      <c r="H2981" s="128">
        <v>28.241164264641046</v>
      </c>
    </row>
    <row r="2983" spans="3:8" ht="12.75">
      <c r="C2983" s="150" t="s">
        <v>1104</v>
      </c>
      <c r="D2983" s="128">
        <v>4.917738282720183</v>
      </c>
      <c r="F2983" s="128">
        <v>2.987585364183639</v>
      </c>
      <c r="G2983" s="128">
        <v>5.958094004436207</v>
      </c>
      <c r="H2983" s="128">
        <v>51.4018064215694</v>
      </c>
    </row>
    <row r="2984" spans="1:10" ht="12.75">
      <c r="A2984" s="144" t="s">
        <v>1093</v>
      </c>
      <c r="C2984" s="145" t="s">
        <v>1094</v>
      </c>
      <c r="D2984" s="145" t="s">
        <v>1095</v>
      </c>
      <c r="F2984" s="145" t="s">
        <v>1096</v>
      </c>
      <c r="G2984" s="145" t="s">
        <v>1097</v>
      </c>
      <c r="H2984" s="145" t="s">
        <v>1098</v>
      </c>
      <c r="I2984" s="146" t="s">
        <v>1099</v>
      </c>
      <c r="J2984" s="145" t="s">
        <v>1100</v>
      </c>
    </row>
    <row r="2985" spans="1:8" ht="12.75">
      <c r="A2985" s="147" t="s">
        <v>1244</v>
      </c>
      <c r="C2985" s="148">
        <v>251.61100000003353</v>
      </c>
      <c r="D2985" s="128">
        <v>4823438.968887329</v>
      </c>
      <c r="F2985" s="128">
        <v>33900</v>
      </c>
      <c r="G2985" s="128">
        <v>28000</v>
      </c>
      <c r="H2985" s="149" t="s">
        <v>377</v>
      </c>
    </row>
    <row r="2987" spans="4:8" ht="12.75">
      <c r="D2987" s="128">
        <v>4983085.3762664795</v>
      </c>
      <c r="F2987" s="128">
        <v>32900</v>
      </c>
      <c r="G2987" s="128">
        <v>28100</v>
      </c>
      <c r="H2987" s="149" t="s">
        <v>378</v>
      </c>
    </row>
    <row r="2989" spans="4:8" ht="12.75">
      <c r="D2989" s="128">
        <v>4989704.445968628</v>
      </c>
      <c r="F2989" s="128">
        <v>34300</v>
      </c>
      <c r="G2989" s="128">
        <v>28200</v>
      </c>
      <c r="H2989" s="149" t="s">
        <v>379</v>
      </c>
    </row>
    <row r="2991" spans="1:10" ht="12.75">
      <c r="A2991" s="144" t="s">
        <v>1101</v>
      </c>
      <c r="C2991" s="150" t="s">
        <v>1102</v>
      </c>
      <c r="D2991" s="128">
        <v>4932076.2637074785</v>
      </c>
      <c r="F2991" s="128">
        <v>33700</v>
      </c>
      <c r="G2991" s="128">
        <v>28100</v>
      </c>
      <c r="H2991" s="128">
        <v>4901203.865021828</v>
      </c>
      <c r="I2991" s="128">
        <v>-0.0001</v>
      </c>
      <c r="J2991" s="128">
        <v>-0.0001</v>
      </c>
    </row>
    <row r="2992" spans="1:8" ht="12.75">
      <c r="A2992" s="127">
        <v>38385.17827546296</v>
      </c>
      <c r="C2992" s="150" t="s">
        <v>1103</v>
      </c>
      <c r="D2992" s="128">
        <v>94140.84868061615</v>
      </c>
      <c r="F2992" s="128">
        <v>721.1102550927978</v>
      </c>
      <c r="G2992" s="128">
        <v>100</v>
      </c>
      <c r="H2992" s="128">
        <v>94140.84868061615</v>
      </c>
    </row>
    <row r="2994" spans="3:8" ht="12.75">
      <c r="C2994" s="150" t="s">
        <v>1104</v>
      </c>
      <c r="D2994" s="128">
        <v>1.9087468166976354</v>
      </c>
      <c r="F2994" s="128">
        <v>2.1397930418183915</v>
      </c>
      <c r="G2994" s="128">
        <v>0.35587188612099646</v>
      </c>
      <c r="H2994" s="128">
        <v>1.9207699021145879</v>
      </c>
    </row>
    <row r="2995" spans="1:10" ht="12.75">
      <c r="A2995" s="144" t="s">
        <v>1093</v>
      </c>
      <c r="C2995" s="145" t="s">
        <v>1094</v>
      </c>
      <c r="D2995" s="145" t="s">
        <v>1095</v>
      </c>
      <c r="F2995" s="145" t="s">
        <v>1096</v>
      </c>
      <c r="G2995" s="145" t="s">
        <v>1097</v>
      </c>
      <c r="H2995" s="145" t="s">
        <v>1098</v>
      </c>
      <c r="I2995" s="146" t="s">
        <v>1099</v>
      </c>
      <c r="J2995" s="145" t="s">
        <v>1100</v>
      </c>
    </row>
    <row r="2996" spans="1:8" ht="12.75">
      <c r="A2996" s="147" t="s">
        <v>1247</v>
      </c>
      <c r="C2996" s="148">
        <v>257.6099999998696</v>
      </c>
      <c r="D2996" s="128">
        <v>295292.50674676895</v>
      </c>
      <c r="F2996" s="128">
        <v>13987.5</v>
      </c>
      <c r="G2996" s="128">
        <v>11805</v>
      </c>
      <c r="H2996" s="149" t="s">
        <v>380</v>
      </c>
    </row>
    <row r="2998" spans="4:8" ht="12.75">
      <c r="D2998" s="128">
        <v>302199.31450653076</v>
      </c>
      <c r="F2998" s="128">
        <v>13875</v>
      </c>
      <c r="G2998" s="128">
        <v>11645</v>
      </c>
      <c r="H2998" s="149" t="s">
        <v>159</v>
      </c>
    </row>
    <row r="3000" spans="4:8" ht="12.75">
      <c r="D3000" s="128">
        <v>299571.5921840668</v>
      </c>
      <c r="F3000" s="128">
        <v>13972.500000014901</v>
      </c>
      <c r="G3000" s="128">
        <v>11822.5</v>
      </c>
      <c r="H3000" s="149" t="s">
        <v>160</v>
      </c>
    </row>
    <row r="3002" spans="1:10" ht="12.75">
      <c r="A3002" s="144" t="s">
        <v>1101</v>
      </c>
      <c r="C3002" s="150" t="s">
        <v>1102</v>
      </c>
      <c r="D3002" s="128">
        <v>299021.1378124555</v>
      </c>
      <c r="F3002" s="128">
        <v>13945.000000004966</v>
      </c>
      <c r="G3002" s="128">
        <v>11757.5</v>
      </c>
      <c r="H3002" s="128">
        <v>286169.88781245303</v>
      </c>
      <c r="I3002" s="128">
        <v>-0.0001</v>
      </c>
      <c r="J3002" s="128">
        <v>-0.0001</v>
      </c>
    </row>
    <row r="3003" spans="1:8" ht="12.75">
      <c r="A3003" s="127">
        <v>38385.17891203704</v>
      </c>
      <c r="C3003" s="150" t="s">
        <v>1103</v>
      </c>
      <c r="D3003" s="128">
        <v>3486.1509389273974</v>
      </c>
      <c r="F3003" s="128">
        <v>61.083958617683756</v>
      </c>
      <c r="G3003" s="128">
        <v>97.81998773256926</v>
      </c>
      <c r="H3003" s="128">
        <v>3486.1509389273974</v>
      </c>
    </row>
    <row r="3005" spans="3:8" ht="12.75">
      <c r="C3005" s="150" t="s">
        <v>1104</v>
      </c>
      <c r="D3005" s="128">
        <v>1.1658543487697832</v>
      </c>
      <c r="F3005" s="128">
        <v>0.43803484128836145</v>
      </c>
      <c r="G3005" s="128">
        <v>0.8319794831602744</v>
      </c>
      <c r="H3005" s="128">
        <v>1.2182102615954178</v>
      </c>
    </row>
    <row r="3006" spans="1:10" ht="12.75">
      <c r="A3006" s="144" t="s">
        <v>1093</v>
      </c>
      <c r="C3006" s="145" t="s">
        <v>1094</v>
      </c>
      <c r="D3006" s="145" t="s">
        <v>1095</v>
      </c>
      <c r="F3006" s="145" t="s">
        <v>1096</v>
      </c>
      <c r="G3006" s="145" t="s">
        <v>1097</v>
      </c>
      <c r="H3006" s="145" t="s">
        <v>1098</v>
      </c>
      <c r="I3006" s="146" t="s">
        <v>1099</v>
      </c>
      <c r="J3006" s="145" t="s">
        <v>1100</v>
      </c>
    </row>
    <row r="3007" spans="1:8" ht="12.75">
      <c r="A3007" s="147" t="s">
        <v>1246</v>
      </c>
      <c r="C3007" s="148">
        <v>259.9399999999441</v>
      </c>
      <c r="D3007" s="128">
        <v>2574330.0131378174</v>
      </c>
      <c r="F3007" s="128">
        <v>23925</v>
      </c>
      <c r="G3007" s="128">
        <v>21100</v>
      </c>
      <c r="H3007" s="149" t="s">
        <v>161</v>
      </c>
    </row>
    <row r="3009" spans="4:8" ht="12.75">
      <c r="D3009" s="128">
        <v>2504550.437397003</v>
      </c>
      <c r="F3009" s="128">
        <v>23925</v>
      </c>
      <c r="G3009" s="128">
        <v>21325</v>
      </c>
      <c r="H3009" s="149" t="s">
        <v>162</v>
      </c>
    </row>
    <row r="3011" spans="4:8" ht="12.75">
      <c r="D3011" s="128">
        <v>2538069.1112594604</v>
      </c>
      <c r="F3011" s="128">
        <v>24275</v>
      </c>
      <c r="G3011" s="128">
        <v>21175</v>
      </c>
      <c r="H3011" s="149" t="s">
        <v>163</v>
      </c>
    </row>
    <row r="3013" spans="1:10" ht="12.75">
      <c r="A3013" s="144" t="s">
        <v>1101</v>
      </c>
      <c r="C3013" s="150" t="s">
        <v>1102</v>
      </c>
      <c r="D3013" s="128">
        <v>2538983.1872647605</v>
      </c>
      <c r="F3013" s="128">
        <v>24041.666666666664</v>
      </c>
      <c r="G3013" s="128">
        <v>21200</v>
      </c>
      <c r="H3013" s="128">
        <v>2516348.002079575</v>
      </c>
      <c r="I3013" s="128">
        <v>-0.0001</v>
      </c>
      <c r="J3013" s="128">
        <v>-0.0001</v>
      </c>
    </row>
    <row r="3014" spans="1:8" ht="12.75">
      <c r="A3014" s="127">
        <v>38385.17959490741</v>
      </c>
      <c r="C3014" s="150" t="s">
        <v>1103</v>
      </c>
      <c r="D3014" s="128">
        <v>34898.76715372622</v>
      </c>
      <c r="F3014" s="128">
        <v>202.07259421636903</v>
      </c>
      <c r="G3014" s="128">
        <v>114.56439237389601</v>
      </c>
      <c r="H3014" s="128">
        <v>34898.76715372622</v>
      </c>
    </row>
    <row r="3016" spans="3:8" ht="12.75">
      <c r="C3016" s="150" t="s">
        <v>1104</v>
      </c>
      <c r="D3016" s="128">
        <v>1.3745174575701924</v>
      </c>
      <c r="F3016" s="128">
        <v>0.8405099239502353</v>
      </c>
      <c r="G3016" s="128">
        <v>0.5403980772353586</v>
      </c>
      <c r="H3016" s="128">
        <v>1.3868815889092039</v>
      </c>
    </row>
    <row r="3017" spans="1:10" ht="12.75">
      <c r="A3017" s="144" t="s">
        <v>1093</v>
      </c>
      <c r="C3017" s="145" t="s">
        <v>1094</v>
      </c>
      <c r="D3017" s="145" t="s">
        <v>1095</v>
      </c>
      <c r="F3017" s="145" t="s">
        <v>1096</v>
      </c>
      <c r="G3017" s="145" t="s">
        <v>1097</v>
      </c>
      <c r="H3017" s="145" t="s">
        <v>1098</v>
      </c>
      <c r="I3017" s="146" t="s">
        <v>1099</v>
      </c>
      <c r="J3017" s="145" t="s">
        <v>1100</v>
      </c>
    </row>
    <row r="3018" spans="1:8" ht="12.75">
      <c r="A3018" s="147" t="s">
        <v>1248</v>
      </c>
      <c r="C3018" s="148">
        <v>285.2129999999888</v>
      </c>
      <c r="D3018" s="128">
        <v>993813.0832891464</v>
      </c>
      <c r="F3018" s="128">
        <v>13075</v>
      </c>
      <c r="G3018" s="128">
        <v>12425</v>
      </c>
      <c r="H3018" s="149" t="s">
        <v>164</v>
      </c>
    </row>
    <row r="3020" spans="4:8" ht="12.75">
      <c r="D3020" s="128">
        <v>992264.9500999451</v>
      </c>
      <c r="F3020" s="128">
        <v>13150</v>
      </c>
      <c r="G3020" s="128">
        <v>12500</v>
      </c>
      <c r="H3020" s="149" t="s">
        <v>165</v>
      </c>
    </row>
    <row r="3022" spans="4:8" ht="12.75">
      <c r="D3022" s="128">
        <v>1009140.6964941025</v>
      </c>
      <c r="F3022" s="128">
        <v>13150</v>
      </c>
      <c r="G3022" s="128">
        <v>12475</v>
      </c>
      <c r="H3022" s="149" t="s">
        <v>166</v>
      </c>
    </row>
    <row r="3024" spans="1:10" ht="12.75">
      <c r="A3024" s="144" t="s">
        <v>1101</v>
      </c>
      <c r="C3024" s="150" t="s">
        <v>1102</v>
      </c>
      <c r="D3024" s="128">
        <v>998406.2432943981</v>
      </c>
      <c r="F3024" s="128">
        <v>13125</v>
      </c>
      <c r="G3024" s="128">
        <v>12466.666666666668</v>
      </c>
      <c r="H3024" s="128">
        <v>985645.2064373707</v>
      </c>
      <c r="I3024" s="128">
        <v>-0.0001</v>
      </c>
      <c r="J3024" s="128">
        <v>-0.0001</v>
      </c>
    </row>
    <row r="3025" spans="1:8" ht="12.75">
      <c r="A3025" s="127">
        <v>38385.1802662037</v>
      </c>
      <c r="C3025" s="150" t="s">
        <v>1103</v>
      </c>
      <c r="D3025" s="128">
        <v>9328.480220014852</v>
      </c>
      <c r="F3025" s="128">
        <v>43.30127018922193</v>
      </c>
      <c r="G3025" s="128">
        <v>38.188130791298676</v>
      </c>
      <c r="H3025" s="128">
        <v>9328.480220014852</v>
      </c>
    </row>
    <row r="3027" spans="3:8" ht="12.75">
      <c r="C3027" s="150" t="s">
        <v>1104</v>
      </c>
      <c r="D3027" s="128">
        <v>0.9343371280646312</v>
      </c>
      <c r="F3027" s="128">
        <v>0.329914439536929</v>
      </c>
      <c r="G3027" s="128">
        <v>0.3063219047430375</v>
      </c>
      <c r="H3027" s="128">
        <v>0.9464338850419394</v>
      </c>
    </row>
    <row r="3028" spans="1:10" ht="12.75">
      <c r="A3028" s="144" t="s">
        <v>1093</v>
      </c>
      <c r="C3028" s="145" t="s">
        <v>1094</v>
      </c>
      <c r="D3028" s="145" t="s">
        <v>1095</v>
      </c>
      <c r="F3028" s="145" t="s">
        <v>1096</v>
      </c>
      <c r="G3028" s="145" t="s">
        <v>1097</v>
      </c>
      <c r="H3028" s="145" t="s">
        <v>1098</v>
      </c>
      <c r="I3028" s="146" t="s">
        <v>1099</v>
      </c>
      <c r="J3028" s="145" t="s">
        <v>1100</v>
      </c>
    </row>
    <row r="3029" spans="1:8" ht="12.75">
      <c r="A3029" s="147" t="s">
        <v>1244</v>
      </c>
      <c r="C3029" s="148">
        <v>288.1579999998212</v>
      </c>
      <c r="D3029" s="128">
        <v>498470.4455194473</v>
      </c>
      <c r="F3029" s="128">
        <v>5170</v>
      </c>
      <c r="G3029" s="128">
        <v>4430</v>
      </c>
      <c r="H3029" s="149" t="s">
        <v>167</v>
      </c>
    </row>
    <row r="3031" spans="4:8" ht="12.75">
      <c r="D3031" s="128">
        <v>494525.0161757469</v>
      </c>
      <c r="F3031" s="128">
        <v>5170</v>
      </c>
      <c r="G3031" s="128">
        <v>4430</v>
      </c>
      <c r="H3031" s="149" t="s">
        <v>168</v>
      </c>
    </row>
    <row r="3033" spans="4:8" ht="12.75">
      <c r="D3033" s="128">
        <v>504873.26212739944</v>
      </c>
      <c r="F3033" s="128">
        <v>5170</v>
      </c>
      <c r="G3033" s="128">
        <v>4430</v>
      </c>
      <c r="H3033" s="149" t="s">
        <v>169</v>
      </c>
    </row>
    <row r="3035" spans="1:10" ht="12.75">
      <c r="A3035" s="144" t="s">
        <v>1101</v>
      </c>
      <c r="C3035" s="150" t="s">
        <v>1102</v>
      </c>
      <c r="D3035" s="128">
        <v>499289.5746075312</v>
      </c>
      <c r="F3035" s="128">
        <v>5170</v>
      </c>
      <c r="G3035" s="128">
        <v>4430</v>
      </c>
      <c r="H3035" s="128">
        <v>494495.30469602684</v>
      </c>
      <c r="I3035" s="128">
        <v>-0.0001</v>
      </c>
      <c r="J3035" s="128">
        <v>-0.0001</v>
      </c>
    </row>
    <row r="3036" spans="1:8" ht="12.75">
      <c r="A3036" s="127">
        <v>38385.18069444445</v>
      </c>
      <c r="C3036" s="150" t="s">
        <v>1103</v>
      </c>
      <c r="D3036" s="128">
        <v>5222.526009140198</v>
      </c>
      <c r="H3036" s="128">
        <v>5222.526009140198</v>
      </c>
    </row>
    <row r="3038" spans="3:8" ht="12.75">
      <c r="C3038" s="150" t="s">
        <v>1104</v>
      </c>
      <c r="D3038" s="128">
        <v>1.0459913995290986</v>
      </c>
      <c r="F3038" s="128">
        <v>0</v>
      </c>
      <c r="G3038" s="128">
        <v>0</v>
      </c>
      <c r="H3038" s="128">
        <v>1.056132577912051</v>
      </c>
    </row>
    <row r="3039" spans="1:10" ht="12.75">
      <c r="A3039" s="144" t="s">
        <v>1093</v>
      </c>
      <c r="C3039" s="145" t="s">
        <v>1094</v>
      </c>
      <c r="D3039" s="145" t="s">
        <v>1095</v>
      </c>
      <c r="F3039" s="145" t="s">
        <v>1096</v>
      </c>
      <c r="G3039" s="145" t="s">
        <v>1097</v>
      </c>
      <c r="H3039" s="145" t="s">
        <v>1098</v>
      </c>
      <c r="I3039" s="146" t="s">
        <v>1099</v>
      </c>
      <c r="J3039" s="145" t="s">
        <v>1100</v>
      </c>
    </row>
    <row r="3040" spans="1:8" ht="12.75">
      <c r="A3040" s="147" t="s">
        <v>1245</v>
      </c>
      <c r="C3040" s="148">
        <v>334.94100000010803</v>
      </c>
      <c r="D3040" s="128">
        <v>273864.720995903</v>
      </c>
      <c r="F3040" s="128">
        <v>32000</v>
      </c>
      <c r="H3040" s="149" t="s">
        <v>170</v>
      </c>
    </row>
    <row r="3042" spans="4:8" ht="12.75">
      <c r="D3042" s="128">
        <v>271935.2075691223</v>
      </c>
      <c r="F3042" s="128">
        <v>32000</v>
      </c>
      <c r="H3042" s="149" t="s">
        <v>171</v>
      </c>
    </row>
    <row r="3044" spans="4:8" ht="12.75">
      <c r="D3044" s="128">
        <v>280118.6702570915</v>
      </c>
      <c r="F3044" s="128">
        <v>31800</v>
      </c>
      <c r="H3044" s="149" t="s">
        <v>172</v>
      </c>
    </row>
    <row r="3046" spans="1:10" ht="12.75">
      <c r="A3046" s="144" t="s">
        <v>1101</v>
      </c>
      <c r="C3046" s="150" t="s">
        <v>1102</v>
      </c>
      <c r="D3046" s="128">
        <v>275306.1996073723</v>
      </c>
      <c r="F3046" s="128">
        <v>31933.333333333336</v>
      </c>
      <c r="H3046" s="128">
        <v>243372.86627403897</v>
      </c>
      <c r="I3046" s="128">
        <v>-0.0001</v>
      </c>
      <c r="J3046" s="128">
        <v>-0.0001</v>
      </c>
    </row>
    <row r="3047" spans="1:8" ht="12.75">
      <c r="A3047" s="127">
        <v>38385.181122685186</v>
      </c>
      <c r="C3047" s="150" t="s">
        <v>1103</v>
      </c>
      <c r="D3047" s="128">
        <v>4277.9271653262085</v>
      </c>
      <c r="F3047" s="128">
        <v>115.47005383792514</v>
      </c>
      <c r="H3047" s="128">
        <v>4277.9271653262085</v>
      </c>
    </row>
    <row r="3049" spans="3:8" ht="12.75">
      <c r="C3049" s="150" t="s">
        <v>1104</v>
      </c>
      <c r="D3049" s="128">
        <v>1.5538797060971279</v>
      </c>
      <c r="F3049" s="128">
        <v>0.3615972458390139</v>
      </c>
      <c r="H3049" s="128">
        <v>1.7577666856703917</v>
      </c>
    </row>
    <row r="3050" spans="1:10" ht="12.75">
      <c r="A3050" s="144" t="s">
        <v>1093</v>
      </c>
      <c r="C3050" s="145" t="s">
        <v>1094</v>
      </c>
      <c r="D3050" s="145" t="s">
        <v>1095</v>
      </c>
      <c r="F3050" s="145" t="s">
        <v>1096</v>
      </c>
      <c r="G3050" s="145" t="s">
        <v>1097</v>
      </c>
      <c r="H3050" s="145" t="s">
        <v>1098</v>
      </c>
      <c r="I3050" s="146" t="s">
        <v>1099</v>
      </c>
      <c r="J3050" s="145" t="s">
        <v>1100</v>
      </c>
    </row>
    <row r="3051" spans="1:8" ht="12.75">
      <c r="A3051" s="147" t="s">
        <v>1249</v>
      </c>
      <c r="C3051" s="148">
        <v>393.36599999992177</v>
      </c>
      <c r="D3051" s="128">
        <v>5027803.082641602</v>
      </c>
      <c r="F3051" s="128">
        <v>17300</v>
      </c>
      <c r="G3051" s="128">
        <v>16300</v>
      </c>
      <c r="H3051" s="149" t="s">
        <v>173</v>
      </c>
    </row>
    <row r="3053" spans="4:8" ht="12.75">
      <c r="D3053" s="128">
        <v>5048629.91658783</v>
      </c>
      <c r="F3053" s="128">
        <v>17900</v>
      </c>
      <c r="G3053" s="128">
        <v>16300</v>
      </c>
      <c r="H3053" s="149" t="s">
        <v>174</v>
      </c>
    </row>
    <row r="3055" spans="4:8" ht="12.75">
      <c r="D3055" s="128">
        <v>5069022.724746704</v>
      </c>
      <c r="F3055" s="128">
        <v>18100</v>
      </c>
      <c r="G3055" s="128">
        <v>16100</v>
      </c>
      <c r="H3055" s="149" t="s">
        <v>175</v>
      </c>
    </row>
    <row r="3057" spans="1:10" ht="12.75">
      <c r="A3057" s="144" t="s">
        <v>1101</v>
      </c>
      <c r="C3057" s="150" t="s">
        <v>1102</v>
      </c>
      <c r="D3057" s="128">
        <v>5048485.241325378</v>
      </c>
      <c r="F3057" s="128">
        <v>17766.666666666668</v>
      </c>
      <c r="G3057" s="128">
        <v>16233.333333333332</v>
      </c>
      <c r="H3057" s="128">
        <v>5031485.241325378</v>
      </c>
      <c r="I3057" s="128">
        <v>-0.0001</v>
      </c>
      <c r="J3057" s="128">
        <v>-0.0001</v>
      </c>
    </row>
    <row r="3058" spans="1:8" ht="12.75">
      <c r="A3058" s="127">
        <v>38385.18158564815</v>
      </c>
      <c r="C3058" s="150" t="s">
        <v>1103</v>
      </c>
      <c r="D3058" s="128">
        <v>20610.20189178165</v>
      </c>
      <c r="F3058" s="128">
        <v>416.33319989322655</v>
      </c>
      <c r="G3058" s="128">
        <v>115.47005383792514</v>
      </c>
      <c r="H3058" s="128">
        <v>20610.20189178165</v>
      </c>
    </row>
    <row r="3060" spans="3:8" ht="12.75">
      <c r="C3060" s="150" t="s">
        <v>1104</v>
      </c>
      <c r="D3060" s="128">
        <v>0.40824526380849346</v>
      </c>
      <c r="F3060" s="128">
        <v>2.3433388361720073</v>
      </c>
      <c r="G3060" s="128">
        <v>0.7113145000282863</v>
      </c>
      <c r="H3060" s="128">
        <v>0.40962461188403637</v>
      </c>
    </row>
    <row r="3061" spans="1:10" ht="12.75">
      <c r="A3061" s="144" t="s">
        <v>1093</v>
      </c>
      <c r="C3061" s="145" t="s">
        <v>1094</v>
      </c>
      <c r="D3061" s="145" t="s">
        <v>1095</v>
      </c>
      <c r="F3061" s="145" t="s">
        <v>1096</v>
      </c>
      <c r="G3061" s="145" t="s">
        <v>1097</v>
      </c>
      <c r="H3061" s="145" t="s">
        <v>1098</v>
      </c>
      <c r="I3061" s="146" t="s">
        <v>1099</v>
      </c>
      <c r="J3061" s="145" t="s">
        <v>1100</v>
      </c>
    </row>
    <row r="3062" spans="1:8" ht="12.75">
      <c r="A3062" s="147" t="s">
        <v>1243</v>
      </c>
      <c r="C3062" s="148">
        <v>396.15199999976903</v>
      </c>
      <c r="D3062" s="128">
        <v>7161222.922225952</v>
      </c>
      <c r="F3062" s="128">
        <v>112400</v>
      </c>
      <c r="G3062" s="128">
        <v>116700</v>
      </c>
      <c r="H3062" s="149" t="s">
        <v>176</v>
      </c>
    </row>
    <row r="3064" spans="4:8" ht="12.75">
      <c r="D3064" s="128">
        <v>6995727.282302856</v>
      </c>
      <c r="F3064" s="128">
        <v>110500</v>
      </c>
      <c r="G3064" s="128">
        <v>115600</v>
      </c>
      <c r="H3064" s="149" t="s">
        <v>177</v>
      </c>
    </row>
    <row r="3066" spans="4:8" ht="12.75">
      <c r="D3066" s="128">
        <v>7155717.819465637</v>
      </c>
      <c r="F3066" s="128">
        <v>109300</v>
      </c>
      <c r="G3066" s="128">
        <v>115000</v>
      </c>
      <c r="H3066" s="149" t="s">
        <v>178</v>
      </c>
    </row>
    <row r="3068" spans="1:10" ht="12.75">
      <c r="A3068" s="144" t="s">
        <v>1101</v>
      </c>
      <c r="C3068" s="150" t="s">
        <v>1102</v>
      </c>
      <c r="D3068" s="128">
        <v>7104222.674664816</v>
      </c>
      <c r="F3068" s="128">
        <v>110733.33333333334</v>
      </c>
      <c r="G3068" s="128">
        <v>115766.66666666666</v>
      </c>
      <c r="H3068" s="128">
        <v>6990999.606888359</v>
      </c>
      <c r="I3068" s="128">
        <v>-0.0001</v>
      </c>
      <c r="J3068" s="128">
        <v>-0.0001</v>
      </c>
    </row>
    <row r="3069" spans="1:8" ht="12.75">
      <c r="A3069" s="127">
        <v>38385.18204861111</v>
      </c>
      <c r="C3069" s="150" t="s">
        <v>1103</v>
      </c>
      <c r="D3069" s="128">
        <v>94000.0753293315</v>
      </c>
      <c r="F3069" s="128">
        <v>1563.1165450257809</v>
      </c>
      <c r="G3069" s="128">
        <v>862.167810425171</v>
      </c>
      <c r="H3069" s="128">
        <v>94000.0753293315</v>
      </c>
    </row>
    <row r="3071" spans="3:8" ht="12.75">
      <c r="C3071" s="150" t="s">
        <v>1104</v>
      </c>
      <c r="D3071" s="128">
        <v>1.323157784236634</v>
      </c>
      <c r="F3071" s="128">
        <v>1.4116043452972133</v>
      </c>
      <c r="G3071" s="128">
        <v>0.7447461650663729</v>
      </c>
      <c r="H3071" s="128">
        <v>1.344587049278497</v>
      </c>
    </row>
    <row r="3072" spans="1:10" ht="12.75">
      <c r="A3072" s="144" t="s">
        <v>1093</v>
      </c>
      <c r="C3072" s="145" t="s">
        <v>1094</v>
      </c>
      <c r="D3072" s="145" t="s">
        <v>1095</v>
      </c>
      <c r="F3072" s="145" t="s">
        <v>1096</v>
      </c>
      <c r="G3072" s="145" t="s">
        <v>1097</v>
      </c>
      <c r="H3072" s="145" t="s">
        <v>1098</v>
      </c>
      <c r="I3072" s="146" t="s">
        <v>1099</v>
      </c>
      <c r="J3072" s="145" t="s">
        <v>1100</v>
      </c>
    </row>
    <row r="3073" spans="1:8" ht="12.75">
      <c r="A3073" s="147" t="s">
        <v>1250</v>
      </c>
      <c r="C3073" s="148">
        <v>589.5920000001788</v>
      </c>
      <c r="D3073" s="128">
        <v>512066.3879709244</v>
      </c>
      <c r="F3073" s="128">
        <v>4050</v>
      </c>
      <c r="G3073" s="128">
        <v>3670</v>
      </c>
      <c r="H3073" s="149" t="s">
        <v>179</v>
      </c>
    </row>
    <row r="3075" spans="4:8" ht="12.75">
      <c r="D3075" s="128">
        <v>520801.43525648117</v>
      </c>
      <c r="F3075" s="128">
        <v>4200</v>
      </c>
      <c r="G3075" s="128">
        <v>3650</v>
      </c>
      <c r="H3075" s="149" t="s">
        <v>180</v>
      </c>
    </row>
    <row r="3077" spans="4:8" ht="12.75">
      <c r="D3077" s="128">
        <v>491663.0013051033</v>
      </c>
      <c r="F3077" s="128">
        <v>4320</v>
      </c>
      <c r="G3077" s="128">
        <v>3530</v>
      </c>
      <c r="H3077" s="149" t="s">
        <v>181</v>
      </c>
    </row>
    <row r="3079" spans="1:10" ht="12.75">
      <c r="A3079" s="144" t="s">
        <v>1101</v>
      </c>
      <c r="C3079" s="150" t="s">
        <v>1102</v>
      </c>
      <c r="D3079" s="128">
        <v>508176.94151083624</v>
      </c>
      <c r="F3079" s="128">
        <v>4190</v>
      </c>
      <c r="G3079" s="128">
        <v>3616.666666666667</v>
      </c>
      <c r="H3079" s="128">
        <v>504273.608177503</v>
      </c>
      <c r="I3079" s="128">
        <v>-0.0001</v>
      </c>
      <c r="J3079" s="128">
        <v>-0.0001</v>
      </c>
    </row>
    <row r="3080" spans="1:8" ht="12.75">
      <c r="A3080" s="127">
        <v>38385.182546296295</v>
      </c>
      <c r="C3080" s="150" t="s">
        <v>1103</v>
      </c>
      <c r="D3080" s="128">
        <v>14953.5256247203</v>
      </c>
      <c r="F3080" s="128">
        <v>135.27749258468683</v>
      </c>
      <c r="G3080" s="128">
        <v>75.71877794400365</v>
      </c>
      <c r="H3080" s="128">
        <v>14953.5256247203</v>
      </c>
    </row>
    <row r="3082" spans="3:8" ht="12.75">
      <c r="C3082" s="150" t="s">
        <v>1104</v>
      </c>
      <c r="D3082" s="128">
        <v>2.9425824753603935</v>
      </c>
      <c r="F3082" s="128">
        <v>3.2285797752908554</v>
      </c>
      <c r="G3082" s="128">
        <v>2.0936067634286726</v>
      </c>
      <c r="H3082" s="128">
        <v>2.9653595552549126</v>
      </c>
    </row>
    <row r="3083" spans="1:10" ht="12.75">
      <c r="A3083" s="144" t="s">
        <v>1093</v>
      </c>
      <c r="C3083" s="145" t="s">
        <v>1094</v>
      </c>
      <c r="D3083" s="145" t="s">
        <v>1095</v>
      </c>
      <c r="F3083" s="145" t="s">
        <v>1096</v>
      </c>
      <c r="G3083" s="145" t="s">
        <v>1097</v>
      </c>
      <c r="H3083" s="145" t="s">
        <v>1098</v>
      </c>
      <c r="I3083" s="146" t="s">
        <v>1099</v>
      </c>
      <c r="J3083" s="145" t="s">
        <v>1100</v>
      </c>
    </row>
    <row r="3084" spans="1:8" ht="12.75">
      <c r="A3084" s="147" t="s">
        <v>1251</v>
      </c>
      <c r="C3084" s="148">
        <v>766.4900000002235</v>
      </c>
      <c r="D3084" s="128">
        <v>5231.625453427434</v>
      </c>
      <c r="F3084" s="128">
        <v>1776.0000000018626</v>
      </c>
      <c r="G3084" s="128">
        <v>1671</v>
      </c>
      <c r="H3084" s="149" t="s">
        <v>182</v>
      </c>
    </row>
    <row r="3086" spans="4:8" ht="12.75">
      <c r="D3086" s="128">
        <v>4976.04634026438</v>
      </c>
      <c r="F3086" s="128">
        <v>1604</v>
      </c>
      <c r="G3086" s="128">
        <v>1872</v>
      </c>
      <c r="H3086" s="149" t="s">
        <v>183</v>
      </c>
    </row>
    <row r="3088" spans="4:8" ht="12.75">
      <c r="D3088" s="128">
        <v>5085.215738482773</v>
      </c>
      <c r="F3088" s="128">
        <v>1709</v>
      </c>
      <c r="G3088" s="128">
        <v>1706</v>
      </c>
      <c r="H3088" s="149" t="s">
        <v>184</v>
      </c>
    </row>
    <row r="3090" spans="1:10" ht="12.75">
      <c r="A3090" s="144" t="s">
        <v>1101</v>
      </c>
      <c r="C3090" s="150" t="s">
        <v>1102</v>
      </c>
      <c r="D3090" s="128">
        <v>5097.629177391529</v>
      </c>
      <c r="F3090" s="128">
        <v>1696.3333333339542</v>
      </c>
      <c r="G3090" s="128">
        <v>1749.6666666666665</v>
      </c>
      <c r="H3090" s="128">
        <v>3373.5885269847267</v>
      </c>
      <c r="I3090" s="128">
        <v>-0.0001</v>
      </c>
      <c r="J3090" s="128">
        <v>-0.0001</v>
      </c>
    </row>
    <row r="3091" spans="1:8" ht="12.75">
      <c r="A3091" s="127">
        <v>38385.18304398148</v>
      </c>
      <c r="C3091" s="150" t="s">
        <v>1103</v>
      </c>
      <c r="D3091" s="128">
        <v>128.24094849333193</v>
      </c>
      <c r="F3091" s="128">
        <v>86.69678963768585</v>
      </c>
      <c r="G3091" s="128">
        <v>107.37938970460455</v>
      </c>
      <c r="H3091" s="128">
        <v>128.24094849333193</v>
      </c>
    </row>
    <row r="3093" spans="3:8" ht="12.75">
      <c r="C3093" s="150" t="s">
        <v>1104</v>
      </c>
      <c r="D3093" s="128">
        <v>2.5156978671985946</v>
      </c>
      <c r="F3093" s="128">
        <v>5.110834523736733</v>
      </c>
      <c r="G3093" s="128">
        <v>6.137134103901956</v>
      </c>
      <c r="H3093" s="128">
        <v>3.801321573972513</v>
      </c>
    </row>
    <row r="3094" spans="1:16" ht="12.75">
      <c r="A3094" s="138" t="s">
        <v>1183</v>
      </c>
      <c r="B3094" s="133" t="s">
        <v>185</v>
      </c>
      <c r="D3094" s="138" t="s">
        <v>1184</v>
      </c>
      <c r="E3094" s="133" t="s">
        <v>1185</v>
      </c>
      <c r="F3094" s="134" t="s">
        <v>1281</v>
      </c>
      <c r="G3094" s="139" t="s">
        <v>1187</v>
      </c>
      <c r="H3094" s="140">
        <v>2</v>
      </c>
      <c r="I3094" s="141" t="s">
        <v>1188</v>
      </c>
      <c r="J3094" s="140">
        <v>12</v>
      </c>
      <c r="K3094" s="139" t="s">
        <v>1189</v>
      </c>
      <c r="L3094" s="142">
        <v>1</v>
      </c>
      <c r="M3094" s="139" t="s">
        <v>1190</v>
      </c>
      <c r="N3094" s="143">
        <v>1</v>
      </c>
      <c r="O3094" s="139" t="s">
        <v>1191</v>
      </c>
      <c r="P3094" s="143">
        <v>1</v>
      </c>
    </row>
    <row r="3096" spans="1:10" ht="12.75">
      <c r="A3096" s="144" t="s">
        <v>1093</v>
      </c>
      <c r="C3096" s="145" t="s">
        <v>1094</v>
      </c>
      <c r="D3096" s="145" t="s">
        <v>1095</v>
      </c>
      <c r="F3096" s="145" t="s">
        <v>1096</v>
      </c>
      <c r="G3096" s="145" t="s">
        <v>1097</v>
      </c>
      <c r="H3096" s="145" t="s">
        <v>1098</v>
      </c>
      <c r="I3096" s="146" t="s">
        <v>1099</v>
      </c>
      <c r="J3096" s="145" t="s">
        <v>1100</v>
      </c>
    </row>
    <row r="3097" spans="1:8" ht="12.75">
      <c r="A3097" s="147" t="s">
        <v>1215</v>
      </c>
      <c r="C3097" s="148">
        <v>178.2290000000503</v>
      </c>
      <c r="D3097" s="128">
        <v>609.1269549801946</v>
      </c>
      <c r="F3097" s="128">
        <v>494.00000000046566</v>
      </c>
      <c r="G3097" s="128">
        <v>529</v>
      </c>
      <c r="H3097" s="149" t="s">
        <v>186</v>
      </c>
    </row>
    <row r="3099" spans="4:8" ht="12.75">
      <c r="D3099" s="128">
        <v>519</v>
      </c>
      <c r="F3099" s="128">
        <v>522</v>
      </c>
      <c r="G3099" s="128">
        <v>480.00000000046566</v>
      </c>
      <c r="H3099" s="149" t="s">
        <v>187</v>
      </c>
    </row>
    <row r="3101" spans="4:8" ht="12.75">
      <c r="D3101" s="128">
        <v>600.5398603565991</v>
      </c>
      <c r="F3101" s="128">
        <v>538</v>
      </c>
      <c r="G3101" s="128">
        <v>565</v>
      </c>
      <c r="H3101" s="149" t="s">
        <v>188</v>
      </c>
    </row>
    <row r="3103" spans="1:8" ht="12.75">
      <c r="A3103" s="144" t="s">
        <v>1101</v>
      </c>
      <c r="C3103" s="150" t="s">
        <v>1102</v>
      </c>
      <c r="D3103" s="128">
        <v>576.2222717789313</v>
      </c>
      <c r="F3103" s="128">
        <v>518.0000000001552</v>
      </c>
      <c r="G3103" s="128">
        <v>524.6666666668219</v>
      </c>
      <c r="H3103" s="128">
        <v>54.69362594544266</v>
      </c>
    </row>
    <row r="3104" spans="1:8" ht="12.75">
      <c r="A3104" s="127">
        <v>38385.185266203705</v>
      </c>
      <c r="C3104" s="150" t="s">
        <v>1103</v>
      </c>
      <c r="D3104" s="128">
        <v>49.74159063776495</v>
      </c>
      <c r="F3104" s="128">
        <v>22.271057451068064</v>
      </c>
      <c r="G3104" s="128">
        <v>42.665364563220606</v>
      </c>
      <c r="H3104" s="128">
        <v>49.74159063776495</v>
      </c>
    </row>
    <row r="3106" spans="3:8" ht="12.75">
      <c r="C3106" s="150" t="s">
        <v>1104</v>
      </c>
      <c r="D3106" s="128">
        <v>8.63236168990851</v>
      </c>
      <c r="F3106" s="128">
        <v>4.2994319403593435</v>
      </c>
      <c r="G3106" s="128">
        <v>8.131899217892247</v>
      </c>
      <c r="H3106" s="128">
        <v>90.9458639428708</v>
      </c>
    </row>
    <row r="3107" spans="1:10" ht="12.75">
      <c r="A3107" s="144" t="s">
        <v>1093</v>
      </c>
      <c r="C3107" s="145" t="s">
        <v>1094</v>
      </c>
      <c r="D3107" s="145" t="s">
        <v>1095</v>
      </c>
      <c r="F3107" s="145" t="s">
        <v>1096</v>
      </c>
      <c r="G3107" s="145" t="s">
        <v>1097</v>
      </c>
      <c r="H3107" s="145" t="s">
        <v>1098</v>
      </c>
      <c r="I3107" s="146" t="s">
        <v>1099</v>
      </c>
      <c r="J3107" s="145" t="s">
        <v>1100</v>
      </c>
    </row>
    <row r="3108" spans="1:8" ht="12.75">
      <c r="A3108" s="147" t="s">
        <v>1244</v>
      </c>
      <c r="C3108" s="148">
        <v>251.61100000003353</v>
      </c>
      <c r="D3108" s="128">
        <v>4865116.644126892</v>
      </c>
      <c r="F3108" s="128">
        <v>34400</v>
      </c>
      <c r="G3108" s="128">
        <v>28900</v>
      </c>
      <c r="H3108" s="149" t="s">
        <v>189</v>
      </c>
    </row>
    <row r="3110" spans="4:8" ht="12.75">
      <c r="D3110" s="128">
        <v>4976992.838768005</v>
      </c>
      <c r="F3110" s="128">
        <v>33500</v>
      </c>
      <c r="G3110" s="128">
        <v>28600</v>
      </c>
      <c r="H3110" s="149" t="s">
        <v>190</v>
      </c>
    </row>
    <row r="3112" spans="4:8" ht="12.75">
      <c r="D3112" s="128">
        <v>4852385.136703491</v>
      </c>
      <c r="F3112" s="128">
        <v>34300</v>
      </c>
      <c r="G3112" s="128">
        <v>28500</v>
      </c>
      <c r="H3112" s="149" t="s">
        <v>191</v>
      </c>
    </row>
    <row r="3114" spans="1:10" ht="12.75">
      <c r="A3114" s="144" t="s">
        <v>1101</v>
      </c>
      <c r="C3114" s="150" t="s">
        <v>1102</v>
      </c>
      <c r="D3114" s="128">
        <v>4898164.873199463</v>
      </c>
      <c r="F3114" s="128">
        <v>34066.666666666664</v>
      </c>
      <c r="G3114" s="128">
        <v>28666.666666666664</v>
      </c>
      <c r="H3114" s="128">
        <v>4866824.822085918</v>
      </c>
      <c r="I3114" s="128">
        <v>-0.0001</v>
      </c>
      <c r="J3114" s="128">
        <v>-0.0001</v>
      </c>
    </row>
    <row r="3115" spans="1:8" ht="12.75">
      <c r="A3115" s="127">
        <v>38385.185740740744</v>
      </c>
      <c r="C3115" s="150" t="s">
        <v>1103</v>
      </c>
      <c r="D3115" s="128">
        <v>68563.17478846303</v>
      </c>
      <c r="F3115" s="128">
        <v>493.28828623162474</v>
      </c>
      <c r="G3115" s="128">
        <v>208.16659994661327</v>
      </c>
      <c r="H3115" s="128">
        <v>68563.17478846303</v>
      </c>
    </row>
    <row r="3117" spans="3:8" ht="12.75">
      <c r="C3117" s="150" t="s">
        <v>1104</v>
      </c>
      <c r="D3117" s="128">
        <v>1.3997727018869788</v>
      </c>
      <c r="F3117" s="128">
        <v>1.4480086679988986</v>
      </c>
      <c r="G3117" s="128">
        <v>0.7261625579533023</v>
      </c>
      <c r="H3117" s="128">
        <v>1.4087865763591818</v>
      </c>
    </row>
    <row r="3118" spans="1:10" ht="12.75">
      <c r="A3118" s="144" t="s">
        <v>1093</v>
      </c>
      <c r="C3118" s="145" t="s">
        <v>1094</v>
      </c>
      <c r="D3118" s="145" t="s">
        <v>1095</v>
      </c>
      <c r="F3118" s="145" t="s">
        <v>1096</v>
      </c>
      <c r="G3118" s="145" t="s">
        <v>1097</v>
      </c>
      <c r="H3118" s="145" t="s">
        <v>1098</v>
      </c>
      <c r="I3118" s="146" t="s">
        <v>1099</v>
      </c>
      <c r="J3118" s="145" t="s">
        <v>1100</v>
      </c>
    </row>
    <row r="3119" spans="1:8" ht="12.75">
      <c r="A3119" s="147" t="s">
        <v>1247</v>
      </c>
      <c r="C3119" s="148">
        <v>257.6099999998696</v>
      </c>
      <c r="D3119" s="128">
        <v>372010.50309181213</v>
      </c>
      <c r="F3119" s="128">
        <v>14157.5</v>
      </c>
      <c r="G3119" s="128">
        <v>12005</v>
      </c>
      <c r="H3119" s="149" t="s">
        <v>192</v>
      </c>
    </row>
    <row r="3121" spans="4:8" ht="12.75">
      <c r="D3121" s="128">
        <v>372404.9571328163</v>
      </c>
      <c r="F3121" s="128">
        <v>13587.5</v>
      </c>
      <c r="G3121" s="128">
        <v>12007.5</v>
      </c>
      <c r="H3121" s="149" t="s">
        <v>193</v>
      </c>
    </row>
    <row r="3123" spans="4:8" ht="12.75">
      <c r="D3123" s="128">
        <v>356228.7179145813</v>
      </c>
      <c r="F3123" s="128">
        <v>14039.999999985099</v>
      </c>
      <c r="G3123" s="128">
        <v>11915</v>
      </c>
      <c r="H3123" s="149" t="s">
        <v>194</v>
      </c>
    </row>
    <row r="3125" spans="1:10" ht="12.75">
      <c r="A3125" s="144" t="s">
        <v>1101</v>
      </c>
      <c r="C3125" s="150" t="s">
        <v>1102</v>
      </c>
      <c r="D3125" s="128">
        <v>366881.3927130699</v>
      </c>
      <c r="F3125" s="128">
        <v>13928.333333328366</v>
      </c>
      <c r="G3125" s="128">
        <v>11975.833333333332</v>
      </c>
      <c r="H3125" s="128">
        <v>353929.3093797391</v>
      </c>
      <c r="I3125" s="128">
        <v>-0.0001</v>
      </c>
      <c r="J3125" s="128">
        <v>-0.0001</v>
      </c>
    </row>
    <row r="3126" spans="1:8" ht="12.75">
      <c r="A3126" s="127">
        <v>38385.18638888889</v>
      </c>
      <c r="C3126" s="150" t="s">
        <v>1103</v>
      </c>
      <c r="D3126" s="128">
        <v>9227.594961276476</v>
      </c>
      <c r="F3126" s="128">
        <v>300.96026869282076</v>
      </c>
      <c r="G3126" s="128">
        <v>52.69803917920792</v>
      </c>
      <c r="H3126" s="128">
        <v>9227.594961276476</v>
      </c>
    </row>
    <row r="3128" spans="3:8" ht="12.75">
      <c r="C3128" s="150" t="s">
        <v>1104</v>
      </c>
      <c r="D3128" s="128">
        <v>2.515143897879057</v>
      </c>
      <c r="F3128" s="128">
        <v>2.1607773269804587</v>
      </c>
      <c r="G3128" s="128">
        <v>0.4400365111338774</v>
      </c>
      <c r="H3128" s="128">
        <v>2.6071858748990957</v>
      </c>
    </row>
    <row r="3129" spans="1:10" ht="12.75">
      <c r="A3129" s="144" t="s">
        <v>1093</v>
      </c>
      <c r="C3129" s="145" t="s">
        <v>1094</v>
      </c>
      <c r="D3129" s="145" t="s">
        <v>1095</v>
      </c>
      <c r="F3129" s="145" t="s">
        <v>1096</v>
      </c>
      <c r="G3129" s="145" t="s">
        <v>1097</v>
      </c>
      <c r="H3129" s="145" t="s">
        <v>1098</v>
      </c>
      <c r="I3129" s="146" t="s">
        <v>1099</v>
      </c>
      <c r="J3129" s="145" t="s">
        <v>1100</v>
      </c>
    </row>
    <row r="3130" spans="1:8" ht="12.75">
      <c r="A3130" s="147" t="s">
        <v>1246</v>
      </c>
      <c r="C3130" s="148">
        <v>259.9399999999441</v>
      </c>
      <c r="D3130" s="128">
        <v>3180794.3615989685</v>
      </c>
      <c r="F3130" s="128">
        <v>25375</v>
      </c>
      <c r="G3130" s="128">
        <v>22425</v>
      </c>
      <c r="H3130" s="149" t="s">
        <v>195</v>
      </c>
    </row>
    <row r="3132" spans="4:8" ht="12.75">
      <c r="D3132" s="128">
        <v>3118601.4686317444</v>
      </c>
      <c r="F3132" s="128">
        <v>25475</v>
      </c>
      <c r="G3132" s="128">
        <v>22425</v>
      </c>
      <c r="H3132" s="149" t="s">
        <v>196</v>
      </c>
    </row>
    <row r="3134" spans="4:8" ht="12.75">
      <c r="D3134" s="128">
        <v>3188814.165714264</v>
      </c>
      <c r="F3134" s="128">
        <v>25525</v>
      </c>
      <c r="G3134" s="128">
        <v>22575</v>
      </c>
      <c r="H3134" s="149" t="s">
        <v>197</v>
      </c>
    </row>
    <row r="3136" spans="1:10" ht="12.75">
      <c r="A3136" s="144" t="s">
        <v>1101</v>
      </c>
      <c r="C3136" s="150" t="s">
        <v>1102</v>
      </c>
      <c r="D3136" s="128">
        <v>3162736.665314992</v>
      </c>
      <c r="F3136" s="128">
        <v>25458.333333333336</v>
      </c>
      <c r="G3136" s="128">
        <v>22475</v>
      </c>
      <c r="H3136" s="128">
        <v>3138754.9313082583</v>
      </c>
      <c r="I3136" s="128">
        <v>-0.0001</v>
      </c>
      <c r="J3136" s="128">
        <v>-0.0001</v>
      </c>
    </row>
    <row r="3137" spans="1:8" ht="12.75">
      <c r="A3137" s="127">
        <v>38385.187060185184</v>
      </c>
      <c r="C3137" s="150" t="s">
        <v>1103</v>
      </c>
      <c r="D3137" s="128">
        <v>38431.96591658217</v>
      </c>
      <c r="F3137" s="128">
        <v>76.37626158259735</v>
      </c>
      <c r="G3137" s="128">
        <v>86.60254037844386</v>
      </c>
      <c r="H3137" s="128">
        <v>38431.96591658217</v>
      </c>
    </row>
    <row r="3139" spans="3:8" ht="12.75">
      <c r="C3139" s="150" t="s">
        <v>1104</v>
      </c>
      <c r="D3139" s="128">
        <v>1.2151490934435591</v>
      </c>
      <c r="F3139" s="128">
        <v>0.3000049554799242</v>
      </c>
      <c r="G3139" s="128">
        <v>0.3853283220397947</v>
      </c>
      <c r="H3139" s="128">
        <v>1.224433469884297</v>
      </c>
    </row>
    <row r="3140" spans="1:10" ht="12.75">
      <c r="A3140" s="144" t="s">
        <v>1093</v>
      </c>
      <c r="C3140" s="145" t="s">
        <v>1094</v>
      </c>
      <c r="D3140" s="145" t="s">
        <v>1095</v>
      </c>
      <c r="F3140" s="145" t="s">
        <v>1096</v>
      </c>
      <c r="G3140" s="145" t="s">
        <v>1097</v>
      </c>
      <c r="H3140" s="145" t="s">
        <v>1098</v>
      </c>
      <c r="I3140" s="146" t="s">
        <v>1099</v>
      </c>
      <c r="J3140" s="145" t="s">
        <v>1100</v>
      </c>
    </row>
    <row r="3141" spans="1:8" ht="12.75">
      <c r="A3141" s="147" t="s">
        <v>1248</v>
      </c>
      <c r="C3141" s="148">
        <v>285.2129999999888</v>
      </c>
      <c r="D3141" s="128">
        <v>1427582.8208675385</v>
      </c>
      <c r="F3141" s="128">
        <v>14875</v>
      </c>
      <c r="G3141" s="128">
        <v>14000</v>
      </c>
      <c r="H3141" s="149" t="s">
        <v>198</v>
      </c>
    </row>
    <row r="3143" spans="4:8" ht="12.75">
      <c r="D3143" s="128">
        <v>1380209.6797847748</v>
      </c>
      <c r="F3143" s="128">
        <v>15175</v>
      </c>
      <c r="G3143" s="128">
        <v>14275</v>
      </c>
      <c r="H3143" s="149" t="s">
        <v>199</v>
      </c>
    </row>
    <row r="3145" spans="4:8" ht="12.75">
      <c r="D3145" s="128">
        <v>1393763.3994083405</v>
      </c>
      <c r="F3145" s="128">
        <v>15400</v>
      </c>
      <c r="G3145" s="128">
        <v>13900</v>
      </c>
      <c r="H3145" s="149" t="s">
        <v>200</v>
      </c>
    </row>
    <row r="3147" spans="1:10" ht="12.75">
      <c r="A3147" s="144" t="s">
        <v>1101</v>
      </c>
      <c r="C3147" s="150" t="s">
        <v>1102</v>
      </c>
      <c r="D3147" s="128">
        <v>1400518.6333535514</v>
      </c>
      <c r="F3147" s="128">
        <v>15150</v>
      </c>
      <c r="G3147" s="128">
        <v>14058.333333333332</v>
      </c>
      <c r="H3147" s="128">
        <v>1385972.1671729116</v>
      </c>
      <c r="I3147" s="128">
        <v>-0.0001</v>
      </c>
      <c r="J3147" s="128">
        <v>-0.0001</v>
      </c>
    </row>
    <row r="3148" spans="1:8" ht="12.75">
      <c r="A3148" s="127">
        <v>38385.187743055554</v>
      </c>
      <c r="C3148" s="150" t="s">
        <v>1103</v>
      </c>
      <c r="D3148" s="128">
        <v>24398.330132459887</v>
      </c>
      <c r="F3148" s="128">
        <v>263.39134382131846</v>
      </c>
      <c r="G3148" s="128">
        <v>194.18633662885074</v>
      </c>
      <c r="H3148" s="128">
        <v>24398.330132459887</v>
      </c>
    </row>
    <row r="3150" spans="3:8" ht="12.75">
      <c r="C3150" s="150" t="s">
        <v>1104</v>
      </c>
      <c r="D3150" s="128">
        <v>1.7420925042630757</v>
      </c>
      <c r="F3150" s="128">
        <v>1.7385567248931912</v>
      </c>
      <c r="G3150" s="128">
        <v>1.3812898871050436</v>
      </c>
      <c r="H3150" s="128">
        <v>1.7603766302340178</v>
      </c>
    </row>
    <row r="3151" spans="1:10" ht="12.75">
      <c r="A3151" s="144" t="s">
        <v>1093</v>
      </c>
      <c r="C3151" s="145" t="s">
        <v>1094</v>
      </c>
      <c r="D3151" s="145" t="s">
        <v>1095</v>
      </c>
      <c r="F3151" s="145" t="s">
        <v>1096</v>
      </c>
      <c r="G3151" s="145" t="s">
        <v>1097</v>
      </c>
      <c r="H3151" s="145" t="s">
        <v>1098</v>
      </c>
      <c r="I3151" s="146" t="s">
        <v>1099</v>
      </c>
      <c r="J3151" s="145" t="s">
        <v>1100</v>
      </c>
    </row>
    <row r="3152" spans="1:8" ht="12.75">
      <c r="A3152" s="147" t="s">
        <v>1244</v>
      </c>
      <c r="C3152" s="148">
        <v>288.1579999998212</v>
      </c>
      <c r="D3152" s="128">
        <v>469621.3643512726</v>
      </c>
      <c r="F3152" s="128">
        <v>5130</v>
      </c>
      <c r="G3152" s="128">
        <v>4470</v>
      </c>
      <c r="H3152" s="149" t="s">
        <v>201</v>
      </c>
    </row>
    <row r="3154" spans="4:8" ht="12.75">
      <c r="D3154" s="128">
        <v>498610.3341369629</v>
      </c>
      <c r="F3154" s="128">
        <v>5130</v>
      </c>
      <c r="G3154" s="128">
        <v>4470</v>
      </c>
      <c r="H3154" s="149" t="s">
        <v>202</v>
      </c>
    </row>
    <row r="3156" spans="4:8" ht="12.75">
      <c r="D3156" s="128">
        <v>500488.4060511589</v>
      </c>
      <c r="F3156" s="128">
        <v>5130</v>
      </c>
      <c r="G3156" s="128">
        <v>4470</v>
      </c>
      <c r="H3156" s="149" t="s">
        <v>203</v>
      </c>
    </row>
    <row r="3158" spans="1:10" ht="12.75">
      <c r="A3158" s="144" t="s">
        <v>1101</v>
      </c>
      <c r="C3158" s="150" t="s">
        <v>1102</v>
      </c>
      <c r="D3158" s="128">
        <v>489573.3681797981</v>
      </c>
      <c r="F3158" s="128">
        <v>5130</v>
      </c>
      <c r="G3158" s="128">
        <v>4470</v>
      </c>
      <c r="H3158" s="128">
        <v>484778.4787992671</v>
      </c>
      <c r="I3158" s="128">
        <v>-0.0001</v>
      </c>
      <c r="J3158" s="128">
        <v>-0.0001</v>
      </c>
    </row>
    <row r="3159" spans="1:8" ht="12.75">
      <c r="A3159" s="127">
        <v>38385.188159722224</v>
      </c>
      <c r="C3159" s="150" t="s">
        <v>1103</v>
      </c>
      <c r="D3159" s="128">
        <v>17304.43963579295</v>
      </c>
      <c r="H3159" s="128">
        <v>17304.43963579295</v>
      </c>
    </row>
    <row r="3161" spans="3:8" ht="12.75">
      <c r="C3161" s="150" t="s">
        <v>1104</v>
      </c>
      <c r="D3161" s="128">
        <v>3.534595784923868</v>
      </c>
      <c r="F3161" s="128">
        <v>0</v>
      </c>
      <c r="G3161" s="128">
        <v>0</v>
      </c>
      <c r="H3161" s="128">
        <v>3.5695560740760994</v>
      </c>
    </row>
    <row r="3162" spans="1:10" ht="12.75">
      <c r="A3162" s="144" t="s">
        <v>1093</v>
      </c>
      <c r="C3162" s="145" t="s">
        <v>1094</v>
      </c>
      <c r="D3162" s="145" t="s">
        <v>1095</v>
      </c>
      <c r="F3162" s="145" t="s">
        <v>1096</v>
      </c>
      <c r="G3162" s="145" t="s">
        <v>1097</v>
      </c>
      <c r="H3162" s="145" t="s">
        <v>1098</v>
      </c>
      <c r="I3162" s="146" t="s">
        <v>1099</v>
      </c>
      <c r="J3162" s="145" t="s">
        <v>1100</v>
      </c>
    </row>
    <row r="3163" spans="1:8" ht="12.75">
      <c r="A3163" s="147" t="s">
        <v>1245</v>
      </c>
      <c r="C3163" s="148">
        <v>334.94100000010803</v>
      </c>
      <c r="D3163" s="128">
        <v>261537.3788678646</v>
      </c>
      <c r="F3163" s="128">
        <v>31500</v>
      </c>
      <c r="H3163" s="149" t="s">
        <v>204</v>
      </c>
    </row>
    <row r="3165" spans="4:8" ht="12.75">
      <c r="D3165" s="128">
        <v>261357.39709591866</v>
      </c>
      <c r="F3165" s="128">
        <v>31600</v>
      </c>
      <c r="H3165" s="149" t="s">
        <v>205</v>
      </c>
    </row>
    <row r="3167" spans="4:8" ht="12.75">
      <c r="D3167" s="128">
        <v>255384.1361064911</v>
      </c>
      <c r="F3167" s="128">
        <v>31400</v>
      </c>
      <c r="H3167" s="149" t="s">
        <v>206</v>
      </c>
    </row>
    <row r="3169" spans="1:10" ht="12.75">
      <c r="A3169" s="144" t="s">
        <v>1101</v>
      </c>
      <c r="C3169" s="150" t="s">
        <v>1102</v>
      </c>
      <c r="D3169" s="128">
        <v>259426.3040234248</v>
      </c>
      <c r="F3169" s="128">
        <v>31500</v>
      </c>
      <c r="H3169" s="128">
        <v>227926.3040234248</v>
      </c>
      <c r="I3169" s="128">
        <v>-0.0001</v>
      </c>
      <c r="J3169" s="128">
        <v>-0.0001</v>
      </c>
    </row>
    <row r="3170" spans="1:8" ht="12.75">
      <c r="A3170" s="127">
        <v>38385.18859953704</v>
      </c>
      <c r="C3170" s="150" t="s">
        <v>1103</v>
      </c>
      <c r="D3170" s="128">
        <v>3501.776614958142</v>
      </c>
      <c r="F3170" s="128">
        <v>100</v>
      </c>
      <c r="H3170" s="128">
        <v>3501.776614958142</v>
      </c>
    </row>
    <row r="3172" spans="3:8" ht="12.75">
      <c r="C3172" s="150" t="s">
        <v>1104</v>
      </c>
      <c r="D3172" s="128">
        <v>1.349815558657441</v>
      </c>
      <c r="F3172" s="128">
        <v>0.31746031746031744</v>
      </c>
      <c r="H3172" s="128">
        <v>1.5363635320468552</v>
      </c>
    </row>
    <row r="3173" spans="1:10" ht="12.75">
      <c r="A3173" s="144" t="s">
        <v>1093</v>
      </c>
      <c r="C3173" s="145" t="s">
        <v>1094</v>
      </c>
      <c r="D3173" s="145" t="s">
        <v>1095</v>
      </c>
      <c r="F3173" s="145" t="s">
        <v>1096</v>
      </c>
      <c r="G3173" s="145" t="s">
        <v>1097</v>
      </c>
      <c r="H3173" s="145" t="s">
        <v>1098</v>
      </c>
      <c r="I3173" s="146" t="s">
        <v>1099</v>
      </c>
      <c r="J3173" s="145" t="s">
        <v>1100</v>
      </c>
    </row>
    <row r="3174" spans="1:8" ht="12.75">
      <c r="A3174" s="147" t="s">
        <v>1249</v>
      </c>
      <c r="C3174" s="148">
        <v>393.36599999992177</v>
      </c>
      <c r="D3174" s="128">
        <v>5015183.18548584</v>
      </c>
      <c r="F3174" s="128">
        <v>17300</v>
      </c>
      <c r="G3174" s="128">
        <v>16000</v>
      </c>
      <c r="H3174" s="149" t="s">
        <v>207</v>
      </c>
    </row>
    <row r="3176" spans="4:8" ht="12.75">
      <c r="D3176" s="128">
        <v>4967964.425537109</v>
      </c>
      <c r="F3176" s="128">
        <v>18500</v>
      </c>
      <c r="G3176" s="128">
        <v>16700</v>
      </c>
      <c r="H3176" s="149" t="s">
        <v>208</v>
      </c>
    </row>
    <row r="3178" spans="4:8" ht="12.75">
      <c r="D3178" s="128">
        <v>5099393.794120789</v>
      </c>
      <c r="F3178" s="128">
        <v>17800</v>
      </c>
      <c r="G3178" s="128">
        <v>16800</v>
      </c>
      <c r="H3178" s="149" t="s">
        <v>209</v>
      </c>
    </row>
    <row r="3180" spans="1:10" ht="12.75">
      <c r="A3180" s="144" t="s">
        <v>1101</v>
      </c>
      <c r="C3180" s="150" t="s">
        <v>1102</v>
      </c>
      <c r="D3180" s="128">
        <v>5027513.80171458</v>
      </c>
      <c r="F3180" s="128">
        <v>17866.666666666668</v>
      </c>
      <c r="G3180" s="128">
        <v>16500</v>
      </c>
      <c r="H3180" s="128">
        <v>5010330.468381246</v>
      </c>
      <c r="I3180" s="128">
        <v>-0.0001</v>
      </c>
      <c r="J3180" s="128">
        <v>-0.0001</v>
      </c>
    </row>
    <row r="3181" spans="1:8" ht="12.75">
      <c r="A3181" s="127">
        <v>38385.189050925925</v>
      </c>
      <c r="C3181" s="150" t="s">
        <v>1103</v>
      </c>
      <c r="D3181" s="128">
        <v>66576.66861601493</v>
      </c>
      <c r="F3181" s="128">
        <v>602.7713773341708</v>
      </c>
      <c r="G3181" s="128">
        <v>435.88989435406734</v>
      </c>
      <c r="H3181" s="128">
        <v>66576.66861601493</v>
      </c>
    </row>
    <row r="3183" spans="3:8" ht="12.75">
      <c r="C3183" s="150" t="s">
        <v>1104</v>
      </c>
      <c r="D3183" s="128">
        <v>1.3242463619554794</v>
      </c>
      <c r="F3183" s="128">
        <v>3.3737203955270756</v>
      </c>
      <c r="G3183" s="128">
        <v>2.641756935479197</v>
      </c>
      <c r="H3183" s="128">
        <v>1.328787971894492</v>
      </c>
    </row>
    <row r="3184" spans="1:10" ht="12.75">
      <c r="A3184" s="144" t="s">
        <v>1093</v>
      </c>
      <c r="C3184" s="145" t="s">
        <v>1094</v>
      </c>
      <c r="D3184" s="145" t="s">
        <v>1095</v>
      </c>
      <c r="F3184" s="145" t="s">
        <v>1096</v>
      </c>
      <c r="G3184" s="145" t="s">
        <v>1097</v>
      </c>
      <c r="H3184" s="145" t="s">
        <v>1098</v>
      </c>
      <c r="I3184" s="146" t="s">
        <v>1099</v>
      </c>
      <c r="J3184" s="145" t="s">
        <v>1100</v>
      </c>
    </row>
    <row r="3185" spans="1:8" ht="12.75">
      <c r="A3185" s="147" t="s">
        <v>1243</v>
      </c>
      <c r="C3185" s="148">
        <v>396.15199999976903</v>
      </c>
      <c r="D3185" s="128">
        <v>5868947.700958252</v>
      </c>
      <c r="F3185" s="128">
        <v>109600</v>
      </c>
      <c r="G3185" s="128">
        <v>112600</v>
      </c>
      <c r="H3185" s="149" t="s">
        <v>210</v>
      </c>
    </row>
    <row r="3187" spans="4:8" ht="12.75">
      <c r="D3187" s="128">
        <v>5846762.908355713</v>
      </c>
      <c r="F3187" s="128">
        <v>108600</v>
      </c>
      <c r="G3187" s="128">
        <v>111700</v>
      </c>
      <c r="H3187" s="149" t="s">
        <v>211</v>
      </c>
    </row>
    <row r="3189" spans="4:8" ht="12.75">
      <c r="D3189" s="128">
        <v>5895107.069664001</v>
      </c>
      <c r="F3189" s="128">
        <v>106100</v>
      </c>
      <c r="G3189" s="128">
        <v>112800</v>
      </c>
      <c r="H3189" s="149" t="s">
        <v>212</v>
      </c>
    </row>
    <row r="3191" spans="1:10" ht="12.75">
      <c r="A3191" s="144" t="s">
        <v>1101</v>
      </c>
      <c r="C3191" s="150" t="s">
        <v>1102</v>
      </c>
      <c r="D3191" s="128">
        <v>5870272.559659323</v>
      </c>
      <c r="F3191" s="128">
        <v>108100</v>
      </c>
      <c r="G3191" s="128">
        <v>112366.66666666666</v>
      </c>
      <c r="H3191" s="128">
        <v>5760062.056290316</v>
      </c>
      <c r="I3191" s="128">
        <v>-0.0001</v>
      </c>
      <c r="J3191" s="128">
        <v>-0.0001</v>
      </c>
    </row>
    <row r="3192" spans="1:8" ht="12.75">
      <c r="A3192" s="127">
        <v>38385.18951388889</v>
      </c>
      <c r="C3192" s="150" t="s">
        <v>1103</v>
      </c>
      <c r="D3192" s="128">
        <v>24199.29587983915</v>
      </c>
      <c r="F3192" s="128">
        <v>1802.7756377319947</v>
      </c>
      <c r="G3192" s="128">
        <v>585.9465277082315</v>
      </c>
      <c r="H3192" s="128">
        <v>24199.29587983915</v>
      </c>
    </row>
    <row r="3194" spans="3:8" ht="12.75">
      <c r="C3194" s="150" t="s">
        <v>1104</v>
      </c>
      <c r="D3194" s="128">
        <v>0.4122346217130937</v>
      </c>
      <c r="F3194" s="128">
        <v>1.6676925418427333</v>
      </c>
      <c r="G3194" s="128">
        <v>0.5214593838993459</v>
      </c>
      <c r="H3194" s="128">
        <v>0.42012213832682826</v>
      </c>
    </row>
    <row r="3195" spans="1:10" ht="12.75">
      <c r="A3195" s="144" t="s">
        <v>1093</v>
      </c>
      <c r="C3195" s="145" t="s">
        <v>1094</v>
      </c>
      <c r="D3195" s="145" t="s">
        <v>1095</v>
      </c>
      <c r="F3195" s="145" t="s">
        <v>1096</v>
      </c>
      <c r="G3195" s="145" t="s">
        <v>1097</v>
      </c>
      <c r="H3195" s="145" t="s">
        <v>1098</v>
      </c>
      <c r="I3195" s="146" t="s">
        <v>1099</v>
      </c>
      <c r="J3195" s="145" t="s">
        <v>1100</v>
      </c>
    </row>
    <row r="3196" spans="1:8" ht="12.75">
      <c r="A3196" s="147" t="s">
        <v>1250</v>
      </c>
      <c r="C3196" s="148">
        <v>589.5920000001788</v>
      </c>
      <c r="D3196" s="128">
        <v>351915.2045736313</v>
      </c>
      <c r="F3196" s="128">
        <v>3390.0000000037253</v>
      </c>
      <c r="G3196" s="128">
        <v>3130</v>
      </c>
      <c r="H3196" s="149" t="s">
        <v>213</v>
      </c>
    </row>
    <row r="3198" spans="4:8" ht="12.75">
      <c r="D3198" s="128">
        <v>340337.96447992325</v>
      </c>
      <c r="F3198" s="128">
        <v>3450</v>
      </c>
      <c r="G3198" s="128">
        <v>3080</v>
      </c>
      <c r="H3198" s="149" t="s">
        <v>214</v>
      </c>
    </row>
    <row r="3200" spans="4:8" ht="12.75">
      <c r="D3200" s="128">
        <v>344179.3213186264</v>
      </c>
      <c r="F3200" s="128">
        <v>3450</v>
      </c>
      <c r="G3200" s="128">
        <v>3140</v>
      </c>
      <c r="H3200" s="149" t="s">
        <v>215</v>
      </c>
    </row>
    <row r="3202" spans="1:10" ht="12.75">
      <c r="A3202" s="144" t="s">
        <v>1101</v>
      </c>
      <c r="C3202" s="150" t="s">
        <v>1102</v>
      </c>
      <c r="D3202" s="128">
        <v>345477.496790727</v>
      </c>
      <c r="F3202" s="128">
        <v>3430.0000000012415</v>
      </c>
      <c r="G3202" s="128">
        <v>3116.666666666667</v>
      </c>
      <c r="H3202" s="128">
        <v>342204.16345739306</v>
      </c>
      <c r="I3202" s="128">
        <v>-0.0001</v>
      </c>
      <c r="J3202" s="128">
        <v>-0.0001</v>
      </c>
    </row>
    <row r="3203" spans="1:8" ht="12.75">
      <c r="A3203" s="127">
        <v>38385.19001157407</v>
      </c>
      <c r="C3203" s="150" t="s">
        <v>1103</v>
      </c>
      <c r="D3203" s="128">
        <v>5896.7844384982045</v>
      </c>
      <c r="F3203" s="128">
        <v>34.64101614922102</v>
      </c>
      <c r="G3203" s="128">
        <v>32.14550253664318</v>
      </c>
      <c r="H3203" s="128">
        <v>5896.7844384982045</v>
      </c>
    </row>
    <row r="3205" spans="3:8" ht="12.75">
      <c r="C3205" s="150" t="s">
        <v>1104</v>
      </c>
      <c r="D3205" s="128">
        <v>1.7068505165389056</v>
      </c>
      <c r="F3205" s="128">
        <v>1.0099421617845037</v>
      </c>
      <c r="G3205" s="128">
        <v>1.0314064985019202</v>
      </c>
      <c r="H3205" s="128">
        <v>1.7231772924447184</v>
      </c>
    </row>
    <row r="3206" spans="1:10" ht="12.75">
      <c r="A3206" s="144" t="s">
        <v>1093</v>
      </c>
      <c r="C3206" s="145" t="s">
        <v>1094</v>
      </c>
      <c r="D3206" s="145" t="s">
        <v>1095</v>
      </c>
      <c r="F3206" s="145" t="s">
        <v>1096</v>
      </c>
      <c r="G3206" s="145" t="s">
        <v>1097</v>
      </c>
      <c r="H3206" s="145" t="s">
        <v>1098</v>
      </c>
      <c r="I3206" s="146" t="s">
        <v>1099</v>
      </c>
      <c r="J3206" s="145" t="s">
        <v>1100</v>
      </c>
    </row>
    <row r="3207" spans="1:8" ht="12.75">
      <c r="A3207" s="147" t="s">
        <v>1251</v>
      </c>
      <c r="C3207" s="148">
        <v>766.4900000002235</v>
      </c>
      <c r="D3207" s="128">
        <v>3267.224612880498</v>
      </c>
      <c r="F3207" s="128">
        <v>1631</v>
      </c>
      <c r="G3207" s="128">
        <v>1728</v>
      </c>
      <c r="H3207" s="149" t="s">
        <v>216</v>
      </c>
    </row>
    <row r="3209" spans="4:8" ht="12.75">
      <c r="D3209" s="128">
        <v>3429.39009777084</v>
      </c>
      <c r="F3209" s="128">
        <v>1649</v>
      </c>
      <c r="G3209" s="128">
        <v>1701.0000000018626</v>
      </c>
      <c r="H3209" s="149" t="s">
        <v>217</v>
      </c>
    </row>
    <row r="3211" spans="4:8" ht="12.75">
      <c r="D3211" s="128">
        <v>3461.650212019682</v>
      </c>
      <c r="F3211" s="128">
        <v>1657.9999999981374</v>
      </c>
      <c r="G3211" s="128">
        <v>1719</v>
      </c>
      <c r="H3211" s="149" t="s">
        <v>218</v>
      </c>
    </row>
    <row r="3213" spans="1:10" ht="12.75">
      <c r="A3213" s="144" t="s">
        <v>1101</v>
      </c>
      <c r="C3213" s="150" t="s">
        <v>1102</v>
      </c>
      <c r="D3213" s="128">
        <v>3386.0883075570064</v>
      </c>
      <c r="F3213" s="128">
        <v>1645.9999999993793</v>
      </c>
      <c r="G3213" s="128">
        <v>1716.0000000006207</v>
      </c>
      <c r="H3213" s="128">
        <v>1703.7224538984458</v>
      </c>
      <c r="I3213" s="128">
        <v>-0.0001</v>
      </c>
      <c r="J3213" s="128">
        <v>-0.0001</v>
      </c>
    </row>
    <row r="3214" spans="1:8" ht="12.75">
      <c r="A3214" s="127">
        <v>38385.19050925926</v>
      </c>
      <c r="C3214" s="150" t="s">
        <v>1103</v>
      </c>
      <c r="D3214" s="128">
        <v>104.19506791084694</v>
      </c>
      <c r="F3214" s="128">
        <v>13.74772708405821</v>
      </c>
      <c r="G3214" s="128">
        <v>13.74772708385588</v>
      </c>
      <c r="H3214" s="128">
        <v>104.19506791084694</v>
      </c>
    </row>
    <row r="3216" spans="3:8" ht="12.75">
      <c r="C3216" s="150" t="s">
        <v>1104</v>
      </c>
      <c r="D3216" s="128">
        <v>3.0771515225490846</v>
      </c>
      <c r="F3216" s="128">
        <v>0.8352203574765126</v>
      </c>
      <c r="G3216" s="128">
        <v>0.8011495969610085</v>
      </c>
      <c r="H3216" s="128">
        <v>6.115730157363864</v>
      </c>
    </row>
    <row r="3217" spans="1:16" ht="12.75">
      <c r="A3217" s="138" t="s">
        <v>1183</v>
      </c>
      <c r="B3217" s="133" t="s">
        <v>1160</v>
      </c>
      <c r="D3217" s="138" t="s">
        <v>1184</v>
      </c>
      <c r="E3217" s="133" t="s">
        <v>1185</v>
      </c>
      <c r="F3217" s="134" t="s">
        <v>1282</v>
      </c>
      <c r="G3217" s="139" t="s">
        <v>1187</v>
      </c>
      <c r="H3217" s="140">
        <v>2</v>
      </c>
      <c r="I3217" s="141" t="s">
        <v>1188</v>
      </c>
      <c r="J3217" s="140">
        <v>13</v>
      </c>
      <c r="K3217" s="139" t="s">
        <v>1189</v>
      </c>
      <c r="L3217" s="142">
        <v>1</v>
      </c>
      <c r="M3217" s="139" t="s">
        <v>1190</v>
      </c>
      <c r="N3217" s="143">
        <v>1</v>
      </c>
      <c r="O3217" s="139" t="s">
        <v>1191</v>
      </c>
      <c r="P3217" s="143">
        <v>1</v>
      </c>
    </row>
    <row r="3219" spans="1:10" ht="12.75">
      <c r="A3219" s="144" t="s">
        <v>1093</v>
      </c>
      <c r="C3219" s="145" t="s">
        <v>1094</v>
      </c>
      <c r="D3219" s="145" t="s">
        <v>1095</v>
      </c>
      <c r="F3219" s="145" t="s">
        <v>1096</v>
      </c>
      <c r="G3219" s="145" t="s">
        <v>1097</v>
      </c>
      <c r="H3219" s="145" t="s">
        <v>1098</v>
      </c>
      <c r="I3219" s="146" t="s">
        <v>1099</v>
      </c>
      <c r="J3219" s="145" t="s">
        <v>1100</v>
      </c>
    </row>
    <row r="3220" spans="1:8" ht="12.75">
      <c r="A3220" s="147" t="s">
        <v>1215</v>
      </c>
      <c r="C3220" s="148">
        <v>178.2290000000503</v>
      </c>
      <c r="D3220" s="128">
        <v>911.5952816912904</v>
      </c>
      <c r="F3220" s="128">
        <v>512</v>
      </c>
      <c r="G3220" s="128">
        <v>487.99999999953434</v>
      </c>
      <c r="H3220" s="149" t="s">
        <v>219</v>
      </c>
    </row>
    <row r="3222" spans="4:8" ht="12.75">
      <c r="D3222" s="128">
        <v>855.4114382779226</v>
      </c>
      <c r="F3222" s="128">
        <v>478</v>
      </c>
      <c r="G3222" s="128">
        <v>538</v>
      </c>
      <c r="H3222" s="149" t="s">
        <v>220</v>
      </c>
    </row>
    <row r="3224" spans="4:8" ht="12.75">
      <c r="D3224" s="128">
        <v>921.8531834818423</v>
      </c>
      <c r="F3224" s="128">
        <v>503</v>
      </c>
      <c r="G3224" s="128">
        <v>515</v>
      </c>
      <c r="H3224" s="149" t="s">
        <v>221</v>
      </c>
    </row>
    <row r="3226" spans="1:8" ht="12.75">
      <c r="A3226" s="144" t="s">
        <v>1101</v>
      </c>
      <c r="C3226" s="150" t="s">
        <v>1102</v>
      </c>
      <c r="D3226" s="128">
        <v>896.286634483685</v>
      </c>
      <c r="F3226" s="128">
        <v>497.66666666666663</v>
      </c>
      <c r="G3226" s="128">
        <v>513.6666666665114</v>
      </c>
      <c r="H3226" s="128">
        <v>390.15121781710064</v>
      </c>
    </row>
    <row r="3227" spans="1:8" ht="12.75">
      <c r="A3227" s="127">
        <v>38385.19273148148</v>
      </c>
      <c r="C3227" s="150" t="s">
        <v>1103</v>
      </c>
      <c r="D3227" s="128">
        <v>35.768594967247665</v>
      </c>
      <c r="F3227" s="128">
        <v>17.616280348965084</v>
      </c>
      <c r="G3227" s="128">
        <v>25.026652459832786</v>
      </c>
      <c r="H3227" s="128">
        <v>35.768594967247665</v>
      </c>
    </row>
    <row r="3229" spans="3:8" ht="12.75">
      <c r="C3229" s="150" t="s">
        <v>1104</v>
      </c>
      <c r="D3229" s="128">
        <v>3.990754027906767</v>
      </c>
      <c r="F3229" s="128">
        <v>3.5397750198858176</v>
      </c>
      <c r="G3229" s="128">
        <v>4.872158168690528</v>
      </c>
      <c r="H3229" s="128">
        <v>9.167879871649063</v>
      </c>
    </row>
    <row r="3230" spans="1:10" ht="12.75">
      <c r="A3230" s="144" t="s">
        <v>1093</v>
      </c>
      <c r="C3230" s="145" t="s">
        <v>1094</v>
      </c>
      <c r="D3230" s="145" t="s">
        <v>1095</v>
      </c>
      <c r="F3230" s="145" t="s">
        <v>1096</v>
      </c>
      <c r="G3230" s="145" t="s">
        <v>1097</v>
      </c>
      <c r="H3230" s="145" t="s">
        <v>1098</v>
      </c>
      <c r="I3230" s="146" t="s">
        <v>1099</v>
      </c>
      <c r="J3230" s="145" t="s">
        <v>1100</v>
      </c>
    </row>
    <row r="3231" spans="1:8" ht="12.75">
      <c r="A3231" s="147" t="s">
        <v>1244</v>
      </c>
      <c r="C3231" s="148">
        <v>251.61100000003353</v>
      </c>
      <c r="D3231" s="128">
        <v>4776997.165092468</v>
      </c>
      <c r="F3231" s="128">
        <v>34600</v>
      </c>
      <c r="G3231" s="128">
        <v>27800</v>
      </c>
      <c r="H3231" s="149" t="s">
        <v>222</v>
      </c>
    </row>
    <row r="3233" spans="4:8" ht="12.75">
      <c r="D3233" s="128">
        <v>4887251.842636108</v>
      </c>
      <c r="F3233" s="128">
        <v>34100</v>
      </c>
      <c r="G3233" s="128">
        <v>27800</v>
      </c>
      <c r="H3233" s="149" t="s">
        <v>223</v>
      </c>
    </row>
    <row r="3235" spans="4:8" ht="12.75">
      <c r="D3235" s="128">
        <v>4672144.59715271</v>
      </c>
      <c r="F3235" s="128">
        <v>33800</v>
      </c>
      <c r="G3235" s="128">
        <v>28500</v>
      </c>
      <c r="H3235" s="149" t="s">
        <v>224</v>
      </c>
    </row>
    <row r="3237" spans="1:10" ht="12.75">
      <c r="A3237" s="144" t="s">
        <v>1101</v>
      </c>
      <c r="C3237" s="150" t="s">
        <v>1102</v>
      </c>
      <c r="D3237" s="128">
        <v>4778797.868293762</v>
      </c>
      <c r="F3237" s="128">
        <v>34166.666666666664</v>
      </c>
      <c r="G3237" s="128">
        <v>28033.333333333336</v>
      </c>
      <c r="H3237" s="128">
        <v>4747728.098304715</v>
      </c>
      <c r="I3237" s="128">
        <v>-0.0001</v>
      </c>
      <c r="J3237" s="128">
        <v>-0.0001</v>
      </c>
    </row>
    <row r="3238" spans="1:8" ht="12.75">
      <c r="A3238" s="127">
        <v>38385.19320601852</v>
      </c>
      <c r="C3238" s="150" t="s">
        <v>1103</v>
      </c>
      <c r="D3238" s="128">
        <v>107564.92766640992</v>
      </c>
      <c r="F3238" s="128">
        <v>404.14518843273805</v>
      </c>
      <c r="G3238" s="128">
        <v>404.14518843273805</v>
      </c>
      <c r="H3238" s="128">
        <v>107564.92766640992</v>
      </c>
    </row>
    <row r="3240" spans="3:8" ht="12.75">
      <c r="C3240" s="150" t="s">
        <v>1104</v>
      </c>
      <c r="D3240" s="128">
        <v>2.2508783721546117</v>
      </c>
      <c r="F3240" s="128">
        <v>1.1828639661445992</v>
      </c>
      <c r="G3240" s="128">
        <v>1.441659411769577</v>
      </c>
      <c r="H3240" s="128">
        <v>2.265608422369816</v>
      </c>
    </row>
    <row r="3241" spans="1:10" ht="12.75">
      <c r="A3241" s="144" t="s">
        <v>1093</v>
      </c>
      <c r="C3241" s="145" t="s">
        <v>1094</v>
      </c>
      <c r="D3241" s="145" t="s">
        <v>1095</v>
      </c>
      <c r="F3241" s="145" t="s">
        <v>1096</v>
      </c>
      <c r="G3241" s="145" t="s">
        <v>1097</v>
      </c>
      <c r="H3241" s="145" t="s">
        <v>1098</v>
      </c>
      <c r="I3241" s="146" t="s">
        <v>1099</v>
      </c>
      <c r="J3241" s="145" t="s">
        <v>1100</v>
      </c>
    </row>
    <row r="3242" spans="1:8" ht="12.75">
      <c r="A3242" s="147" t="s">
        <v>1247</v>
      </c>
      <c r="C3242" s="148">
        <v>257.6099999998696</v>
      </c>
      <c r="D3242" s="128">
        <v>442726.42464876175</v>
      </c>
      <c r="F3242" s="128">
        <v>16172.500000014901</v>
      </c>
      <c r="G3242" s="128">
        <v>12982.5</v>
      </c>
      <c r="H3242" s="149" t="s">
        <v>225</v>
      </c>
    </row>
    <row r="3244" spans="4:8" ht="12.75">
      <c r="D3244" s="128">
        <v>468881.467233181</v>
      </c>
      <c r="F3244" s="128">
        <v>14772.500000014901</v>
      </c>
      <c r="G3244" s="128">
        <v>12540</v>
      </c>
      <c r="H3244" s="149" t="s">
        <v>226</v>
      </c>
    </row>
    <row r="3246" spans="4:8" ht="12.75">
      <c r="D3246" s="128">
        <v>468391.7118463516</v>
      </c>
      <c r="F3246" s="128">
        <v>15502.499999985099</v>
      </c>
      <c r="G3246" s="128">
        <v>12785</v>
      </c>
      <c r="H3246" s="149" t="s">
        <v>227</v>
      </c>
    </row>
    <row r="3248" spans="1:10" ht="12.75">
      <c r="A3248" s="144" t="s">
        <v>1101</v>
      </c>
      <c r="C3248" s="150" t="s">
        <v>1102</v>
      </c>
      <c r="D3248" s="128">
        <v>459999.86790943146</v>
      </c>
      <c r="F3248" s="128">
        <v>15482.500000004966</v>
      </c>
      <c r="G3248" s="128">
        <v>12769.166666666668</v>
      </c>
      <c r="H3248" s="128">
        <v>445874.03457609564</v>
      </c>
      <c r="I3248" s="128">
        <v>-0.0001</v>
      </c>
      <c r="J3248" s="128">
        <v>-0.0001</v>
      </c>
    </row>
    <row r="3249" spans="1:8" ht="12.75">
      <c r="A3249" s="127">
        <v>38385.19384259259</v>
      </c>
      <c r="C3249" s="150" t="s">
        <v>1103</v>
      </c>
      <c r="D3249" s="128">
        <v>14961.244822688623</v>
      </c>
      <c r="F3249" s="128">
        <v>700.2142529250527</v>
      </c>
      <c r="G3249" s="128">
        <v>221.67449860850778</v>
      </c>
      <c r="H3249" s="128">
        <v>14961.244822688623</v>
      </c>
    </row>
    <row r="3251" spans="3:8" ht="12.75">
      <c r="C3251" s="150" t="s">
        <v>1104</v>
      </c>
      <c r="D3251" s="128">
        <v>3.2524454606222433</v>
      </c>
      <c r="F3251" s="128">
        <v>4.5226174902297975</v>
      </c>
      <c r="G3251" s="128">
        <v>1.7360138245135377</v>
      </c>
      <c r="H3251" s="128">
        <v>3.3554869004454764</v>
      </c>
    </row>
    <row r="3252" spans="1:10" ht="12.75">
      <c r="A3252" s="144" t="s">
        <v>1093</v>
      </c>
      <c r="C3252" s="145" t="s">
        <v>1094</v>
      </c>
      <c r="D3252" s="145" t="s">
        <v>1095</v>
      </c>
      <c r="F3252" s="145" t="s">
        <v>1096</v>
      </c>
      <c r="G3252" s="145" t="s">
        <v>1097</v>
      </c>
      <c r="H3252" s="145" t="s">
        <v>1098</v>
      </c>
      <c r="I3252" s="146" t="s">
        <v>1099</v>
      </c>
      <c r="J3252" s="145" t="s">
        <v>1100</v>
      </c>
    </row>
    <row r="3253" spans="1:8" ht="12.75">
      <c r="A3253" s="147" t="s">
        <v>1246</v>
      </c>
      <c r="C3253" s="148">
        <v>259.9399999999441</v>
      </c>
      <c r="D3253" s="128">
        <v>4857447.310310364</v>
      </c>
      <c r="F3253" s="128">
        <v>30450</v>
      </c>
      <c r="G3253" s="128">
        <v>26150</v>
      </c>
      <c r="H3253" s="149" t="s">
        <v>228</v>
      </c>
    </row>
    <row r="3255" spans="4:8" ht="12.75">
      <c r="D3255" s="128">
        <v>4463710.926078796</v>
      </c>
      <c r="F3255" s="128">
        <v>31150</v>
      </c>
      <c r="G3255" s="128">
        <v>26000</v>
      </c>
      <c r="H3255" s="149" t="s">
        <v>229</v>
      </c>
    </row>
    <row r="3257" spans="4:8" ht="12.75">
      <c r="D3257" s="128">
        <v>4969810.258872986</v>
      </c>
      <c r="F3257" s="128">
        <v>30500</v>
      </c>
      <c r="G3257" s="128">
        <v>26150</v>
      </c>
      <c r="H3257" s="149" t="s">
        <v>230</v>
      </c>
    </row>
    <row r="3259" spans="1:10" ht="12.75">
      <c r="A3259" s="144" t="s">
        <v>1101</v>
      </c>
      <c r="C3259" s="150" t="s">
        <v>1102</v>
      </c>
      <c r="D3259" s="128">
        <v>4763656.165087382</v>
      </c>
      <c r="F3259" s="128">
        <v>30700</v>
      </c>
      <c r="G3259" s="128">
        <v>26100</v>
      </c>
      <c r="H3259" s="128">
        <v>4735232.932764149</v>
      </c>
      <c r="I3259" s="128">
        <v>-0.0001</v>
      </c>
      <c r="J3259" s="128">
        <v>-0.0001</v>
      </c>
    </row>
    <row r="3260" spans="1:8" ht="12.75">
      <c r="A3260" s="127">
        <v>38385.19451388889</v>
      </c>
      <c r="C3260" s="150" t="s">
        <v>1103</v>
      </c>
      <c r="D3260" s="128">
        <v>265766.2842712747</v>
      </c>
      <c r="F3260" s="128">
        <v>390.51248379533274</v>
      </c>
      <c r="G3260" s="128">
        <v>86.60254037844386</v>
      </c>
      <c r="H3260" s="128">
        <v>265766.2842712747</v>
      </c>
    </row>
    <row r="3262" spans="3:8" ht="12.75">
      <c r="C3262" s="150" t="s">
        <v>1104</v>
      </c>
      <c r="D3262" s="128">
        <v>5.579040028519765</v>
      </c>
      <c r="F3262" s="128">
        <v>1.2720276345124844</v>
      </c>
      <c r="G3262" s="128">
        <v>0.33181049953426767</v>
      </c>
      <c r="H3262" s="128">
        <v>5.612528212337297</v>
      </c>
    </row>
    <row r="3263" spans="1:10" ht="12.75">
      <c r="A3263" s="144" t="s">
        <v>1093</v>
      </c>
      <c r="C3263" s="145" t="s">
        <v>1094</v>
      </c>
      <c r="D3263" s="145" t="s">
        <v>1095</v>
      </c>
      <c r="F3263" s="145" t="s">
        <v>1096</v>
      </c>
      <c r="G3263" s="145" t="s">
        <v>1097</v>
      </c>
      <c r="H3263" s="145" t="s">
        <v>1098</v>
      </c>
      <c r="I3263" s="146" t="s">
        <v>1099</v>
      </c>
      <c r="J3263" s="145" t="s">
        <v>1100</v>
      </c>
    </row>
    <row r="3264" spans="1:8" ht="12.75">
      <c r="A3264" s="147" t="s">
        <v>1248</v>
      </c>
      <c r="C3264" s="148">
        <v>285.2129999999888</v>
      </c>
      <c r="D3264" s="128">
        <v>862820.9821605682</v>
      </c>
      <c r="F3264" s="128">
        <v>12725</v>
      </c>
      <c r="G3264" s="128">
        <v>12175</v>
      </c>
      <c r="H3264" s="149" t="s">
        <v>231</v>
      </c>
    </row>
    <row r="3266" spans="4:8" ht="12.75">
      <c r="D3266" s="128">
        <v>861551.1339025497</v>
      </c>
      <c r="F3266" s="128">
        <v>12700</v>
      </c>
      <c r="G3266" s="128">
        <v>12225</v>
      </c>
      <c r="H3266" s="149" t="s">
        <v>232</v>
      </c>
    </row>
    <row r="3268" spans="4:8" ht="12.75">
      <c r="D3268" s="128">
        <v>856203.232626915</v>
      </c>
      <c r="F3268" s="128">
        <v>13050</v>
      </c>
      <c r="G3268" s="128">
        <v>12250</v>
      </c>
      <c r="H3268" s="149" t="s">
        <v>233</v>
      </c>
    </row>
    <row r="3270" spans="1:10" ht="12.75">
      <c r="A3270" s="144" t="s">
        <v>1101</v>
      </c>
      <c r="C3270" s="150" t="s">
        <v>1102</v>
      </c>
      <c r="D3270" s="128">
        <v>860191.7828966777</v>
      </c>
      <c r="F3270" s="128">
        <v>12825</v>
      </c>
      <c r="G3270" s="128">
        <v>12216.666666666668</v>
      </c>
      <c r="H3270" s="128">
        <v>847703.1032692981</v>
      </c>
      <c r="I3270" s="128">
        <v>-0.0001</v>
      </c>
      <c r="J3270" s="128">
        <v>-0.0001</v>
      </c>
    </row>
    <row r="3271" spans="1:8" ht="12.75">
      <c r="A3271" s="127">
        <v>38385.19519675926</v>
      </c>
      <c r="C3271" s="150" t="s">
        <v>1103</v>
      </c>
      <c r="D3271" s="128">
        <v>3512.054753334103</v>
      </c>
      <c r="F3271" s="128">
        <v>195.25624189766637</v>
      </c>
      <c r="G3271" s="128">
        <v>38.188130791298676</v>
      </c>
      <c r="H3271" s="128">
        <v>3512.054753334103</v>
      </c>
    </row>
    <row r="3273" spans="3:8" ht="12.75">
      <c r="C3273" s="150" t="s">
        <v>1104</v>
      </c>
      <c r="D3273" s="128">
        <v>0.4082874102223266</v>
      </c>
      <c r="F3273" s="128">
        <v>1.5224658237634805</v>
      </c>
      <c r="G3273" s="128">
        <v>0.31259042939671494</v>
      </c>
      <c r="H3273" s="128">
        <v>0.41430245327512916</v>
      </c>
    </row>
    <row r="3274" spans="1:10" ht="12.75">
      <c r="A3274" s="144" t="s">
        <v>1093</v>
      </c>
      <c r="C3274" s="145" t="s">
        <v>1094</v>
      </c>
      <c r="D3274" s="145" t="s">
        <v>1095</v>
      </c>
      <c r="F3274" s="145" t="s">
        <v>1096</v>
      </c>
      <c r="G3274" s="145" t="s">
        <v>1097</v>
      </c>
      <c r="H3274" s="145" t="s">
        <v>1098</v>
      </c>
      <c r="I3274" s="146" t="s">
        <v>1099</v>
      </c>
      <c r="J3274" s="145" t="s">
        <v>1100</v>
      </c>
    </row>
    <row r="3275" spans="1:8" ht="12.75">
      <c r="A3275" s="147" t="s">
        <v>1244</v>
      </c>
      <c r="C3275" s="148">
        <v>288.1579999998212</v>
      </c>
      <c r="D3275" s="128">
        <v>490915.2090482712</v>
      </c>
      <c r="F3275" s="128">
        <v>5210</v>
      </c>
      <c r="G3275" s="128">
        <v>4540</v>
      </c>
      <c r="H3275" s="149" t="s">
        <v>234</v>
      </c>
    </row>
    <row r="3277" spans="4:8" ht="12.75">
      <c r="D3277" s="128">
        <v>492300.9998269081</v>
      </c>
      <c r="F3277" s="128">
        <v>5210</v>
      </c>
      <c r="G3277" s="128">
        <v>4540</v>
      </c>
      <c r="H3277" s="149" t="s">
        <v>235</v>
      </c>
    </row>
    <row r="3279" spans="4:8" ht="12.75">
      <c r="D3279" s="128">
        <v>488347.15852451324</v>
      </c>
      <c r="F3279" s="128">
        <v>5210</v>
      </c>
      <c r="G3279" s="128">
        <v>4540</v>
      </c>
      <c r="H3279" s="149" t="s">
        <v>236</v>
      </c>
    </row>
    <row r="3281" spans="1:10" ht="12.75">
      <c r="A3281" s="144" t="s">
        <v>1101</v>
      </c>
      <c r="C3281" s="150" t="s">
        <v>1102</v>
      </c>
      <c r="D3281" s="128">
        <v>490521.1224665642</v>
      </c>
      <c r="F3281" s="128">
        <v>5210</v>
      </c>
      <c r="G3281" s="128">
        <v>4540</v>
      </c>
      <c r="H3281" s="128">
        <v>485651.3105196615</v>
      </c>
      <c r="I3281" s="128">
        <v>-0.0001</v>
      </c>
      <c r="J3281" s="128">
        <v>-0.0001</v>
      </c>
    </row>
    <row r="3282" spans="1:8" ht="12.75">
      <c r="A3282" s="127">
        <v>38385.195625</v>
      </c>
      <c r="C3282" s="150" t="s">
        <v>1103</v>
      </c>
      <c r="D3282" s="128">
        <v>2006.1638608325134</v>
      </c>
      <c r="H3282" s="128">
        <v>2006.1638608325134</v>
      </c>
    </row>
    <row r="3284" spans="3:8" ht="12.75">
      <c r="C3284" s="150" t="s">
        <v>1104</v>
      </c>
      <c r="D3284" s="128">
        <v>0.40898623299738956</v>
      </c>
      <c r="F3284" s="128">
        <v>0</v>
      </c>
      <c r="G3284" s="128">
        <v>0</v>
      </c>
      <c r="H3284" s="128">
        <v>0.4130872948094915</v>
      </c>
    </row>
    <row r="3285" spans="1:10" ht="12.75">
      <c r="A3285" s="144" t="s">
        <v>1093</v>
      </c>
      <c r="C3285" s="145" t="s">
        <v>1094</v>
      </c>
      <c r="D3285" s="145" t="s">
        <v>1095</v>
      </c>
      <c r="F3285" s="145" t="s">
        <v>1096</v>
      </c>
      <c r="G3285" s="145" t="s">
        <v>1097</v>
      </c>
      <c r="H3285" s="145" t="s">
        <v>1098</v>
      </c>
      <c r="I3285" s="146" t="s">
        <v>1099</v>
      </c>
      <c r="J3285" s="145" t="s">
        <v>1100</v>
      </c>
    </row>
    <row r="3286" spans="1:8" ht="12.75">
      <c r="A3286" s="147" t="s">
        <v>1245</v>
      </c>
      <c r="C3286" s="148">
        <v>334.94100000010803</v>
      </c>
      <c r="D3286" s="128">
        <v>1758340.0072631836</v>
      </c>
      <c r="F3286" s="128">
        <v>37600</v>
      </c>
      <c r="H3286" s="149" t="s">
        <v>237</v>
      </c>
    </row>
    <row r="3288" spans="4:8" ht="12.75">
      <c r="D3288" s="128">
        <v>1723198.71641922</v>
      </c>
      <c r="F3288" s="128">
        <v>37200</v>
      </c>
      <c r="H3288" s="149" t="s">
        <v>238</v>
      </c>
    </row>
    <row r="3290" spans="4:8" ht="12.75">
      <c r="D3290" s="128">
        <v>1763276.1819267273</v>
      </c>
      <c r="F3290" s="128">
        <v>37700</v>
      </c>
      <c r="H3290" s="149" t="s">
        <v>239</v>
      </c>
    </row>
    <row r="3292" spans="1:10" ht="12.75">
      <c r="A3292" s="144" t="s">
        <v>1101</v>
      </c>
      <c r="C3292" s="150" t="s">
        <v>1102</v>
      </c>
      <c r="D3292" s="128">
        <v>1748271.6352030435</v>
      </c>
      <c r="F3292" s="128">
        <v>37500</v>
      </c>
      <c r="H3292" s="128">
        <v>1710771.6352030435</v>
      </c>
      <c r="I3292" s="128">
        <v>-0.0001</v>
      </c>
      <c r="J3292" s="128">
        <v>-0.0001</v>
      </c>
    </row>
    <row r="3293" spans="1:8" ht="12.75">
      <c r="A3293" s="127">
        <v>38385.19605324074</v>
      </c>
      <c r="C3293" s="150" t="s">
        <v>1103</v>
      </c>
      <c r="D3293" s="128">
        <v>21853.60147281221</v>
      </c>
      <c r="F3293" s="128">
        <v>264.575131106459</v>
      </c>
      <c r="H3293" s="128">
        <v>21853.60147281221</v>
      </c>
    </row>
    <row r="3295" spans="3:8" ht="12.75">
      <c r="C3295" s="150" t="s">
        <v>1104</v>
      </c>
      <c r="D3295" s="128">
        <v>1.2500117849406251</v>
      </c>
      <c r="F3295" s="128">
        <v>0.7055336829505575</v>
      </c>
      <c r="H3295" s="128">
        <v>1.2774119597919635</v>
      </c>
    </row>
    <row r="3296" spans="1:10" ht="12.75">
      <c r="A3296" s="144" t="s">
        <v>1093</v>
      </c>
      <c r="C3296" s="145" t="s">
        <v>1094</v>
      </c>
      <c r="D3296" s="145" t="s">
        <v>1095</v>
      </c>
      <c r="F3296" s="145" t="s">
        <v>1096</v>
      </c>
      <c r="G3296" s="145" t="s">
        <v>1097</v>
      </c>
      <c r="H3296" s="145" t="s">
        <v>1098</v>
      </c>
      <c r="I3296" s="146" t="s">
        <v>1099</v>
      </c>
      <c r="J3296" s="145" t="s">
        <v>1100</v>
      </c>
    </row>
    <row r="3297" spans="1:8" ht="12.75">
      <c r="A3297" s="147" t="s">
        <v>1249</v>
      </c>
      <c r="C3297" s="148">
        <v>393.36599999992177</v>
      </c>
      <c r="D3297" s="128">
        <v>4128646.4359703064</v>
      </c>
      <c r="F3297" s="128">
        <v>15800</v>
      </c>
      <c r="G3297" s="128">
        <v>15600</v>
      </c>
      <c r="H3297" s="149" t="s">
        <v>240</v>
      </c>
    </row>
    <row r="3299" spans="4:8" ht="12.75">
      <c r="D3299" s="128">
        <v>4285943.2018966675</v>
      </c>
      <c r="F3299" s="128">
        <v>16300</v>
      </c>
      <c r="G3299" s="128">
        <v>14600</v>
      </c>
      <c r="H3299" s="149" t="s">
        <v>241</v>
      </c>
    </row>
    <row r="3301" spans="4:8" ht="12.75">
      <c r="D3301" s="128">
        <v>4353121.670623779</v>
      </c>
      <c r="F3301" s="128">
        <v>16400</v>
      </c>
      <c r="G3301" s="128">
        <v>14900</v>
      </c>
      <c r="H3301" s="149" t="s">
        <v>242</v>
      </c>
    </row>
    <row r="3303" spans="1:10" ht="12.75">
      <c r="A3303" s="144" t="s">
        <v>1101</v>
      </c>
      <c r="C3303" s="150" t="s">
        <v>1102</v>
      </c>
      <c r="D3303" s="128">
        <v>4255903.769496918</v>
      </c>
      <c r="F3303" s="128">
        <v>16166.666666666668</v>
      </c>
      <c r="G3303" s="128">
        <v>15033.333333333332</v>
      </c>
      <c r="H3303" s="128">
        <v>4240303.769496918</v>
      </c>
      <c r="I3303" s="128">
        <v>-0.0001</v>
      </c>
      <c r="J3303" s="128">
        <v>-0.0001</v>
      </c>
    </row>
    <row r="3304" spans="1:8" ht="12.75">
      <c r="A3304" s="127">
        <v>38385.1965162037</v>
      </c>
      <c r="C3304" s="150" t="s">
        <v>1103</v>
      </c>
      <c r="D3304" s="128">
        <v>115213.09980796455</v>
      </c>
      <c r="F3304" s="128">
        <v>321.4550253664318</v>
      </c>
      <c r="G3304" s="128">
        <v>513.1601439446883</v>
      </c>
      <c r="H3304" s="128">
        <v>115213.09980796455</v>
      </c>
    </row>
    <row r="3306" spans="3:8" ht="12.75">
      <c r="C3306" s="150" t="s">
        <v>1104</v>
      </c>
      <c r="D3306" s="128">
        <v>2.707135923366605</v>
      </c>
      <c r="F3306" s="128">
        <v>1.9883816002047325</v>
      </c>
      <c r="G3306" s="128">
        <v>3.4134821104968194</v>
      </c>
      <c r="H3306" s="128">
        <v>2.717095426906968</v>
      </c>
    </row>
    <row r="3307" spans="1:10" ht="12.75">
      <c r="A3307" s="144" t="s">
        <v>1093</v>
      </c>
      <c r="C3307" s="145" t="s">
        <v>1094</v>
      </c>
      <c r="D3307" s="145" t="s">
        <v>1095</v>
      </c>
      <c r="F3307" s="145" t="s">
        <v>1096</v>
      </c>
      <c r="G3307" s="145" t="s">
        <v>1097</v>
      </c>
      <c r="H3307" s="145" t="s">
        <v>1098</v>
      </c>
      <c r="I3307" s="146" t="s">
        <v>1099</v>
      </c>
      <c r="J3307" s="145" t="s">
        <v>1100</v>
      </c>
    </row>
    <row r="3308" spans="1:8" ht="12.75">
      <c r="A3308" s="147" t="s">
        <v>1243</v>
      </c>
      <c r="C3308" s="148">
        <v>396.15199999976903</v>
      </c>
      <c r="D3308" s="128">
        <v>4915522.323402405</v>
      </c>
      <c r="F3308" s="128">
        <v>105800</v>
      </c>
      <c r="G3308" s="128">
        <v>109900</v>
      </c>
      <c r="H3308" s="149" t="s">
        <v>243</v>
      </c>
    </row>
    <row r="3310" spans="4:8" ht="12.75">
      <c r="D3310" s="128">
        <v>4872194.5119018555</v>
      </c>
      <c r="F3310" s="128">
        <v>106000</v>
      </c>
      <c r="G3310" s="128">
        <v>108900</v>
      </c>
      <c r="H3310" s="149" t="s">
        <v>244</v>
      </c>
    </row>
    <row r="3312" spans="4:8" ht="12.75">
      <c r="D3312" s="128">
        <v>4914285.867599487</v>
      </c>
      <c r="F3312" s="128">
        <v>104900</v>
      </c>
      <c r="G3312" s="128">
        <v>109400</v>
      </c>
      <c r="H3312" s="149" t="s">
        <v>245</v>
      </c>
    </row>
    <row r="3314" spans="1:10" ht="12.75">
      <c r="A3314" s="144" t="s">
        <v>1101</v>
      </c>
      <c r="C3314" s="150" t="s">
        <v>1102</v>
      </c>
      <c r="D3314" s="128">
        <v>4900667.5676345825</v>
      </c>
      <c r="F3314" s="128">
        <v>105566.66666666666</v>
      </c>
      <c r="G3314" s="128">
        <v>109400</v>
      </c>
      <c r="H3314" s="128">
        <v>4793204.745597325</v>
      </c>
      <c r="I3314" s="128">
        <v>-0.0001</v>
      </c>
      <c r="J3314" s="128">
        <v>-0.0001</v>
      </c>
    </row>
    <row r="3315" spans="1:8" ht="12.75">
      <c r="A3315" s="127">
        <v>38385.19697916666</v>
      </c>
      <c r="C3315" s="150" t="s">
        <v>1103</v>
      </c>
      <c r="D3315" s="128">
        <v>24666.13838443302</v>
      </c>
      <c r="F3315" s="128">
        <v>585.9465277082315</v>
      </c>
      <c r="G3315" s="128">
        <v>500</v>
      </c>
      <c r="H3315" s="128">
        <v>24666.13838443302</v>
      </c>
    </row>
    <row r="3317" spans="3:8" ht="12.75">
      <c r="C3317" s="150" t="s">
        <v>1104</v>
      </c>
      <c r="D3317" s="128">
        <v>0.503322007543121</v>
      </c>
      <c r="F3317" s="128">
        <v>0.5550488105856315</v>
      </c>
      <c r="G3317" s="128">
        <v>0.45703839122486284</v>
      </c>
      <c r="H3317" s="128">
        <v>0.5146063999684025</v>
      </c>
    </row>
    <row r="3318" spans="1:10" ht="12.75">
      <c r="A3318" s="144" t="s">
        <v>1093</v>
      </c>
      <c r="C3318" s="145" t="s">
        <v>1094</v>
      </c>
      <c r="D3318" s="145" t="s">
        <v>1095</v>
      </c>
      <c r="F3318" s="145" t="s">
        <v>1096</v>
      </c>
      <c r="G3318" s="145" t="s">
        <v>1097</v>
      </c>
      <c r="H3318" s="145" t="s">
        <v>1098</v>
      </c>
      <c r="I3318" s="146" t="s">
        <v>1099</v>
      </c>
      <c r="J3318" s="145" t="s">
        <v>1100</v>
      </c>
    </row>
    <row r="3319" spans="1:8" ht="12.75">
      <c r="A3319" s="147" t="s">
        <v>1250</v>
      </c>
      <c r="C3319" s="148">
        <v>589.5920000001788</v>
      </c>
      <c r="D3319" s="128">
        <v>487580.25235414505</v>
      </c>
      <c r="F3319" s="128">
        <v>4270</v>
      </c>
      <c r="G3319" s="128">
        <v>3700</v>
      </c>
      <c r="H3319" s="149" t="s">
        <v>246</v>
      </c>
    </row>
    <row r="3321" spans="4:8" ht="12.75">
      <c r="D3321" s="128">
        <v>499174.81224250793</v>
      </c>
      <c r="F3321" s="128">
        <v>4210</v>
      </c>
      <c r="G3321" s="128">
        <v>3730</v>
      </c>
      <c r="H3321" s="149" t="s">
        <v>247</v>
      </c>
    </row>
    <row r="3323" spans="4:8" ht="12.75">
      <c r="D3323" s="128">
        <v>478157.63024282455</v>
      </c>
      <c r="F3323" s="128">
        <v>4310</v>
      </c>
      <c r="G3323" s="128">
        <v>3700</v>
      </c>
      <c r="H3323" s="149" t="s">
        <v>248</v>
      </c>
    </row>
    <row r="3325" spans="1:10" ht="12.75">
      <c r="A3325" s="144" t="s">
        <v>1101</v>
      </c>
      <c r="C3325" s="150" t="s">
        <v>1102</v>
      </c>
      <c r="D3325" s="128">
        <v>488304.2316131592</v>
      </c>
      <c r="F3325" s="128">
        <v>4263.333333333333</v>
      </c>
      <c r="G3325" s="128">
        <v>3710</v>
      </c>
      <c r="H3325" s="128">
        <v>484317.56494649255</v>
      </c>
      <c r="I3325" s="128">
        <v>-0.0001</v>
      </c>
      <c r="J3325" s="128">
        <v>-0.0001</v>
      </c>
    </row>
    <row r="3326" spans="1:8" ht="12.75">
      <c r="A3326" s="127">
        <v>38385.19747685185</v>
      </c>
      <c r="C3326" s="150" t="s">
        <v>1103</v>
      </c>
      <c r="D3326" s="128">
        <v>10527.278578889804</v>
      </c>
      <c r="F3326" s="128">
        <v>50.33222956847167</v>
      </c>
      <c r="G3326" s="128">
        <v>17.32050807568877</v>
      </c>
      <c r="H3326" s="128">
        <v>10527.278578889804</v>
      </c>
    </row>
    <row r="3328" spans="3:8" ht="12.75">
      <c r="C3328" s="150" t="s">
        <v>1104</v>
      </c>
      <c r="D3328" s="128">
        <v>2.1558851833235084</v>
      </c>
      <c r="F3328" s="128">
        <v>1.1805839617311573</v>
      </c>
      <c r="G3328" s="128">
        <v>0.46686005594848445</v>
      </c>
      <c r="H3328" s="128">
        <v>2.173631381726339</v>
      </c>
    </row>
    <row r="3329" spans="1:10" ht="12.75">
      <c r="A3329" s="144" t="s">
        <v>1093</v>
      </c>
      <c r="C3329" s="145" t="s">
        <v>1094</v>
      </c>
      <c r="D3329" s="145" t="s">
        <v>1095</v>
      </c>
      <c r="F3329" s="145" t="s">
        <v>1096</v>
      </c>
      <c r="G3329" s="145" t="s">
        <v>1097</v>
      </c>
      <c r="H3329" s="145" t="s">
        <v>1098</v>
      </c>
      <c r="I3329" s="146" t="s">
        <v>1099</v>
      </c>
      <c r="J3329" s="145" t="s">
        <v>1100</v>
      </c>
    </row>
    <row r="3330" spans="1:8" ht="12.75">
      <c r="A3330" s="147" t="s">
        <v>1251</v>
      </c>
      <c r="C3330" s="148">
        <v>766.4900000002235</v>
      </c>
      <c r="D3330" s="128">
        <v>28975.977109164</v>
      </c>
      <c r="F3330" s="128">
        <v>1904.9999999981374</v>
      </c>
      <c r="G3330" s="128">
        <v>1891</v>
      </c>
      <c r="H3330" s="149" t="s">
        <v>249</v>
      </c>
    </row>
    <row r="3332" spans="4:8" ht="12.75">
      <c r="D3332" s="128">
        <v>28449.226665079594</v>
      </c>
      <c r="F3332" s="128">
        <v>2043</v>
      </c>
      <c r="G3332" s="128">
        <v>1865</v>
      </c>
      <c r="H3332" s="149" t="s">
        <v>250</v>
      </c>
    </row>
    <row r="3334" spans="4:8" ht="12.75">
      <c r="D3334" s="128">
        <v>29177.598599672318</v>
      </c>
      <c r="F3334" s="128">
        <v>1901.0000000018626</v>
      </c>
      <c r="G3334" s="128">
        <v>1924</v>
      </c>
      <c r="H3334" s="149" t="s">
        <v>251</v>
      </c>
    </row>
    <row r="3336" spans="1:10" ht="12.75">
      <c r="A3336" s="144" t="s">
        <v>1101</v>
      </c>
      <c r="C3336" s="150" t="s">
        <v>1102</v>
      </c>
      <c r="D3336" s="128">
        <v>28867.600791305304</v>
      </c>
      <c r="F3336" s="128">
        <v>1949.6666666666665</v>
      </c>
      <c r="G3336" s="128">
        <v>1893.3333333333335</v>
      </c>
      <c r="H3336" s="128">
        <v>26947.199978297176</v>
      </c>
      <c r="I3336" s="128">
        <v>-0.0001</v>
      </c>
      <c r="J3336" s="128">
        <v>-0.0001</v>
      </c>
    </row>
    <row r="3337" spans="1:8" ht="12.75">
      <c r="A3337" s="127">
        <v>38385.19797453703</v>
      </c>
      <c r="C3337" s="150" t="s">
        <v>1103</v>
      </c>
      <c r="D3337" s="128">
        <v>376.08574618033737</v>
      </c>
      <c r="F3337" s="128">
        <v>80.85377748334447</v>
      </c>
      <c r="G3337" s="128">
        <v>29.569128044860122</v>
      </c>
      <c r="H3337" s="128">
        <v>376.08574618033737</v>
      </c>
    </row>
    <row r="3339" spans="3:8" ht="12.75">
      <c r="C3339" s="150" t="s">
        <v>1104</v>
      </c>
      <c r="D3339" s="128">
        <v>1.3027952994750138</v>
      </c>
      <c r="F3339" s="128">
        <v>4.147056461788914</v>
      </c>
      <c r="G3339" s="128">
        <v>1.5617497206792317</v>
      </c>
      <c r="H3339" s="128">
        <v>1.3956394225865043</v>
      </c>
    </row>
    <row r="3340" spans="1:16" ht="12.75">
      <c r="A3340" s="138" t="s">
        <v>1183</v>
      </c>
      <c r="B3340" s="133" t="s">
        <v>1058</v>
      </c>
      <c r="D3340" s="138" t="s">
        <v>1184</v>
      </c>
      <c r="E3340" s="133" t="s">
        <v>1185</v>
      </c>
      <c r="F3340" s="134" t="s">
        <v>1284</v>
      </c>
      <c r="G3340" s="139" t="s">
        <v>1187</v>
      </c>
      <c r="H3340" s="140">
        <v>2</v>
      </c>
      <c r="I3340" s="141" t="s">
        <v>1188</v>
      </c>
      <c r="J3340" s="140">
        <v>14</v>
      </c>
      <c r="K3340" s="139" t="s">
        <v>1189</v>
      </c>
      <c r="L3340" s="142">
        <v>1</v>
      </c>
      <c r="M3340" s="139" t="s">
        <v>1190</v>
      </c>
      <c r="N3340" s="143">
        <v>1</v>
      </c>
      <c r="O3340" s="139" t="s">
        <v>1191</v>
      </c>
      <c r="P3340" s="143">
        <v>1</v>
      </c>
    </row>
    <row r="3342" spans="1:10" ht="12.75">
      <c r="A3342" s="144" t="s">
        <v>1093</v>
      </c>
      <c r="C3342" s="145" t="s">
        <v>1094</v>
      </c>
      <c r="D3342" s="145" t="s">
        <v>1095</v>
      </c>
      <c r="F3342" s="145" t="s">
        <v>1096</v>
      </c>
      <c r="G3342" s="145" t="s">
        <v>1097</v>
      </c>
      <c r="H3342" s="145" t="s">
        <v>1098</v>
      </c>
      <c r="I3342" s="146" t="s">
        <v>1099</v>
      </c>
      <c r="J3342" s="145" t="s">
        <v>1100</v>
      </c>
    </row>
    <row r="3343" spans="1:8" ht="12.75">
      <c r="A3343" s="147" t="s">
        <v>1215</v>
      </c>
      <c r="C3343" s="148">
        <v>178.2290000000503</v>
      </c>
      <c r="D3343" s="128">
        <v>695.8405264625326</v>
      </c>
      <c r="F3343" s="128">
        <v>511</v>
      </c>
      <c r="G3343" s="128">
        <v>505.00000000046566</v>
      </c>
      <c r="H3343" s="149" t="s">
        <v>252</v>
      </c>
    </row>
    <row r="3345" spans="4:8" ht="12.75">
      <c r="D3345" s="128">
        <v>602</v>
      </c>
      <c r="F3345" s="128">
        <v>432</v>
      </c>
      <c r="G3345" s="128">
        <v>553</v>
      </c>
      <c r="H3345" s="149" t="s">
        <v>253</v>
      </c>
    </row>
    <row r="3347" spans="4:8" ht="12.75">
      <c r="D3347" s="128">
        <v>636.207060505636</v>
      </c>
      <c r="F3347" s="128">
        <v>464</v>
      </c>
      <c r="G3347" s="128">
        <v>530</v>
      </c>
      <c r="H3347" s="149" t="s">
        <v>254</v>
      </c>
    </row>
    <row r="3349" spans="1:8" ht="12.75">
      <c r="A3349" s="144" t="s">
        <v>1101</v>
      </c>
      <c r="C3349" s="150" t="s">
        <v>1102</v>
      </c>
      <c r="D3349" s="128">
        <v>644.6825289893895</v>
      </c>
      <c r="F3349" s="128">
        <v>469</v>
      </c>
      <c r="G3349" s="128">
        <v>529.3333333334886</v>
      </c>
      <c r="H3349" s="128">
        <v>143.7482841976407</v>
      </c>
    </row>
    <row r="3350" spans="1:8" ht="12.75">
      <c r="A3350" s="127">
        <v>38385.20019675926</v>
      </c>
      <c r="C3350" s="150" t="s">
        <v>1103</v>
      </c>
      <c r="D3350" s="128">
        <v>47.49090730029886</v>
      </c>
      <c r="F3350" s="128">
        <v>39.736632972611055</v>
      </c>
      <c r="G3350" s="128">
        <v>24.006943439804218</v>
      </c>
      <c r="H3350" s="128">
        <v>47.49090730029886</v>
      </c>
    </row>
    <row r="3352" spans="3:8" ht="12.75">
      <c r="C3352" s="150" t="s">
        <v>1104</v>
      </c>
      <c r="D3352" s="128">
        <v>7.3665572068078315</v>
      </c>
      <c r="F3352" s="128">
        <v>8.472629631686793</v>
      </c>
      <c r="G3352" s="128">
        <v>4.53531677074254</v>
      </c>
      <c r="H3352" s="128">
        <v>33.037547241261834</v>
      </c>
    </row>
    <row r="3353" spans="1:10" ht="12.75">
      <c r="A3353" s="144" t="s">
        <v>1093</v>
      </c>
      <c r="C3353" s="145" t="s">
        <v>1094</v>
      </c>
      <c r="D3353" s="145" t="s">
        <v>1095</v>
      </c>
      <c r="F3353" s="145" t="s">
        <v>1096</v>
      </c>
      <c r="G3353" s="145" t="s">
        <v>1097</v>
      </c>
      <c r="H3353" s="145" t="s">
        <v>1098</v>
      </c>
      <c r="I3353" s="146" t="s">
        <v>1099</v>
      </c>
      <c r="J3353" s="145" t="s">
        <v>1100</v>
      </c>
    </row>
    <row r="3354" spans="1:8" ht="12.75">
      <c r="A3354" s="147" t="s">
        <v>1244</v>
      </c>
      <c r="C3354" s="148">
        <v>251.61100000003353</v>
      </c>
      <c r="D3354" s="128">
        <v>6103062.615951538</v>
      </c>
      <c r="F3354" s="128">
        <v>40900</v>
      </c>
      <c r="G3354" s="128">
        <v>30000</v>
      </c>
      <c r="H3354" s="149" t="s">
        <v>255</v>
      </c>
    </row>
    <row r="3356" spans="4:8" ht="12.75">
      <c r="D3356" s="128">
        <v>5865476.880126953</v>
      </c>
      <c r="F3356" s="128">
        <v>43300</v>
      </c>
      <c r="G3356" s="128">
        <v>30600</v>
      </c>
      <c r="H3356" s="149" t="s">
        <v>256</v>
      </c>
    </row>
    <row r="3358" spans="4:8" ht="12.75">
      <c r="D3358" s="128">
        <v>6334657.712898254</v>
      </c>
      <c r="F3358" s="128">
        <v>42100</v>
      </c>
      <c r="G3358" s="128">
        <v>29800</v>
      </c>
      <c r="H3358" s="149" t="s">
        <v>257</v>
      </c>
    </row>
    <row r="3360" spans="1:10" ht="12.75">
      <c r="A3360" s="144" t="s">
        <v>1101</v>
      </c>
      <c r="C3360" s="150" t="s">
        <v>1102</v>
      </c>
      <c r="D3360" s="128">
        <v>6101065.7363255825</v>
      </c>
      <c r="F3360" s="128">
        <v>42100</v>
      </c>
      <c r="G3360" s="128">
        <v>30133.333333333336</v>
      </c>
      <c r="H3360" s="128">
        <v>6065008.0510389805</v>
      </c>
      <c r="I3360" s="128">
        <v>-0.0001</v>
      </c>
      <c r="J3360" s="128">
        <v>-0.0001</v>
      </c>
    </row>
    <row r="3361" spans="1:8" ht="12.75">
      <c r="A3361" s="127">
        <v>38385.2006712963</v>
      </c>
      <c r="C3361" s="150" t="s">
        <v>1103</v>
      </c>
      <c r="D3361" s="128">
        <v>234596.790485633</v>
      </c>
      <c r="F3361" s="128">
        <v>1200</v>
      </c>
      <c r="G3361" s="128">
        <v>416.33319989322655</v>
      </c>
      <c r="H3361" s="128">
        <v>234596.790485633</v>
      </c>
    </row>
    <row r="3363" spans="3:8" ht="12.75">
      <c r="C3363" s="150" t="s">
        <v>1104</v>
      </c>
      <c r="D3363" s="128">
        <v>3.845177230083753</v>
      </c>
      <c r="F3363" s="128">
        <v>2.8503562945368173</v>
      </c>
      <c r="G3363" s="128">
        <v>1.3816367253093802</v>
      </c>
      <c r="H3363" s="128">
        <v>3.868037577385323</v>
      </c>
    </row>
    <row r="3364" spans="1:10" ht="12.75">
      <c r="A3364" s="144" t="s">
        <v>1093</v>
      </c>
      <c r="C3364" s="145" t="s">
        <v>1094</v>
      </c>
      <c r="D3364" s="145" t="s">
        <v>1095</v>
      </c>
      <c r="F3364" s="145" t="s">
        <v>1096</v>
      </c>
      <c r="G3364" s="145" t="s">
        <v>1097</v>
      </c>
      <c r="H3364" s="145" t="s">
        <v>1098</v>
      </c>
      <c r="I3364" s="146" t="s">
        <v>1099</v>
      </c>
      <c r="J3364" s="145" t="s">
        <v>1100</v>
      </c>
    </row>
    <row r="3365" spans="1:8" ht="12.75">
      <c r="A3365" s="147" t="s">
        <v>1247</v>
      </c>
      <c r="C3365" s="148">
        <v>257.6099999998696</v>
      </c>
      <c r="D3365" s="128">
        <v>310403.93441963196</v>
      </c>
      <c r="F3365" s="128">
        <v>14297.500000014901</v>
      </c>
      <c r="G3365" s="128">
        <v>12245</v>
      </c>
      <c r="H3365" s="149" t="s">
        <v>258</v>
      </c>
    </row>
    <row r="3367" spans="4:8" ht="12.75">
      <c r="D3367" s="128">
        <v>305836.4163722992</v>
      </c>
      <c r="F3367" s="128">
        <v>14420</v>
      </c>
      <c r="G3367" s="128">
        <v>12067.5</v>
      </c>
      <c r="H3367" s="149" t="s">
        <v>259</v>
      </c>
    </row>
    <row r="3369" spans="4:8" ht="12.75">
      <c r="D3369" s="128">
        <v>304917.9638109207</v>
      </c>
      <c r="F3369" s="128">
        <v>14420</v>
      </c>
      <c r="G3369" s="128">
        <v>11962.5</v>
      </c>
      <c r="H3369" s="149" t="s">
        <v>260</v>
      </c>
    </row>
    <row r="3371" spans="1:10" ht="12.75">
      <c r="A3371" s="144" t="s">
        <v>1101</v>
      </c>
      <c r="C3371" s="150" t="s">
        <v>1102</v>
      </c>
      <c r="D3371" s="128">
        <v>307052.77153428394</v>
      </c>
      <c r="F3371" s="128">
        <v>14379.166666671634</v>
      </c>
      <c r="G3371" s="128">
        <v>12091.666666666668</v>
      </c>
      <c r="H3371" s="128">
        <v>293817.3548676148</v>
      </c>
      <c r="I3371" s="128">
        <v>-0.0001</v>
      </c>
      <c r="J3371" s="128">
        <v>-0.0001</v>
      </c>
    </row>
    <row r="3372" spans="1:8" ht="12.75">
      <c r="A3372" s="127">
        <v>38385.201319444444</v>
      </c>
      <c r="C3372" s="150" t="s">
        <v>1103</v>
      </c>
      <c r="D3372" s="128">
        <v>2938.3002382329823</v>
      </c>
      <c r="F3372" s="128">
        <v>70.72540796745886</v>
      </c>
      <c r="G3372" s="128">
        <v>142.79209828745192</v>
      </c>
      <c r="H3372" s="128">
        <v>2938.3002382329823</v>
      </c>
    </row>
    <row r="3374" spans="3:8" ht="12.75">
      <c r="C3374" s="150" t="s">
        <v>1104</v>
      </c>
      <c r="D3374" s="128">
        <v>0.9569365629076912</v>
      </c>
      <c r="F3374" s="128">
        <v>0.49186026984016995</v>
      </c>
      <c r="G3374" s="128">
        <v>1.180913287008562</v>
      </c>
      <c r="H3374" s="128">
        <v>1.000043118473002</v>
      </c>
    </row>
    <row r="3375" spans="1:10" ht="12.75">
      <c r="A3375" s="144" t="s">
        <v>1093</v>
      </c>
      <c r="C3375" s="145" t="s">
        <v>1094</v>
      </c>
      <c r="D3375" s="145" t="s">
        <v>1095</v>
      </c>
      <c r="F3375" s="145" t="s">
        <v>1096</v>
      </c>
      <c r="G3375" s="145" t="s">
        <v>1097</v>
      </c>
      <c r="H3375" s="145" t="s">
        <v>1098</v>
      </c>
      <c r="I3375" s="146" t="s">
        <v>1099</v>
      </c>
      <c r="J3375" s="145" t="s">
        <v>1100</v>
      </c>
    </row>
    <row r="3376" spans="1:8" ht="12.75">
      <c r="A3376" s="147" t="s">
        <v>1246</v>
      </c>
      <c r="C3376" s="148">
        <v>259.9399999999441</v>
      </c>
      <c r="D3376" s="128">
        <v>2564040.739124298</v>
      </c>
      <c r="F3376" s="128">
        <v>25225</v>
      </c>
      <c r="G3376" s="128">
        <v>21375</v>
      </c>
      <c r="H3376" s="149" t="s">
        <v>261</v>
      </c>
    </row>
    <row r="3378" spans="4:8" ht="12.75">
      <c r="D3378" s="128">
        <v>2674797.737171173</v>
      </c>
      <c r="F3378" s="128">
        <v>24800</v>
      </c>
      <c r="G3378" s="128">
        <v>21350</v>
      </c>
      <c r="H3378" s="149" t="s">
        <v>262</v>
      </c>
    </row>
    <row r="3380" spans="4:8" ht="12.75">
      <c r="D3380" s="128">
        <v>2560773.1718559265</v>
      </c>
      <c r="F3380" s="128">
        <v>24750</v>
      </c>
      <c r="G3380" s="128">
        <v>21425</v>
      </c>
      <c r="H3380" s="149" t="s">
        <v>263</v>
      </c>
    </row>
    <row r="3382" spans="1:10" ht="12.75">
      <c r="A3382" s="144" t="s">
        <v>1101</v>
      </c>
      <c r="C3382" s="150" t="s">
        <v>1102</v>
      </c>
      <c r="D3382" s="128">
        <v>2599870.549383799</v>
      </c>
      <c r="F3382" s="128">
        <v>24925</v>
      </c>
      <c r="G3382" s="128">
        <v>21383.333333333336</v>
      </c>
      <c r="H3382" s="128">
        <v>2576698.495511745</v>
      </c>
      <c r="I3382" s="128">
        <v>-0.0001</v>
      </c>
      <c r="J3382" s="128">
        <v>-0.0001</v>
      </c>
    </row>
    <row r="3383" spans="1:8" ht="12.75">
      <c r="A3383" s="127">
        <v>38385.20199074074</v>
      </c>
      <c r="C3383" s="150" t="s">
        <v>1103</v>
      </c>
      <c r="D3383" s="128">
        <v>64909.41265530499</v>
      </c>
      <c r="F3383" s="128">
        <v>261.00766272276377</v>
      </c>
      <c r="G3383" s="128">
        <v>38.188130791298676</v>
      </c>
      <c r="H3383" s="128">
        <v>64909.41265530499</v>
      </c>
    </row>
    <row r="3385" spans="3:8" ht="12.75">
      <c r="C3385" s="150" t="s">
        <v>1104</v>
      </c>
      <c r="D3385" s="128">
        <v>2.4966401758229586</v>
      </c>
      <c r="F3385" s="128">
        <v>1.0471721673932346</v>
      </c>
      <c r="G3385" s="128">
        <v>0.1785882967636727</v>
      </c>
      <c r="H3385" s="128">
        <v>2.519092271306413</v>
      </c>
    </row>
    <row r="3386" spans="1:10" ht="12.75">
      <c r="A3386" s="144" t="s">
        <v>1093</v>
      </c>
      <c r="C3386" s="145" t="s">
        <v>1094</v>
      </c>
      <c r="D3386" s="145" t="s">
        <v>1095</v>
      </c>
      <c r="F3386" s="145" t="s">
        <v>1096</v>
      </c>
      <c r="G3386" s="145" t="s">
        <v>1097</v>
      </c>
      <c r="H3386" s="145" t="s">
        <v>1098</v>
      </c>
      <c r="I3386" s="146" t="s">
        <v>1099</v>
      </c>
      <c r="J3386" s="145" t="s">
        <v>1100</v>
      </c>
    </row>
    <row r="3387" spans="1:8" ht="12.75">
      <c r="A3387" s="147" t="s">
        <v>1248</v>
      </c>
      <c r="C3387" s="148">
        <v>285.2129999999888</v>
      </c>
      <c r="D3387" s="128">
        <v>456551.8941292763</v>
      </c>
      <c r="F3387" s="128">
        <v>11625</v>
      </c>
      <c r="G3387" s="128">
        <v>11050</v>
      </c>
      <c r="H3387" s="149" t="s">
        <v>264</v>
      </c>
    </row>
    <row r="3389" spans="4:8" ht="12.75">
      <c r="D3389" s="128">
        <v>457770.3607811928</v>
      </c>
      <c r="F3389" s="128">
        <v>11700</v>
      </c>
      <c r="G3389" s="128">
        <v>11050</v>
      </c>
      <c r="H3389" s="149" t="s">
        <v>265</v>
      </c>
    </row>
    <row r="3391" spans="4:8" ht="12.75">
      <c r="D3391" s="128">
        <v>441395.788336277</v>
      </c>
      <c r="F3391" s="128">
        <v>11725</v>
      </c>
      <c r="G3391" s="128">
        <v>11025</v>
      </c>
      <c r="H3391" s="149" t="s">
        <v>266</v>
      </c>
    </row>
    <row r="3393" spans="1:10" ht="12.75">
      <c r="A3393" s="144" t="s">
        <v>1101</v>
      </c>
      <c r="C3393" s="150" t="s">
        <v>1102</v>
      </c>
      <c r="D3393" s="128">
        <v>451906.01441558206</v>
      </c>
      <c r="F3393" s="128">
        <v>11683.333333333332</v>
      </c>
      <c r="G3393" s="128">
        <v>11041.666666666668</v>
      </c>
      <c r="H3393" s="128">
        <v>440577.4299684375</v>
      </c>
      <c r="I3393" s="128">
        <v>-0.0001</v>
      </c>
      <c r="J3393" s="128">
        <v>-0.0001</v>
      </c>
    </row>
    <row r="3394" spans="1:8" ht="12.75">
      <c r="A3394" s="127">
        <v>38385.202673611115</v>
      </c>
      <c r="C3394" s="150" t="s">
        <v>1103</v>
      </c>
      <c r="D3394" s="128">
        <v>9122.488938007133</v>
      </c>
      <c r="F3394" s="128">
        <v>52.04164998665332</v>
      </c>
      <c r="G3394" s="128">
        <v>14.433756729740642</v>
      </c>
      <c r="H3394" s="128">
        <v>9122.488938007133</v>
      </c>
    </row>
    <row r="3396" spans="3:8" ht="12.75">
      <c r="C3396" s="150" t="s">
        <v>1104</v>
      </c>
      <c r="D3396" s="128">
        <v>2.018669512465905</v>
      </c>
      <c r="F3396" s="128">
        <v>0.4454349499570899</v>
      </c>
      <c r="G3396" s="128">
        <v>0.1307208156655756</v>
      </c>
      <c r="H3396" s="128">
        <v>2.070575639487628</v>
      </c>
    </row>
    <row r="3397" spans="1:10" ht="12.75">
      <c r="A3397" s="144" t="s">
        <v>1093</v>
      </c>
      <c r="C3397" s="145" t="s">
        <v>1094</v>
      </c>
      <c r="D3397" s="145" t="s">
        <v>1095</v>
      </c>
      <c r="F3397" s="145" t="s">
        <v>1096</v>
      </c>
      <c r="G3397" s="145" t="s">
        <v>1097</v>
      </c>
      <c r="H3397" s="145" t="s">
        <v>1098</v>
      </c>
      <c r="I3397" s="146" t="s">
        <v>1099</v>
      </c>
      <c r="J3397" s="145" t="s">
        <v>1100</v>
      </c>
    </row>
    <row r="3398" spans="1:8" ht="12.75">
      <c r="A3398" s="147" t="s">
        <v>1244</v>
      </c>
      <c r="C3398" s="148">
        <v>288.1579999998212</v>
      </c>
      <c r="D3398" s="128">
        <v>628502.7144622803</v>
      </c>
      <c r="F3398" s="128">
        <v>5500</v>
      </c>
      <c r="G3398" s="128">
        <v>4750</v>
      </c>
      <c r="H3398" s="149" t="s">
        <v>267</v>
      </c>
    </row>
    <row r="3400" spans="4:8" ht="12.75">
      <c r="D3400" s="128">
        <v>603404.2892827988</v>
      </c>
      <c r="F3400" s="128">
        <v>5500</v>
      </c>
      <c r="G3400" s="128">
        <v>4750</v>
      </c>
      <c r="H3400" s="149" t="s">
        <v>268</v>
      </c>
    </row>
    <row r="3402" spans="4:8" ht="12.75">
      <c r="D3402" s="128">
        <v>622969.5441122055</v>
      </c>
      <c r="F3402" s="128">
        <v>5500</v>
      </c>
      <c r="G3402" s="128">
        <v>4750</v>
      </c>
      <c r="H3402" s="149" t="s">
        <v>269</v>
      </c>
    </row>
    <row r="3404" spans="1:10" ht="12.75">
      <c r="A3404" s="144" t="s">
        <v>1101</v>
      </c>
      <c r="C3404" s="150" t="s">
        <v>1102</v>
      </c>
      <c r="D3404" s="128">
        <v>618292.1826190948</v>
      </c>
      <c r="F3404" s="128">
        <v>5500</v>
      </c>
      <c r="G3404" s="128">
        <v>4750</v>
      </c>
      <c r="H3404" s="128">
        <v>613172.9901412186</v>
      </c>
      <c r="I3404" s="128">
        <v>-0.0001</v>
      </c>
      <c r="J3404" s="128">
        <v>-0.0001</v>
      </c>
    </row>
    <row r="3405" spans="1:8" ht="12.75">
      <c r="A3405" s="127">
        <v>38385.20309027778</v>
      </c>
      <c r="C3405" s="150" t="s">
        <v>1103</v>
      </c>
      <c r="D3405" s="128">
        <v>13186.774417017701</v>
      </c>
      <c r="H3405" s="128">
        <v>13186.774417017701</v>
      </c>
    </row>
    <row r="3407" spans="3:8" ht="12.75">
      <c r="C3407" s="150" t="s">
        <v>1104</v>
      </c>
      <c r="D3407" s="128">
        <v>2.1327739194693236</v>
      </c>
      <c r="F3407" s="128">
        <v>0</v>
      </c>
      <c r="G3407" s="128">
        <v>0</v>
      </c>
      <c r="H3407" s="128">
        <v>2.150579792169365</v>
      </c>
    </row>
    <row r="3408" spans="1:10" ht="12.75">
      <c r="A3408" s="144" t="s">
        <v>1093</v>
      </c>
      <c r="C3408" s="145" t="s">
        <v>1094</v>
      </c>
      <c r="D3408" s="145" t="s">
        <v>1095</v>
      </c>
      <c r="F3408" s="145" t="s">
        <v>1096</v>
      </c>
      <c r="G3408" s="145" t="s">
        <v>1097</v>
      </c>
      <c r="H3408" s="145" t="s">
        <v>1098</v>
      </c>
      <c r="I3408" s="146" t="s">
        <v>1099</v>
      </c>
      <c r="J3408" s="145" t="s">
        <v>1100</v>
      </c>
    </row>
    <row r="3409" spans="1:8" ht="12.75">
      <c r="A3409" s="147" t="s">
        <v>1245</v>
      </c>
      <c r="C3409" s="148">
        <v>334.94100000010803</v>
      </c>
      <c r="D3409" s="128">
        <v>447128.83013391495</v>
      </c>
      <c r="F3409" s="128">
        <v>32900</v>
      </c>
      <c r="H3409" s="149" t="s">
        <v>45</v>
      </c>
    </row>
    <row r="3411" spans="4:8" ht="12.75">
      <c r="D3411" s="128">
        <v>452076.60947704315</v>
      </c>
      <c r="F3411" s="128">
        <v>33100</v>
      </c>
      <c r="H3411" s="149" t="s">
        <v>46</v>
      </c>
    </row>
    <row r="3413" spans="4:8" ht="12.75">
      <c r="D3413" s="128">
        <v>445410.5387659073</v>
      </c>
      <c r="F3413" s="128">
        <v>33000</v>
      </c>
      <c r="H3413" s="149" t="s">
        <v>47</v>
      </c>
    </row>
    <row r="3415" spans="1:10" ht="12.75">
      <c r="A3415" s="144" t="s">
        <v>1101</v>
      </c>
      <c r="C3415" s="150" t="s">
        <v>1102</v>
      </c>
      <c r="D3415" s="128">
        <v>448205.3261256218</v>
      </c>
      <c r="F3415" s="128">
        <v>33000</v>
      </c>
      <c r="H3415" s="128">
        <v>415205.3261256218</v>
      </c>
      <c r="I3415" s="128">
        <v>-0.0001</v>
      </c>
      <c r="J3415" s="128">
        <v>-0.0001</v>
      </c>
    </row>
    <row r="3416" spans="1:8" ht="12.75">
      <c r="A3416" s="127">
        <v>38385.20353009259</v>
      </c>
      <c r="C3416" s="150" t="s">
        <v>1103</v>
      </c>
      <c r="D3416" s="128">
        <v>3460.9619178295893</v>
      </c>
      <c r="F3416" s="128">
        <v>100</v>
      </c>
      <c r="H3416" s="128">
        <v>3460.9619178295893</v>
      </c>
    </row>
    <row r="3418" spans="3:8" ht="12.75">
      <c r="C3418" s="150" t="s">
        <v>1104</v>
      </c>
      <c r="D3418" s="128">
        <v>0.7721822379369853</v>
      </c>
      <c r="F3418" s="128">
        <v>0.30303030303030304</v>
      </c>
      <c r="H3418" s="128">
        <v>0.8335543163968141</v>
      </c>
    </row>
    <row r="3419" spans="1:10" ht="12.75">
      <c r="A3419" s="144" t="s">
        <v>1093</v>
      </c>
      <c r="C3419" s="145" t="s">
        <v>1094</v>
      </c>
      <c r="D3419" s="145" t="s">
        <v>1095</v>
      </c>
      <c r="F3419" s="145" t="s">
        <v>1096</v>
      </c>
      <c r="G3419" s="145" t="s">
        <v>1097</v>
      </c>
      <c r="H3419" s="145" t="s">
        <v>1098</v>
      </c>
      <c r="I3419" s="146" t="s">
        <v>1099</v>
      </c>
      <c r="J3419" s="145" t="s">
        <v>1100</v>
      </c>
    </row>
    <row r="3420" spans="1:8" ht="12.75">
      <c r="A3420" s="147" t="s">
        <v>1249</v>
      </c>
      <c r="C3420" s="148">
        <v>393.36599999992177</v>
      </c>
      <c r="D3420" s="128">
        <v>2452812.9882354736</v>
      </c>
      <c r="F3420" s="128">
        <v>13000</v>
      </c>
      <c r="G3420" s="128">
        <v>11600</v>
      </c>
      <c r="H3420" s="149" t="s">
        <v>48</v>
      </c>
    </row>
    <row r="3422" spans="4:8" ht="12.75">
      <c r="D3422" s="128">
        <v>2449631.607322693</v>
      </c>
      <c r="F3422" s="128">
        <v>13100</v>
      </c>
      <c r="G3422" s="128">
        <v>11500</v>
      </c>
      <c r="H3422" s="149" t="s">
        <v>49</v>
      </c>
    </row>
    <row r="3424" spans="4:8" ht="12.75">
      <c r="D3424" s="128">
        <v>2408975.6169052124</v>
      </c>
      <c r="F3424" s="128">
        <v>13700</v>
      </c>
      <c r="G3424" s="128">
        <v>11500</v>
      </c>
      <c r="H3424" s="149" t="s">
        <v>50</v>
      </c>
    </row>
    <row r="3426" spans="1:10" ht="12.75">
      <c r="A3426" s="144" t="s">
        <v>1101</v>
      </c>
      <c r="C3426" s="150" t="s">
        <v>1102</v>
      </c>
      <c r="D3426" s="128">
        <v>2437140.0708211265</v>
      </c>
      <c r="F3426" s="128">
        <v>13266.666666666668</v>
      </c>
      <c r="G3426" s="128">
        <v>11533.333333333332</v>
      </c>
      <c r="H3426" s="128">
        <v>2424740.0708211265</v>
      </c>
      <c r="I3426" s="128">
        <v>-0.0001</v>
      </c>
      <c r="J3426" s="128">
        <v>-0.0001</v>
      </c>
    </row>
    <row r="3427" spans="1:8" ht="12.75">
      <c r="A3427" s="127">
        <v>38385.20398148148</v>
      </c>
      <c r="C3427" s="150" t="s">
        <v>1103</v>
      </c>
      <c r="D3427" s="128">
        <v>24442.946721191372</v>
      </c>
      <c r="F3427" s="128">
        <v>378.5938897200183</v>
      </c>
      <c r="G3427" s="128">
        <v>57.73502691896257</v>
      </c>
      <c r="H3427" s="128">
        <v>24442.946721191372</v>
      </c>
    </row>
    <row r="3429" spans="3:8" ht="12.75">
      <c r="C3429" s="150" t="s">
        <v>1104</v>
      </c>
      <c r="D3429" s="128">
        <v>1.0029356545336354</v>
      </c>
      <c r="F3429" s="128">
        <v>2.8537227868343074</v>
      </c>
      <c r="G3429" s="128">
        <v>0.5005927189505426</v>
      </c>
      <c r="H3429" s="128">
        <v>1.0080646175370824</v>
      </c>
    </row>
    <row r="3430" spans="1:10" ht="12.75">
      <c r="A3430" s="144" t="s">
        <v>1093</v>
      </c>
      <c r="C3430" s="145" t="s">
        <v>1094</v>
      </c>
      <c r="D3430" s="145" t="s">
        <v>1095</v>
      </c>
      <c r="F3430" s="145" t="s">
        <v>1096</v>
      </c>
      <c r="G3430" s="145" t="s">
        <v>1097</v>
      </c>
      <c r="H3430" s="145" t="s">
        <v>1098</v>
      </c>
      <c r="I3430" s="146" t="s">
        <v>1099</v>
      </c>
      <c r="J3430" s="145" t="s">
        <v>1100</v>
      </c>
    </row>
    <row r="3431" spans="1:8" ht="12.75">
      <c r="A3431" s="147" t="s">
        <v>1243</v>
      </c>
      <c r="C3431" s="148">
        <v>396.15199999976903</v>
      </c>
      <c r="D3431" s="128">
        <v>5915809.48815155</v>
      </c>
      <c r="F3431" s="128">
        <v>104700</v>
      </c>
      <c r="G3431" s="128">
        <v>104000</v>
      </c>
      <c r="H3431" s="149" t="s">
        <v>51</v>
      </c>
    </row>
    <row r="3433" spans="4:8" ht="12.75">
      <c r="D3433" s="128">
        <v>5508078.196617126</v>
      </c>
      <c r="F3433" s="128">
        <v>104900</v>
      </c>
      <c r="G3433" s="128">
        <v>105400</v>
      </c>
      <c r="H3433" s="149" t="s">
        <v>52</v>
      </c>
    </row>
    <row r="3435" spans="4:8" ht="12.75">
      <c r="D3435" s="128">
        <v>5748556.331787109</v>
      </c>
      <c r="F3435" s="128">
        <v>103500</v>
      </c>
      <c r="G3435" s="128">
        <v>103000</v>
      </c>
      <c r="H3435" s="149" t="s">
        <v>53</v>
      </c>
    </row>
    <row r="3437" spans="1:10" ht="12.75">
      <c r="A3437" s="144" t="s">
        <v>1101</v>
      </c>
      <c r="C3437" s="150" t="s">
        <v>1102</v>
      </c>
      <c r="D3437" s="128">
        <v>5724148.005518595</v>
      </c>
      <c r="F3437" s="128">
        <v>104366.66666666666</v>
      </c>
      <c r="G3437" s="128">
        <v>104133.33333333334</v>
      </c>
      <c r="H3437" s="128">
        <v>5619896.757004922</v>
      </c>
      <c r="I3437" s="128">
        <v>-0.0001</v>
      </c>
      <c r="J3437" s="128">
        <v>-0.0001</v>
      </c>
    </row>
    <row r="3438" spans="1:8" ht="12.75">
      <c r="A3438" s="127">
        <v>38385.20444444445</v>
      </c>
      <c r="C3438" s="150" t="s">
        <v>1103</v>
      </c>
      <c r="D3438" s="128">
        <v>204958.59659329575</v>
      </c>
      <c r="F3438" s="128">
        <v>757.1877794400366</v>
      </c>
      <c r="G3438" s="128">
        <v>1205.5427546683416</v>
      </c>
      <c r="H3438" s="128">
        <v>204958.59659329575</v>
      </c>
    </row>
    <row r="3440" spans="3:8" ht="12.75">
      <c r="C3440" s="150" t="s">
        <v>1104</v>
      </c>
      <c r="D3440" s="128">
        <v>3.5805956868288034</v>
      </c>
      <c r="F3440" s="128">
        <v>0.7255072942574609</v>
      </c>
      <c r="G3440" s="128">
        <v>1.1576915057634523</v>
      </c>
      <c r="H3440" s="128">
        <v>3.647017115355811</v>
      </c>
    </row>
    <row r="3441" spans="1:10" ht="12.75">
      <c r="A3441" s="144" t="s">
        <v>1093</v>
      </c>
      <c r="C3441" s="145" t="s">
        <v>1094</v>
      </c>
      <c r="D3441" s="145" t="s">
        <v>1095</v>
      </c>
      <c r="F3441" s="145" t="s">
        <v>1096</v>
      </c>
      <c r="G3441" s="145" t="s">
        <v>1097</v>
      </c>
      <c r="H3441" s="145" t="s">
        <v>1098</v>
      </c>
      <c r="I3441" s="146" t="s">
        <v>1099</v>
      </c>
      <c r="J3441" s="145" t="s">
        <v>1100</v>
      </c>
    </row>
    <row r="3442" spans="1:8" ht="12.75">
      <c r="A3442" s="147" t="s">
        <v>1250</v>
      </c>
      <c r="C3442" s="148">
        <v>589.5920000001788</v>
      </c>
      <c r="D3442" s="128">
        <v>707102.2019147873</v>
      </c>
      <c r="F3442" s="128">
        <v>5120</v>
      </c>
      <c r="G3442" s="128">
        <v>4200</v>
      </c>
      <c r="H3442" s="149" t="s">
        <v>54</v>
      </c>
    </row>
    <row r="3444" spans="4:8" ht="12.75">
      <c r="D3444" s="128">
        <v>723013.6760149002</v>
      </c>
      <c r="F3444" s="128">
        <v>5300</v>
      </c>
      <c r="G3444" s="128">
        <v>4070</v>
      </c>
      <c r="H3444" s="149" t="s">
        <v>55</v>
      </c>
    </row>
    <row r="3446" spans="4:8" ht="12.75">
      <c r="D3446" s="128">
        <v>700290.7628393173</v>
      </c>
      <c r="F3446" s="128">
        <v>5160</v>
      </c>
      <c r="G3446" s="128">
        <v>4070</v>
      </c>
      <c r="H3446" s="149" t="s">
        <v>56</v>
      </c>
    </row>
    <row r="3448" spans="1:10" ht="12.75">
      <c r="A3448" s="144" t="s">
        <v>1101</v>
      </c>
      <c r="C3448" s="150" t="s">
        <v>1102</v>
      </c>
      <c r="D3448" s="128">
        <v>710135.5469230015</v>
      </c>
      <c r="F3448" s="128">
        <v>5193.333333333333</v>
      </c>
      <c r="G3448" s="128">
        <v>4113.333333333333</v>
      </c>
      <c r="H3448" s="128">
        <v>705482.2135896683</v>
      </c>
      <c r="I3448" s="128">
        <v>-0.0001</v>
      </c>
      <c r="J3448" s="128">
        <v>-0.0001</v>
      </c>
    </row>
    <row r="3449" spans="1:8" ht="12.75">
      <c r="A3449" s="127">
        <v>38385.20494212963</v>
      </c>
      <c r="C3449" s="150" t="s">
        <v>1103</v>
      </c>
      <c r="D3449" s="128">
        <v>11661.19986323949</v>
      </c>
      <c r="F3449" s="128">
        <v>94.51631252505216</v>
      </c>
      <c r="G3449" s="128">
        <v>75.05553499465135</v>
      </c>
      <c r="H3449" s="128">
        <v>11661.19986323949</v>
      </c>
    </row>
    <row r="3451" spans="3:8" ht="12.75">
      <c r="C3451" s="150" t="s">
        <v>1104</v>
      </c>
      <c r="D3451" s="128">
        <v>1.642109019012942</v>
      </c>
      <c r="F3451" s="128">
        <v>1.8199546699304017</v>
      </c>
      <c r="G3451" s="128">
        <v>1.8246888572443607</v>
      </c>
      <c r="H3451" s="128">
        <v>1.652940306447191</v>
      </c>
    </row>
    <row r="3452" spans="1:10" ht="12.75">
      <c r="A3452" s="144" t="s">
        <v>1093</v>
      </c>
      <c r="C3452" s="145" t="s">
        <v>1094</v>
      </c>
      <c r="D3452" s="145" t="s">
        <v>1095</v>
      </c>
      <c r="F3452" s="145" t="s">
        <v>1096</v>
      </c>
      <c r="G3452" s="145" t="s">
        <v>1097</v>
      </c>
      <c r="H3452" s="145" t="s">
        <v>1098</v>
      </c>
      <c r="I3452" s="146" t="s">
        <v>1099</v>
      </c>
      <c r="J3452" s="145" t="s">
        <v>1100</v>
      </c>
    </row>
    <row r="3453" spans="1:8" ht="12.75">
      <c r="A3453" s="147" t="s">
        <v>1251</v>
      </c>
      <c r="C3453" s="148">
        <v>766.4900000002235</v>
      </c>
      <c r="D3453" s="128">
        <v>76766.86180353165</v>
      </c>
      <c r="F3453" s="128">
        <v>2172</v>
      </c>
      <c r="G3453" s="128">
        <v>2350</v>
      </c>
      <c r="H3453" s="149" t="s">
        <v>57</v>
      </c>
    </row>
    <row r="3455" spans="4:8" ht="12.75">
      <c r="D3455" s="128">
        <v>75858.76515424252</v>
      </c>
      <c r="F3455" s="128">
        <v>2353</v>
      </c>
      <c r="G3455" s="128">
        <v>2361</v>
      </c>
      <c r="H3455" s="149" t="s">
        <v>58</v>
      </c>
    </row>
    <row r="3457" spans="4:8" ht="12.75">
      <c r="D3457" s="128">
        <v>72292.96587944031</v>
      </c>
      <c r="F3457" s="128">
        <v>2246</v>
      </c>
      <c r="G3457" s="128">
        <v>2334</v>
      </c>
      <c r="H3457" s="149" t="s">
        <v>59</v>
      </c>
    </row>
    <row r="3459" spans="1:10" ht="12.75">
      <c r="A3459" s="144" t="s">
        <v>1101</v>
      </c>
      <c r="C3459" s="150" t="s">
        <v>1102</v>
      </c>
      <c r="D3459" s="128">
        <v>74972.8642790715</v>
      </c>
      <c r="F3459" s="128">
        <v>2257</v>
      </c>
      <c r="G3459" s="128">
        <v>2348.3333333333335</v>
      </c>
      <c r="H3459" s="128">
        <v>72668.4154985837</v>
      </c>
      <c r="I3459" s="128">
        <v>-0.0001</v>
      </c>
      <c r="J3459" s="128">
        <v>-0.0001</v>
      </c>
    </row>
    <row r="3460" spans="1:8" ht="12.75">
      <c r="A3460" s="127">
        <v>38385.20545138889</v>
      </c>
      <c r="C3460" s="150" t="s">
        <v>1103</v>
      </c>
      <c r="D3460" s="128">
        <v>2364.8575972711537</v>
      </c>
      <c r="F3460" s="128">
        <v>91</v>
      </c>
      <c r="G3460" s="128">
        <v>13.576941236277534</v>
      </c>
      <c r="H3460" s="128">
        <v>2364.8575972711537</v>
      </c>
    </row>
    <row r="3462" spans="3:8" ht="12.75">
      <c r="C3462" s="150" t="s">
        <v>1104</v>
      </c>
      <c r="D3462" s="128">
        <v>3.154284713557754</v>
      </c>
      <c r="F3462" s="128">
        <v>4.031900753212229</v>
      </c>
      <c r="G3462" s="128">
        <v>0.5781522173006758</v>
      </c>
      <c r="H3462" s="128">
        <v>3.2543128690032397</v>
      </c>
    </row>
    <row r="3463" spans="1:16" ht="12.75">
      <c r="A3463" s="138" t="s">
        <v>1183</v>
      </c>
      <c r="B3463" s="133" t="s">
        <v>1192</v>
      </c>
      <c r="D3463" s="138" t="s">
        <v>1184</v>
      </c>
      <c r="E3463" s="133" t="s">
        <v>1185</v>
      </c>
      <c r="F3463" s="134" t="s">
        <v>1285</v>
      </c>
      <c r="G3463" s="139" t="s">
        <v>1187</v>
      </c>
      <c r="H3463" s="140">
        <v>3</v>
      </c>
      <c r="I3463" s="141" t="s">
        <v>1188</v>
      </c>
      <c r="J3463" s="140">
        <v>1</v>
      </c>
      <c r="K3463" s="139" t="s">
        <v>1189</v>
      </c>
      <c r="L3463" s="142">
        <v>1</v>
      </c>
      <c r="M3463" s="139" t="s">
        <v>1190</v>
      </c>
      <c r="N3463" s="143">
        <v>1</v>
      </c>
      <c r="O3463" s="139" t="s">
        <v>1191</v>
      </c>
      <c r="P3463" s="143">
        <v>1</v>
      </c>
    </row>
    <row r="3465" spans="1:10" ht="12.75">
      <c r="A3465" s="144" t="s">
        <v>1093</v>
      </c>
      <c r="C3465" s="145" t="s">
        <v>1094</v>
      </c>
      <c r="D3465" s="145" t="s">
        <v>1095</v>
      </c>
      <c r="F3465" s="145" t="s">
        <v>1096</v>
      </c>
      <c r="G3465" s="145" t="s">
        <v>1097</v>
      </c>
      <c r="H3465" s="145" t="s">
        <v>1098</v>
      </c>
      <c r="I3465" s="146" t="s">
        <v>1099</v>
      </c>
      <c r="J3465" s="145" t="s">
        <v>1100</v>
      </c>
    </row>
    <row r="3466" spans="1:8" ht="12.75">
      <c r="A3466" s="147" t="s">
        <v>1215</v>
      </c>
      <c r="C3466" s="148">
        <v>178.2290000000503</v>
      </c>
      <c r="D3466" s="128">
        <v>450.2135396110825</v>
      </c>
      <c r="F3466" s="128">
        <v>404</v>
      </c>
      <c r="G3466" s="128">
        <v>338</v>
      </c>
      <c r="H3466" s="149" t="s">
        <v>60</v>
      </c>
    </row>
    <row r="3468" spans="4:8" ht="12.75">
      <c r="D3468" s="128">
        <v>459.936373451259</v>
      </c>
      <c r="F3468" s="128">
        <v>425</v>
      </c>
      <c r="G3468" s="128">
        <v>408</v>
      </c>
      <c r="H3468" s="149" t="s">
        <v>61</v>
      </c>
    </row>
    <row r="3470" spans="4:8" ht="12.75">
      <c r="D3470" s="128">
        <v>458.4080134630203</v>
      </c>
      <c r="F3470" s="128">
        <v>418</v>
      </c>
      <c r="G3470" s="128">
        <v>368</v>
      </c>
      <c r="H3470" s="149" t="s">
        <v>62</v>
      </c>
    </row>
    <row r="3472" spans="1:8" ht="12.75">
      <c r="A3472" s="144" t="s">
        <v>1101</v>
      </c>
      <c r="C3472" s="150" t="s">
        <v>1102</v>
      </c>
      <c r="D3472" s="128">
        <v>456.1859755084539</v>
      </c>
      <c r="F3472" s="128">
        <v>415.66666666666663</v>
      </c>
      <c r="G3472" s="128">
        <v>371.33333333333337</v>
      </c>
      <c r="H3472" s="128">
        <v>63.98480363345395</v>
      </c>
    </row>
    <row r="3473" spans="1:8" ht="12.75">
      <c r="A3473" s="127">
        <v>38385.20767361111</v>
      </c>
      <c r="C3473" s="150" t="s">
        <v>1103</v>
      </c>
      <c r="D3473" s="128">
        <v>5.228428442138734</v>
      </c>
      <c r="F3473" s="128">
        <v>10.692676621563626</v>
      </c>
      <c r="G3473" s="128">
        <v>35.11884584284246</v>
      </c>
      <c r="H3473" s="128">
        <v>5.228428442138734</v>
      </c>
    </row>
    <row r="3475" spans="3:8" ht="12.75">
      <c r="C3475" s="150" t="s">
        <v>1104</v>
      </c>
      <c r="D3475" s="128">
        <v>1.1461177508386255</v>
      </c>
      <c r="F3475" s="128">
        <v>2.5724161880265344</v>
      </c>
      <c r="G3475" s="128">
        <v>9.45749888047822</v>
      </c>
      <c r="H3475" s="128">
        <v>8.171359674854251</v>
      </c>
    </row>
    <row r="3476" spans="1:10" ht="12.75">
      <c r="A3476" s="144" t="s">
        <v>1093</v>
      </c>
      <c r="C3476" s="145" t="s">
        <v>1094</v>
      </c>
      <c r="D3476" s="145" t="s">
        <v>1095</v>
      </c>
      <c r="F3476" s="145" t="s">
        <v>1096</v>
      </c>
      <c r="G3476" s="145" t="s">
        <v>1097</v>
      </c>
      <c r="H3476" s="145" t="s">
        <v>1098</v>
      </c>
      <c r="I3476" s="146" t="s">
        <v>1099</v>
      </c>
      <c r="J3476" s="145" t="s">
        <v>1100</v>
      </c>
    </row>
    <row r="3477" spans="1:8" ht="12.75">
      <c r="A3477" s="147" t="s">
        <v>1244</v>
      </c>
      <c r="C3477" s="148">
        <v>251.61100000003353</v>
      </c>
      <c r="D3477" s="128">
        <v>26638.208171069622</v>
      </c>
      <c r="F3477" s="128">
        <v>19800</v>
      </c>
      <c r="G3477" s="128">
        <v>19600</v>
      </c>
      <c r="H3477" s="149" t="s">
        <v>63</v>
      </c>
    </row>
    <row r="3479" spans="4:8" ht="12.75">
      <c r="D3479" s="128">
        <v>26528.03586629033</v>
      </c>
      <c r="F3479" s="128">
        <v>19800</v>
      </c>
      <c r="G3479" s="128">
        <v>19600</v>
      </c>
      <c r="H3479" s="149" t="s">
        <v>64</v>
      </c>
    </row>
    <row r="3481" spans="4:8" ht="12.75">
      <c r="D3481" s="128">
        <v>26577.30105611682</v>
      </c>
      <c r="F3481" s="128">
        <v>19700</v>
      </c>
      <c r="G3481" s="128">
        <v>19500</v>
      </c>
      <c r="H3481" s="149" t="s">
        <v>65</v>
      </c>
    </row>
    <row r="3483" spans="1:10" ht="12.75">
      <c r="A3483" s="144" t="s">
        <v>1101</v>
      </c>
      <c r="C3483" s="150" t="s">
        <v>1102</v>
      </c>
      <c r="D3483" s="128">
        <v>26581.18169782559</v>
      </c>
      <c r="F3483" s="128">
        <v>19766.666666666668</v>
      </c>
      <c r="G3483" s="128">
        <v>19566.666666666668</v>
      </c>
      <c r="H3483" s="128">
        <v>6915.500792385649</v>
      </c>
      <c r="I3483" s="128">
        <v>-0.0001</v>
      </c>
      <c r="J3483" s="128">
        <v>-0.0001</v>
      </c>
    </row>
    <row r="3484" spans="1:8" ht="12.75">
      <c r="A3484" s="127">
        <v>38385.20814814815</v>
      </c>
      <c r="C3484" s="150" t="s">
        <v>1103</v>
      </c>
      <c r="D3484" s="128">
        <v>55.18857417880374</v>
      </c>
      <c r="F3484" s="128">
        <v>57.73502691896257</v>
      </c>
      <c r="G3484" s="128">
        <v>57.73502691896257</v>
      </c>
      <c r="H3484" s="128">
        <v>55.18857417880374</v>
      </c>
    </row>
    <row r="3486" spans="3:8" ht="12.75">
      <c r="C3486" s="150" t="s">
        <v>1104</v>
      </c>
      <c r="D3486" s="128">
        <v>0.20762272650699468</v>
      </c>
      <c r="F3486" s="128">
        <v>0.2920827668750214</v>
      </c>
      <c r="G3486" s="128">
        <v>0.29506828067612895</v>
      </c>
      <c r="H3486" s="128">
        <v>0.7980416145649123</v>
      </c>
    </row>
    <row r="3487" spans="1:10" ht="12.75">
      <c r="A3487" s="144" t="s">
        <v>1093</v>
      </c>
      <c r="C3487" s="145" t="s">
        <v>1094</v>
      </c>
      <c r="D3487" s="145" t="s">
        <v>1095</v>
      </c>
      <c r="F3487" s="145" t="s">
        <v>1096</v>
      </c>
      <c r="G3487" s="145" t="s">
        <v>1097</v>
      </c>
      <c r="H3487" s="145" t="s">
        <v>1098</v>
      </c>
      <c r="I3487" s="146" t="s">
        <v>1099</v>
      </c>
      <c r="J3487" s="145" t="s">
        <v>1100</v>
      </c>
    </row>
    <row r="3488" spans="1:8" ht="12.75">
      <c r="A3488" s="147" t="s">
        <v>1247</v>
      </c>
      <c r="C3488" s="148">
        <v>257.6099999998696</v>
      </c>
      <c r="D3488" s="128">
        <v>31392.530863195658</v>
      </c>
      <c r="F3488" s="128">
        <v>11085</v>
      </c>
      <c r="G3488" s="128">
        <v>10905</v>
      </c>
      <c r="H3488" s="149" t="s">
        <v>66</v>
      </c>
    </row>
    <row r="3490" spans="4:8" ht="12.75">
      <c r="D3490" s="128">
        <v>30355.5237878263</v>
      </c>
      <c r="F3490" s="128">
        <v>11027.5</v>
      </c>
      <c r="G3490" s="128">
        <v>10857.5</v>
      </c>
      <c r="H3490" s="149" t="s">
        <v>67</v>
      </c>
    </row>
    <row r="3492" spans="4:8" ht="12.75">
      <c r="D3492" s="128">
        <v>30454.728490263224</v>
      </c>
      <c r="F3492" s="128">
        <v>11057.5</v>
      </c>
      <c r="G3492" s="128">
        <v>10890</v>
      </c>
      <c r="H3492" s="149" t="s">
        <v>68</v>
      </c>
    </row>
    <row r="3494" spans="1:10" ht="12.75">
      <c r="A3494" s="144" t="s">
        <v>1101</v>
      </c>
      <c r="C3494" s="150" t="s">
        <v>1102</v>
      </c>
      <c r="D3494" s="128">
        <v>30734.26104709506</v>
      </c>
      <c r="F3494" s="128">
        <v>11056.666666666668</v>
      </c>
      <c r="G3494" s="128">
        <v>10884.166666666668</v>
      </c>
      <c r="H3494" s="128">
        <v>19763.844380428392</v>
      </c>
      <c r="I3494" s="128">
        <v>-0.0001</v>
      </c>
      <c r="J3494" s="128">
        <v>-0.0001</v>
      </c>
    </row>
    <row r="3495" spans="1:8" ht="12.75">
      <c r="A3495" s="127">
        <v>38385.20878472222</v>
      </c>
      <c r="C3495" s="150" t="s">
        <v>1103</v>
      </c>
      <c r="D3495" s="128">
        <v>572.2322573383128</v>
      </c>
      <c r="F3495" s="128">
        <v>28.759056544562327</v>
      </c>
      <c r="G3495" s="128">
        <v>24.281337140555777</v>
      </c>
      <c r="H3495" s="128">
        <v>572.2322573383128</v>
      </c>
    </row>
    <row r="3497" spans="3:8" ht="12.75">
      <c r="C3497" s="150" t="s">
        <v>1104</v>
      </c>
      <c r="D3497" s="128">
        <v>1.861870882340277</v>
      </c>
      <c r="F3497" s="128">
        <v>0.260106028440419</v>
      </c>
      <c r="G3497" s="128">
        <v>0.22308861931450075</v>
      </c>
      <c r="H3497" s="128">
        <v>2.8953489327459954</v>
      </c>
    </row>
    <row r="3498" spans="1:10" ht="12.75">
      <c r="A3498" s="144" t="s">
        <v>1093</v>
      </c>
      <c r="C3498" s="145" t="s">
        <v>1094</v>
      </c>
      <c r="D3498" s="145" t="s">
        <v>1095</v>
      </c>
      <c r="F3498" s="145" t="s">
        <v>1096</v>
      </c>
      <c r="G3498" s="145" t="s">
        <v>1097</v>
      </c>
      <c r="H3498" s="145" t="s">
        <v>1098</v>
      </c>
      <c r="I3498" s="146" t="s">
        <v>1099</v>
      </c>
      <c r="J3498" s="145" t="s">
        <v>1100</v>
      </c>
    </row>
    <row r="3499" spans="1:8" ht="12.75">
      <c r="A3499" s="147" t="s">
        <v>1246</v>
      </c>
      <c r="C3499" s="148">
        <v>259.9399999999441</v>
      </c>
      <c r="D3499" s="128">
        <v>36429.02590507269</v>
      </c>
      <c r="F3499" s="128">
        <v>17075</v>
      </c>
      <c r="G3499" s="128">
        <v>17100</v>
      </c>
      <c r="H3499" s="149" t="s">
        <v>69</v>
      </c>
    </row>
    <row r="3501" spans="4:8" ht="12.75">
      <c r="D3501" s="128">
        <v>36178.240993738174</v>
      </c>
      <c r="F3501" s="128">
        <v>17200</v>
      </c>
      <c r="G3501" s="128">
        <v>17075</v>
      </c>
      <c r="H3501" s="149" t="s">
        <v>70</v>
      </c>
    </row>
    <row r="3503" spans="4:8" ht="12.75">
      <c r="D3503" s="128">
        <v>37048.09021896124</v>
      </c>
      <c r="F3503" s="128">
        <v>17150</v>
      </c>
      <c r="G3503" s="128">
        <v>17200</v>
      </c>
      <c r="H3503" s="149" t="s">
        <v>71</v>
      </c>
    </row>
    <row r="3505" spans="1:10" ht="12.75">
      <c r="A3505" s="144" t="s">
        <v>1101</v>
      </c>
      <c r="C3505" s="150" t="s">
        <v>1102</v>
      </c>
      <c r="D3505" s="128">
        <v>36551.785705924034</v>
      </c>
      <c r="F3505" s="128">
        <v>17141.666666666668</v>
      </c>
      <c r="G3505" s="128">
        <v>17125</v>
      </c>
      <c r="H3505" s="128">
        <v>19418.368197506523</v>
      </c>
      <c r="I3505" s="128">
        <v>-0.0001</v>
      </c>
      <c r="J3505" s="128">
        <v>-0.0001</v>
      </c>
    </row>
    <row r="3506" spans="1:8" ht="12.75">
      <c r="A3506" s="127">
        <v>38385.20945601852</v>
      </c>
      <c r="C3506" s="150" t="s">
        <v>1103</v>
      </c>
      <c r="D3506" s="128">
        <v>447.72971219690044</v>
      </c>
      <c r="F3506" s="128">
        <v>62.91528696058958</v>
      </c>
      <c r="G3506" s="128">
        <v>66.14378277661476</v>
      </c>
      <c r="H3506" s="128">
        <v>447.72971219690044</v>
      </c>
    </row>
    <row r="3508" spans="3:8" ht="12.75">
      <c r="C3508" s="150" t="s">
        <v>1104</v>
      </c>
      <c r="D3508" s="128">
        <v>1.2249188474650523</v>
      </c>
      <c r="F3508" s="128">
        <v>0.3670313288901677</v>
      </c>
      <c r="G3508" s="128">
        <v>0.38624106730869934</v>
      </c>
      <c r="H3508" s="128">
        <v>2.3057020427411223</v>
      </c>
    </row>
    <row r="3509" spans="1:10" ht="12.75">
      <c r="A3509" s="144" t="s">
        <v>1093</v>
      </c>
      <c r="C3509" s="145" t="s">
        <v>1094</v>
      </c>
      <c r="D3509" s="145" t="s">
        <v>1095</v>
      </c>
      <c r="F3509" s="145" t="s">
        <v>1096</v>
      </c>
      <c r="G3509" s="145" t="s">
        <v>1097</v>
      </c>
      <c r="H3509" s="145" t="s">
        <v>1098</v>
      </c>
      <c r="I3509" s="146" t="s">
        <v>1099</v>
      </c>
      <c r="J3509" s="145" t="s">
        <v>1100</v>
      </c>
    </row>
    <row r="3510" spans="1:8" ht="12.75">
      <c r="A3510" s="147" t="s">
        <v>1248</v>
      </c>
      <c r="C3510" s="148">
        <v>285.2129999999888</v>
      </c>
      <c r="D3510" s="128">
        <v>10600</v>
      </c>
      <c r="F3510" s="128">
        <v>9775</v>
      </c>
      <c r="G3510" s="128">
        <v>9875</v>
      </c>
      <c r="H3510" s="149" t="s">
        <v>72</v>
      </c>
    </row>
    <row r="3512" spans="4:8" ht="12.75">
      <c r="D3512" s="128">
        <v>10617.648058533669</v>
      </c>
      <c r="F3512" s="128">
        <v>9800</v>
      </c>
      <c r="G3512" s="128">
        <v>9900</v>
      </c>
      <c r="H3512" s="149" t="s">
        <v>73</v>
      </c>
    </row>
    <row r="3514" spans="4:8" ht="12.75">
      <c r="D3514" s="128">
        <v>10628.738140314817</v>
      </c>
      <c r="F3514" s="128">
        <v>9775</v>
      </c>
      <c r="G3514" s="128">
        <v>9875</v>
      </c>
      <c r="H3514" s="149" t="s">
        <v>74</v>
      </c>
    </row>
    <row r="3516" spans="1:10" ht="12.75">
      <c r="A3516" s="144" t="s">
        <v>1101</v>
      </c>
      <c r="C3516" s="150" t="s">
        <v>1102</v>
      </c>
      <c r="D3516" s="128">
        <v>10615.462066282827</v>
      </c>
      <c r="F3516" s="128">
        <v>9783.333333333334</v>
      </c>
      <c r="G3516" s="128">
        <v>9883.333333333334</v>
      </c>
      <c r="H3516" s="128">
        <v>776.8431922447566</v>
      </c>
      <c r="I3516" s="128">
        <v>-0.0001</v>
      </c>
      <c r="J3516" s="128">
        <v>-0.0001</v>
      </c>
    </row>
    <row r="3517" spans="1:8" ht="12.75">
      <c r="A3517" s="127">
        <v>38385.21013888889</v>
      </c>
      <c r="C3517" s="150" t="s">
        <v>1103</v>
      </c>
      <c r="D3517" s="128">
        <v>14.493243211596452</v>
      </c>
      <c r="F3517" s="128">
        <v>14.433756729740642</v>
      </c>
      <c r="G3517" s="128">
        <v>14.433756729740642</v>
      </c>
      <c r="H3517" s="128">
        <v>14.493243211596452</v>
      </c>
    </row>
    <row r="3519" spans="3:8" ht="12.75">
      <c r="C3519" s="150" t="s">
        <v>1104</v>
      </c>
      <c r="D3519" s="128">
        <v>0.13652955586012935</v>
      </c>
      <c r="F3519" s="128">
        <v>0.14753414033806447</v>
      </c>
      <c r="G3519" s="128">
        <v>0.1460413834375107</v>
      </c>
      <c r="H3519" s="128">
        <v>1.8656587785389422</v>
      </c>
    </row>
    <row r="3520" spans="1:10" ht="12.75">
      <c r="A3520" s="144" t="s">
        <v>1093</v>
      </c>
      <c r="C3520" s="145" t="s">
        <v>1094</v>
      </c>
      <c r="D3520" s="145" t="s">
        <v>1095</v>
      </c>
      <c r="F3520" s="145" t="s">
        <v>1096</v>
      </c>
      <c r="G3520" s="145" t="s">
        <v>1097</v>
      </c>
      <c r="H3520" s="145" t="s">
        <v>1098</v>
      </c>
      <c r="I3520" s="146" t="s">
        <v>1099</v>
      </c>
      <c r="J3520" s="145" t="s">
        <v>1100</v>
      </c>
    </row>
    <row r="3521" spans="1:8" ht="12.75">
      <c r="A3521" s="147" t="s">
        <v>1244</v>
      </c>
      <c r="C3521" s="148">
        <v>288.1579999998212</v>
      </c>
      <c r="D3521" s="128">
        <v>4402.076901622117</v>
      </c>
      <c r="F3521" s="128">
        <v>3680</v>
      </c>
      <c r="G3521" s="128">
        <v>3520</v>
      </c>
      <c r="H3521" s="149" t="s">
        <v>75</v>
      </c>
    </row>
    <row r="3523" spans="4:8" ht="12.75">
      <c r="D3523" s="128">
        <v>4433.108180128038</v>
      </c>
      <c r="F3523" s="128">
        <v>3680</v>
      </c>
      <c r="G3523" s="128">
        <v>3520</v>
      </c>
      <c r="H3523" s="149" t="s">
        <v>76</v>
      </c>
    </row>
    <row r="3525" spans="4:8" ht="12.75">
      <c r="D3525" s="128">
        <v>4418.775742374361</v>
      </c>
      <c r="F3525" s="128">
        <v>3680</v>
      </c>
      <c r="G3525" s="128">
        <v>3520</v>
      </c>
      <c r="H3525" s="149" t="s">
        <v>77</v>
      </c>
    </row>
    <row r="3527" spans="1:10" ht="12.75">
      <c r="A3527" s="144" t="s">
        <v>1101</v>
      </c>
      <c r="C3527" s="150" t="s">
        <v>1102</v>
      </c>
      <c r="D3527" s="128">
        <v>4417.986941374838</v>
      </c>
      <c r="F3527" s="128">
        <v>3680</v>
      </c>
      <c r="G3527" s="128">
        <v>3520</v>
      </c>
      <c r="H3527" s="128">
        <v>819.2258794279358</v>
      </c>
      <c r="I3527" s="128">
        <v>-0.0001</v>
      </c>
      <c r="J3527" s="128">
        <v>-0.0001</v>
      </c>
    </row>
    <row r="3528" spans="1:8" ht="12.75">
      <c r="A3528" s="127">
        <v>38385.21055555555</v>
      </c>
      <c r="C3528" s="150" t="s">
        <v>1103</v>
      </c>
      <c r="D3528" s="128">
        <v>15.53067019428671</v>
      </c>
      <c r="H3528" s="128">
        <v>15.53067019428671</v>
      </c>
    </row>
    <row r="3530" spans="3:8" ht="12.75">
      <c r="C3530" s="150" t="s">
        <v>1104</v>
      </c>
      <c r="D3530" s="128">
        <v>0.3515327319970236</v>
      </c>
      <c r="F3530" s="128">
        <v>0</v>
      </c>
      <c r="G3530" s="128">
        <v>0</v>
      </c>
      <c r="H3530" s="128">
        <v>1.8957738743717127</v>
      </c>
    </row>
    <row r="3531" spans="1:10" ht="12.75">
      <c r="A3531" s="144" t="s">
        <v>1093</v>
      </c>
      <c r="C3531" s="145" t="s">
        <v>1094</v>
      </c>
      <c r="D3531" s="145" t="s">
        <v>1095</v>
      </c>
      <c r="F3531" s="145" t="s">
        <v>1096</v>
      </c>
      <c r="G3531" s="145" t="s">
        <v>1097</v>
      </c>
      <c r="H3531" s="145" t="s">
        <v>1098</v>
      </c>
      <c r="I3531" s="146" t="s">
        <v>1099</v>
      </c>
      <c r="J3531" s="145" t="s">
        <v>1100</v>
      </c>
    </row>
    <row r="3532" spans="1:8" ht="12.75">
      <c r="A3532" s="147" t="s">
        <v>1245</v>
      </c>
      <c r="C3532" s="148">
        <v>334.94100000010803</v>
      </c>
      <c r="D3532" s="128">
        <v>31915.813792169094</v>
      </c>
      <c r="F3532" s="128">
        <v>31400</v>
      </c>
      <c r="H3532" s="149" t="s">
        <v>78</v>
      </c>
    </row>
    <row r="3534" spans="4:8" ht="12.75">
      <c r="D3534" s="128">
        <v>32364.742417305708</v>
      </c>
      <c r="F3534" s="128">
        <v>31500</v>
      </c>
      <c r="H3534" s="149" t="s">
        <v>79</v>
      </c>
    </row>
    <row r="3536" spans="4:8" ht="12.75">
      <c r="D3536" s="128">
        <v>32058.955852240324</v>
      </c>
      <c r="F3536" s="128">
        <v>31200</v>
      </c>
      <c r="H3536" s="149" t="s">
        <v>80</v>
      </c>
    </row>
    <row r="3538" spans="1:10" ht="12.75">
      <c r="A3538" s="144" t="s">
        <v>1101</v>
      </c>
      <c r="C3538" s="150" t="s">
        <v>1102</v>
      </c>
      <c r="D3538" s="128">
        <v>32113.170687238373</v>
      </c>
      <c r="F3538" s="128">
        <v>31366.666666666664</v>
      </c>
      <c r="H3538" s="128">
        <v>746.5040205717087</v>
      </c>
      <c r="I3538" s="128">
        <v>-0.0001</v>
      </c>
      <c r="J3538" s="128">
        <v>-0.0001</v>
      </c>
    </row>
    <row r="3539" spans="1:8" ht="12.75">
      <c r="A3539" s="127">
        <v>38385.2109837963</v>
      </c>
      <c r="C3539" s="150" t="s">
        <v>1103</v>
      </c>
      <c r="D3539" s="128">
        <v>229.32218354747988</v>
      </c>
      <c r="F3539" s="128">
        <v>152.7525231651947</v>
      </c>
      <c r="H3539" s="128">
        <v>229.32218354747988</v>
      </c>
    </row>
    <row r="3541" spans="3:8" ht="12.75">
      <c r="C3541" s="150" t="s">
        <v>1104</v>
      </c>
      <c r="D3541" s="128">
        <v>0.7141063265939401</v>
      </c>
      <c r="F3541" s="128">
        <v>0.48698997820997264</v>
      </c>
      <c r="H3541" s="128">
        <v>30.719484052055595</v>
      </c>
    </row>
    <row r="3542" spans="1:10" ht="12.75">
      <c r="A3542" s="144" t="s">
        <v>1093</v>
      </c>
      <c r="C3542" s="145" t="s">
        <v>1094</v>
      </c>
      <c r="D3542" s="145" t="s">
        <v>1095</v>
      </c>
      <c r="F3542" s="145" t="s">
        <v>1096</v>
      </c>
      <c r="G3542" s="145" t="s">
        <v>1097</v>
      </c>
      <c r="H3542" s="145" t="s">
        <v>1098</v>
      </c>
      <c r="I3542" s="146" t="s">
        <v>1099</v>
      </c>
      <c r="J3542" s="145" t="s">
        <v>1100</v>
      </c>
    </row>
    <row r="3543" spans="1:8" ht="12.75">
      <c r="A3543" s="147" t="s">
        <v>1249</v>
      </c>
      <c r="C3543" s="148">
        <v>393.36599999992177</v>
      </c>
      <c r="D3543" s="128">
        <v>16326.222865790129</v>
      </c>
      <c r="F3543" s="128">
        <v>7900</v>
      </c>
      <c r="G3543" s="128">
        <v>7900</v>
      </c>
      <c r="H3543" s="149" t="s">
        <v>81</v>
      </c>
    </row>
    <row r="3545" spans="4:8" ht="12.75">
      <c r="D3545" s="128">
        <v>16464.732947915792</v>
      </c>
      <c r="F3545" s="128">
        <v>7900</v>
      </c>
      <c r="G3545" s="128">
        <v>7900</v>
      </c>
      <c r="H3545" s="149" t="s">
        <v>82</v>
      </c>
    </row>
    <row r="3547" spans="4:8" ht="12.75">
      <c r="D3547" s="128">
        <v>16514.334668785334</v>
      </c>
      <c r="F3547" s="128">
        <v>7900</v>
      </c>
      <c r="G3547" s="128">
        <v>7900</v>
      </c>
      <c r="H3547" s="149" t="s">
        <v>83</v>
      </c>
    </row>
    <row r="3549" spans="1:10" ht="12.75">
      <c r="A3549" s="144" t="s">
        <v>1101</v>
      </c>
      <c r="C3549" s="150" t="s">
        <v>1102</v>
      </c>
      <c r="D3549" s="128">
        <v>16435.096827497084</v>
      </c>
      <c r="F3549" s="128">
        <v>7900</v>
      </c>
      <c r="G3549" s="128">
        <v>7900</v>
      </c>
      <c r="H3549" s="128">
        <v>8535.096827497086</v>
      </c>
      <c r="I3549" s="128">
        <v>-0.0001</v>
      </c>
      <c r="J3549" s="128">
        <v>-0.0001</v>
      </c>
    </row>
    <row r="3550" spans="1:8" ht="12.75">
      <c r="A3550" s="127">
        <v>38385.21144675926</v>
      </c>
      <c r="C3550" s="150" t="s">
        <v>1103</v>
      </c>
      <c r="D3550" s="128">
        <v>97.49480669037625</v>
      </c>
      <c r="H3550" s="128">
        <v>97.49480669037625</v>
      </c>
    </row>
    <row r="3552" spans="3:8" ht="12.75">
      <c r="C3552" s="150" t="s">
        <v>1104</v>
      </c>
      <c r="D3552" s="128">
        <v>0.5932110270701937</v>
      </c>
      <c r="F3552" s="128">
        <v>0</v>
      </c>
      <c r="G3552" s="128">
        <v>0</v>
      </c>
      <c r="H3552" s="128">
        <v>1.1422812026722675</v>
      </c>
    </row>
    <row r="3553" spans="1:10" ht="12.75">
      <c r="A3553" s="144" t="s">
        <v>1093</v>
      </c>
      <c r="C3553" s="145" t="s">
        <v>1094</v>
      </c>
      <c r="D3553" s="145" t="s">
        <v>1095</v>
      </c>
      <c r="F3553" s="145" t="s">
        <v>1096</v>
      </c>
      <c r="G3553" s="145" t="s">
        <v>1097</v>
      </c>
      <c r="H3553" s="145" t="s">
        <v>1098</v>
      </c>
      <c r="I3553" s="146" t="s">
        <v>1099</v>
      </c>
      <c r="J3553" s="145" t="s">
        <v>1100</v>
      </c>
    </row>
    <row r="3554" spans="1:8" ht="12.75">
      <c r="A3554" s="147" t="s">
        <v>1243</v>
      </c>
      <c r="C3554" s="148">
        <v>396.15199999976903</v>
      </c>
      <c r="D3554" s="128">
        <v>91937.71473884583</v>
      </c>
      <c r="F3554" s="128">
        <v>82700</v>
      </c>
      <c r="G3554" s="128">
        <v>83100</v>
      </c>
      <c r="H3554" s="149" t="s">
        <v>84</v>
      </c>
    </row>
    <row r="3556" spans="4:8" ht="12.75">
      <c r="D3556" s="128">
        <v>91685.4036039114</v>
      </c>
      <c r="F3556" s="128">
        <v>83500</v>
      </c>
      <c r="G3556" s="128">
        <v>84400</v>
      </c>
      <c r="H3556" s="149" t="s">
        <v>85</v>
      </c>
    </row>
    <row r="3558" spans="4:8" ht="12.75">
      <c r="D3558" s="128">
        <v>92242.54471123219</v>
      </c>
      <c r="F3558" s="128">
        <v>83000</v>
      </c>
      <c r="G3558" s="128">
        <v>84000</v>
      </c>
      <c r="H3558" s="149" t="s">
        <v>86</v>
      </c>
    </row>
    <row r="3560" spans="1:10" ht="12.75">
      <c r="A3560" s="144" t="s">
        <v>1101</v>
      </c>
      <c r="C3560" s="150" t="s">
        <v>1102</v>
      </c>
      <c r="D3560" s="128">
        <v>91955.22101799646</v>
      </c>
      <c r="F3560" s="128">
        <v>83066.66666666667</v>
      </c>
      <c r="G3560" s="128">
        <v>83833.33333333333</v>
      </c>
      <c r="H3560" s="128">
        <v>8509.323277211692</v>
      </c>
      <c r="I3560" s="128">
        <v>-0.0001</v>
      </c>
      <c r="J3560" s="128">
        <v>-0.0001</v>
      </c>
    </row>
    <row r="3561" spans="1:8" ht="12.75">
      <c r="A3561" s="127">
        <v>38385.211909722224</v>
      </c>
      <c r="C3561" s="150" t="s">
        <v>1103</v>
      </c>
      <c r="D3561" s="128">
        <v>278.9828054276533</v>
      </c>
      <c r="F3561" s="128">
        <v>404.14518843273805</v>
      </c>
      <c r="G3561" s="128">
        <v>665.8328118479393</v>
      </c>
      <c r="H3561" s="128">
        <v>278.9828054276533</v>
      </c>
    </row>
    <row r="3563" spans="3:8" ht="12.75">
      <c r="C3563" s="150" t="s">
        <v>1104</v>
      </c>
      <c r="D3563" s="128">
        <v>0.30338984816648307</v>
      </c>
      <c r="F3563" s="128">
        <v>0.4865311257215948</v>
      </c>
      <c r="G3563" s="128">
        <v>0.7942339703951562</v>
      </c>
      <c r="H3563" s="128">
        <v>3.2785545493938453</v>
      </c>
    </row>
    <row r="3564" spans="1:10" ht="12.75">
      <c r="A3564" s="144" t="s">
        <v>1093</v>
      </c>
      <c r="C3564" s="145" t="s">
        <v>1094</v>
      </c>
      <c r="D3564" s="145" t="s">
        <v>1095</v>
      </c>
      <c r="F3564" s="145" t="s">
        <v>1096</v>
      </c>
      <c r="G3564" s="145" t="s">
        <v>1097</v>
      </c>
      <c r="H3564" s="145" t="s">
        <v>1098</v>
      </c>
      <c r="I3564" s="146" t="s">
        <v>1099</v>
      </c>
      <c r="J3564" s="145" t="s">
        <v>1100</v>
      </c>
    </row>
    <row r="3565" spans="1:8" ht="12.75">
      <c r="A3565" s="147" t="s">
        <v>1250</v>
      </c>
      <c r="C3565" s="148">
        <v>589.5920000001788</v>
      </c>
      <c r="D3565" s="128">
        <v>4631.333872355521</v>
      </c>
      <c r="F3565" s="128">
        <v>2020.0000000018626</v>
      </c>
      <c r="G3565" s="128">
        <v>1970.0000000018626</v>
      </c>
      <c r="H3565" s="149" t="s">
        <v>87</v>
      </c>
    </row>
    <row r="3567" spans="4:8" ht="12.75">
      <c r="D3567" s="128">
        <v>4626.229763790965</v>
      </c>
      <c r="F3567" s="128">
        <v>1990</v>
      </c>
      <c r="G3567" s="128">
        <v>1990</v>
      </c>
      <c r="H3567" s="149" t="s">
        <v>88</v>
      </c>
    </row>
    <row r="3569" spans="4:8" ht="12.75">
      <c r="D3569" s="128">
        <v>4615.460197016597</v>
      </c>
      <c r="F3569" s="128">
        <v>2029.9999999981374</v>
      </c>
      <c r="G3569" s="128">
        <v>1960</v>
      </c>
      <c r="H3569" s="149" t="s">
        <v>89</v>
      </c>
    </row>
    <row r="3571" spans="1:10" ht="12.75">
      <c r="A3571" s="144" t="s">
        <v>1101</v>
      </c>
      <c r="C3571" s="150" t="s">
        <v>1102</v>
      </c>
      <c r="D3571" s="128">
        <v>4624.341277721028</v>
      </c>
      <c r="F3571" s="128">
        <v>2013.3333333333335</v>
      </c>
      <c r="G3571" s="128">
        <v>1973.3333333339542</v>
      </c>
      <c r="H3571" s="128">
        <v>2631.0079443873838</v>
      </c>
      <c r="I3571" s="128">
        <v>-0.0001</v>
      </c>
      <c r="J3571" s="128">
        <v>-0.0001</v>
      </c>
    </row>
    <row r="3572" spans="1:8" ht="12.75">
      <c r="A3572" s="127">
        <v>38385.21240740741</v>
      </c>
      <c r="C3572" s="150" t="s">
        <v>1103</v>
      </c>
      <c r="D3572" s="128">
        <v>8.103590372052981</v>
      </c>
      <c r="F3572" s="128">
        <v>20.816659994241373</v>
      </c>
      <c r="G3572" s="128">
        <v>15.275252316311358</v>
      </c>
      <c r="H3572" s="128">
        <v>8.103590372052981</v>
      </c>
    </row>
    <row r="3574" spans="3:8" ht="12.75">
      <c r="C3574" s="150" t="s">
        <v>1104</v>
      </c>
      <c r="D3574" s="128">
        <v>0.17523772328599846</v>
      </c>
      <c r="F3574" s="128">
        <v>1.0339400659391411</v>
      </c>
      <c r="G3574" s="128">
        <v>0.7740837322452644</v>
      </c>
      <c r="H3574" s="128">
        <v>0.3080032650353649</v>
      </c>
    </row>
    <row r="3575" spans="1:10" ht="12.75">
      <c r="A3575" s="144" t="s">
        <v>1093</v>
      </c>
      <c r="C3575" s="145" t="s">
        <v>1094</v>
      </c>
      <c r="D3575" s="145" t="s">
        <v>1095</v>
      </c>
      <c r="F3575" s="145" t="s">
        <v>1096</v>
      </c>
      <c r="G3575" s="145" t="s">
        <v>1097</v>
      </c>
      <c r="H3575" s="145" t="s">
        <v>1098</v>
      </c>
      <c r="I3575" s="146" t="s">
        <v>1099</v>
      </c>
      <c r="J3575" s="145" t="s">
        <v>1100</v>
      </c>
    </row>
    <row r="3576" spans="1:8" ht="12.75">
      <c r="A3576" s="147" t="s">
        <v>1251</v>
      </c>
      <c r="C3576" s="148">
        <v>766.4900000002235</v>
      </c>
      <c r="D3576" s="128">
        <v>1908.6143090110272</v>
      </c>
      <c r="F3576" s="128">
        <v>1735.9999999981374</v>
      </c>
      <c r="G3576" s="128">
        <v>1706</v>
      </c>
      <c r="H3576" s="149" t="s">
        <v>90</v>
      </c>
    </row>
    <row r="3578" spans="4:8" ht="12.75">
      <c r="D3578" s="128">
        <v>1834.5</v>
      </c>
      <c r="F3578" s="128">
        <v>1770.0000000018626</v>
      </c>
      <c r="G3578" s="128">
        <v>1594</v>
      </c>
      <c r="H3578" s="149" t="s">
        <v>91</v>
      </c>
    </row>
    <row r="3580" spans="4:8" ht="12.75">
      <c r="D3580" s="128">
        <v>1702</v>
      </c>
      <c r="F3580" s="128">
        <v>1707</v>
      </c>
      <c r="G3580" s="128">
        <v>1699</v>
      </c>
      <c r="H3580" s="149" t="s">
        <v>92</v>
      </c>
    </row>
    <row r="3582" spans="1:10" ht="12.75">
      <c r="A3582" s="144" t="s">
        <v>1101</v>
      </c>
      <c r="C3582" s="150" t="s">
        <v>1102</v>
      </c>
      <c r="D3582" s="128">
        <v>1815.0381030036756</v>
      </c>
      <c r="F3582" s="128">
        <v>1737.6666666666665</v>
      </c>
      <c r="G3582" s="128">
        <v>1666.3333333333335</v>
      </c>
      <c r="H3582" s="128">
        <v>114.42997292237493</v>
      </c>
      <c r="I3582" s="128">
        <v>-0.0001</v>
      </c>
      <c r="J3582" s="128">
        <v>-0.0001</v>
      </c>
    </row>
    <row r="3583" spans="1:8" ht="12.75">
      <c r="A3583" s="127">
        <v>38385.212905092594</v>
      </c>
      <c r="C3583" s="150" t="s">
        <v>1103</v>
      </c>
      <c r="D3583" s="128">
        <v>104.67302540792441</v>
      </c>
      <c r="F3583" s="128">
        <v>31.53305144442751</v>
      </c>
      <c r="G3583" s="128">
        <v>62.740205078827515</v>
      </c>
      <c r="H3583" s="128">
        <v>104.67302540792441</v>
      </c>
    </row>
    <row r="3585" spans="3:8" ht="12.75">
      <c r="C3585" s="150" t="s">
        <v>1104</v>
      </c>
      <c r="D3585" s="128">
        <v>5.7669877692761835</v>
      </c>
      <c r="F3585" s="128">
        <v>1.814677811879581</v>
      </c>
      <c r="G3585" s="128">
        <v>3.76516533779721</v>
      </c>
      <c r="H3585" s="128">
        <v>91.47343369462364</v>
      </c>
    </row>
    <row r="3586" spans="1:16" ht="12.75">
      <c r="A3586" s="138" t="s">
        <v>1183</v>
      </c>
      <c r="B3586" s="133" t="s">
        <v>1193</v>
      </c>
      <c r="D3586" s="138" t="s">
        <v>1184</v>
      </c>
      <c r="E3586" s="133" t="s">
        <v>1185</v>
      </c>
      <c r="F3586" s="134" t="s">
        <v>1286</v>
      </c>
      <c r="G3586" s="139" t="s">
        <v>1187</v>
      </c>
      <c r="H3586" s="140">
        <v>3</v>
      </c>
      <c r="I3586" s="141" t="s">
        <v>1188</v>
      </c>
      <c r="J3586" s="140">
        <v>2</v>
      </c>
      <c r="K3586" s="139" t="s">
        <v>1189</v>
      </c>
      <c r="L3586" s="142">
        <v>1</v>
      </c>
      <c r="M3586" s="139" t="s">
        <v>1190</v>
      </c>
      <c r="N3586" s="143">
        <v>1</v>
      </c>
      <c r="O3586" s="139" t="s">
        <v>1191</v>
      </c>
      <c r="P3586" s="143">
        <v>1</v>
      </c>
    </row>
    <row r="3588" spans="1:10" ht="12.75">
      <c r="A3588" s="144" t="s">
        <v>1093</v>
      </c>
      <c r="C3588" s="145" t="s">
        <v>1094</v>
      </c>
      <c r="D3588" s="145" t="s">
        <v>1095</v>
      </c>
      <c r="F3588" s="145" t="s">
        <v>1096</v>
      </c>
      <c r="G3588" s="145" t="s">
        <v>1097</v>
      </c>
      <c r="H3588" s="145" t="s">
        <v>1098</v>
      </c>
      <c r="I3588" s="146" t="s">
        <v>1099</v>
      </c>
      <c r="J3588" s="145" t="s">
        <v>1100</v>
      </c>
    </row>
    <row r="3589" spans="1:8" ht="12.75">
      <c r="A3589" s="147" t="s">
        <v>1215</v>
      </c>
      <c r="C3589" s="148">
        <v>178.2290000000503</v>
      </c>
      <c r="D3589" s="128">
        <v>660.5</v>
      </c>
      <c r="F3589" s="128">
        <v>639</v>
      </c>
      <c r="G3589" s="128">
        <v>605</v>
      </c>
      <c r="H3589" s="149" t="s">
        <v>93</v>
      </c>
    </row>
    <row r="3591" spans="4:8" ht="12.75">
      <c r="D3591" s="128">
        <v>714.4108414296061</v>
      </c>
      <c r="F3591" s="128">
        <v>612</v>
      </c>
      <c r="G3591" s="128">
        <v>641</v>
      </c>
      <c r="H3591" s="149" t="s">
        <v>94</v>
      </c>
    </row>
    <row r="3593" spans="4:8" ht="12.75">
      <c r="D3593" s="128">
        <v>673</v>
      </c>
      <c r="F3593" s="128">
        <v>659</v>
      </c>
      <c r="G3593" s="128">
        <v>652</v>
      </c>
      <c r="H3593" s="149" t="s">
        <v>95</v>
      </c>
    </row>
    <row r="3595" spans="1:8" ht="12.75">
      <c r="A3595" s="144" t="s">
        <v>1101</v>
      </c>
      <c r="C3595" s="150" t="s">
        <v>1102</v>
      </c>
      <c r="D3595" s="128">
        <v>682.636947143202</v>
      </c>
      <c r="F3595" s="128">
        <v>636.6666666666666</v>
      </c>
      <c r="G3595" s="128">
        <v>632.6666666666666</v>
      </c>
      <c r="H3595" s="128">
        <v>48.087467976535365</v>
      </c>
    </row>
    <row r="3596" spans="1:8" ht="12.75">
      <c r="A3596" s="127">
        <v>38385.21511574074</v>
      </c>
      <c r="C3596" s="150" t="s">
        <v>1103</v>
      </c>
      <c r="D3596" s="128">
        <v>28.2178625801572</v>
      </c>
      <c r="F3596" s="128">
        <v>23.58671942711265</v>
      </c>
      <c r="G3596" s="128">
        <v>24.583192089989726</v>
      </c>
      <c r="H3596" s="128">
        <v>28.2178625801572</v>
      </c>
    </row>
    <row r="3598" spans="3:8" ht="12.75">
      <c r="C3598" s="150" t="s">
        <v>1104</v>
      </c>
      <c r="D3598" s="128">
        <v>4.133655920361096</v>
      </c>
      <c r="F3598" s="128">
        <v>3.7047203288658626</v>
      </c>
      <c r="G3598" s="128">
        <v>3.8856468003145</v>
      </c>
      <c r="H3598" s="128">
        <v>58.680283590573566</v>
      </c>
    </row>
    <row r="3599" spans="1:10" ht="12.75">
      <c r="A3599" s="144" t="s">
        <v>1093</v>
      </c>
      <c r="C3599" s="145" t="s">
        <v>1094</v>
      </c>
      <c r="D3599" s="145" t="s">
        <v>1095</v>
      </c>
      <c r="F3599" s="145" t="s">
        <v>1096</v>
      </c>
      <c r="G3599" s="145" t="s">
        <v>1097</v>
      </c>
      <c r="H3599" s="145" t="s">
        <v>1098</v>
      </c>
      <c r="I3599" s="146" t="s">
        <v>1099</v>
      </c>
      <c r="J3599" s="145" t="s">
        <v>1100</v>
      </c>
    </row>
    <row r="3600" spans="1:8" ht="12.75">
      <c r="A3600" s="147" t="s">
        <v>1244</v>
      </c>
      <c r="C3600" s="148">
        <v>251.61100000003353</v>
      </c>
      <c r="D3600" s="128">
        <v>4124758.342060089</v>
      </c>
      <c r="F3600" s="128">
        <v>31800</v>
      </c>
      <c r="G3600" s="128">
        <v>27200</v>
      </c>
      <c r="H3600" s="149" t="s">
        <v>96</v>
      </c>
    </row>
    <row r="3602" spans="4:8" ht="12.75">
      <c r="D3602" s="128">
        <v>3991284.8232040405</v>
      </c>
      <c r="F3602" s="128">
        <v>33000</v>
      </c>
      <c r="G3602" s="128">
        <v>27800</v>
      </c>
      <c r="H3602" s="149" t="s">
        <v>97</v>
      </c>
    </row>
    <row r="3604" spans="4:8" ht="12.75">
      <c r="D3604" s="128">
        <v>4170305.78723526</v>
      </c>
      <c r="F3604" s="128">
        <v>32100</v>
      </c>
      <c r="G3604" s="128">
        <v>27000</v>
      </c>
      <c r="H3604" s="149" t="s">
        <v>98</v>
      </c>
    </row>
    <row r="3606" spans="1:10" ht="12.75">
      <c r="A3606" s="144" t="s">
        <v>1101</v>
      </c>
      <c r="C3606" s="150" t="s">
        <v>1102</v>
      </c>
      <c r="D3606" s="128">
        <v>4095449.65083313</v>
      </c>
      <c r="F3606" s="128">
        <v>32300</v>
      </c>
      <c r="G3606" s="128">
        <v>27333.333333333336</v>
      </c>
      <c r="H3606" s="128">
        <v>4065657.463903594</v>
      </c>
      <c r="I3606" s="128">
        <v>-0.0001</v>
      </c>
      <c r="J3606" s="128">
        <v>-0.0001</v>
      </c>
    </row>
    <row r="3607" spans="1:8" ht="12.75">
      <c r="A3607" s="127">
        <v>38385.21559027778</v>
      </c>
      <c r="C3607" s="150" t="s">
        <v>1103</v>
      </c>
      <c r="D3607" s="128">
        <v>93039.64706910348</v>
      </c>
      <c r="F3607" s="128">
        <v>624.4997998398399</v>
      </c>
      <c r="G3607" s="128">
        <v>416.33319989322655</v>
      </c>
      <c r="H3607" s="128">
        <v>93039.64706910348</v>
      </c>
    </row>
    <row r="3609" spans="3:8" ht="12.75">
      <c r="C3609" s="150" t="s">
        <v>1104</v>
      </c>
      <c r="D3609" s="128">
        <v>2.2717810009012465</v>
      </c>
      <c r="F3609" s="128">
        <v>1.9334359128168415</v>
      </c>
      <c r="G3609" s="128">
        <v>1.5231702435118044</v>
      </c>
      <c r="H3609" s="128">
        <v>2.2884280807014306</v>
      </c>
    </row>
    <row r="3610" spans="1:10" ht="12.75">
      <c r="A3610" s="144" t="s">
        <v>1093</v>
      </c>
      <c r="C3610" s="145" t="s">
        <v>1094</v>
      </c>
      <c r="D3610" s="145" t="s">
        <v>1095</v>
      </c>
      <c r="F3610" s="145" t="s">
        <v>1096</v>
      </c>
      <c r="G3610" s="145" t="s">
        <v>1097</v>
      </c>
      <c r="H3610" s="145" t="s">
        <v>1098</v>
      </c>
      <c r="I3610" s="146" t="s">
        <v>1099</v>
      </c>
      <c r="J3610" s="145" t="s">
        <v>1100</v>
      </c>
    </row>
    <row r="3611" spans="1:8" ht="12.75">
      <c r="A3611" s="147" t="s">
        <v>1247</v>
      </c>
      <c r="C3611" s="148">
        <v>257.6099999998696</v>
      </c>
      <c r="D3611" s="128">
        <v>339537.8373475075</v>
      </c>
      <c r="F3611" s="128">
        <v>13900</v>
      </c>
      <c r="G3611" s="128">
        <v>11992.5</v>
      </c>
      <c r="H3611" s="149" t="s">
        <v>99</v>
      </c>
    </row>
    <row r="3613" spans="4:8" ht="12.75">
      <c r="D3613" s="128">
        <v>337335.7120409012</v>
      </c>
      <c r="F3613" s="128">
        <v>13907.5</v>
      </c>
      <c r="G3613" s="128">
        <v>12115</v>
      </c>
      <c r="H3613" s="149" t="s">
        <v>100</v>
      </c>
    </row>
    <row r="3615" spans="4:8" ht="12.75">
      <c r="D3615" s="128">
        <v>333991.9655056</v>
      </c>
      <c r="F3615" s="128">
        <v>13475</v>
      </c>
      <c r="G3615" s="128">
        <v>12105</v>
      </c>
      <c r="H3615" s="149" t="s">
        <v>101</v>
      </c>
    </row>
    <row r="3617" spans="1:10" ht="12.75">
      <c r="A3617" s="144" t="s">
        <v>1101</v>
      </c>
      <c r="C3617" s="150" t="s">
        <v>1102</v>
      </c>
      <c r="D3617" s="128">
        <v>336955.1716313362</v>
      </c>
      <c r="F3617" s="128">
        <v>13760.833333333332</v>
      </c>
      <c r="G3617" s="128">
        <v>12070.833333333332</v>
      </c>
      <c r="H3617" s="128">
        <v>324039.3382980029</v>
      </c>
      <c r="I3617" s="128">
        <v>-0.0001</v>
      </c>
      <c r="J3617" s="128">
        <v>-0.0001</v>
      </c>
    </row>
    <row r="3618" spans="1:8" ht="12.75">
      <c r="A3618" s="127">
        <v>38385.21623842593</v>
      </c>
      <c r="C3618" s="150" t="s">
        <v>1103</v>
      </c>
      <c r="D3618" s="128">
        <v>2792.4508723017407</v>
      </c>
      <c r="F3618" s="128">
        <v>247.5673309088526</v>
      </c>
      <c r="G3618" s="128">
        <v>68.02266779047505</v>
      </c>
      <c r="H3618" s="128">
        <v>2792.4508723017407</v>
      </c>
    </row>
    <row r="3620" spans="3:8" ht="12.75">
      <c r="C3620" s="150" t="s">
        <v>1104</v>
      </c>
      <c r="D3620" s="128">
        <v>0.8287306761853088</v>
      </c>
      <c r="F3620" s="128">
        <v>1.7990722284904206</v>
      </c>
      <c r="G3620" s="128">
        <v>0.5635291774150507</v>
      </c>
      <c r="H3620" s="128">
        <v>0.861762922665168</v>
      </c>
    </row>
    <row r="3621" spans="1:10" ht="12.75">
      <c r="A3621" s="144" t="s">
        <v>1093</v>
      </c>
      <c r="C3621" s="145" t="s">
        <v>1094</v>
      </c>
      <c r="D3621" s="145" t="s">
        <v>1095</v>
      </c>
      <c r="F3621" s="145" t="s">
        <v>1096</v>
      </c>
      <c r="G3621" s="145" t="s">
        <v>1097</v>
      </c>
      <c r="H3621" s="145" t="s">
        <v>1098</v>
      </c>
      <c r="I3621" s="146" t="s">
        <v>1099</v>
      </c>
      <c r="J3621" s="145" t="s">
        <v>1100</v>
      </c>
    </row>
    <row r="3622" spans="1:8" ht="12.75">
      <c r="A3622" s="147" t="s">
        <v>1246</v>
      </c>
      <c r="C3622" s="148">
        <v>259.9399999999441</v>
      </c>
      <c r="D3622" s="128">
        <v>3434349.6733703613</v>
      </c>
      <c r="F3622" s="128">
        <v>25975</v>
      </c>
      <c r="G3622" s="128">
        <v>22850</v>
      </c>
      <c r="H3622" s="149" t="s">
        <v>102</v>
      </c>
    </row>
    <row r="3624" spans="4:8" ht="12.75">
      <c r="D3624" s="128">
        <v>3418979.4665145874</v>
      </c>
      <c r="F3624" s="128">
        <v>25950</v>
      </c>
      <c r="G3624" s="128">
        <v>22850</v>
      </c>
      <c r="H3624" s="149" t="s">
        <v>103</v>
      </c>
    </row>
    <row r="3626" spans="4:8" ht="12.75">
      <c r="D3626" s="128">
        <v>3434445.0154571533</v>
      </c>
      <c r="F3626" s="128">
        <v>26125</v>
      </c>
      <c r="G3626" s="128">
        <v>23350</v>
      </c>
      <c r="H3626" s="149" t="s">
        <v>104</v>
      </c>
    </row>
    <row r="3628" spans="1:10" ht="12.75">
      <c r="A3628" s="144" t="s">
        <v>1101</v>
      </c>
      <c r="C3628" s="150" t="s">
        <v>1102</v>
      </c>
      <c r="D3628" s="128">
        <v>3429258.0517807007</v>
      </c>
      <c r="F3628" s="128">
        <v>26016.666666666664</v>
      </c>
      <c r="G3628" s="128">
        <v>23016.666666666664</v>
      </c>
      <c r="H3628" s="128">
        <v>3404726.2335988823</v>
      </c>
      <c r="I3628" s="128">
        <v>-0.0001</v>
      </c>
      <c r="J3628" s="128">
        <v>-0.0001</v>
      </c>
    </row>
    <row r="3629" spans="1:8" ht="12.75">
      <c r="A3629" s="127">
        <v>38385.21690972222</v>
      </c>
      <c r="C3629" s="150" t="s">
        <v>1103</v>
      </c>
      <c r="D3629" s="128">
        <v>8901.643603103119</v>
      </c>
      <c r="F3629" s="128">
        <v>94.64847243000457</v>
      </c>
      <c r="G3629" s="128">
        <v>288.6751345948129</v>
      </c>
      <c r="H3629" s="128">
        <v>8901.643603103119</v>
      </c>
    </row>
    <row r="3631" spans="3:8" ht="12.75">
      <c r="C3631" s="150" t="s">
        <v>1104</v>
      </c>
      <c r="D3631" s="128">
        <v>0.2595792870845864</v>
      </c>
      <c r="F3631" s="128">
        <v>0.3637993815374936</v>
      </c>
      <c r="G3631" s="128">
        <v>1.2542004399484994</v>
      </c>
      <c r="H3631" s="128">
        <v>0.2614496142232809</v>
      </c>
    </row>
    <row r="3632" spans="1:10" ht="12.75">
      <c r="A3632" s="144" t="s">
        <v>1093</v>
      </c>
      <c r="C3632" s="145" t="s">
        <v>1094</v>
      </c>
      <c r="D3632" s="145" t="s">
        <v>1095</v>
      </c>
      <c r="F3632" s="145" t="s">
        <v>1096</v>
      </c>
      <c r="G3632" s="145" t="s">
        <v>1097</v>
      </c>
      <c r="H3632" s="145" t="s">
        <v>1098</v>
      </c>
      <c r="I3632" s="146" t="s">
        <v>1099</v>
      </c>
      <c r="J3632" s="145" t="s">
        <v>1100</v>
      </c>
    </row>
    <row r="3633" spans="1:8" ht="12.75">
      <c r="A3633" s="147" t="s">
        <v>1248</v>
      </c>
      <c r="C3633" s="148">
        <v>285.2129999999888</v>
      </c>
      <c r="D3633" s="128">
        <v>5709608.269065857</v>
      </c>
      <c r="F3633" s="128">
        <v>28475</v>
      </c>
      <c r="G3633" s="128">
        <v>27275</v>
      </c>
      <c r="H3633" s="149" t="s">
        <v>105</v>
      </c>
    </row>
    <row r="3635" spans="4:8" ht="12.75">
      <c r="D3635" s="128">
        <v>5617166.921394348</v>
      </c>
      <c r="F3635" s="128">
        <v>28800</v>
      </c>
      <c r="G3635" s="128">
        <v>26250</v>
      </c>
      <c r="H3635" s="149" t="s">
        <v>106</v>
      </c>
    </row>
    <row r="3637" spans="4:8" ht="12.75">
      <c r="D3637" s="128">
        <v>5869006.223869324</v>
      </c>
      <c r="F3637" s="128">
        <v>28400</v>
      </c>
      <c r="G3637" s="128">
        <v>25175</v>
      </c>
      <c r="H3637" s="149" t="s">
        <v>107</v>
      </c>
    </row>
    <row r="3639" spans="1:10" ht="12.75">
      <c r="A3639" s="144" t="s">
        <v>1101</v>
      </c>
      <c r="C3639" s="150" t="s">
        <v>1102</v>
      </c>
      <c r="D3639" s="128">
        <v>5731927.138109842</v>
      </c>
      <c r="F3639" s="128">
        <v>28558.333333333336</v>
      </c>
      <c r="G3639" s="128">
        <v>26233.333333333336</v>
      </c>
      <c r="H3639" s="128">
        <v>5704654.193597895</v>
      </c>
      <c r="I3639" s="128">
        <v>-0.0001</v>
      </c>
      <c r="J3639" s="128">
        <v>-0.0001</v>
      </c>
    </row>
    <row r="3640" spans="1:8" ht="12.75">
      <c r="A3640" s="127">
        <v>38385.21758101852</v>
      </c>
      <c r="C3640" s="150" t="s">
        <v>1103</v>
      </c>
      <c r="D3640" s="128">
        <v>127394.49558095775</v>
      </c>
      <c r="F3640" s="128">
        <v>212.62251370288453</v>
      </c>
      <c r="G3640" s="128">
        <v>1050.0992016630303</v>
      </c>
      <c r="H3640" s="128">
        <v>127394.49558095775</v>
      </c>
    </row>
    <row r="3642" spans="3:8" ht="12.75">
      <c r="C3642" s="150" t="s">
        <v>1104</v>
      </c>
      <c r="D3642" s="128">
        <v>2.2225421313182867</v>
      </c>
      <c r="F3642" s="128">
        <v>0.7445200363100714</v>
      </c>
      <c r="G3642" s="128">
        <v>4.002919447254245</v>
      </c>
      <c r="H3642" s="128">
        <v>2.2331677128462495</v>
      </c>
    </row>
    <row r="3643" spans="1:10" ht="12.75">
      <c r="A3643" s="144" t="s">
        <v>1093</v>
      </c>
      <c r="C3643" s="145" t="s">
        <v>1094</v>
      </c>
      <c r="D3643" s="145" t="s">
        <v>1095</v>
      </c>
      <c r="F3643" s="145" t="s">
        <v>1096</v>
      </c>
      <c r="G3643" s="145" t="s">
        <v>1097</v>
      </c>
      <c r="H3643" s="145" t="s">
        <v>1098</v>
      </c>
      <c r="I3643" s="146" t="s">
        <v>1099</v>
      </c>
      <c r="J3643" s="145" t="s">
        <v>1100</v>
      </c>
    </row>
    <row r="3644" spans="1:8" ht="12.75">
      <c r="A3644" s="147" t="s">
        <v>1244</v>
      </c>
      <c r="C3644" s="148">
        <v>288.1579999998212</v>
      </c>
      <c r="D3644" s="128">
        <v>409677.3737025261</v>
      </c>
      <c r="F3644" s="128">
        <v>4950</v>
      </c>
      <c r="G3644" s="128">
        <v>4550</v>
      </c>
      <c r="H3644" s="149" t="s">
        <v>108</v>
      </c>
    </row>
    <row r="3646" spans="4:8" ht="12.75">
      <c r="D3646" s="128">
        <v>408768.86159181595</v>
      </c>
      <c r="F3646" s="128">
        <v>4950</v>
      </c>
      <c r="G3646" s="128">
        <v>4550</v>
      </c>
      <c r="H3646" s="149" t="s">
        <v>109</v>
      </c>
    </row>
    <row r="3648" spans="4:8" ht="12.75">
      <c r="D3648" s="128">
        <v>424754.1929593086</v>
      </c>
      <c r="F3648" s="128">
        <v>4950</v>
      </c>
      <c r="G3648" s="128">
        <v>4550</v>
      </c>
      <c r="H3648" s="149" t="s">
        <v>110</v>
      </c>
    </row>
    <row r="3650" spans="1:10" ht="12.75">
      <c r="A3650" s="144" t="s">
        <v>1101</v>
      </c>
      <c r="C3650" s="150" t="s">
        <v>1102</v>
      </c>
      <c r="D3650" s="128">
        <v>414400.1427512169</v>
      </c>
      <c r="F3650" s="128">
        <v>4950</v>
      </c>
      <c r="G3650" s="128">
        <v>4550</v>
      </c>
      <c r="H3650" s="128">
        <v>409653.2400963496</v>
      </c>
      <c r="I3650" s="128">
        <v>-0.0001</v>
      </c>
      <c r="J3650" s="128">
        <v>-0.0001</v>
      </c>
    </row>
    <row r="3651" spans="1:8" ht="12.75">
      <c r="A3651" s="127">
        <v>38385.21800925926</v>
      </c>
      <c r="C3651" s="150" t="s">
        <v>1103</v>
      </c>
      <c r="D3651" s="128">
        <v>8978.369303367746</v>
      </c>
      <c r="H3651" s="128">
        <v>8978.369303367746</v>
      </c>
    </row>
    <row r="3653" spans="3:8" ht="12.75">
      <c r="C3653" s="150" t="s">
        <v>1104</v>
      </c>
      <c r="D3653" s="128">
        <v>2.1665941627722525</v>
      </c>
      <c r="F3653" s="128">
        <v>0</v>
      </c>
      <c r="G3653" s="128">
        <v>0</v>
      </c>
      <c r="H3653" s="128">
        <v>2.191699814520215</v>
      </c>
    </row>
    <row r="3654" spans="1:10" ht="12.75">
      <c r="A3654" s="144" t="s">
        <v>1093</v>
      </c>
      <c r="C3654" s="145" t="s">
        <v>1094</v>
      </c>
      <c r="D3654" s="145" t="s">
        <v>1095</v>
      </c>
      <c r="F3654" s="145" t="s">
        <v>1096</v>
      </c>
      <c r="G3654" s="145" t="s">
        <v>1097</v>
      </c>
      <c r="H3654" s="145" t="s">
        <v>1098</v>
      </c>
      <c r="I3654" s="146" t="s">
        <v>1099</v>
      </c>
      <c r="J3654" s="145" t="s">
        <v>1100</v>
      </c>
    </row>
    <row r="3655" spans="1:8" ht="12.75">
      <c r="A3655" s="147" t="s">
        <v>1245</v>
      </c>
      <c r="C3655" s="148">
        <v>334.94100000010803</v>
      </c>
      <c r="D3655" s="128">
        <v>34429.612084686756</v>
      </c>
      <c r="F3655" s="128">
        <v>31400</v>
      </c>
      <c r="H3655" s="149" t="s">
        <v>111</v>
      </c>
    </row>
    <row r="3657" spans="4:8" ht="12.75">
      <c r="D3657" s="128">
        <v>34242.77613902092</v>
      </c>
      <c r="F3657" s="128">
        <v>31600</v>
      </c>
      <c r="H3657" s="149" t="s">
        <v>112</v>
      </c>
    </row>
    <row r="3659" spans="4:8" ht="12.75">
      <c r="D3659" s="128">
        <v>34217.823991537094</v>
      </c>
      <c r="F3659" s="128">
        <v>31600</v>
      </c>
      <c r="H3659" s="149" t="s">
        <v>113</v>
      </c>
    </row>
    <row r="3661" spans="1:10" ht="12.75">
      <c r="A3661" s="144" t="s">
        <v>1101</v>
      </c>
      <c r="C3661" s="150" t="s">
        <v>1102</v>
      </c>
      <c r="D3661" s="128">
        <v>34296.73740508159</v>
      </c>
      <c r="F3661" s="128">
        <v>31533.333333333336</v>
      </c>
      <c r="H3661" s="128">
        <v>2763.4040717482567</v>
      </c>
      <c r="I3661" s="128">
        <v>-0.0001</v>
      </c>
      <c r="J3661" s="128">
        <v>-0.0001</v>
      </c>
    </row>
    <row r="3662" spans="1:8" ht="12.75">
      <c r="A3662" s="127">
        <v>38385.2184375</v>
      </c>
      <c r="C3662" s="150" t="s">
        <v>1103</v>
      </c>
      <c r="D3662" s="128">
        <v>115.74719338317607</v>
      </c>
      <c r="F3662" s="128">
        <v>115.47005383792514</v>
      </c>
      <c r="H3662" s="128">
        <v>115.74719338317607</v>
      </c>
    </row>
    <row r="3664" spans="3:8" ht="12.75">
      <c r="C3664" s="150" t="s">
        <v>1104</v>
      </c>
      <c r="D3664" s="128">
        <v>0.33748747589625344</v>
      </c>
      <c r="F3664" s="128">
        <v>0.36618410308010074</v>
      </c>
      <c r="H3664" s="128">
        <v>4.188572875263554</v>
      </c>
    </row>
    <row r="3665" spans="1:10" ht="12.75">
      <c r="A3665" s="144" t="s">
        <v>1093</v>
      </c>
      <c r="C3665" s="145" t="s">
        <v>1094</v>
      </c>
      <c r="D3665" s="145" t="s">
        <v>1095</v>
      </c>
      <c r="F3665" s="145" t="s">
        <v>1096</v>
      </c>
      <c r="G3665" s="145" t="s">
        <v>1097</v>
      </c>
      <c r="H3665" s="145" t="s">
        <v>1098</v>
      </c>
      <c r="I3665" s="146" t="s">
        <v>1099</v>
      </c>
      <c r="J3665" s="145" t="s">
        <v>1100</v>
      </c>
    </row>
    <row r="3666" spans="1:8" ht="12.75">
      <c r="A3666" s="147" t="s">
        <v>1249</v>
      </c>
      <c r="C3666" s="148">
        <v>393.36599999992177</v>
      </c>
      <c r="D3666" s="128">
        <v>69025.43232285976</v>
      </c>
      <c r="F3666" s="128">
        <v>8000</v>
      </c>
      <c r="G3666" s="128">
        <v>7900</v>
      </c>
      <c r="H3666" s="149" t="s">
        <v>114</v>
      </c>
    </row>
    <row r="3668" spans="4:8" ht="12.75">
      <c r="D3668" s="128">
        <v>68210.79477012157</v>
      </c>
      <c r="F3668" s="128">
        <v>8000</v>
      </c>
      <c r="G3668" s="128">
        <v>8000</v>
      </c>
      <c r="H3668" s="149" t="s">
        <v>115</v>
      </c>
    </row>
    <row r="3670" spans="4:8" ht="12.75">
      <c r="D3670" s="128">
        <v>67886.2862534523</v>
      </c>
      <c r="F3670" s="128">
        <v>7900</v>
      </c>
      <c r="G3670" s="128">
        <v>8000</v>
      </c>
      <c r="H3670" s="149" t="s">
        <v>116</v>
      </c>
    </row>
    <row r="3672" spans="1:10" ht="12.75">
      <c r="A3672" s="144" t="s">
        <v>1101</v>
      </c>
      <c r="C3672" s="150" t="s">
        <v>1102</v>
      </c>
      <c r="D3672" s="128">
        <v>68374.17111547787</v>
      </c>
      <c r="F3672" s="128">
        <v>7966.666666666666</v>
      </c>
      <c r="G3672" s="128">
        <v>7966.666666666666</v>
      </c>
      <c r="H3672" s="128">
        <v>60407.50444881122</v>
      </c>
      <c r="I3672" s="128">
        <v>-0.0001</v>
      </c>
      <c r="J3672" s="128">
        <v>-0.0001</v>
      </c>
    </row>
    <row r="3673" spans="1:8" ht="12.75">
      <c r="A3673" s="127">
        <v>38385.21890046296</v>
      </c>
      <c r="C3673" s="150" t="s">
        <v>1103</v>
      </c>
      <c r="D3673" s="128">
        <v>586.8835613039512</v>
      </c>
      <c r="F3673" s="128">
        <v>57.73502691896257</v>
      </c>
      <c r="G3673" s="128">
        <v>57.73502691896257</v>
      </c>
      <c r="H3673" s="128">
        <v>586.8835613039512</v>
      </c>
    </row>
    <row r="3675" spans="3:8" ht="12.75">
      <c r="C3675" s="150" t="s">
        <v>1104</v>
      </c>
      <c r="D3675" s="128">
        <v>0.8583410251698075</v>
      </c>
      <c r="F3675" s="128">
        <v>0.724707450865639</v>
      </c>
      <c r="G3675" s="128">
        <v>0.724707450865639</v>
      </c>
      <c r="H3675" s="128">
        <v>0.97154081543175</v>
      </c>
    </row>
    <row r="3676" spans="1:10" ht="12.75">
      <c r="A3676" s="144" t="s">
        <v>1093</v>
      </c>
      <c r="C3676" s="145" t="s">
        <v>1094</v>
      </c>
      <c r="D3676" s="145" t="s">
        <v>1095</v>
      </c>
      <c r="F3676" s="145" t="s">
        <v>1096</v>
      </c>
      <c r="G3676" s="145" t="s">
        <v>1097</v>
      </c>
      <c r="H3676" s="145" t="s">
        <v>1098</v>
      </c>
      <c r="I3676" s="146" t="s">
        <v>1099</v>
      </c>
      <c r="J3676" s="145" t="s">
        <v>1100</v>
      </c>
    </row>
    <row r="3677" spans="1:8" ht="12.75">
      <c r="A3677" s="147" t="s">
        <v>1243</v>
      </c>
      <c r="C3677" s="148">
        <v>396.15199999976903</v>
      </c>
      <c r="D3677" s="128">
        <v>154010.44264674187</v>
      </c>
      <c r="F3677" s="128">
        <v>83400</v>
      </c>
      <c r="G3677" s="128">
        <v>83200</v>
      </c>
      <c r="H3677" s="149" t="s">
        <v>117</v>
      </c>
    </row>
    <row r="3679" spans="4:8" ht="12.75">
      <c r="D3679" s="128">
        <v>153995.0335536003</v>
      </c>
      <c r="F3679" s="128">
        <v>84100</v>
      </c>
      <c r="G3679" s="128">
        <v>83300</v>
      </c>
      <c r="H3679" s="149" t="s">
        <v>118</v>
      </c>
    </row>
    <row r="3681" spans="4:8" ht="12.75">
      <c r="D3681" s="128">
        <v>153659.13322019577</v>
      </c>
      <c r="F3681" s="128">
        <v>83400</v>
      </c>
      <c r="G3681" s="128">
        <v>83900</v>
      </c>
      <c r="H3681" s="149" t="s">
        <v>119</v>
      </c>
    </row>
    <row r="3683" spans="1:10" ht="12.75">
      <c r="A3683" s="144" t="s">
        <v>1101</v>
      </c>
      <c r="C3683" s="150" t="s">
        <v>1102</v>
      </c>
      <c r="D3683" s="128">
        <v>153888.2031401793</v>
      </c>
      <c r="F3683" s="128">
        <v>83633.33333333333</v>
      </c>
      <c r="G3683" s="128">
        <v>83466.66666666667</v>
      </c>
      <c r="H3683" s="128">
        <v>70337.31134469775</v>
      </c>
      <c r="I3683" s="128">
        <v>-0.0001</v>
      </c>
      <c r="J3683" s="128">
        <v>-0.0001</v>
      </c>
    </row>
    <row r="3684" spans="1:8" ht="12.75">
      <c r="A3684" s="127">
        <v>38385.219363425924</v>
      </c>
      <c r="C3684" s="150" t="s">
        <v>1103</v>
      </c>
      <c r="D3684" s="128">
        <v>198.5299252605469</v>
      </c>
      <c r="F3684" s="128">
        <v>404.14518843273805</v>
      </c>
      <c r="G3684" s="128">
        <v>378.5938897200183</v>
      </c>
      <c r="H3684" s="128">
        <v>198.5299252605469</v>
      </c>
    </row>
    <row r="3686" spans="3:8" ht="12.75">
      <c r="C3686" s="150" t="s">
        <v>1104</v>
      </c>
      <c r="D3686" s="128">
        <v>0.12900919057434357</v>
      </c>
      <c r="F3686" s="128">
        <v>0.4832345816254342</v>
      </c>
      <c r="G3686" s="128">
        <v>0.4535869285782965</v>
      </c>
      <c r="H3686" s="128">
        <v>0.28225407179359396</v>
      </c>
    </row>
    <row r="3687" spans="1:10" ht="12.75">
      <c r="A3687" s="144" t="s">
        <v>1093</v>
      </c>
      <c r="C3687" s="145" t="s">
        <v>1094</v>
      </c>
      <c r="D3687" s="145" t="s">
        <v>1095</v>
      </c>
      <c r="F3687" s="145" t="s">
        <v>1096</v>
      </c>
      <c r="G3687" s="145" t="s">
        <v>1097</v>
      </c>
      <c r="H3687" s="145" t="s">
        <v>1098</v>
      </c>
      <c r="I3687" s="146" t="s">
        <v>1099</v>
      </c>
      <c r="J3687" s="145" t="s">
        <v>1100</v>
      </c>
    </row>
    <row r="3688" spans="1:8" ht="12.75">
      <c r="A3688" s="147" t="s">
        <v>1250</v>
      </c>
      <c r="C3688" s="148">
        <v>589.5920000001788</v>
      </c>
      <c r="D3688" s="128">
        <v>6024.076710045338</v>
      </c>
      <c r="F3688" s="128">
        <v>2020.0000000018626</v>
      </c>
      <c r="G3688" s="128">
        <v>2000</v>
      </c>
      <c r="H3688" s="149" t="s">
        <v>120</v>
      </c>
    </row>
    <row r="3690" spans="4:8" ht="12.75">
      <c r="D3690" s="128">
        <v>6060.446648851037</v>
      </c>
      <c r="F3690" s="128">
        <v>2020.0000000018626</v>
      </c>
      <c r="G3690" s="128">
        <v>1990</v>
      </c>
      <c r="H3690" s="149" t="s">
        <v>121</v>
      </c>
    </row>
    <row r="3692" spans="4:8" ht="12.75">
      <c r="D3692" s="128">
        <v>6171.134942941368</v>
      </c>
      <c r="F3692" s="128">
        <v>2000</v>
      </c>
      <c r="G3692" s="128">
        <v>2010</v>
      </c>
      <c r="H3692" s="149" t="s">
        <v>122</v>
      </c>
    </row>
    <row r="3694" spans="1:10" ht="12.75">
      <c r="A3694" s="144" t="s">
        <v>1101</v>
      </c>
      <c r="C3694" s="150" t="s">
        <v>1102</v>
      </c>
      <c r="D3694" s="128">
        <v>6085.219433945915</v>
      </c>
      <c r="F3694" s="128">
        <v>2013.333333334575</v>
      </c>
      <c r="G3694" s="128">
        <v>2000</v>
      </c>
      <c r="H3694" s="128">
        <v>4078.5527672786266</v>
      </c>
      <c r="I3694" s="128">
        <v>-0.0001</v>
      </c>
      <c r="J3694" s="128">
        <v>-0.0001</v>
      </c>
    </row>
    <row r="3695" spans="1:8" ht="12.75">
      <c r="A3695" s="127">
        <v>38385.21986111111</v>
      </c>
      <c r="C3695" s="150" t="s">
        <v>1103</v>
      </c>
      <c r="D3695" s="128">
        <v>76.59503330267425</v>
      </c>
      <c r="F3695" s="128">
        <v>11.547005384859311</v>
      </c>
      <c r="G3695" s="128">
        <v>10</v>
      </c>
      <c r="H3695" s="128">
        <v>76.59503330267425</v>
      </c>
    </row>
    <row r="3697" spans="3:8" ht="12.75">
      <c r="C3697" s="150" t="s">
        <v>1104</v>
      </c>
      <c r="D3697" s="128">
        <v>1.258706183632342</v>
      </c>
      <c r="F3697" s="128">
        <v>0.5735267575257711</v>
      </c>
      <c r="G3697" s="128">
        <v>0.5</v>
      </c>
      <c r="H3697" s="128">
        <v>1.877995398690931</v>
      </c>
    </row>
    <row r="3698" spans="1:10" ht="12.75">
      <c r="A3698" s="144" t="s">
        <v>1093</v>
      </c>
      <c r="C3698" s="145" t="s">
        <v>1094</v>
      </c>
      <c r="D3698" s="145" t="s">
        <v>1095</v>
      </c>
      <c r="F3698" s="145" t="s">
        <v>1096</v>
      </c>
      <c r="G3698" s="145" t="s">
        <v>1097</v>
      </c>
      <c r="H3698" s="145" t="s">
        <v>1098</v>
      </c>
      <c r="I3698" s="146" t="s">
        <v>1099</v>
      </c>
      <c r="J3698" s="145" t="s">
        <v>1100</v>
      </c>
    </row>
    <row r="3699" spans="1:8" ht="12.75">
      <c r="A3699" s="147" t="s">
        <v>1251</v>
      </c>
      <c r="C3699" s="148">
        <v>766.4900000002235</v>
      </c>
      <c r="D3699" s="128">
        <v>1873.8241388238966</v>
      </c>
      <c r="F3699" s="128">
        <v>1632.9999999981374</v>
      </c>
      <c r="G3699" s="128">
        <v>1721</v>
      </c>
      <c r="H3699" s="149" t="s">
        <v>123</v>
      </c>
    </row>
    <row r="3701" spans="4:8" ht="12.75">
      <c r="D3701" s="128">
        <v>1675</v>
      </c>
      <c r="F3701" s="128">
        <v>1625</v>
      </c>
      <c r="G3701" s="128">
        <v>1647</v>
      </c>
      <c r="H3701" s="149" t="s">
        <v>124</v>
      </c>
    </row>
    <row r="3703" spans="4:8" ht="12.75">
      <c r="D3703" s="128">
        <v>1866.577394394204</v>
      </c>
      <c r="F3703" s="128">
        <v>1682</v>
      </c>
      <c r="G3703" s="128">
        <v>1654.9999999981374</v>
      </c>
      <c r="H3703" s="149" t="s">
        <v>125</v>
      </c>
    </row>
    <row r="3705" spans="1:10" ht="12.75">
      <c r="A3705" s="144" t="s">
        <v>1101</v>
      </c>
      <c r="C3705" s="150" t="s">
        <v>1102</v>
      </c>
      <c r="D3705" s="128">
        <v>1805.1338444060334</v>
      </c>
      <c r="F3705" s="128">
        <v>1646.6666666660458</v>
      </c>
      <c r="G3705" s="128">
        <v>1674.3333333327123</v>
      </c>
      <c r="H3705" s="128">
        <v>144.09400700828047</v>
      </c>
      <c r="I3705" s="128">
        <v>-0.0001</v>
      </c>
      <c r="J3705" s="128">
        <v>-0.0001</v>
      </c>
    </row>
    <row r="3706" spans="1:8" ht="12.75">
      <c r="A3706" s="127">
        <v>38385.220358796294</v>
      </c>
      <c r="C3706" s="150" t="s">
        <v>1103</v>
      </c>
      <c r="D3706" s="128">
        <v>112.75744729784745</v>
      </c>
      <c r="F3706" s="128">
        <v>30.859898466436416</v>
      </c>
      <c r="G3706" s="128">
        <v>40.61198509516484</v>
      </c>
      <c r="H3706" s="128">
        <v>112.75744729784745</v>
      </c>
    </row>
    <row r="3708" spans="3:8" ht="12.75">
      <c r="C3708" s="150" t="s">
        <v>1104</v>
      </c>
      <c r="D3708" s="128">
        <v>6.2464867991519775</v>
      </c>
      <c r="F3708" s="128">
        <v>1.8740829028207322</v>
      </c>
      <c r="G3708" s="128">
        <v>2.4255615227063454</v>
      </c>
      <c r="H3708" s="128">
        <v>78.25269741535314</v>
      </c>
    </row>
    <row r="3709" spans="1:16" ht="12.75">
      <c r="A3709" s="138" t="s">
        <v>1183</v>
      </c>
      <c r="B3709" s="133" t="s">
        <v>463</v>
      </c>
      <c r="D3709" s="138" t="s">
        <v>1184</v>
      </c>
      <c r="E3709" s="133" t="s">
        <v>1185</v>
      </c>
      <c r="F3709" s="134" t="s">
        <v>1287</v>
      </c>
      <c r="G3709" s="139" t="s">
        <v>1187</v>
      </c>
      <c r="H3709" s="140">
        <v>3</v>
      </c>
      <c r="I3709" s="141" t="s">
        <v>1188</v>
      </c>
      <c r="J3709" s="140">
        <v>3</v>
      </c>
      <c r="K3709" s="139" t="s">
        <v>1189</v>
      </c>
      <c r="L3709" s="142">
        <v>1</v>
      </c>
      <c r="M3709" s="139" t="s">
        <v>1190</v>
      </c>
      <c r="N3709" s="143">
        <v>1</v>
      </c>
      <c r="O3709" s="139" t="s">
        <v>1191</v>
      </c>
      <c r="P3709" s="143">
        <v>1</v>
      </c>
    </row>
    <row r="3711" spans="1:10" ht="12.75">
      <c r="A3711" s="144" t="s">
        <v>1093</v>
      </c>
      <c r="C3711" s="145" t="s">
        <v>1094</v>
      </c>
      <c r="D3711" s="145" t="s">
        <v>1095</v>
      </c>
      <c r="F3711" s="145" t="s">
        <v>1096</v>
      </c>
      <c r="G3711" s="145" t="s">
        <v>1097</v>
      </c>
      <c r="H3711" s="145" t="s">
        <v>1098</v>
      </c>
      <c r="I3711" s="146" t="s">
        <v>1099</v>
      </c>
      <c r="J3711" s="145" t="s">
        <v>1100</v>
      </c>
    </row>
    <row r="3712" spans="1:8" ht="12.75">
      <c r="A3712" s="147" t="s">
        <v>1215</v>
      </c>
      <c r="C3712" s="148">
        <v>178.2290000000503</v>
      </c>
      <c r="D3712" s="128">
        <v>311.5</v>
      </c>
      <c r="F3712" s="128">
        <v>331</v>
      </c>
      <c r="G3712" s="128">
        <v>323</v>
      </c>
      <c r="H3712" s="149" t="s">
        <v>126</v>
      </c>
    </row>
    <row r="3714" spans="4:8" ht="12.75">
      <c r="D3714" s="128">
        <v>327.70242862729356</v>
      </c>
      <c r="F3714" s="128">
        <v>284</v>
      </c>
      <c r="G3714" s="128">
        <v>270</v>
      </c>
      <c r="H3714" s="149" t="s">
        <v>127</v>
      </c>
    </row>
    <row r="3716" spans="4:8" ht="12.75">
      <c r="D3716" s="128">
        <v>292</v>
      </c>
      <c r="F3716" s="128">
        <v>285</v>
      </c>
      <c r="G3716" s="128">
        <v>294</v>
      </c>
      <c r="H3716" s="149" t="s">
        <v>128</v>
      </c>
    </row>
    <row r="3718" spans="1:8" ht="12.75">
      <c r="A3718" s="144" t="s">
        <v>1101</v>
      </c>
      <c r="C3718" s="150" t="s">
        <v>1102</v>
      </c>
      <c r="D3718" s="128">
        <v>310.4008095424312</v>
      </c>
      <c r="F3718" s="128">
        <v>300</v>
      </c>
      <c r="G3718" s="128">
        <v>295.6666666666667</v>
      </c>
      <c r="H3718" s="128">
        <v>12.694429334097851</v>
      </c>
    </row>
    <row r="3719" spans="1:8" ht="12.75">
      <c r="A3719" s="127">
        <v>38385.22256944444</v>
      </c>
      <c r="C3719" s="150" t="s">
        <v>1103</v>
      </c>
      <c r="D3719" s="128">
        <v>17.8765773351122</v>
      </c>
      <c r="F3719" s="128">
        <v>26.851443164195103</v>
      </c>
      <c r="G3719" s="128">
        <v>26.53927906581739</v>
      </c>
      <c r="H3719" s="128">
        <v>17.8765773351122</v>
      </c>
    </row>
    <row r="3721" spans="3:8" ht="12.75">
      <c r="C3721" s="150" t="s">
        <v>1104</v>
      </c>
      <c r="D3721" s="128">
        <v>5.759191595364865</v>
      </c>
      <c r="F3721" s="128">
        <v>8.950481054731698</v>
      </c>
      <c r="G3721" s="128">
        <v>8.976080856533503</v>
      </c>
      <c r="H3721" s="128">
        <v>140.82222102804457</v>
      </c>
    </row>
    <row r="3722" spans="1:10" ht="12.75">
      <c r="A3722" s="144" t="s">
        <v>1093</v>
      </c>
      <c r="C3722" s="145" t="s">
        <v>1094</v>
      </c>
      <c r="D3722" s="145" t="s">
        <v>1095</v>
      </c>
      <c r="F3722" s="145" t="s">
        <v>1096</v>
      </c>
      <c r="G3722" s="145" t="s">
        <v>1097</v>
      </c>
      <c r="H3722" s="145" t="s">
        <v>1098</v>
      </c>
      <c r="I3722" s="146" t="s">
        <v>1099</v>
      </c>
      <c r="J3722" s="145" t="s">
        <v>1100</v>
      </c>
    </row>
    <row r="3723" spans="1:8" ht="12.75">
      <c r="A3723" s="147" t="s">
        <v>1244</v>
      </c>
      <c r="C3723" s="148">
        <v>251.61100000003353</v>
      </c>
      <c r="D3723" s="128">
        <v>21816.603013813496</v>
      </c>
      <c r="F3723" s="128">
        <v>18200</v>
      </c>
      <c r="G3723" s="128">
        <v>18500</v>
      </c>
      <c r="H3723" s="149" t="s">
        <v>129</v>
      </c>
    </row>
    <row r="3725" spans="4:8" ht="12.75">
      <c r="D3725" s="128">
        <v>21639.940133333206</v>
      </c>
      <c r="F3725" s="128">
        <v>18500</v>
      </c>
      <c r="G3725" s="128">
        <v>18400</v>
      </c>
      <c r="H3725" s="149" t="s">
        <v>130</v>
      </c>
    </row>
    <row r="3727" spans="4:8" ht="12.75">
      <c r="D3727" s="128">
        <v>21728.86171618104</v>
      </c>
      <c r="F3727" s="128">
        <v>18400</v>
      </c>
      <c r="G3727" s="128">
        <v>18500</v>
      </c>
      <c r="H3727" s="149" t="s">
        <v>131</v>
      </c>
    </row>
    <row r="3729" spans="1:10" ht="12.75">
      <c r="A3729" s="144" t="s">
        <v>1101</v>
      </c>
      <c r="C3729" s="150" t="s">
        <v>1102</v>
      </c>
      <c r="D3729" s="128">
        <v>21728.46828777591</v>
      </c>
      <c r="F3729" s="128">
        <v>18366.666666666668</v>
      </c>
      <c r="G3729" s="128">
        <v>18466.666666666668</v>
      </c>
      <c r="H3729" s="128">
        <v>3311.3087404958846</v>
      </c>
      <c r="I3729" s="128">
        <v>-0.0001</v>
      </c>
      <c r="J3729" s="128">
        <v>-0.0001</v>
      </c>
    </row>
    <row r="3730" spans="1:8" ht="12.75">
      <c r="A3730" s="127">
        <v>38385.22304398148</v>
      </c>
      <c r="C3730" s="150" t="s">
        <v>1103</v>
      </c>
      <c r="D3730" s="128">
        <v>88.33209736123685</v>
      </c>
      <c r="F3730" s="128">
        <v>152.7525231651947</v>
      </c>
      <c r="G3730" s="128">
        <v>57.73502691896257</v>
      </c>
      <c r="H3730" s="128">
        <v>88.33209736123685</v>
      </c>
    </row>
    <row r="3732" spans="3:8" ht="12.75">
      <c r="C3732" s="150" t="s">
        <v>1104</v>
      </c>
      <c r="D3732" s="128">
        <v>0.40652703260694684</v>
      </c>
      <c r="F3732" s="128">
        <v>0.8316834292115864</v>
      </c>
      <c r="G3732" s="128">
        <v>0.3126445501026853</v>
      </c>
      <c r="H3732" s="128">
        <v>2.667588687245415</v>
      </c>
    </row>
    <row r="3733" spans="1:10" ht="12.75">
      <c r="A3733" s="144" t="s">
        <v>1093</v>
      </c>
      <c r="C3733" s="145" t="s">
        <v>1094</v>
      </c>
      <c r="D3733" s="145" t="s">
        <v>1095</v>
      </c>
      <c r="F3733" s="145" t="s">
        <v>1096</v>
      </c>
      <c r="G3733" s="145" t="s">
        <v>1097</v>
      </c>
      <c r="H3733" s="145" t="s">
        <v>1098</v>
      </c>
      <c r="I3733" s="146" t="s">
        <v>1099</v>
      </c>
      <c r="J3733" s="145" t="s">
        <v>1100</v>
      </c>
    </row>
    <row r="3734" spans="1:8" ht="12.75">
      <c r="A3734" s="147" t="s">
        <v>1247</v>
      </c>
      <c r="C3734" s="148">
        <v>257.6099999998696</v>
      </c>
      <c r="D3734" s="128">
        <v>31949.906456142664</v>
      </c>
      <c r="F3734" s="128">
        <v>10962.5</v>
      </c>
      <c r="G3734" s="128">
        <v>10815</v>
      </c>
      <c r="H3734" s="149" t="s">
        <v>132</v>
      </c>
    </row>
    <row r="3736" spans="4:8" ht="12.75">
      <c r="D3736" s="128">
        <v>32465.65654474497</v>
      </c>
      <c r="F3736" s="128">
        <v>10922.5</v>
      </c>
      <c r="G3736" s="128">
        <v>10767.5</v>
      </c>
      <c r="H3736" s="149" t="s">
        <v>133</v>
      </c>
    </row>
    <row r="3738" spans="4:8" ht="12.75">
      <c r="D3738" s="128">
        <v>31898.71736457944</v>
      </c>
      <c r="F3738" s="128">
        <v>11062.5</v>
      </c>
      <c r="G3738" s="128">
        <v>10862.5</v>
      </c>
      <c r="H3738" s="149" t="s">
        <v>134</v>
      </c>
    </row>
    <row r="3740" spans="1:10" ht="12.75">
      <c r="A3740" s="144" t="s">
        <v>1101</v>
      </c>
      <c r="C3740" s="150" t="s">
        <v>1102</v>
      </c>
      <c r="D3740" s="128">
        <v>32104.760121822357</v>
      </c>
      <c r="F3740" s="128">
        <v>10982.5</v>
      </c>
      <c r="G3740" s="128">
        <v>10815</v>
      </c>
      <c r="H3740" s="128">
        <v>21206.010121822357</v>
      </c>
      <c r="I3740" s="128">
        <v>-0.0001</v>
      </c>
      <c r="J3740" s="128">
        <v>-0.0001</v>
      </c>
    </row>
    <row r="3741" spans="1:8" ht="12.75">
      <c r="A3741" s="127">
        <v>38385.22368055556</v>
      </c>
      <c r="C3741" s="150" t="s">
        <v>1103</v>
      </c>
      <c r="D3741" s="128">
        <v>313.5916960518602</v>
      </c>
      <c r="F3741" s="128">
        <v>72.11102550927978</v>
      </c>
      <c r="G3741" s="128">
        <v>47.5</v>
      </c>
      <c r="H3741" s="128">
        <v>313.5916960518602</v>
      </c>
    </row>
    <row r="3743" spans="3:8" ht="12.75">
      <c r="C3743" s="150" t="s">
        <v>1104</v>
      </c>
      <c r="D3743" s="128">
        <v>0.9767763249497214</v>
      </c>
      <c r="F3743" s="128">
        <v>0.6565993672595474</v>
      </c>
      <c r="G3743" s="128">
        <v>0.439204808136847</v>
      </c>
      <c r="H3743" s="128">
        <v>1.478786882824101</v>
      </c>
    </row>
    <row r="3744" spans="1:10" ht="12.75">
      <c r="A3744" s="144" t="s">
        <v>1093</v>
      </c>
      <c r="C3744" s="145" t="s">
        <v>1094</v>
      </c>
      <c r="D3744" s="145" t="s">
        <v>1095</v>
      </c>
      <c r="F3744" s="145" t="s">
        <v>1096</v>
      </c>
      <c r="G3744" s="145" t="s">
        <v>1097</v>
      </c>
      <c r="H3744" s="145" t="s">
        <v>1098</v>
      </c>
      <c r="I3744" s="146" t="s">
        <v>1099</v>
      </c>
      <c r="J3744" s="145" t="s">
        <v>1100</v>
      </c>
    </row>
    <row r="3745" spans="1:8" ht="12.75">
      <c r="A3745" s="147" t="s">
        <v>1246</v>
      </c>
      <c r="C3745" s="148">
        <v>259.9399999999441</v>
      </c>
      <c r="D3745" s="128">
        <v>34800.95241779089</v>
      </c>
      <c r="F3745" s="128">
        <v>16975</v>
      </c>
      <c r="G3745" s="128">
        <v>17100</v>
      </c>
      <c r="H3745" s="149" t="s">
        <v>135</v>
      </c>
    </row>
    <row r="3747" spans="4:8" ht="12.75">
      <c r="D3747" s="128">
        <v>34143.47567886114</v>
      </c>
      <c r="F3747" s="128">
        <v>17075</v>
      </c>
      <c r="G3747" s="128">
        <v>17075</v>
      </c>
      <c r="H3747" s="149" t="s">
        <v>136</v>
      </c>
    </row>
    <row r="3749" spans="4:8" ht="12.75">
      <c r="D3749" s="128">
        <v>34424.86294335127</v>
      </c>
      <c r="F3749" s="128">
        <v>17100</v>
      </c>
      <c r="G3749" s="128">
        <v>17125</v>
      </c>
      <c r="H3749" s="149" t="s">
        <v>137</v>
      </c>
    </row>
    <row r="3751" spans="1:10" ht="12.75">
      <c r="A3751" s="144" t="s">
        <v>1101</v>
      </c>
      <c r="C3751" s="150" t="s">
        <v>1102</v>
      </c>
      <c r="D3751" s="128">
        <v>34456.43034666777</v>
      </c>
      <c r="F3751" s="128">
        <v>17050</v>
      </c>
      <c r="G3751" s="128">
        <v>17100</v>
      </c>
      <c r="H3751" s="128">
        <v>17381.682871920293</v>
      </c>
      <c r="I3751" s="128">
        <v>-0.0001</v>
      </c>
      <c r="J3751" s="128">
        <v>-0.0001</v>
      </c>
    </row>
    <row r="3752" spans="1:8" ht="12.75">
      <c r="A3752" s="127">
        <v>38385.22435185185</v>
      </c>
      <c r="C3752" s="150" t="s">
        <v>1103</v>
      </c>
      <c r="D3752" s="128">
        <v>329.873144212104</v>
      </c>
      <c r="F3752" s="128">
        <v>66.14378277661476</v>
      </c>
      <c r="G3752" s="128">
        <v>25</v>
      </c>
      <c r="H3752" s="128">
        <v>329.873144212104</v>
      </c>
    </row>
    <row r="3754" spans="3:8" ht="12.75">
      <c r="C3754" s="150" t="s">
        <v>1104</v>
      </c>
      <c r="D3754" s="128">
        <v>0.9573630840259271</v>
      </c>
      <c r="F3754" s="128">
        <v>0.38794007493615695</v>
      </c>
      <c r="G3754" s="128">
        <v>0.14619883040935672</v>
      </c>
      <c r="H3754" s="128">
        <v>1.8978205196978168</v>
      </c>
    </row>
    <row r="3755" spans="1:10" ht="12.75">
      <c r="A3755" s="144" t="s">
        <v>1093</v>
      </c>
      <c r="C3755" s="145" t="s">
        <v>1094</v>
      </c>
      <c r="D3755" s="145" t="s">
        <v>1095</v>
      </c>
      <c r="F3755" s="145" t="s">
        <v>1096</v>
      </c>
      <c r="G3755" s="145" t="s">
        <v>1097</v>
      </c>
      <c r="H3755" s="145" t="s">
        <v>1098</v>
      </c>
      <c r="I3755" s="146" t="s">
        <v>1099</v>
      </c>
      <c r="J3755" s="145" t="s">
        <v>1100</v>
      </c>
    </row>
    <row r="3756" spans="1:8" ht="12.75">
      <c r="A3756" s="147" t="s">
        <v>1248</v>
      </c>
      <c r="C3756" s="148">
        <v>285.2129999999888</v>
      </c>
      <c r="D3756" s="128">
        <v>10400.000000029802</v>
      </c>
      <c r="F3756" s="128">
        <v>9750</v>
      </c>
      <c r="G3756" s="128">
        <v>9950</v>
      </c>
      <c r="H3756" s="149" t="s">
        <v>138</v>
      </c>
    </row>
    <row r="3758" spans="4:8" ht="12.75">
      <c r="D3758" s="128">
        <v>10417.65554998815</v>
      </c>
      <c r="F3758" s="128">
        <v>9750</v>
      </c>
      <c r="G3758" s="128">
        <v>9950</v>
      </c>
      <c r="H3758" s="149" t="s">
        <v>139</v>
      </c>
    </row>
    <row r="3760" spans="4:8" ht="12.75">
      <c r="D3760" s="128">
        <v>10400.000000029802</v>
      </c>
      <c r="F3760" s="128">
        <v>9775</v>
      </c>
      <c r="G3760" s="128">
        <v>9975</v>
      </c>
      <c r="H3760" s="149" t="s">
        <v>140</v>
      </c>
    </row>
    <row r="3762" spans="1:10" ht="12.75">
      <c r="A3762" s="144" t="s">
        <v>1101</v>
      </c>
      <c r="C3762" s="150" t="s">
        <v>1102</v>
      </c>
      <c r="D3762" s="128">
        <v>10405.885183349252</v>
      </c>
      <c r="F3762" s="128">
        <v>9758.333333333334</v>
      </c>
      <c r="G3762" s="128">
        <v>9958.333333333334</v>
      </c>
      <c r="H3762" s="128">
        <v>536.980768606441</v>
      </c>
      <c r="I3762" s="128">
        <v>-0.0001</v>
      </c>
      <c r="J3762" s="128">
        <v>-0.0001</v>
      </c>
    </row>
    <row r="3763" spans="1:8" ht="12.75">
      <c r="A3763" s="127">
        <v>38385.225023148145</v>
      </c>
      <c r="C3763" s="150" t="s">
        <v>1103</v>
      </c>
      <c r="D3763" s="128">
        <v>10.193436521711003</v>
      </c>
      <c r="F3763" s="128">
        <v>14.433756729740642</v>
      </c>
      <c r="G3763" s="128">
        <v>14.433756729740642</v>
      </c>
      <c r="H3763" s="128">
        <v>10.193436521711003</v>
      </c>
    </row>
    <row r="3765" spans="3:8" ht="12.75">
      <c r="C3765" s="150" t="s">
        <v>1104</v>
      </c>
      <c r="D3765" s="128">
        <v>0.0979583797255596</v>
      </c>
      <c r="F3765" s="128">
        <v>0.1479121099546436</v>
      </c>
      <c r="G3765" s="128">
        <v>0.14494149017312777</v>
      </c>
      <c r="H3765" s="128">
        <v>1.8982870742586846</v>
      </c>
    </row>
    <row r="3766" spans="1:10" ht="12.75">
      <c r="A3766" s="144" t="s">
        <v>1093</v>
      </c>
      <c r="C3766" s="145" t="s">
        <v>1094</v>
      </c>
      <c r="D3766" s="145" t="s">
        <v>1095</v>
      </c>
      <c r="F3766" s="145" t="s">
        <v>1096</v>
      </c>
      <c r="G3766" s="145" t="s">
        <v>1097</v>
      </c>
      <c r="H3766" s="145" t="s">
        <v>1098</v>
      </c>
      <c r="I3766" s="146" t="s">
        <v>1099</v>
      </c>
      <c r="J3766" s="145" t="s">
        <v>1100</v>
      </c>
    </row>
    <row r="3767" spans="1:8" ht="12.75">
      <c r="A3767" s="147" t="s">
        <v>1244</v>
      </c>
      <c r="C3767" s="148">
        <v>288.1579999998212</v>
      </c>
      <c r="D3767" s="128">
        <v>4055.7215525582433</v>
      </c>
      <c r="F3767" s="128">
        <v>3680</v>
      </c>
      <c r="G3767" s="128">
        <v>3480</v>
      </c>
      <c r="H3767" s="149" t="s">
        <v>141</v>
      </c>
    </row>
    <row r="3769" spans="4:8" ht="12.75">
      <c r="D3769" s="128">
        <v>4098.868596762419</v>
      </c>
      <c r="F3769" s="128">
        <v>3680</v>
      </c>
      <c r="G3769" s="128">
        <v>3480</v>
      </c>
      <c r="H3769" s="149" t="s">
        <v>142</v>
      </c>
    </row>
    <row r="3771" spans="4:8" ht="12.75">
      <c r="D3771" s="128">
        <v>4096.937434799969</v>
      </c>
      <c r="F3771" s="128">
        <v>3680</v>
      </c>
      <c r="G3771" s="128">
        <v>3480</v>
      </c>
      <c r="H3771" s="149" t="s">
        <v>143</v>
      </c>
    </row>
    <row r="3773" spans="1:10" ht="12.75">
      <c r="A3773" s="144" t="s">
        <v>1101</v>
      </c>
      <c r="C3773" s="150" t="s">
        <v>1102</v>
      </c>
      <c r="D3773" s="128">
        <v>4083.8425280402107</v>
      </c>
      <c r="F3773" s="128">
        <v>3680</v>
      </c>
      <c r="G3773" s="128">
        <v>3480</v>
      </c>
      <c r="H3773" s="128">
        <v>505.39120060658206</v>
      </c>
      <c r="I3773" s="128">
        <v>-0.0001</v>
      </c>
      <c r="J3773" s="128">
        <v>-0.0001</v>
      </c>
    </row>
    <row r="3774" spans="1:8" ht="12.75">
      <c r="A3774" s="127">
        <v>38385.225439814814</v>
      </c>
      <c r="C3774" s="150" t="s">
        <v>1103</v>
      </c>
      <c r="D3774" s="128">
        <v>24.372613589263764</v>
      </c>
      <c r="H3774" s="128">
        <v>24.372613589263764</v>
      </c>
    </row>
    <row r="3776" spans="3:8" ht="12.75">
      <c r="C3776" s="150" t="s">
        <v>1104</v>
      </c>
      <c r="D3776" s="128">
        <v>0.5968059106568907</v>
      </c>
      <c r="F3776" s="128">
        <v>0</v>
      </c>
      <c r="G3776" s="128">
        <v>0</v>
      </c>
      <c r="H3776" s="128">
        <v>4.822524325712675</v>
      </c>
    </row>
    <row r="3777" spans="1:10" ht="12.75">
      <c r="A3777" s="144" t="s">
        <v>1093</v>
      </c>
      <c r="C3777" s="145" t="s">
        <v>1094</v>
      </c>
      <c r="D3777" s="145" t="s">
        <v>1095</v>
      </c>
      <c r="F3777" s="145" t="s">
        <v>1096</v>
      </c>
      <c r="G3777" s="145" t="s">
        <v>1097</v>
      </c>
      <c r="H3777" s="145" t="s">
        <v>1098</v>
      </c>
      <c r="I3777" s="146" t="s">
        <v>1099</v>
      </c>
      <c r="J3777" s="145" t="s">
        <v>1100</v>
      </c>
    </row>
    <row r="3778" spans="1:8" ht="12.75">
      <c r="A3778" s="147" t="s">
        <v>1245</v>
      </c>
      <c r="C3778" s="148">
        <v>334.94100000010803</v>
      </c>
      <c r="D3778" s="128">
        <v>31891.4973141551</v>
      </c>
      <c r="F3778" s="128">
        <v>30900</v>
      </c>
      <c r="H3778" s="149" t="s">
        <v>144</v>
      </c>
    </row>
    <row r="3780" spans="4:8" ht="12.75">
      <c r="D3780" s="128">
        <v>32205.87251010537</v>
      </c>
      <c r="F3780" s="128">
        <v>31200</v>
      </c>
      <c r="H3780" s="149" t="s">
        <v>145</v>
      </c>
    </row>
    <row r="3782" spans="4:8" ht="12.75">
      <c r="D3782" s="128">
        <v>32021.64216557145</v>
      </c>
      <c r="F3782" s="128">
        <v>31200</v>
      </c>
      <c r="H3782" s="149" t="s">
        <v>146</v>
      </c>
    </row>
    <row r="3784" spans="1:10" ht="12.75">
      <c r="A3784" s="144" t="s">
        <v>1101</v>
      </c>
      <c r="C3784" s="150" t="s">
        <v>1102</v>
      </c>
      <c r="D3784" s="128">
        <v>32039.670663277306</v>
      </c>
      <c r="F3784" s="128">
        <v>31100</v>
      </c>
      <c r="H3784" s="128">
        <v>939.6706632773082</v>
      </c>
      <c r="I3784" s="128">
        <v>-0.0001</v>
      </c>
      <c r="J3784" s="128">
        <v>-0.0001</v>
      </c>
    </row>
    <row r="3785" spans="1:8" ht="12.75">
      <c r="A3785" s="127">
        <v>38385.22586805555</v>
      </c>
      <c r="C3785" s="150" t="s">
        <v>1103</v>
      </c>
      <c r="D3785" s="128">
        <v>157.9611059863637</v>
      </c>
      <c r="F3785" s="128">
        <v>173.20508075688772</v>
      </c>
      <c r="H3785" s="128">
        <v>157.9611059863637</v>
      </c>
    </row>
    <row r="3787" spans="3:8" ht="12.75">
      <c r="C3787" s="150" t="s">
        <v>1104</v>
      </c>
      <c r="D3787" s="128">
        <v>0.4930172586555734</v>
      </c>
      <c r="F3787" s="128">
        <v>0.5569295201186101</v>
      </c>
      <c r="H3787" s="128">
        <v>16.810262590878338</v>
      </c>
    </row>
    <row r="3788" spans="1:10" ht="12.75">
      <c r="A3788" s="144" t="s">
        <v>1093</v>
      </c>
      <c r="C3788" s="145" t="s">
        <v>1094</v>
      </c>
      <c r="D3788" s="145" t="s">
        <v>1095</v>
      </c>
      <c r="F3788" s="145" t="s">
        <v>1096</v>
      </c>
      <c r="G3788" s="145" t="s">
        <v>1097</v>
      </c>
      <c r="H3788" s="145" t="s">
        <v>1098</v>
      </c>
      <c r="I3788" s="146" t="s">
        <v>1099</v>
      </c>
      <c r="J3788" s="145" t="s">
        <v>1100</v>
      </c>
    </row>
    <row r="3789" spans="1:8" ht="12.75">
      <c r="A3789" s="147" t="s">
        <v>1249</v>
      </c>
      <c r="C3789" s="148">
        <v>393.36599999992177</v>
      </c>
      <c r="D3789" s="128">
        <v>16499.31447380781</v>
      </c>
      <c r="F3789" s="128">
        <v>7900</v>
      </c>
      <c r="G3789" s="128">
        <v>7800</v>
      </c>
      <c r="H3789" s="149" t="s">
        <v>147</v>
      </c>
    </row>
    <row r="3791" spans="4:8" ht="12.75">
      <c r="D3791" s="128">
        <v>16807.32188165188</v>
      </c>
      <c r="F3791" s="128">
        <v>7900</v>
      </c>
      <c r="G3791" s="128">
        <v>7900</v>
      </c>
      <c r="H3791" s="149" t="s">
        <v>148</v>
      </c>
    </row>
    <row r="3793" spans="4:8" ht="12.75">
      <c r="D3793" s="128">
        <v>17085.373114317656</v>
      </c>
      <c r="F3793" s="128">
        <v>7800</v>
      </c>
      <c r="G3793" s="128">
        <v>7900</v>
      </c>
      <c r="H3793" s="149" t="s">
        <v>149</v>
      </c>
    </row>
    <row r="3795" spans="1:10" ht="12.75">
      <c r="A3795" s="144" t="s">
        <v>1101</v>
      </c>
      <c r="C3795" s="150" t="s">
        <v>1102</v>
      </c>
      <c r="D3795" s="128">
        <v>16797.336489925783</v>
      </c>
      <c r="F3795" s="128">
        <v>7866.666666666666</v>
      </c>
      <c r="G3795" s="128">
        <v>7866.666666666666</v>
      </c>
      <c r="H3795" s="128">
        <v>8930.669823259115</v>
      </c>
      <c r="I3795" s="128">
        <v>-0.0001</v>
      </c>
      <c r="J3795" s="128">
        <v>-0.0001</v>
      </c>
    </row>
    <row r="3796" spans="1:8" ht="12.75">
      <c r="A3796" s="127">
        <v>38385.226319444446</v>
      </c>
      <c r="C3796" s="150" t="s">
        <v>1103</v>
      </c>
      <c r="D3796" s="128">
        <v>293.15689240577746</v>
      </c>
      <c r="F3796" s="128">
        <v>57.73502691896257</v>
      </c>
      <c r="G3796" s="128">
        <v>57.73502691896257</v>
      </c>
      <c r="H3796" s="128">
        <v>293.15689240577746</v>
      </c>
    </row>
    <row r="3798" spans="3:8" ht="12.75">
      <c r="C3798" s="150" t="s">
        <v>1104</v>
      </c>
      <c r="D3798" s="128">
        <v>1.7452581996056256</v>
      </c>
      <c r="F3798" s="128">
        <v>0.7339198337156261</v>
      </c>
      <c r="G3798" s="128">
        <v>0.7339198337156261</v>
      </c>
      <c r="H3798" s="128">
        <v>3.282585720975565</v>
      </c>
    </row>
    <row r="3799" spans="1:10" ht="12.75">
      <c r="A3799" s="144" t="s">
        <v>1093</v>
      </c>
      <c r="C3799" s="145" t="s">
        <v>1094</v>
      </c>
      <c r="D3799" s="145" t="s">
        <v>1095</v>
      </c>
      <c r="F3799" s="145" t="s">
        <v>1096</v>
      </c>
      <c r="G3799" s="145" t="s">
        <v>1097</v>
      </c>
      <c r="H3799" s="145" t="s">
        <v>1098</v>
      </c>
      <c r="I3799" s="146" t="s">
        <v>1099</v>
      </c>
      <c r="J3799" s="145" t="s">
        <v>1100</v>
      </c>
    </row>
    <row r="3800" spans="1:8" ht="12.75">
      <c r="A3800" s="147" t="s">
        <v>1243</v>
      </c>
      <c r="C3800" s="148">
        <v>396.15199999976903</v>
      </c>
      <c r="D3800" s="128">
        <v>86569.80377435684</v>
      </c>
      <c r="F3800" s="128">
        <v>83500</v>
      </c>
      <c r="G3800" s="128">
        <v>83200</v>
      </c>
      <c r="H3800" s="149" t="s">
        <v>150</v>
      </c>
    </row>
    <row r="3802" spans="4:8" ht="12.75">
      <c r="D3802" s="128">
        <v>87073.83223092556</v>
      </c>
      <c r="F3802" s="128">
        <v>83100</v>
      </c>
      <c r="G3802" s="128">
        <v>83600</v>
      </c>
      <c r="H3802" s="149" t="s">
        <v>151</v>
      </c>
    </row>
    <row r="3804" spans="4:8" ht="12.75">
      <c r="D3804" s="128">
        <v>87300</v>
      </c>
      <c r="F3804" s="128">
        <v>83300</v>
      </c>
      <c r="G3804" s="128">
        <v>83600</v>
      </c>
      <c r="H3804" s="149" t="s">
        <v>152</v>
      </c>
    </row>
    <row r="3806" spans="1:10" ht="12.75">
      <c r="A3806" s="144" t="s">
        <v>1101</v>
      </c>
      <c r="C3806" s="150" t="s">
        <v>1102</v>
      </c>
      <c r="D3806" s="128">
        <v>86981.21200176081</v>
      </c>
      <c r="F3806" s="128">
        <v>83300</v>
      </c>
      <c r="G3806" s="128">
        <v>83466.66666666667</v>
      </c>
      <c r="H3806" s="128">
        <v>3598.7704639090366</v>
      </c>
      <c r="I3806" s="128">
        <v>-0.0001</v>
      </c>
      <c r="J3806" s="128">
        <v>-0.0001</v>
      </c>
    </row>
    <row r="3807" spans="1:8" ht="12.75">
      <c r="A3807" s="127">
        <v>38385.22678240741</v>
      </c>
      <c r="C3807" s="150" t="s">
        <v>1103</v>
      </c>
      <c r="D3807" s="128">
        <v>373.8054468891852</v>
      </c>
      <c r="F3807" s="128">
        <v>200</v>
      </c>
      <c r="G3807" s="128">
        <v>230.94010767585027</v>
      </c>
      <c r="H3807" s="128">
        <v>373.8054468891852</v>
      </c>
    </row>
    <row r="3809" spans="3:8" ht="12.75">
      <c r="C3809" s="150" t="s">
        <v>1104</v>
      </c>
      <c r="D3809" s="128">
        <v>0.4297542403543629</v>
      </c>
      <c r="F3809" s="128">
        <v>0.24009603841536614</v>
      </c>
      <c r="G3809" s="128">
        <v>0.2766854325189899</v>
      </c>
      <c r="H3809" s="128">
        <v>10.387032199968434</v>
      </c>
    </row>
    <row r="3810" spans="1:10" ht="12.75">
      <c r="A3810" s="144" t="s">
        <v>1093</v>
      </c>
      <c r="C3810" s="145" t="s">
        <v>1094</v>
      </c>
      <c r="D3810" s="145" t="s">
        <v>1095</v>
      </c>
      <c r="F3810" s="145" t="s">
        <v>1096</v>
      </c>
      <c r="G3810" s="145" t="s">
        <v>1097</v>
      </c>
      <c r="H3810" s="145" t="s">
        <v>1098</v>
      </c>
      <c r="I3810" s="146" t="s">
        <v>1099</v>
      </c>
      <c r="J3810" s="145" t="s">
        <v>1100</v>
      </c>
    </row>
    <row r="3811" spans="1:8" ht="12.75">
      <c r="A3811" s="147" t="s">
        <v>1250</v>
      </c>
      <c r="C3811" s="148">
        <v>589.5920000001788</v>
      </c>
      <c r="D3811" s="128">
        <v>2611.971547227353</v>
      </c>
      <c r="F3811" s="128">
        <v>1640</v>
      </c>
      <c r="G3811" s="128">
        <v>1660</v>
      </c>
      <c r="H3811" s="149" t="s">
        <v>153</v>
      </c>
    </row>
    <row r="3813" spans="4:8" ht="12.75">
      <c r="D3813" s="128">
        <v>2655.8114050216973</v>
      </c>
      <c r="F3813" s="128">
        <v>1660</v>
      </c>
      <c r="G3813" s="128">
        <v>1620.0000000018626</v>
      </c>
      <c r="H3813" s="149" t="s">
        <v>154</v>
      </c>
    </row>
    <row r="3815" spans="4:8" ht="12.75">
      <c r="D3815" s="128">
        <v>2571.1859227865934</v>
      </c>
      <c r="F3815" s="128">
        <v>1670.0000000018626</v>
      </c>
      <c r="G3815" s="128">
        <v>1650</v>
      </c>
      <c r="H3815" s="149" t="s">
        <v>155</v>
      </c>
    </row>
    <row r="3817" spans="1:10" ht="12.75">
      <c r="A3817" s="144" t="s">
        <v>1101</v>
      </c>
      <c r="C3817" s="150" t="s">
        <v>1102</v>
      </c>
      <c r="D3817" s="128">
        <v>2612.9896250118813</v>
      </c>
      <c r="F3817" s="128">
        <v>1656.6666666672877</v>
      </c>
      <c r="G3817" s="128">
        <v>1643.3333333339542</v>
      </c>
      <c r="H3817" s="128">
        <v>962.9896250112604</v>
      </c>
      <c r="I3817" s="128">
        <v>-0.0001</v>
      </c>
      <c r="J3817" s="128">
        <v>-0.0001</v>
      </c>
    </row>
    <row r="3818" spans="1:8" ht="12.75">
      <c r="A3818" s="127">
        <v>38385.227268518516</v>
      </c>
      <c r="C3818" s="150" t="s">
        <v>1103</v>
      </c>
      <c r="D3818" s="128">
        <v>42.32192602732181</v>
      </c>
      <c r="F3818" s="128">
        <v>15.275252317325887</v>
      </c>
      <c r="G3818" s="128">
        <v>20.816659993592356</v>
      </c>
      <c r="H3818" s="128">
        <v>42.32192602732181</v>
      </c>
    </row>
    <row r="3820" spans="3:8" ht="12.75">
      <c r="C3820" s="150" t="s">
        <v>1104</v>
      </c>
      <c r="D3820" s="128">
        <v>1.61967447640093</v>
      </c>
      <c r="F3820" s="128">
        <v>0.9220474235806937</v>
      </c>
      <c r="G3820" s="128">
        <v>1.266733873848955</v>
      </c>
      <c r="H3820" s="128">
        <v>4.394847558905626</v>
      </c>
    </row>
    <row r="3821" spans="1:10" ht="12.75">
      <c r="A3821" s="144" t="s">
        <v>1093</v>
      </c>
      <c r="C3821" s="145" t="s">
        <v>1094</v>
      </c>
      <c r="D3821" s="145" t="s">
        <v>1095</v>
      </c>
      <c r="F3821" s="145" t="s">
        <v>1096</v>
      </c>
      <c r="G3821" s="145" t="s">
        <v>1097</v>
      </c>
      <c r="H3821" s="145" t="s">
        <v>1098</v>
      </c>
      <c r="I3821" s="146" t="s">
        <v>1099</v>
      </c>
      <c r="J3821" s="145" t="s">
        <v>1100</v>
      </c>
    </row>
    <row r="3822" spans="1:8" ht="12.75">
      <c r="A3822" s="147" t="s">
        <v>1251</v>
      </c>
      <c r="C3822" s="148">
        <v>766.4900000002235</v>
      </c>
      <c r="D3822" s="128">
        <v>1598.9076823536307</v>
      </c>
      <c r="F3822" s="128">
        <v>1582</v>
      </c>
      <c r="G3822" s="128">
        <v>1626.9999999981374</v>
      </c>
      <c r="H3822" s="149" t="s">
        <v>156</v>
      </c>
    </row>
    <row r="3824" spans="4:8" ht="12.75">
      <c r="D3824" s="128">
        <v>1654.5</v>
      </c>
      <c r="F3824" s="128">
        <v>1590</v>
      </c>
      <c r="G3824" s="128">
        <v>1640</v>
      </c>
      <c r="H3824" s="149" t="s">
        <v>157</v>
      </c>
    </row>
    <row r="3826" spans="4:8" ht="12.75">
      <c r="D3826" s="128">
        <v>1831.1456370856613</v>
      </c>
      <c r="F3826" s="128">
        <v>1621</v>
      </c>
      <c r="G3826" s="128">
        <v>1695.0000000018626</v>
      </c>
      <c r="H3826" s="149" t="s">
        <v>158</v>
      </c>
    </row>
    <row r="3828" spans="1:10" ht="12.75">
      <c r="A3828" s="144" t="s">
        <v>1101</v>
      </c>
      <c r="C3828" s="150" t="s">
        <v>1102</v>
      </c>
      <c r="D3828" s="128">
        <v>1694.851106479764</v>
      </c>
      <c r="F3828" s="128">
        <v>1597.6666666666665</v>
      </c>
      <c r="G3828" s="128">
        <v>1654</v>
      </c>
      <c r="H3828" s="128">
        <v>67.91858615456073</v>
      </c>
      <c r="I3828" s="128">
        <v>-0.0001</v>
      </c>
      <c r="J3828" s="128">
        <v>-0.0001</v>
      </c>
    </row>
    <row r="3829" spans="1:8" ht="12.75">
      <c r="A3829" s="127">
        <v>38385.2277662037</v>
      </c>
      <c r="C3829" s="150" t="s">
        <v>1103</v>
      </c>
      <c r="D3829" s="128">
        <v>121.26324979207666</v>
      </c>
      <c r="F3829" s="128">
        <v>20.5993527406405</v>
      </c>
      <c r="G3829" s="128">
        <v>36.0970912973104</v>
      </c>
      <c r="H3829" s="128">
        <v>121.26324979207666</v>
      </c>
    </row>
    <row r="3831" spans="3:8" ht="12.75">
      <c r="C3831" s="150" t="s">
        <v>1104</v>
      </c>
      <c r="D3831" s="128">
        <v>7.1548025268097195</v>
      </c>
      <c r="F3831" s="128">
        <v>1.2893398335472879</v>
      </c>
      <c r="G3831" s="128">
        <v>2.182411807576203</v>
      </c>
      <c r="H3831" s="128">
        <v>178.5420702311452</v>
      </c>
    </row>
    <row r="3832" spans="1:16" ht="12.75">
      <c r="A3832" s="138" t="s">
        <v>1183</v>
      </c>
      <c r="B3832" s="133" t="s">
        <v>1159</v>
      </c>
      <c r="D3832" s="138" t="s">
        <v>1184</v>
      </c>
      <c r="E3832" s="133" t="s">
        <v>1185</v>
      </c>
      <c r="F3832" s="134" t="s">
        <v>1122</v>
      </c>
      <c r="G3832" s="139" t="s">
        <v>1187</v>
      </c>
      <c r="H3832" s="140">
        <v>3</v>
      </c>
      <c r="I3832" s="141" t="s">
        <v>1188</v>
      </c>
      <c r="J3832" s="140">
        <v>4</v>
      </c>
      <c r="K3832" s="139" t="s">
        <v>1189</v>
      </c>
      <c r="L3832" s="142">
        <v>1</v>
      </c>
      <c r="M3832" s="139" t="s">
        <v>1190</v>
      </c>
      <c r="N3832" s="143">
        <v>1</v>
      </c>
      <c r="O3832" s="139" t="s">
        <v>1191</v>
      </c>
      <c r="P3832" s="143">
        <v>1</v>
      </c>
    </row>
    <row r="3834" spans="1:10" ht="12.75">
      <c r="A3834" s="144" t="s">
        <v>1093</v>
      </c>
      <c r="C3834" s="145" t="s">
        <v>1094</v>
      </c>
      <c r="D3834" s="145" t="s">
        <v>1095</v>
      </c>
      <c r="F3834" s="145" t="s">
        <v>1096</v>
      </c>
      <c r="G3834" s="145" t="s">
        <v>1097</v>
      </c>
      <c r="H3834" s="145" t="s">
        <v>1098</v>
      </c>
      <c r="I3834" s="146" t="s">
        <v>1099</v>
      </c>
      <c r="J3834" s="145" t="s">
        <v>1100</v>
      </c>
    </row>
    <row r="3835" spans="1:8" ht="12.75">
      <c r="A3835" s="147" t="s">
        <v>1215</v>
      </c>
      <c r="C3835" s="148">
        <v>178.2290000000503</v>
      </c>
      <c r="D3835" s="128">
        <v>915.3318742364645</v>
      </c>
      <c r="F3835" s="128">
        <v>506</v>
      </c>
      <c r="G3835" s="128">
        <v>574</v>
      </c>
      <c r="H3835" s="149" t="s">
        <v>0</v>
      </c>
    </row>
    <row r="3837" spans="4:8" ht="12.75">
      <c r="D3837" s="128">
        <v>925.0166038013995</v>
      </c>
      <c r="F3837" s="128">
        <v>526</v>
      </c>
      <c r="G3837" s="128">
        <v>498.00000000046566</v>
      </c>
      <c r="H3837" s="149" t="s">
        <v>1</v>
      </c>
    </row>
    <row r="3839" spans="4:8" ht="12.75">
      <c r="D3839" s="128">
        <v>971.421543546021</v>
      </c>
      <c r="F3839" s="128">
        <v>543</v>
      </c>
      <c r="G3839" s="128">
        <v>535</v>
      </c>
      <c r="H3839" s="149" t="s">
        <v>2</v>
      </c>
    </row>
    <row r="3841" spans="1:8" ht="12.75">
      <c r="A3841" s="144" t="s">
        <v>1101</v>
      </c>
      <c r="C3841" s="150" t="s">
        <v>1102</v>
      </c>
      <c r="D3841" s="128">
        <v>937.256673861295</v>
      </c>
      <c r="F3841" s="128">
        <v>525</v>
      </c>
      <c r="G3841" s="128">
        <v>535.6666666668219</v>
      </c>
      <c r="H3841" s="128">
        <v>406.6108405278795</v>
      </c>
    </row>
    <row r="3842" spans="1:8" ht="12.75">
      <c r="A3842" s="127">
        <v>38385.22997685185</v>
      </c>
      <c r="C3842" s="150" t="s">
        <v>1103</v>
      </c>
      <c r="D3842" s="128">
        <v>29.981281445550163</v>
      </c>
      <c r="F3842" s="128">
        <v>18.520259177452136</v>
      </c>
      <c r="G3842" s="128">
        <v>38.0043857115978</v>
      </c>
      <c r="H3842" s="128">
        <v>29.981281445550163</v>
      </c>
    </row>
    <row r="3844" spans="3:8" ht="12.75">
      <c r="C3844" s="150" t="s">
        <v>1104</v>
      </c>
      <c r="D3844" s="128">
        <v>3.198833604676695</v>
      </c>
      <c r="F3844" s="128">
        <v>3.527668414752788</v>
      </c>
      <c r="G3844" s="128">
        <v>7.094782646842586</v>
      </c>
      <c r="H3844" s="128">
        <v>7.37345846623941</v>
      </c>
    </row>
    <row r="3845" spans="1:10" ht="12.75">
      <c r="A3845" s="144" t="s">
        <v>1093</v>
      </c>
      <c r="C3845" s="145" t="s">
        <v>1094</v>
      </c>
      <c r="D3845" s="145" t="s">
        <v>1095</v>
      </c>
      <c r="F3845" s="145" t="s">
        <v>1096</v>
      </c>
      <c r="G3845" s="145" t="s">
        <v>1097</v>
      </c>
      <c r="H3845" s="145" t="s">
        <v>1098</v>
      </c>
      <c r="I3845" s="146" t="s">
        <v>1099</v>
      </c>
      <c r="J3845" s="145" t="s">
        <v>1100</v>
      </c>
    </row>
    <row r="3846" spans="1:8" ht="12.75">
      <c r="A3846" s="147" t="s">
        <v>1244</v>
      </c>
      <c r="C3846" s="148">
        <v>251.61100000003353</v>
      </c>
      <c r="D3846" s="128">
        <v>4655297.437637329</v>
      </c>
      <c r="F3846" s="128">
        <v>34500</v>
      </c>
      <c r="G3846" s="128">
        <v>29200</v>
      </c>
      <c r="H3846" s="149" t="s">
        <v>3</v>
      </c>
    </row>
    <row r="3848" spans="4:8" ht="12.75">
      <c r="D3848" s="128">
        <v>4923330.184455872</v>
      </c>
      <c r="F3848" s="128">
        <v>33200</v>
      </c>
      <c r="G3848" s="128">
        <v>28200</v>
      </c>
      <c r="H3848" s="149" t="s">
        <v>4</v>
      </c>
    </row>
    <row r="3850" spans="4:8" ht="12.75">
      <c r="D3850" s="128">
        <v>4969021.83065033</v>
      </c>
      <c r="F3850" s="128">
        <v>35000</v>
      </c>
      <c r="G3850" s="128">
        <v>28300</v>
      </c>
      <c r="H3850" s="149" t="s">
        <v>5</v>
      </c>
    </row>
    <row r="3852" spans="1:10" ht="12.75">
      <c r="A3852" s="144" t="s">
        <v>1101</v>
      </c>
      <c r="C3852" s="150" t="s">
        <v>1102</v>
      </c>
      <c r="D3852" s="128">
        <v>4849216.484247844</v>
      </c>
      <c r="F3852" s="128">
        <v>34233.333333333336</v>
      </c>
      <c r="G3852" s="128">
        <v>28566.666666666664</v>
      </c>
      <c r="H3852" s="128">
        <v>4817844.414149267</v>
      </c>
      <c r="I3852" s="128">
        <v>-0.0001</v>
      </c>
      <c r="J3852" s="128">
        <v>-0.0001</v>
      </c>
    </row>
    <row r="3853" spans="1:8" ht="12.75">
      <c r="A3853" s="127">
        <v>38385.23045138889</v>
      </c>
      <c r="C3853" s="150" t="s">
        <v>1103</v>
      </c>
      <c r="D3853" s="128">
        <v>169485.63098900154</v>
      </c>
      <c r="F3853" s="128">
        <v>929.1573243177569</v>
      </c>
      <c r="G3853" s="128">
        <v>550.7570547286101</v>
      </c>
      <c r="H3853" s="128">
        <v>169485.63098900154</v>
      </c>
    </row>
    <row r="3855" spans="3:8" ht="12.75">
      <c r="C3855" s="150" t="s">
        <v>1104</v>
      </c>
      <c r="D3855" s="128">
        <v>3.4951137269197465</v>
      </c>
      <c r="F3855" s="128">
        <v>2.714188873372221</v>
      </c>
      <c r="G3855" s="128">
        <v>1.9279710200534776</v>
      </c>
      <c r="H3855" s="128">
        <v>3.517872650500052</v>
      </c>
    </row>
    <row r="3856" spans="1:10" ht="12.75">
      <c r="A3856" s="144" t="s">
        <v>1093</v>
      </c>
      <c r="C3856" s="145" t="s">
        <v>1094</v>
      </c>
      <c r="D3856" s="145" t="s">
        <v>1095</v>
      </c>
      <c r="F3856" s="145" t="s">
        <v>1096</v>
      </c>
      <c r="G3856" s="145" t="s">
        <v>1097</v>
      </c>
      <c r="H3856" s="145" t="s">
        <v>1098</v>
      </c>
      <c r="I3856" s="146" t="s">
        <v>1099</v>
      </c>
      <c r="J3856" s="145" t="s">
        <v>1100</v>
      </c>
    </row>
    <row r="3857" spans="1:8" ht="12.75">
      <c r="A3857" s="147" t="s">
        <v>1247</v>
      </c>
      <c r="C3857" s="148">
        <v>257.6099999998696</v>
      </c>
      <c r="D3857" s="128">
        <v>479588.3145260811</v>
      </c>
      <c r="F3857" s="128">
        <v>14657.5</v>
      </c>
      <c r="G3857" s="128">
        <v>12615</v>
      </c>
      <c r="H3857" s="149" t="s">
        <v>6</v>
      </c>
    </row>
    <row r="3859" spans="4:8" ht="12.75">
      <c r="D3859" s="128">
        <v>473939.3243112564</v>
      </c>
      <c r="F3859" s="128">
        <v>14489.999999985099</v>
      </c>
      <c r="G3859" s="128">
        <v>12527.5</v>
      </c>
      <c r="H3859" s="149" t="s">
        <v>7</v>
      </c>
    </row>
    <row r="3861" spans="4:8" ht="12.75">
      <c r="D3861" s="128">
        <v>471948.8230447769</v>
      </c>
      <c r="F3861" s="128">
        <v>14775</v>
      </c>
      <c r="G3861" s="128">
        <v>12555</v>
      </c>
      <c r="H3861" s="149" t="s">
        <v>8</v>
      </c>
    </row>
    <row r="3863" spans="1:10" ht="12.75">
      <c r="A3863" s="144" t="s">
        <v>1101</v>
      </c>
      <c r="C3863" s="150" t="s">
        <v>1102</v>
      </c>
      <c r="D3863" s="128">
        <v>475158.82062737143</v>
      </c>
      <c r="F3863" s="128">
        <v>14640.833333328366</v>
      </c>
      <c r="G3863" s="128">
        <v>12565.833333333332</v>
      </c>
      <c r="H3863" s="128">
        <v>461555.4872940406</v>
      </c>
      <c r="I3863" s="128">
        <v>-0.0001</v>
      </c>
      <c r="J3863" s="128">
        <v>-0.0001</v>
      </c>
    </row>
    <row r="3864" spans="1:8" ht="12.75">
      <c r="A3864" s="127">
        <v>38385.231099537035</v>
      </c>
      <c r="C3864" s="150" t="s">
        <v>1103</v>
      </c>
      <c r="D3864" s="128">
        <v>3963.05891604342</v>
      </c>
      <c r="F3864" s="128">
        <v>143.22912879568628</v>
      </c>
      <c r="G3864" s="128">
        <v>44.744645862196</v>
      </c>
      <c r="H3864" s="128">
        <v>3963.05891604342</v>
      </c>
    </row>
    <row r="3866" spans="3:8" ht="12.75">
      <c r="C3866" s="150" t="s">
        <v>1104</v>
      </c>
      <c r="D3866" s="128">
        <v>0.8340493207746482</v>
      </c>
      <c r="F3866" s="128">
        <v>0.9782853580447483</v>
      </c>
      <c r="G3866" s="128">
        <v>0.35608180273648926</v>
      </c>
      <c r="H3866" s="128">
        <v>0.8586310909827177</v>
      </c>
    </row>
    <row r="3867" spans="1:10" ht="12.75">
      <c r="A3867" s="144" t="s">
        <v>1093</v>
      </c>
      <c r="C3867" s="145" t="s">
        <v>1094</v>
      </c>
      <c r="D3867" s="145" t="s">
        <v>1095</v>
      </c>
      <c r="F3867" s="145" t="s">
        <v>1096</v>
      </c>
      <c r="G3867" s="145" t="s">
        <v>1097</v>
      </c>
      <c r="H3867" s="145" t="s">
        <v>1098</v>
      </c>
      <c r="I3867" s="146" t="s">
        <v>1099</v>
      </c>
      <c r="J3867" s="145" t="s">
        <v>1100</v>
      </c>
    </row>
    <row r="3868" spans="1:8" ht="12.75">
      <c r="A3868" s="147" t="s">
        <v>1246</v>
      </c>
      <c r="C3868" s="148">
        <v>259.9399999999441</v>
      </c>
      <c r="D3868" s="128">
        <v>4852006.876899719</v>
      </c>
      <c r="F3868" s="128">
        <v>30200</v>
      </c>
      <c r="G3868" s="128">
        <v>26325</v>
      </c>
      <c r="H3868" s="149" t="s">
        <v>9</v>
      </c>
    </row>
    <row r="3870" spans="4:8" ht="12.75">
      <c r="D3870" s="128">
        <v>4977946.031852722</v>
      </c>
      <c r="F3870" s="128">
        <v>30575</v>
      </c>
      <c r="G3870" s="128">
        <v>26500</v>
      </c>
      <c r="H3870" s="149" t="s">
        <v>10</v>
      </c>
    </row>
    <row r="3872" spans="4:8" ht="12.75">
      <c r="D3872" s="128">
        <v>5070054.442054749</v>
      </c>
      <c r="F3872" s="128">
        <v>30025</v>
      </c>
      <c r="G3872" s="128">
        <v>26350</v>
      </c>
      <c r="H3872" s="149" t="s">
        <v>11</v>
      </c>
    </row>
    <row r="3874" spans="1:10" ht="12.75">
      <c r="A3874" s="144" t="s">
        <v>1101</v>
      </c>
      <c r="C3874" s="150" t="s">
        <v>1102</v>
      </c>
      <c r="D3874" s="128">
        <v>4966669.11693573</v>
      </c>
      <c r="F3874" s="128">
        <v>30266.666666666664</v>
      </c>
      <c r="G3874" s="128">
        <v>26391.666666666664</v>
      </c>
      <c r="H3874" s="128">
        <v>4938320.379561992</v>
      </c>
      <c r="I3874" s="128">
        <v>-0.0001</v>
      </c>
      <c r="J3874" s="128">
        <v>-0.0001</v>
      </c>
    </row>
    <row r="3875" spans="1:8" ht="12.75">
      <c r="A3875" s="127">
        <v>38385.23175925926</v>
      </c>
      <c r="C3875" s="150" t="s">
        <v>1103</v>
      </c>
      <c r="D3875" s="128">
        <v>109460.32055059953</v>
      </c>
      <c r="F3875" s="128">
        <v>280.9952550014561</v>
      </c>
      <c r="G3875" s="128">
        <v>94.64847243000457</v>
      </c>
      <c r="H3875" s="128">
        <v>109460.32055059953</v>
      </c>
    </row>
    <row r="3877" spans="3:8" ht="12.75">
      <c r="C3877" s="150" t="s">
        <v>1104</v>
      </c>
      <c r="D3877" s="128">
        <v>2.203897984211457</v>
      </c>
      <c r="F3877" s="128">
        <v>0.9283984196083352</v>
      </c>
      <c r="G3877" s="128">
        <v>0.3586301449826507</v>
      </c>
      <c r="H3877" s="128">
        <v>2.216549598596683</v>
      </c>
    </row>
    <row r="3878" spans="1:10" ht="12.75">
      <c r="A3878" s="144" t="s">
        <v>1093</v>
      </c>
      <c r="C3878" s="145" t="s">
        <v>1094</v>
      </c>
      <c r="D3878" s="145" t="s">
        <v>1095</v>
      </c>
      <c r="F3878" s="145" t="s">
        <v>1096</v>
      </c>
      <c r="G3878" s="145" t="s">
        <v>1097</v>
      </c>
      <c r="H3878" s="145" t="s">
        <v>1098</v>
      </c>
      <c r="I3878" s="146" t="s">
        <v>1099</v>
      </c>
      <c r="J3878" s="145" t="s">
        <v>1100</v>
      </c>
    </row>
    <row r="3879" spans="1:8" ht="12.75">
      <c r="A3879" s="147" t="s">
        <v>1248</v>
      </c>
      <c r="C3879" s="148">
        <v>285.2129999999888</v>
      </c>
      <c r="D3879" s="128">
        <v>870358.5726528168</v>
      </c>
      <c r="F3879" s="128">
        <v>12700</v>
      </c>
      <c r="G3879" s="128">
        <v>12450</v>
      </c>
      <c r="H3879" s="149" t="s">
        <v>12</v>
      </c>
    </row>
    <row r="3881" spans="4:8" ht="12.75">
      <c r="D3881" s="128">
        <v>869405.9251146317</v>
      </c>
      <c r="F3881" s="128">
        <v>12700</v>
      </c>
      <c r="G3881" s="128">
        <v>12325</v>
      </c>
      <c r="H3881" s="149" t="s">
        <v>13</v>
      </c>
    </row>
    <row r="3883" spans="4:8" ht="12.75">
      <c r="D3883" s="128">
        <v>853910.5362815857</v>
      </c>
      <c r="F3883" s="128">
        <v>12700</v>
      </c>
      <c r="G3883" s="128">
        <v>12350</v>
      </c>
      <c r="H3883" s="149" t="s">
        <v>14</v>
      </c>
    </row>
    <row r="3885" spans="1:10" ht="12.75">
      <c r="A3885" s="144" t="s">
        <v>1101</v>
      </c>
      <c r="C3885" s="150" t="s">
        <v>1102</v>
      </c>
      <c r="D3885" s="128">
        <v>864558.3446830113</v>
      </c>
      <c r="F3885" s="128">
        <v>12700</v>
      </c>
      <c r="G3885" s="128">
        <v>12375</v>
      </c>
      <c r="H3885" s="128">
        <v>852038.0226903016</v>
      </c>
      <c r="I3885" s="128">
        <v>-0.0001</v>
      </c>
      <c r="J3885" s="128">
        <v>-0.0001</v>
      </c>
    </row>
    <row r="3886" spans="1:8" ht="12.75">
      <c r="A3886" s="127">
        <v>38385.23243055555</v>
      </c>
      <c r="C3886" s="150" t="s">
        <v>1103</v>
      </c>
      <c r="D3886" s="128">
        <v>9233.56659953915</v>
      </c>
      <c r="G3886" s="128">
        <v>66.14378277661476</v>
      </c>
      <c r="H3886" s="128">
        <v>9233.56659953915</v>
      </c>
    </row>
    <row r="3888" spans="3:8" ht="12.75">
      <c r="C3888" s="150" t="s">
        <v>1104</v>
      </c>
      <c r="D3888" s="128">
        <v>1.0680096556033614</v>
      </c>
      <c r="F3888" s="128">
        <v>0</v>
      </c>
      <c r="G3888" s="128">
        <v>0.5344952143564828</v>
      </c>
      <c r="H3888" s="128">
        <v>1.083703585244266</v>
      </c>
    </row>
    <row r="3889" spans="1:10" ht="12.75">
      <c r="A3889" s="144" t="s">
        <v>1093</v>
      </c>
      <c r="C3889" s="145" t="s">
        <v>1094</v>
      </c>
      <c r="D3889" s="145" t="s">
        <v>1095</v>
      </c>
      <c r="F3889" s="145" t="s">
        <v>1096</v>
      </c>
      <c r="G3889" s="145" t="s">
        <v>1097</v>
      </c>
      <c r="H3889" s="145" t="s">
        <v>1098</v>
      </c>
      <c r="I3889" s="146" t="s">
        <v>1099</v>
      </c>
      <c r="J3889" s="145" t="s">
        <v>1100</v>
      </c>
    </row>
    <row r="3890" spans="1:8" ht="12.75">
      <c r="A3890" s="147" t="s">
        <v>1244</v>
      </c>
      <c r="C3890" s="148">
        <v>288.1579999998212</v>
      </c>
      <c r="D3890" s="128">
        <v>497198.8390607834</v>
      </c>
      <c r="F3890" s="128">
        <v>4970</v>
      </c>
      <c r="G3890" s="128">
        <v>4640</v>
      </c>
      <c r="H3890" s="149" t="s">
        <v>15</v>
      </c>
    </row>
    <row r="3892" spans="4:8" ht="12.75">
      <c r="D3892" s="128">
        <v>495546.79605817795</v>
      </c>
      <c r="F3892" s="128">
        <v>4970</v>
      </c>
      <c r="G3892" s="128">
        <v>4640</v>
      </c>
      <c r="H3892" s="149" t="s">
        <v>16</v>
      </c>
    </row>
    <row r="3894" spans="4:8" ht="12.75">
      <c r="D3894" s="128">
        <v>497709.5694360733</v>
      </c>
      <c r="F3894" s="128">
        <v>4970</v>
      </c>
      <c r="G3894" s="128">
        <v>4640</v>
      </c>
      <c r="H3894" s="149" t="s">
        <v>17</v>
      </c>
    </row>
    <row r="3896" spans="1:10" ht="12.75">
      <c r="A3896" s="144" t="s">
        <v>1101</v>
      </c>
      <c r="C3896" s="150" t="s">
        <v>1102</v>
      </c>
      <c r="D3896" s="128">
        <v>496818.4015183449</v>
      </c>
      <c r="F3896" s="128">
        <v>4970</v>
      </c>
      <c r="G3896" s="128">
        <v>4640</v>
      </c>
      <c r="H3896" s="128">
        <v>492015.9568280794</v>
      </c>
      <c r="I3896" s="128">
        <v>-0.0001</v>
      </c>
      <c r="J3896" s="128">
        <v>-0.0001</v>
      </c>
    </row>
    <row r="3897" spans="1:8" ht="12.75">
      <c r="A3897" s="127">
        <v>38385.2328587963</v>
      </c>
      <c r="C3897" s="150" t="s">
        <v>1103</v>
      </c>
      <c r="D3897" s="128">
        <v>1130.463052847888</v>
      </c>
      <c r="H3897" s="128">
        <v>1130.463052847888</v>
      </c>
    </row>
    <row r="3899" spans="3:8" ht="12.75">
      <c r="C3899" s="150" t="s">
        <v>1104</v>
      </c>
      <c r="D3899" s="128">
        <v>0.22754049555995481</v>
      </c>
      <c r="F3899" s="128">
        <v>0</v>
      </c>
      <c r="G3899" s="128">
        <v>0</v>
      </c>
      <c r="H3899" s="128">
        <v>0.22976146142408452</v>
      </c>
    </row>
    <row r="3900" spans="1:10" ht="12.75">
      <c r="A3900" s="144" t="s">
        <v>1093</v>
      </c>
      <c r="C3900" s="145" t="s">
        <v>1094</v>
      </c>
      <c r="D3900" s="145" t="s">
        <v>1095</v>
      </c>
      <c r="F3900" s="145" t="s">
        <v>1096</v>
      </c>
      <c r="G3900" s="145" t="s">
        <v>1097</v>
      </c>
      <c r="H3900" s="145" t="s">
        <v>1098</v>
      </c>
      <c r="I3900" s="146" t="s">
        <v>1099</v>
      </c>
      <c r="J3900" s="145" t="s">
        <v>1100</v>
      </c>
    </row>
    <row r="3901" spans="1:8" ht="12.75">
      <c r="A3901" s="147" t="s">
        <v>1245</v>
      </c>
      <c r="C3901" s="148">
        <v>334.94100000010803</v>
      </c>
      <c r="D3901" s="128">
        <v>1677244.559288025</v>
      </c>
      <c r="F3901" s="128">
        <v>37000</v>
      </c>
      <c r="H3901" s="149" t="s">
        <v>18</v>
      </c>
    </row>
    <row r="3903" spans="4:8" ht="12.75">
      <c r="D3903" s="128">
        <v>1753676.8580226898</v>
      </c>
      <c r="F3903" s="128">
        <v>37300</v>
      </c>
      <c r="H3903" s="149" t="s">
        <v>19</v>
      </c>
    </row>
    <row r="3905" spans="4:8" ht="12.75">
      <c r="D3905" s="128">
        <v>1768355.6092662811</v>
      </c>
      <c r="F3905" s="128">
        <v>36300</v>
      </c>
      <c r="H3905" s="149" t="s">
        <v>20</v>
      </c>
    </row>
    <row r="3907" spans="1:10" ht="12.75">
      <c r="A3907" s="144" t="s">
        <v>1101</v>
      </c>
      <c r="C3907" s="150" t="s">
        <v>1102</v>
      </c>
      <c r="D3907" s="128">
        <v>1733092.3421923318</v>
      </c>
      <c r="F3907" s="128">
        <v>36866.666666666664</v>
      </c>
      <c r="H3907" s="128">
        <v>1696225.6755256653</v>
      </c>
      <c r="I3907" s="128">
        <v>-0.0001</v>
      </c>
      <c r="J3907" s="128">
        <v>-0.0001</v>
      </c>
    </row>
    <row r="3908" spans="1:8" ht="12.75">
      <c r="A3908" s="127">
        <v>38385.23328703704</v>
      </c>
      <c r="C3908" s="150" t="s">
        <v>1103</v>
      </c>
      <c r="D3908" s="128">
        <v>48919.296560892006</v>
      </c>
      <c r="F3908" s="128">
        <v>513.1601439446883</v>
      </c>
      <c r="H3908" s="128">
        <v>48919.296560892006</v>
      </c>
    </row>
    <row r="3910" spans="3:8" ht="12.75">
      <c r="C3910" s="150" t="s">
        <v>1104</v>
      </c>
      <c r="D3910" s="128">
        <v>2.822659553097439</v>
      </c>
      <c r="F3910" s="128">
        <v>1.391935290989209</v>
      </c>
      <c r="H3910" s="128">
        <v>2.884008729895671</v>
      </c>
    </row>
    <row r="3911" spans="1:10" ht="12.75">
      <c r="A3911" s="144" t="s">
        <v>1093</v>
      </c>
      <c r="C3911" s="145" t="s">
        <v>1094</v>
      </c>
      <c r="D3911" s="145" t="s">
        <v>1095</v>
      </c>
      <c r="F3911" s="145" t="s">
        <v>1096</v>
      </c>
      <c r="G3911" s="145" t="s">
        <v>1097</v>
      </c>
      <c r="H3911" s="145" t="s">
        <v>1098</v>
      </c>
      <c r="I3911" s="146" t="s">
        <v>1099</v>
      </c>
      <c r="J3911" s="145" t="s">
        <v>1100</v>
      </c>
    </row>
    <row r="3912" spans="1:8" ht="12.75">
      <c r="A3912" s="147" t="s">
        <v>1249</v>
      </c>
      <c r="C3912" s="148">
        <v>393.36599999992177</v>
      </c>
      <c r="D3912" s="128">
        <v>4194594.283576965</v>
      </c>
      <c r="F3912" s="128">
        <v>16400</v>
      </c>
      <c r="G3912" s="128">
        <v>15300</v>
      </c>
      <c r="H3912" s="149" t="s">
        <v>21</v>
      </c>
    </row>
    <row r="3914" spans="4:8" ht="12.75">
      <c r="D3914" s="128">
        <v>4218454.719406128</v>
      </c>
      <c r="F3914" s="128">
        <v>16700</v>
      </c>
      <c r="G3914" s="128">
        <v>15600</v>
      </c>
      <c r="H3914" s="149" t="s">
        <v>22</v>
      </c>
    </row>
    <row r="3916" spans="4:8" ht="12.75">
      <c r="D3916" s="128">
        <v>4415008.416442871</v>
      </c>
      <c r="F3916" s="128">
        <v>15900</v>
      </c>
      <c r="G3916" s="128">
        <v>17100</v>
      </c>
      <c r="H3916" s="149" t="s">
        <v>23</v>
      </c>
    </row>
    <row r="3918" spans="1:10" ht="12.75">
      <c r="A3918" s="144" t="s">
        <v>1101</v>
      </c>
      <c r="C3918" s="150" t="s">
        <v>1102</v>
      </c>
      <c r="D3918" s="128">
        <v>4276019.139808655</v>
      </c>
      <c r="F3918" s="128">
        <v>16333.333333333332</v>
      </c>
      <c r="G3918" s="128">
        <v>16000</v>
      </c>
      <c r="H3918" s="128">
        <v>4259852.473141988</v>
      </c>
      <c r="I3918" s="128">
        <v>-0.0001</v>
      </c>
      <c r="J3918" s="128">
        <v>-0.0001</v>
      </c>
    </row>
    <row r="3919" spans="1:8" ht="12.75">
      <c r="A3919" s="127">
        <v>38385.23373842592</v>
      </c>
      <c r="C3919" s="150" t="s">
        <v>1103</v>
      </c>
      <c r="D3919" s="128">
        <v>120958.02728205625</v>
      </c>
      <c r="F3919" s="128">
        <v>404.14518843273805</v>
      </c>
      <c r="G3919" s="128">
        <v>964.3650760992955</v>
      </c>
      <c r="H3919" s="128">
        <v>120958.02728205625</v>
      </c>
    </row>
    <row r="3921" spans="3:8" ht="12.75">
      <c r="C3921" s="150" t="s">
        <v>1104</v>
      </c>
      <c r="D3921" s="128">
        <v>2.8287531773646117</v>
      </c>
      <c r="F3921" s="128">
        <v>2.4743582965269684</v>
      </c>
      <c r="G3921" s="128">
        <v>6.027281725620596</v>
      </c>
      <c r="H3921" s="128">
        <v>2.8394886453154538</v>
      </c>
    </row>
    <row r="3922" spans="1:10" ht="12.75">
      <c r="A3922" s="144" t="s">
        <v>1093</v>
      </c>
      <c r="C3922" s="145" t="s">
        <v>1094</v>
      </c>
      <c r="D3922" s="145" t="s">
        <v>1095</v>
      </c>
      <c r="F3922" s="145" t="s">
        <v>1096</v>
      </c>
      <c r="G3922" s="145" t="s">
        <v>1097</v>
      </c>
      <c r="H3922" s="145" t="s">
        <v>1098</v>
      </c>
      <c r="I3922" s="146" t="s">
        <v>1099</v>
      </c>
      <c r="J3922" s="145" t="s">
        <v>1100</v>
      </c>
    </row>
    <row r="3923" spans="1:8" ht="12.75">
      <c r="A3923" s="147" t="s">
        <v>1243</v>
      </c>
      <c r="C3923" s="148">
        <v>396.15199999976903</v>
      </c>
      <c r="D3923" s="128">
        <v>5025435.234077454</v>
      </c>
      <c r="F3923" s="128">
        <v>104500</v>
      </c>
      <c r="G3923" s="128">
        <v>112200</v>
      </c>
      <c r="H3923" s="149" t="s">
        <v>24</v>
      </c>
    </row>
    <row r="3925" spans="4:8" ht="12.75">
      <c r="D3925" s="128">
        <v>4908906.4325790405</v>
      </c>
      <c r="F3925" s="128">
        <v>106600</v>
      </c>
      <c r="G3925" s="128">
        <v>110700</v>
      </c>
      <c r="H3925" s="149" t="s">
        <v>25</v>
      </c>
    </row>
    <row r="3927" spans="4:8" ht="12.75">
      <c r="D3927" s="128">
        <v>4995898.817642212</v>
      </c>
      <c r="F3927" s="128">
        <v>106000</v>
      </c>
      <c r="G3927" s="128">
        <v>111300</v>
      </c>
      <c r="H3927" s="149" t="s">
        <v>26</v>
      </c>
    </row>
    <row r="3929" spans="1:10" ht="12.75">
      <c r="A3929" s="144" t="s">
        <v>1101</v>
      </c>
      <c r="C3929" s="150" t="s">
        <v>1102</v>
      </c>
      <c r="D3929" s="128">
        <v>4976746.828099568</v>
      </c>
      <c r="F3929" s="128">
        <v>105700</v>
      </c>
      <c r="G3929" s="128">
        <v>111400</v>
      </c>
      <c r="H3929" s="128">
        <v>4868227.327505038</v>
      </c>
      <c r="I3929" s="128">
        <v>-0.0001</v>
      </c>
      <c r="J3929" s="128">
        <v>-0.0001</v>
      </c>
    </row>
    <row r="3930" spans="1:8" ht="12.75">
      <c r="A3930" s="127">
        <v>38385.23420138889</v>
      </c>
      <c r="C3930" s="150" t="s">
        <v>1103</v>
      </c>
      <c r="D3930" s="128">
        <v>60579.199584070666</v>
      </c>
      <c r="F3930" s="128">
        <v>1081.6653826391967</v>
      </c>
      <c r="G3930" s="128">
        <v>754.983443527075</v>
      </c>
      <c r="H3930" s="128">
        <v>60579.199584070666</v>
      </c>
    </row>
    <row r="3932" spans="3:8" ht="12.75">
      <c r="C3932" s="150" t="s">
        <v>1104</v>
      </c>
      <c r="D3932" s="128">
        <v>1.217244952908396</v>
      </c>
      <c r="F3932" s="128">
        <v>1.0233352721279063</v>
      </c>
      <c r="G3932" s="128">
        <v>0.6777230193241249</v>
      </c>
      <c r="H3932" s="128">
        <v>1.2443790215342605</v>
      </c>
    </row>
    <row r="3933" spans="1:10" ht="12.75">
      <c r="A3933" s="144" t="s">
        <v>1093</v>
      </c>
      <c r="C3933" s="145" t="s">
        <v>1094</v>
      </c>
      <c r="D3933" s="145" t="s">
        <v>1095</v>
      </c>
      <c r="F3933" s="145" t="s">
        <v>1096</v>
      </c>
      <c r="G3933" s="145" t="s">
        <v>1097</v>
      </c>
      <c r="H3933" s="145" t="s">
        <v>1098</v>
      </c>
      <c r="I3933" s="146" t="s">
        <v>1099</v>
      </c>
      <c r="J3933" s="145" t="s">
        <v>1100</v>
      </c>
    </row>
    <row r="3934" spans="1:8" ht="12.75">
      <c r="A3934" s="147" t="s">
        <v>1250</v>
      </c>
      <c r="C3934" s="148">
        <v>589.5920000001788</v>
      </c>
      <c r="D3934" s="128">
        <v>477187.799738884</v>
      </c>
      <c r="F3934" s="128">
        <v>4020</v>
      </c>
      <c r="G3934" s="128">
        <v>3680</v>
      </c>
      <c r="H3934" s="149" t="s">
        <v>27</v>
      </c>
    </row>
    <row r="3936" spans="4:8" ht="12.75">
      <c r="D3936" s="128">
        <v>511089.39888477325</v>
      </c>
      <c r="F3936" s="128">
        <v>3900</v>
      </c>
      <c r="G3936" s="128">
        <v>3709.9999999962747</v>
      </c>
      <c r="H3936" s="149" t="s">
        <v>28</v>
      </c>
    </row>
    <row r="3938" spans="4:8" ht="12.75">
      <c r="D3938" s="128">
        <v>491903.38265419006</v>
      </c>
      <c r="F3938" s="128">
        <v>4250</v>
      </c>
      <c r="G3938" s="128">
        <v>3680</v>
      </c>
      <c r="H3938" s="149" t="s">
        <v>29</v>
      </c>
    </row>
    <row r="3940" spans="1:10" ht="12.75">
      <c r="A3940" s="144" t="s">
        <v>1101</v>
      </c>
      <c r="C3940" s="150" t="s">
        <v>1102</v>
      </c>
      <c r="D3940" s="128">
        <v>493393.5270926157</v>
      </c>
      <c r="F3940" s="128">
        <v>4056.666666666667</v>
      </c>
      <c r="G3940" s="128">
        <v>3689.9999999987585</v>
      </c>
      <c r="H3940" s="128">
        <v>489520.19375928305</v>
      </c>
      <c r="I3940" s="128">
        <v>-0.0001</v>
      </c>
      <c r="J3940" s="128">
        <v>-0.0001</v>
      </c>
    </row>
    <row r="3941" spans="1:8" ht="12.75">
      <c r="A3941" s="127">
        <v>38385.23469907408</v>
      </c>
      <c r="C3941" s="150" t="s">
        <v>1103</v>
      </c>
      <c r="D3941" s="128">
        <v>16999.85305811954</v>
      </c>
      <c r="F3941" s="128">
        <v>177.85762095938802</v>
      </c>
      <c r="G3941" s="128">
        <v>17.32050807348636</v>
      </c>
      <c r="H3941" s="128">
        <v>16999.85305811954</v>
      </c>
    </row>
    <row r="3943" spans="3:8" ht="12.75">
      <c r="C3943" s="150" t="s">
        <v>1104</v>
      </c>
      <c r="D3943" s="128">
        <v>3.4454957604112364</v>
      </c>
      <c r="F3943" s="128">
        <v>4.384329193740049</v>
      </c>
      <c r="G3943" s="128">
        <v>0.4693904626962652</v>
      </c>
      <c r="H3943" s="128">
        <v>3.4727582794018623</v>
      </c>
    </row>
    <row r="3944" spans="1:10" ht="12.75">
      <c r="A3944" s="144" t="s">
        <v>1093</v>
      </c>
      <c r="C3944" s="145" t="s">
        <v>1094</v>
      </c>
      <c r="D3944" s="145" t="s">
        <v>1095</v>
      </c>
      <c r="F3944" s="145" t="s">
        <v>1096</v>
      </c>
      <c r="G3944" s="145" t="s">
        <v>1097</v>
      </c>
      <c r="H3944" s="145" t="s">
        <v>1098</v>
      </c>
      <c r="I3944" s="146" t="s">
        <v>1099</v>
      </c>
      <c r="J3944" s="145" t="s">
        <v>1100</v>
      </c>
    </row>
    <row r="3945" spans="1:8" ht="12.75">
      <c r="A3945" s="147" t="s">
        <v>1251</v>
      </c>
      <c r="C3945" s="148">
        <v>766.4900000002235</v>
      </c>
      <c r="D3945" s="128">
        <v>29280.599470198154</v>
      </c>
      <c r="F3945" s="128">
        <v>1899</v>
      </c>
      <c r="G3945" s="128">
        <v>1950</v>
      </c>
      <c r="H3945" s="149" t="s">
        <v>30</v>
      </c>
    </row>
    <row r="3947" spans="4:8" ht="12.75">
      <c r="D3947" s="128">
        <v>29067.753283143044</v>
      </c>
      <c r="F3947" s="128">
        <v>1798.0000000018626</v>
      </c>
      <c r="G3947" s="128">
        <v>2053</v>
      </c>
      <c r="H3947" s="149" t="s">
        <v>31</v>
      </c>
    </row>
    <row r="3949" spans="4:8" ht="12.75">
      <c r="D3949" s="128">
        <v>28853.294155299664</v>
      </c>
      <c r="F3949" s="128">
        <v>1756</v>
      </c>
      <c r="G3949" s="128">
        <v>1913</v>
      </c>
      <c r="H3949" s="149" t="s">
        <v>32</v>
      </c>
    </row>
    <row r="3951" spans="1:10" ht="12.75">
      <c r="A3951" s="144" t="s">
        <v>1101</v>
      </c>
      <c r="C3951" s="150" t="s">
        <v>1102</v>
      </c>
      <c r="D3951" s="128">
        <v>29067.215636213623</v>
      </c>
      <c r="F3951" s="128">
        <v>1817.6666666672877</v>
      </c>
      <c r="G3951" s="128">
        <v>1972</v>
      </c>
      <c r="H3951" s="128">
        <v>27169.370920766167</v>
      </c>
      <c r="I3951" s="128">
        <v>-0.0001</v>
      </c>
      <c r="J3951" s="128">
        <v>-0.0001</v>
      </c>
    </row>
    <row r="3952" spans="1:8" ht="12.75">
      <c r="A3952" s="127">
        <v>38385.23519675926</v>
      </c>
      <c r="C3952" s="150" t="s">
        <v>1103</v>
      </c>
      <c r="D3952" s="128">
        <v>213.6531648096292</v>
      </c>
      <c r="F3952" s="128">
        <v>73.50056689098919</v>
      </c>
      <c r="G3952" s="128">
        <v>72.54653678846427</v>
      </c>
      <c r="H3952" s="128">
        <v>213.6531648096292</v>
      </c>
    </row>
    <row r="3954" spans="3:8" ht="12.75">
      <c r="C3954" s="150" t="s">
        <v>1104</v>
      </c>
      <c r="D3954" s="128">
        <v>0.7350314095562964</v>
      </c>
      <c r="F3954" s="128">
        <v>4.043676887454469</v>
      </c>
      <c r="G3954" s="128">
        <v>3.678830465946464</v>
      </c>
      <c r="H3954" s="128">
        <v>0.7863750891866591</v>
      </c>
    </row>
    <row r="3957" spans="1:11" ht="12.75">
      <c r="A3957" s="131" t="s">
        <v>1217</v>
      </c>
      <c r="D3957" s="134" t="s">
        <v>1220</v>
      </c>
      <c r="E3957" s="133" t="s">
        <v>1230</v>
      </c>
      <c r="F3957" s="132" t="s">
        <v>1218</v>
      </c>
      <c r="G3957" s="133" t="s">
        <v>1219</v>
      </c>
      <c r="H3957" s="132" t="s">
        <v>1221</v>
      </c>
      <c r="I3957" s="133" t="s">
        <v>1222</v>
      </c>
      <c r="J3957" s="132" t="s">
        <v>1049</v>
      </c>
      <c r="K3957" s="135">
        <v>0.5539215803146362</v>
      </c>
    </row>
    <row r="3958" spans="6:7" ht="12.75">
      <c r="F3958" s="132" t="s">
        <v>1050</v>
      </c>
      <c r="G3958" s="133" t="s">
        <v>1051</v>
      </c>
    </row>
    <row r="3959" spans="1:11" ht="12.75">
      <c r="A3959" s="136" t="s">
        <v>1052</v>
      </c>
      <c r="B3959" s="137">
        <v>38385.2353125</v>
      </c>
      <c r="D3959" s="132" t="s">
        <v>1053</v>
      </c>
      <c r="E3959" s="133" t="s">
        <v>1054</v>
      </c>
      <c r="F3959" s="132" t="s">
        <v>1055</v>
      </c>
      <c r="G3959" s="133" t="s">
        <v>1056</v>
      </c>
      <c r="H3959" s="132" t="s">
        <v>1180</v>
      </c>
      <c r="I3959" s="133" t="s">
        <v>1181</v>
      </c>
      <c r="J3959" s="132" t="s">
        <v>1182</v>
      </c>
      <c r="K3959" s="135">
        <v>3.1960785388946533</v>
      </c>
    </row>
    <row r="3962" ht="15.75">
      <c r="A3962" s="151" t="s">
        <v>1288</v>
      </c>
    </row>
    <row r="3965" spans="1:8" ht="15">
      <c r="A3965" s="152" t="s">
        <v>1289</v>
      </c>
      <c r="C3965" s="153" t="s">
        <v>1087</v>
      </c>
      <c r="E3965" s="152" t="s">
        <v>1290</v>
      </c>
      <c r="H3965" s="152" t="s">
        <v>1291</v>
      </c>
    </row>
    <row r="3968" spans="1:11" ht="12.75">
      <c r="A3968" s="154" t="s">
        <v>33</v>
      </c>
      <c r="K3968" s="155" t="s">
        <v>1292</v>
      </c>
    </row>
  </sheetData>
  <printOptions/>
  <pageMargins left="0.16666666666666666" right="0.16666666666666666" top="0.16666666666666666" bottom="0.16666666666666666" header="1.112623934480835E-308" footer="0.16666666666666666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56"/>
  <sheetViews>
    <sheetView zoomScale="125" zoomScaleNormal="125" workbookViewId="0" topLeftCell="A381">
      <selection activeCell="C359" sqref="C359:C362"/>
    </sheetView>
  </sheetViews>
  <sheetFormatPr defaultColWidth="11.421875" defaultRowHeight="12.75"/>
  <cols>
    <col min="1" max="2" width="9.140625" style="74" customWidth="1"/>
    <col min="3" max="3" width="16.8515625" style="74" customWidth="1"/>
    <col min="4" max="4" width="16.140625" style="105" customWidth="1"/>
    <col min="5" max="5" width="12.28125" style="74" bestFit="1" customWidth="1"/>
    <col min="6" max="6" width="9.140625" style="97" customWidth="1"/>
    <col min="7" max="7" width="9.140625" style="74" customWidth="1"/>
    <col min="8" max="10" width="11.421875" style="15" customWidth="1"/>
    <col min="11" max="11" width="12.8515625" style="15" customWidth="1"/>
    <col min="12" max="12" width="12.28125" style="15" customWidth="1"/>
    <col min="13" max="13" width="11.421875" style="15" customWidth="1"/>
    <col min="14" max="16384" width="9.140625" style="74" customWidth="1"/>
  </cols>
  <sheetData>
    <row r="1" spans="1:13" ht="11.25">
      <c r="A1" s="15"/>
      <c r="B1" s="15"/>
      <c r="C1" s="76" t="s">
        <v>1212</v>
      </c>
      <c r="D1" s="102" t="s">
        <v>1213</v>
      </c>
      <c r="E1" s="77" t="s">
        <v>1214</v>
      </c>
      <c r="F1" s="95" t="s">
        <v>1235</v>
      </c>
      <c r="J1" s="78"/>
      <c r="K1" s="78"/>
      <c r="L1" s="79"/>
      <c r="M1" s="79"/>
    </row>
    <row r="2" spans="1:13" ht="11.25">
      <c r="A2" s="15"/>
      <c r="B2" s="15"/>
      <c r="C2" s="76"/>
      <c r="D2" s="103"/>
      <c r="E2" s="77"/>
      <c r="F2" s="95"/>
      <c r="J2" s="78"/>
      <c r="K2" s="78"/>
      <c r="L2" s="79"/>
      <c r="M2" s="79"/>
    </row>
    <row r="3" spans="1:13" ht="11.25">
      <c r="A3" s="80" t="s">
        <v>1203</v>
      </c>
      <c r="B3" s="15"/>
      <c r="C3" s="15" t="s">
        <v>1265</v>
      </c>
      <c r="D3" s="104">
        <v>38385.00263888889</v>
      </c>
      <c r="E3" s="77">
        <v>4643789.701981253</v>
      </c>
      <c r="F3" s="95">
        <v>1.1910360004520764</v>
      </c>
      <c r="H3" s="82"/>
      <c r="J3" s="83"/>
      <c r="K3" s="81"/>
      <c r="L3" s="84"/>
      <c r="M3" s="84"/>
    </row>
    <row r="4" spans="1:13" ht="11.25">
      <c r="A4" s="80"/>
      <c r="B4" s="15"/>
      <c r="C4" s="15" t="s">
        <v>1266</v>
      </c>
      <c r="D4" s="104">
        <v>38385.01011574074</v>
      </c>
      <c r="E4" s="77">
        <v>6569.235131191631</v>
      </c>
      <c r="F4" s="95">
        <v>11.739414587530359</v>
      </c>
      <c r="J4" s="83"/>
      <c r="K4" s="81"/>
      <c r="L4" s="84"/>
      <c r="M4" s="84"/>
    </row>
    <row r="5" spans="1:13" ht="11.25">
      <c r="A5" s="80"/>
      <c r="B5" s="15"/>
      <c r="C5" s="15" t="s">
        <v>1112</v>
      </c>
      <c r="D5" s="104">
        <v>38385.017592592594</v>
      </c>
      <c r="E5" s="77">
        <v>5242329.130380296</v>
      </c>
      <c r="F5" s="95">
        <v>3.6573228078872306</v>
      </c>
      <c r="J5" s="83"/>
      <c r="K5" s="81"/>
      <c r="L5" s="84"/>
      <c r="M5" s="84"/>
    </row>
    <row r="6" spans="1:13" ht="11.25">
      <c r="A6" s="80"/>
      <c r="B6" s="15"/>
      <c r="C6" s="15" t="s">
        <v>1267</v>
      </c>
      <c r="D6" s="104">
        <v>38385.02508101852</v>
      </c>
      <c r="E6" s="77">
        <v>4609004.375603635</v>
      </c>
      <c r="F6" s="95">
        <v>1.60609262652525</v>
      </c>
      <c r="J6" s="83"/>
      <c r="K6" s="81"/>
      <c r="L6" s="84"/>
      <c r="M6" s="84"/>
    </row>
    <row r="7" spans="1:13" ht="11.25">
      <c r="A7" s="80"/>
      <c r="B7" s="15"/>
      <c r="C7" s="15" t="s">
        <v>1118</v>
      </c>
      <c r="D7" s="104">
        <v>38385.03255787037</v>
      </c>
      <c r="E7" s="77">
        <v>243257.71478032542</v>
      </c>
      <c r="F7" s="95">
        <v>1.6990399155870861</v>
      </c>
      <c r="J7" s="83"/>
      <c r="K7" s="81"/>
      <c r="L7" s="84"/>
      <c r="M7" s="84"/>
    </row>
    <row r="8" spans="1:13" ht="11.25">
      <c r="A8" s="80"/>
      <c r="B8" s="15"/>
      <c r="C8" s="15" t="s">
        <v>34</v>
      </c>
      <c r="D8" s="104">
        <v>38385.04004629629</v>
      </c>
      <c r="E8" s="77">
        <v>5585397.413043883</v>
      </c>
      <c r="F8" s="95">
        <v>1.2165082616457452</v>
      </c>
      <c r="J8" s="83"/>
      <c r="K8" s="81"/>
      <c r="L8" s="84"/>
      <c r="M8" s="84"/>
    </row>
    <row r="9" spans="1:13" ht="11.25">
      <c r="A9" s="80"/>
      <c r="B9" s="15"/>
      <c r="C9" s="15" t="s">
        <v>1268</v>
      </c>
      <c r="D9" s="104">
        <v>38385.047534722224</v>
      </c>
      <c r="E9" s="77">
        <v>4601777.853573621</v>
      </c>
      <c r="F9" s="95">
        <v>1.4648276711522266</v>
      </c>
      <c r="J9" s="83"/>
      <c r="K9" s="81"/>
      <c r="L9" s="84"/>
      <c r="M9" s="84"/>
    </row>
    <row r="10" spans="1:13" ht="11.25">
      <c r="A10" s="80"/>
      <c r="B10" s="15"/>
      <c r="C10" s="15" t="s">
        <v>1316</v>
      </c>
      <c r="D10" s="104">
        <v>38385.05502314815</v>
      </c>
      <c r="E10" s="77">
        <v>5675372.088986861</v>
      </c>
      <c r="F10" s="95">
        <v>1.6140769151064294</v>
      </c>
      <c r="J10" s="83"/>
      <c r="K10" s="81"/>
      <c r="L10" s="84"/>
      <c r="M10" s="84"/>
    </row>
    <row r="11" spans="1:13" ht="11.25">
      <c r="A11" s="80"/>
      <c r="B11" s="15"/>
      <c r="C11" s="15" t="s">
        <v>1317</v>
      </c>
      <c r="D11" s="104">
        <v>38385.06251157408</v>
      </c>
      <c r="E11" s="77">
        <v>5440226.621845072</v>
      </c>
      <c r="F11" s="95">
        <v>5.891274385429137</v>
      </c>
      <c r="J11" s="83"/>
      <c r="K11" s="81"/>
      <c r="L11" s="84"/>
      <c r="M11" s="84"/>
    </row>
    <row r="12" spans="1:13" ht="11.25">
      <c r="A12" s="80"/>
      <c r="B12" s="15"/>
      <c r="C12" s="15" t="s">
        <v>35</v>
      </c>
      <c r="D12" s="104">
        <v>38385.06998842592</v>
      </c>
      <c r="E12" s="77">
        <v>5204364.802380759</v>
      </c>
      <c r="F12" s="95">
        <v>2.749063826774821</v>
      </c>
      <c r="J12" s="83"/>
      <c r="K12" s="81"/>
      <c r="L12" s="84"/>
      <c r="M12" s="84"/>
    </row>
    <row r="13" spans="1:13" ht="11.25">
      <c r="A13" s="80"/>
      <c r="B13" s="15"/>
      <c r="C13" s="15" t="s">
        <v>1114</v>
      </c>
      <c r="D13" s="104">
        <v>38385.077465277776</v>
      </c>
      <c r="E13" s="77">
        <v>5383454.428956548</v>
      </c>
      <c r="F13" s="95">
        <v>1.8758985244712674</v>
      </c>
      <c r="J13" s="83"/>
      <c r="K13" s="81"/>
      <c r="L13" s="84"/>
      <c r="M13" s="84"/>
    </row>
    <row r="14" spans="1:13" ht="11.25">
      <c r="A14" s="80"/>
      <c r="B14" s="15"/>
      <c r="C14" s="15" t="s">
        <v>1269</v>
      </c>
      <c r="D14" s="104">
        <v>38385.08494212963</v>
      </c>
      <c r="E14" s="77">
        <v>4745621.861243128</v>
      </c>
      <c r="F14" s="95">
        <v>0.7401073112801404</v>
      </c>
      <c r="J14" s="83"/>
      <c r="K14" s="81"/>
      <c r="L14" s="84"/>
      <c r="M14" s="84"/>
    </row>
    <row r="15" spans="1:13" ht="11.25">
      <c r="A15" s="80"/>
      <c r="B15" s="15"/>
      <c r="C15" s="15" t="s">
        <v>1113</v>
      </c>
      <c r="D15" s="104">
        <v>38385.09240740741</v>
      </c>
      <c r="E15" s="77">
        <v>67365.16323215698</v>
      </c>
      <c r="F15" s="95">
        <v>1.2505777338085884</v>
      </c>
      <c r="J15" s="83"/>
      <c r="K15" s="81"/>
      <c r="L15" s="84"/>
      <c r="M15" s="84"/>
    </row>
    <row r="16" spans="1:13" ht="11.25">
      <c r="A16" s="80"/>
      <c r="B16" s="15"/>
      <c r="C16" s="15" t="s">
        <v>36</v>
      </c>
      <c r="D16" s="104">
        <v>38385.09988425926</v>
      </c>
      <c r="E16" s="77">
        <v>2262927.088739485</v>
      </c>
      <c r="F16" s="95">
        <v>3.5188016464949117</v>
      </c>
      <c r="J16" s="83"/>
      <c r="K16" s="81"/>
      <c r="L16" s="84"/>
      <c r="M16" s="84"/>
    </row>
    <row r="17" spans="1:13" ht="11.25">
      <c r="A17" s="80"/>
      <c r="B17" s="15"/>
      <c r="C17" s="15" t="s">
        <v>37</v>
      </c>
      <c r="D17" s="104">
        <v>38385.10734953704</v>
      </c>
      <c r="E17" s="77">
        <v>3038470.636190483</v>
      </c>
      <c r="F17" s="95">
        <v>3.943205174301228</v>
      </c>
      <c r="J17" s="83"/>
      <c r="K17" s="81"/>
      <c r="L17" s="84"/>
      <c r="M17" s="84"/>
    </row>
    <row r="18" spans="1:13" ht="11.25">
      <c r="A18" s="80"/>
      <c r="B18" s="15"/>
      <c r="C18" s="15" t="s">
        <v>38</v>
      </c>
      <c r="D18" s="104">
        <v>38385.11481481481</v>
      </c>
      <c r="E18" s="77">
        <v>5362285.519602523</v>
      </c>
      <c r="F18" s="95">
        <v>5.3043866009883915</v>
      </c>
      <c r="J18" s="83"/>
      <c r="K18" s="81"/>
      <c r="L18" s="84"/>
      <c r="M18" s="84"/>
    </row>
    <row r="19" spans="1:13" ht="11.25">
      <c r="A19" s="80"/>
      <c r="B19" s="15"/>
      <c r="C19" s="15" t="s">
        <v>1083</v>
      </c>
      <c r="D19" s="104">
        <v>38385.12228009259</v>
      </c>
      <c r="E19" s="77">
        <v>4731192.488149382</v>
      </c>
      <c r="F19" s="95">
        <v>1.4608780613998191</v>
      </c>
      <c r="J19" s="83"/>
      <c r="K19" s="81"/>
      <c r="L19" s="84"/>
      <c r="M19" s="84"/>
    </row>
    <row r="20" spans="1:13" ht="11.25">
      <c r="A20" s="80"/>
      <c r="B20" s="15"/>
      <c r="C20" s="15" t="s">
        <v>1084</v>
      </c>
      <c r="D20" s="104">
        <v>38385.12975694444</v>
      </c>
      <c r="E20" s="77">
        <v>5425173.857743531</v>
      </c>
      <c r="F20" s="95">
        <v>0.9126126804615078</v>
      </c>
      <c r="J20" s="83"/>
      <c r="K20" s="81"/>
      <c r="L20" s="84"/>
      <c r="M20" s="84"/>
    </row>
    <row r="21" spans="1:13" ht="11.25">
      <c r="A21" s="80"/>
      <c r="B21" s="15"/>
      <c r="C21" s="15" t="s">
        <v>39</v>
      </c>
      <c r="D21" s="104">
        <v>38385.13722222222</v>
      </c>
      <c r="E21" s="77">
        <v>5058497.054830454</v>
      </c>
      <c r="F21" s="95">
        <v>1.6086026515672742</v>
      </c>
      <c r="J21" s="83"/>
      <c r="K21" s="81"/>
      <c r="L21" s="84"/>
      <c r="M21" s="84"/>
    </row>
    <row r="22" spans="1:13" ht="11.25">
      <c r="A22" s="80"/>
      <c r="B22" s="15"/>
      <c r="C22" s="15" t="s">
        <v>40</v>
      </c>
      <c r="D22" s="104">
        <v>38385.1446875</v>
      </c>
      <c r="E22" s="77">
        <v>1728624.2275742944</v>
      </c>
      <c r="F22" s="95">
        <v>2.6045073334057833</v>
      </c>
      <c r="J22" s="83"/>
      <c r="K22" s="81"/>
      <c r="L22" s="84"/>
      <c r="M22" s="84"/>
    </row>
    <row r="23" spans="1:13" ht="11.25">
      <c r="A23" s="80"/>
      <c r="B23" s="15"/>
      <c r="C23" s="15" t="s">
        <v>41</v>
      </c>
      <c r="D23" s="104">
        <v>38385.152141203704</v>
      </c>
      <c r="E23" s="77">
        <v>3006.503758837909</v>
      </c>
      <c r="F23" s="95">
        <v>22.807291635910623</v>
      </c>
      <c r="J23" s="83"/>
      <c r="K23" s="81"/>
      <c r="L23" s="84"/>
      <c r="M23" s="84"/>
    </row>
    <row r="24" spans="1:13" ht="11.25">
      <c r="A24" s="80"/>
      <c r="B24" s="15"/>
      <c r="C24" s="15" t="s">
        <v>1085</v>
      </c>
      <c r="D24" s="104">
        <v>38385.15962962963</v>
      </c>
      <c r="E24" s="77">
        <v>4726763.623632627</v>
      </c>
      <c r="F24" s="95">
        <v>0.38070894324671556</v>
      </c>
      <c r="J24" s="83"/>
      <c r="K24" s="81"/>
      <c r="L24" s="84"/>
      <c r="M24" s="84"/>
    </row>
    <row r="25" spans="1:13" ht="11.25">
      <c r="A25" s="80"/>
      <c r="B25" s="15"/>
      <c r="C25" s="15" t="s">
        <v>42</v>
      </c>
      <c r="D25" s="104">
        <v>38385.16709490741</v>
      </c>
      <c r="E25" s="84">
        <v>4510746.593771651</v>
      </c>
      <c r="F25" s="95">
        <v>0.9719850629589212</v>
      </c>
      <c r="J25" s="83"/>
      <c r="K25" s="81"/>
      <c r="L25" s="84"/>
      <c r="M25" s="84"/>
    </row>
    <row r="26" spans="1:13" ht="11.25">
      <c r="A26" s="80"/>
      <c r="B26" s="15"/>
      <c r="C26" s="15" t="s">
        <v>1116</v>
      </c>
      <c r="D26" s="104">
        <v>38385.17457175926</v>
      </c>
      <c r="E26" s="84">
        <v>243883.6557678562</v>
      </c>
      <c r="F26" s="95">
        <v>2.4996278926747673</v>
      </c>
      <c r="J26" s="83"/>
      <c r="K26" s="81"/>
      <c r="L26" s="84"/>
      <c r="M26" s="84"/>
    </row>
    <row r="27" spans="1:13" ht="11.25">
      <c r="A27" s="80"/>
      <c r="B27" s="15"/>
      <c r="C27" s="15" t="s">
        <v>43</v>
      </c>
      <c r="D27" s="104">
        <v>38385.18204861111</v>
      </c>
      <c r="E27" s="84">
        <v>6990999.606888359</v>
      </c>
      <c r="F27" s="95">
        <v>1.344587049278497</v>
      </c>
      <c r="J27" s="83"/>
      <c r="K27" s="81"/>
      <c r="L27" s="84"/>
      <c r="M27" s="84"/>
    </row>
    <row r="28" spans="1:13" ht="11.25">
      <c r="A28" s="80"/>
      <c r="B28" s="15"/>
      <c r="C28" s="15" t="s">
        <v>44</v>
      </c>
      <c r="D28" s="104">
        <v>38385.18951388889</v>
      </c>
      <c r="E28" s="84">
        <v>5760062.056290316</v>
      </c>
      <c r="F28" s="95">
        <v>0.42012213832682826</v>
      </c>
      <c r="J28" s="83"/>
      <c r="K28" s="81"/>
      <c r="L28" s="84"/>
      <c r="M28" s="84"/>
    </row>
    <row r="29" spans="1:13" ht="11.25">
      <c r="A29" s="80"/>
      <c r="B29" s="15"/>
      <c r="C29" s="15" t="s">
        <v>1086</v>
      </c>
      <c r="D29" s="104">
        <v>38385.19697916666</v>
      </c>
      <c r="E29" s="84">
        <v>4793204.745597325</v>
      </c>
      <c r="F29" s="95">
        <v>0.5146063999684025</v>
      </c>
      <c r="J29" s="83"/>
      <c r="K29" s="81"/>
      <c r="L29" s="84"/>
      <c r="M29" s="84"/>
    </row>
    <row r="30" spans="1:13" ht="11.25">
      <c r="A30" s="80"/>
      <c r="B30" s="15"/>
      <c r="C30" s="15" t="s">
        <v>1115</v>
      </c>
      <c r="D30" s="104">
        <v>38385.20444444445</v>
      </c>
      <c r="E30" s="84">
        <v>5619896.757004922</v>
      </c>
      <c r="F30" s="95">
        <v>3.647017115355811</v>
      </c>
      <c r="J30" s="83"/>
      <c r="K30" s="81"/>
      <c r="L30" s="84"/>
      <c r="M30" s="84"/>
    </row>
    <row r="31" spans="1:6" ht="11.25">
      <c r="A31" s="80"/>
      <c r="B31" s="15"/>
      <c r="C31" s="15" t="s">
        <v>1059</v>
      </c>
      <c r="D31" s="104">
        <v>38385.211909722224</v>
      </c>
      <c r="E31" s="84">
        <v>8509.323277211692</v>
      </c>
      <c r="F31" s="95">
        <v>3.2785545493938453</v>
      </c>
    </row>
    <row r="32" spans="1:13" ht="11.25">
      <c r="A32" s="80"/>
      <c r="B32" s="15"/>
      <c r="C32" s="15" t="s">
        <v>1117</v>
      </c>
      <c r="D32" s="104">
        <v>38385.219363425924</v>
      </c>
      <c r="E32" s="84">
        <v>70337.31134469775</v>
      </c>
      <c r="F32" s="95">
        <v>0.28225407179359396</v>
      </c>
      <c r="L32" s="84"/>
      <c r="M32" s="84"/>
    </row>
    <row r="33" spans="1:12" ht="11.25">
      <c r="A33" s="80"/>
      <c r="B33" s="15"/>
      <c r="C33" s="15" t="s">
        <v>41</v>
      </c>
      <c r="D33" s="104">
        <v>38385.22678240741</v>
      </c>
      <c r="E33" s="84">
        <v>3598.7704639090366</v>
      </c>
      <c r="F33" s="95">
        <v>10.387032199968434</v>
      </c>
      <c r="L33" s="84"/>
    </row>
    <row r="34" spans="1:13" ht="11.25">
      <c r="A34" s="80"/>
      <c r="B34" s="15"/>
      <c r="C34" s="15" t="s">
        <v>1228</v>
      </c>
      <c r="D34" s="104">
        <v>38385.23420138889</v>
      </c>
      <c r="E34" s="84">
        <v>4868227.327505038</v>
      </c>
      <c r="F34" s="95">
        <v>1.2443790215342605</v>
      </c>
      <c r="L34" s="84"/>
      <c r="M34" s="76"/>
    </row>
    <row r="35" spans="1:6" ht="11.25">
      <c r="A35" s="80"/>
      <c r="B35" s="15"/>
      <c r="C35" s="15"/>
      <c r="D35" s="104"/>
      <c r="E35" s="84"/>
      <c r="F35" s="95"/>
    </row>
    <row r="36" spans="1:13" ht="11.25">
      <c r="A36" s="80"/>
      <c r="B36" s="15"/>
      <c r="C36" s="15"/>
      <c r="D36" s="104"/>
      <c r="E36" s="84">
        <v>4639805.101157815</v>
      </c>
      <c r="F36" s="95">
        <v>3.42908489711485</v>
      </c>
      <c r="J36" s="78"/>
      <c r="K36" s="78"/>
      <c r="L36" s="79"/>
      <c r="M36" s="79"/>
    </row>
    <row r="37" spans="1:13" ht="11.25">
      <c r="A37" s="80"/>
      <c r="B37" s="15"/>
      <c r="C37" s="15"/>
      <c r="D37" s="104"/>
      <c r="E37" s="84">
        <v>2423504.6946430886</v>
      </c>
      <c r="F37" s="95"/>
      <c r="H37" s="82"/>
      <c r="J37" s="83"/>
      <c r="K37" s="81"/>
      <c r="L37" s="84"/>
      <c r="M37" s="84"/>
    </row>
    <row r="38" spans="1:13" ht="11.25">
      <c r="A38" s="80"/>
      <c r="B38" s="15"/>
      <c r="C38" s="15"/>
      <c r="D38" s="104"/>
      <c r="E38" s="84">
        <v>52.232898619778844</v>
      </c>
      <c r="F38" s="95" t="s">
        <v>1211</v>
      </c>
      <c r="J38" s="83"/>
      <c r="K38" s="81"/>
      <c r="L38" s="84"/>
      <c r="M38" s="84"/>
    </row>
    <row r="39" spans="1:13" ht="11.25">
      <c r="A39" s="80"/>
      <c r="B39" s="15"/>
      <c r="C39" s="15"/>
      <c r="D39" s="104"/>
      <c r="E39" s="84"/>
      <c r="F39" s="95"/>
      <c r="J39" s="83"/>
      <c r="K39" s="81"/>
      <c r="L39" s="84"/>
      <c r="M39" s="84"/>
    </row>
    <row r="40" spans="1:13" ht="11.25">
      <c r="A40" s="80"/>
      <c r="B40" s="15"/>
      <c r="C40" s="15"/>
      <c r="D40" s="104"/>
      <c r="E40" s="84"/>
      <c r="F40" s="95"/>
      <c r="J40" s="83"/>
      <c r="K40" s="81"/>
      <c r="L40" s="84"/>
      <c r="M40" s="84"/>
    </row>
    <row r="41" spans="1:13" ht="11.25">
      <c r="A41" s="80"/>
      <c r="B41" s="15"/>
      <c r="C41" s="15" t="s">
        <v>1212</v>
      </c>
      <c r="D41" s="104" t="s">
        <v>1213</v>
      </c>
      <c r="E41" s="84" t="s">
        <v>1214</v>
      </c>
      <c r="F41" s="95" t="s">
        <v>1235</v>
      </c>
      <c r="J41" s="83"/>
      <c r="K41" s="81"/>
      <c r="L41" s="84"/>
      <c r="M41" s="84"/>
    </row>
    <row r="42" spans="1:13" ht="12.75">
      <c r="A42" s="80" t="s">
        <v>1238</v>
      </c>
      <c r="B42" s="15"/>
      <c r="C42" t="s">
        <v>1265</v>
      </c>
      <c r="D42" s="127">
        <v>38385.00216435185</v>
      </c>
      <c r="E42" s="128">
        <v>4066457.4162686663</v>
      </c>
      <c r="F42" s="128">
        <v>2.0542379380580797</v>
      </c>
      <c r="J42" s="83"/>
      <c r="K42" s="81"/>
      <c r="L42" s="84"/>
      <c r="M42" s="84"/>
    </row>
    <row r="43" spans="1:13" ht="12.75">
      <c r="A43" s="80"/>
      <c r="B43" s="15"/>
      <c r="C43" t="s">
        <v>1266</v>
      </c>
      <c r="D43" s="127">
        <v>38385.00965277778</v>
      </c>
      <c r="E43" s="128">
        <v>8117.675425569216</v>
      </c>
      <c r="F43" s="128">
        <v>6.005420524606637</v>
      </c>
      <c r="J43" s="83"/>
      <c r="K43" s="81"/>
      <c r="L43" s="84"/>
      <c r="M43" s="84"/>
    </row>
    <row r="44" spans="1:13" ht="12.75">
      <c r="A44" s="80"/>
      <c r="B44" s="15"/>
      <c r="C44" t="s">
        <v>1112</v>
      </c>
      <c r="D44" s="127">
        <v>38385.017118055555</v>
      </c>
      <c r="E44" s="128">
        <v>4679174.2295633955</v>
      </c>
      <c r="F44" s="128">
        <v>1.560313087414739</v>
      </c>
      <c r="J44" s="83"/>
      <c r="K44" s="81"/>
      <c r="L44" s="84"/>
      <c r="M44" s="84"/>
    </row>
    <row r="45" spans="1:13" ht="12.75">
      <c r="A45" s="80"/>
      <c r="B45" s="15"/>
      <c r="C45" t="s">
        <v>1267</v>
      </c>
      <c r="D45" s="127">
        <v>38385.024618055555</v>
      </c>
      <c r="E45" s="128">
        <v>4103069.436395009</v>
      </c>
      <c r="F45" s="128">
        <v>2.461706356001753</v>
      </c>
      <c r="J45" s="83"/>
      <c r="K45" s="81"/>
      <c r="L45" s="84"/>
      <c r="M45" s="84"/>
    </row>
    <row r="46" spans="1:13" ht="12.75">
      <c r="A46" s="80"/>
      <c r="B46" s="15"/>
      <c r="C46" t="s">
        <v>1118</v>
      </c>
      <c r="D46" s="127">
        <v>38385.03209490741</v>
      </c>
      <c r="E46" s="128">
        <v>223615.64390261966</v>
      </c>
      <c r="F46" s="128">
        <v>1.3977778324570762</v>
      </c>
      <c r="J46" s="83"/>
      <c r="K46" s="81"/>
      <c r="L46" s="84"/>
      <c r="M46" s="84"/>
    </row>
    <row r="47" spans="1:13" ht="12.75">
      <c r="A47" s="80"/>
      <c r="B47" s="15"/>
      <c r="C47" t="s">
        <v>34</v>
      </c>
      <c r="D47" s="127">
        <v>38385.03958333333</v>
      </c>
      <c r="E47" s="128">
        <v>4318437.30581665</v>
      </c>
      <c r="F47" s="128">
        <v>2.7871316224917733</v>
      </c>
      <c r="J47" s="83"/>
      <c r="K47" s="81"/>
      <c r="L47" s="84"/>
      <c r="M47" s="84"/>
    </row>
    <row r="48" spans="1:13" ht="12.75">
      <c r="A48" s="80"/>
      <c r="B48" s="15"/>
      <c r="C48" t="s">
        <v>1268</v>
      </c>
      <c r="D48" s="127">
        <v>38385.047060185185</v>
      </c>
      <c r="E48" s="128">
        <v>4079694.6516393023</v>
      </c>
      <c r="F48" s="128">
        <v>1.030471836887302</v>
      </c>
      <c r="J48" s="83"/>
      <c r="K48" s="81"/>
      <c r="L48" s="84"/>
      <c r="M48" s="84"/>
    </row>
    <row r="49" spans="1:13" ht="12.75">
      <c r="A49" s="80"/>
      <c r="B49" s="15"/>
      <c r="C49" t="s">
        <v>1316</v>
      </c>
      <c r="D49" s="127">
        <v>38385.054560185185</v>
      </c>
      <c r="E49" s="128">
        <v>3680887.1593386335</v>
      </c>
      <c r="F49" s="128">
        <v>4.07893718894422</v>
      </c>
      <c r="J49" s="83"/>
      <c r="K49" s="81"/>
      <c r="L49" s="84"/>
      <c r="M49" s="84"/>
    </row>
    <row r="50" spans="1:13" ht="12.75">
      <c r="A50" s="80"/>
      <c r="B50" s="15"/>
      <c r="C50" t="s">
        <v>1317</v>
      </c>
      <c r="D50" s="127">
        <v>38385.062048611115</v>
      </c>
      <c r="E50" s="128">
        <v>4043208.864308675</v>
      </c>
      <c r="F50" s="128">
        <v>5.949164739024369</v>
      </c>
      <c r="J50" s="83"/>
      <c r="K50" s="81"/>
      <c r="L50" s="84"/>
      <c r="M50" s="84"/>
    </row>
    <row r="51" spans="1:13" ht="12.75">
      <c r="A51" s="80"/>
      <c r="B51" s="15"/>
      <c r="C51" t="s">
        <v>35</v>
      </c>
      <c r="D51" s="127">
        <v>38385.06951388889</v>
      </c>
      <c r="E51" s="128">
        <v>4896241.310272217</v>
      </c>
      <c r="F51" s="128">
        <v>1.9565553295299738</v>
      </c>
      <c r="J51" s="83"/>
      <c r="K51" s="81"/>
      <c r="L51" s="84"/>
      <c r="M51" s="84"/>
    </row>
    <row r="52" spans="1:13" ht="12.75">
      <c r="A52" s="80"/>
      <c r="B52" s="15"/>
      <c r="C52" t="s">
        <v>1114</v>
      </c>
      <c r="D52" s="127">
        <v>38385.07699074074</v>
      </c>
      <c r="E52" s="128">
        <v>2280575.7657966614</v>
      </c>
      <c r="F52" s="128">
        <v>3.6062660889064455</v>
      </c>
      <c r="J52" s="83"/>
      <c r="K52" s="81"/>
      <c r="L52" s="84"/>
      <c r="M52" s="84"/>
    </row>
    <row r="53" spans="1:13" ht="12.75">
      <c r="A53" s="80"/>
      <c r="B53" s="15"/>
      <c r="C53" t="s">
        <v>1269</v>
      </c>
      <c r="D53" s="127">
        <v>38385.08446759259</v>
      </c>
      <c r="E53" s="128">
        <v>4081222.9938252764</v>
      </c>
      <c r="F53" s="128">
        <v>2.1203315305758377</v>
      </c>
      <c r="J53" s="83"/>
      <c r="K53" s="81"/>
      <c r="L53" s="84"/>
      <c r="M53" s="84"/>
    </row>
    <row r="54" spans="1:13" ht="12.75">
      <c r="A54" s="80"/>
      <c r="B54" s="15"/>
      <c r="C54" t="s">
        <v>1113</v>
      </c>
      <c r="D54" s="127">
        <v>38385.091944444444</v>
      </c>
      <c r="E54" s="128">
        <v>56920.39658778906</v>
      </c>
      <c r="F54" s="128">
        <v>0.8848948512450865</v>
      </c>
      <c r="J54" s="83"/>
      <c r="K54" s="81"/>
      <c r="L54" s="84"/>
      <c r="M54" s="84"/>
    </row>
    <row r="55" spans="1:13" ht="12.75">
      <c r="A55" s="80"/>
      <c r="B55" s="15"/>
      <c r="C55" t="s">
        <v>36</v>
      </c>
      <c r="D55" s="127">
        <v>38385.0994212963</v>
      </c>
      <c r="E55" s="128">
        <v>2104242.4841690063</v>
      </c>
      <c r="F55" s="128">
        <v>1.3389009355033168</v>
      </c>
      <c r="J55" s="83"/>
      <c r="K55" s="81"/>
      <c r="L55" s="84"/>
      <c r="M55" s="84"/>
    </row>
    <row r="56" spans="1:13" ht="12.75">
      <c r="A56" s="80"/>
      <c r="B56" s="15"/>
      <c r="C56" t="s">
        <v>37</v>
      </c>
      <c r="D56" s="127">
        <v>38385.106875</v>
      </c>
      <c r="E56" s="128">
        <v>3391792.720691681</v>
      </c>
      <c r="F56" s="128">
        <v>1.1516529948878524</v>
      </c>
      <c r="J56" s="83"/>
      <c r="K56" s="81"/>
      <c r="L56" s="84"/>
      <c r="M56" s="84"/>
    </row>
    <row r="57" spans="1:13" ht="12.75">
      <c r="A57" s="80"/>
      <c r="B57" s="15"/>
      <c r="C57" t="s">
        <v>38</v>
      </c>
      <c r="D57" s="127">
        <v>38385.114340277774</v>
      </c>
      <c r="E57" s="128">
        <v>4474056.568270366</v>
      </c>
      <c r="F57" s="128">
        <v>1.2352957888546772</v>
      </c>
      <c r="J57" s="83"/>
      <c r="K57" s="81"/>
      <c r="L57" s="84"/>
      <c r="M57" s="84"/>
    </row>
    <row r="58" spans="1:13" ht="12.75">
      <c r="A58" s="80"/>
      <c r="B58" s="15"/>
      <c r="C58" t="s">
        <v>1083</v>
      </c>
      <c r="D58" s="127">
        <v>38385.12180555556</v>
      </c>
      <c r="E58" s="128">
        <v>4211730.857452393</v>
      </c>
      <c r="F58" s="128">
        <v>2.6871193242305758</v>
      </c>
      <c r="J58" s="83"/>
      <c r="K58" s="81"/>
      <c r="L58" s="84"/>
      <c r="M58" s="84"/>
    </row>
    <row r="59" spans="1:13" ht="12.75">
      <c r="A59" s="80"/>
      <c r="B59" s="15"/>
      <c r="C59" t="s">
        <v>1084</v>
      </c>
      <c r="D59" s="127">
        <v>38385.129282407404</v>
      </c>
      <c r="E59" s="128">
        <v>4832025.763384501</v>
      </c>
      <c r="F59" s="128">
        <v>1.183209610688628</v>
      </c>
      <c r="J59" s="83"/>
      <c r="K59" s="81"/>
      <c r="L59" s="84"/>
      <c r="M59" s="84"/>
    </row>
    <row r="60" spans="1:13" ht="12.75">
      <c r="A60" s="80"/>
      <c r="B60" s="15"/>
      <c r="C60" t="s">
        <v>39</v>
      </c>
      <c r="D60" s="127">
        <v>38385.13674768519</v>
      </c>
      <c r="E60" s="128">
        <v>2748764.9621543884</v>
      </c>
      <c r="F60" s="128">
        <v>1.8752804925023794</v>
      </c>
      <c r="J60" s="83"/>
      <c r="K60" s="81"/>
      <c r="L60" s="84"/>
      <c r="M60" s="84"/>
    </row>
    <row r="61" spans="1:13" ht="12.75">
      <c r="A61" s="80"/>
      <c r="B61" s="15"/>
      <c r="C61" t="s">
        <v>40</v>
      </c>
      <c r="D61" s="127">
        <v>38385.144224537034</v>
      </c>
      <c r="E61" s="128">
        <v>1241676.6575393677</v>
      </c>
      <c r="F61" s="128">
        <v>0.3255032448463753</v>
      </c>
      <c r="J61" s="83"/>
      <c r="K61" s="81"/>
      <c r="L61" s="84"/>
      <c r="M61" s="84"/>
    </row>
    <row r="62" spans="1:13" ht="12.75">
      <c r="A62" s="80"/>
      <c r="B62" s="15"/>
      <c r="C62" t="s">
        <v>41</v>
      </c>
      <c r="D62" s="127">
        <v>38385.15167824074</v>
      </c>
      <c r="E62" s="128">
        <v>8337.865688716372</v>
      </c>
      <c r="F62" s="128">
        <v>1.0540937882477877</v>
      </c>
      <c r="J62" s="83"/>
      <c r="K62" s="81"/>
      <c r="L62" s="84"/>
      <c r="M62" s="84"/>
    </row>
    <row r="63" spans="1:6" ht="12.75">
      <c r="A63" s="80"/>
      <c r="B63" s="15"/>
      <c r="C63" t="s">
        <v>1085</v>
      </c>
      <c r="D63" s="127">
        <v>38385.159155092595</v>
      </c>
      <c r="E63" s="128">
        <v>4194055.248204549</v>
      </c>
      <c r="F63" s="128">
        <v>2.5168757964671205</v>
      </c>
    </row>
    <row r="64" spans="1:13" ht="12.75">
      <c r="A64" s="80"/>
      <c r="B64" s="15"/>
      <c r="C64" t="s">
        <v>42</v>
      </c>
      <c r="D64" s="127">
        <v>38385.16663194444</v>
      </c>
      <c r="E64" s="128">
        <v>3606414.6022288008</v>
      </c>
      <c r="F64" s="128">
        <v>0.5326372694079169</v>
      </c>
      <c r="L64" s="84"/>
      <c r="M64" s="84"/>
    </row>
    <row r="65" spans="1:12" ht="12.75">
      <c r="A65" s="80"/>
      <c r="B65" s="15"/>
      <c r="C65" t="s">
        <v>1116</v>
      </c>
      <c r="D65" s="127">
        <v>38385.174108796295</v>
      </c>
      <c r="E65" s="128">
        <v>229157.1079378128</v>
      </c>
      <c r="F65" s="128">
        <v>1.391222104499142</v>
      </c>
      <c r="L65" s="84"/>
    </row>
    <row r="66" spans="1:13" ht="12.75">
      <c r="A66" s="80"/>
      <c r="B66" s="15"/>
      <c r="C66" t="s">
        <v>43</v>
      </c>
      <c r="D66" s="127">
        <v>38385.18158564815</v>
      </c>
      <c r="E66" s="128">
        <v>5031485.241325378</v>
      </c>
      <c r="F66" s="128">
        <v>0.40962461188403637</v>
      </c>
      <c r="L66" s="84"/>
      <c r="M66" s="76"/>
    </row>
    <row r="67" spans="1:6" ht="12.75">
      <c r="A67" s="80"/>
      <c r="B67" s="15"/>
      <c r="C67" t="s">
        <v>44</v>
      </c>
      <c r="D67" s="127">
        <v>38385.189050925925</v>
      </c>
      <c r="E67" s="128">
        <v>5010330.468381246</v>
      </c>
      <c r="F67" s="128">
        <v>1.328787971894492</v>
      </c>
    </row>
    <row r="68" spans="1:13" ht="12.75">
      <c r="A68" s="80"/>
      <c r="B68" s="15"/>
      <c r="C68" t="s">
        <v>1086</v>
      </c>
      <c r="D68" s="127">
        <v>38385.1965162037</v>
      </c>
      <c r="E68" s="128">
        <v>4240303.769496918</v>
      </c>
      <c r="F68" s="128">
        <v>2.717095426906968</v>
      </c>
      <c r="J68" s="78"/>
      <c r="K68" s="78"/>
      <c r="L68" s="79"/>
      <c r="M68" s="79"/>
    </row>
    <row r="69" spans="1:13" ht="12.75">
      <c r="A69" s="80"/>
      <c r="B69" s="15"/>
      <c r="C69" t="s">
        <v>1115</v>
      </c>
      <c r="D69" s="127">
        <v>38385.20398148148</v>
      </c>
      <c r="E69" s="128">
        <v>2424740.0708211265</v>
      </c>
      <c r="F69" s="128">
        <v>1.0080646175370824</v>
      </c>
      <c r="H69" s="82"/>
      <c r="J69" s="83"/>
      <c r="K69" s="81"/>
      <c r="L69" s="84"/>
      <c r="M69" s="84"/>
    </row>
    <row r="70" spans="1:13" ht="12.75">
      <c r="A70" s="80"/>
      <c r="B70" s="15"/>
      <c r="C70" t="s">
        <v>1059</v>
      </c>
      <c r="D70" s="127">
        <v>38385.21144675926</v>
      </c>
      <c r="E70" s="128">
        <v>8535.096827497086</v>
      </c>
      <c r="F70" s="128">
        <v>1.1422812026722675</v>
      </c>
      <c r="J70" s="83"/>
      <c r="K70" s="81"/>
      <c r="L70" s="84"/>
      <c r="M70" s="84"/>
    </row>
    <row r="71" spans="1:13" ht="12.75">
      <c r="A71" s="80"/>
      <c r="B71" s="15"/>
      <c r="C71" t="s">
        <v>1117</v>
      </c>
      <c r="D71" s="127">
        <v>38385.21890046296</v>
      </c>
      <c r="E71" s="128">
        <v>60407.50444881122</v>
      </c>
      <c r="F71" s="128">
        <v>0.97154081543175</v>
      </c>
      <c r="J71" s="83"/>
      <c r="K71" s="81"/>
      <c r="L71" s="84"/>
      <c r="M71" s="84"/>
    </row>
    <row r="72" spans="1:13" ht="12.75">
      <c r="A72" s="80"/>
      <c r="B72" s="15"/>
      <c r="C72" t="s">
        <v>41</v>
      </c>
      <c r="D72" s="127">
        <v>38385.226319444446</v>
      </c>
      <c r="E72" s="128">
        <v>8930.669823259115</v>
      </c>
      <c r="F72" s="128">
        <v>3.282585720975565</v>
      </c>
      <c r="J72" s="83"/>
      <c r="K72" s="81"/>
      <c r="L72" s="84"/>
      <c r="M72" s="84"/>
    </row>
    <row r="73" spans="1:13" ht="12.75">
      <c r="A73" s="80"/>
      <c r="B73" s="15"/>
      <c r="C73" t="s">
        <v>1228</v>
      </c>
      <c r="D73" s="127">
        <v>38385.23373842592</v>
      </c>
      <c r="E73" s="128">
        <v>4259852.473141988</v>
      </c>
      <c r="F73" s="128">
        <v>2.8394886453154538</v>
      </c>
      <c r="J73" s="83"/>
      <c r="K73" s="81"/>
      <c r="L73" s="84"/>
      <c r="M73" s="84"/>
    </row>
    <row r="74" spans="1:13" ht="11.25">
      <c r="A74" s="80"/>
      <c r="B74" s="15"/>
      <c r="C74" s="15"/>
      <c r="D74" s="104"/>
      <c r="E74" s="84"/>
      <c r="F74" s="95"/>
      <c r="J74" s="83"/>
      <c r="K74" s="81"/>
      <c r="L74" s="84"/>
      <c r="M74" s="84"/>
    </row>
    <row r="75" spans="1:13" ht="11.25">
      <c r="A75" s="80"/>
      <c r="B75" s="15"/>
      <c r="C75" s="15"/>
      <c r="D75" s="104"/>
      <c r="E75" s="84">
        <v>4038904.371986583</v>
      </c>
      <c r="F75" s="95">
        <v>1.496137067764864</v>
      </c>
      <c r="J75" s="83"/>
      <c r="K75" s="81"/>
      <c r="L75" s="84"/>
      <c r="M75" s="84"/>
    </row>
    <row r="76" spans="1:13" ht="11.25">
      <c r="A76" s="80"/>
      <c r="B76" s="15"/>
      <c r="C76" s="15"/>
      <c r="D76" s="104"/>
      <c r="E76" s="84">
        <v>2072859.2677294167</v>
      </c>
      <c r="F76" s="95"/>
      <c r="J76" s="83"/>
      <c r="K76" s="81"/>
      <c r="L76" s="84"/>
      <c r="M76" s="84"/>
    </row>
    <row r="77" spans="1:13" ht="11.25">
      <c r="A77" s="80"/>
      <c r="B77" s="15"/>
      <c r="C77" s="15"/>
      <c r="D77" s="104"/>
      <c r="E77" s="84">
        <v>51.322316074293596</v>
      </c>
      <c r="F77" s="95" t="s">
        <v>1211</v>
      </c>
      <c r="J77" s="83"/>
      <c r="K77" s="81"/>
      <c r="L77" s="84"/>
      <c r="M77" s="84"/>
    </row>
    <row r="78" spans="1:13" ht="11.25">
      <c r="A78" s="80"/>
      <c r="B78" s="15"/>
      <c r="C78" s="15"/>
      <c r="D78" s="104"/>
      <c r="E78" s="84"/>
      <c r="F78" s="95"/>
      <c r="J78" s="83"/>
      <c r="K78" s="81"/>
      <c r="L78" s="84"/>
      <c r="M78" s="84"/>
    </row>
    <row r="79" spans="1:13" ht="11.25">
      <c r="A79" s="80"/>
      <c r="B79" s="15"/>
      <c r="C79" s="15"/>
      <c r="D79" s="104"/>
      <c r="E79" s="15"/>
      <c r="F79" s="96"/>
      <c r="J79" s="83"/>
      <c r="K79" s="81"/>
      <c r="L79" s="84"/>
      <c r="M79" s="84"/>
    </row>
    <row r="80" spans="1:13" ht="11.25">
      <c r="A80" s="80"/>
      <c r="B80" s="15"/>
      <c r="C80" s="15" t="s">
        <v>1212</v>
      </c>
      <c r="D80" s="104" t="s">
        <v>1213</v>
      </c>
      <c r="E80" s="84" t="s">
        <v>1214</v>
      </c>
      <c r="F80" s="95" t="s">
        <v>1235</v>
      </c>
      <c r="J80" s="83"/>
      <c r="K80" s="81"/>
      <c r="L80" s="84"/>
      <c r="M80" s="84"/>
    </row>
    <row r="81" spans="1:13" ht="11.25">
      <c r="A81" s="80" t="s">
        <v>1239</v>
      </c>
      <c r="B81" s="15"/>
      <c r="C81" s="15" t="s">
        <v>1265</v>
      </c>
      <c r="D81" s="104">
        <v>38385.00016203704</v>
      </c>
      <c r="E81" s="84">
        <v>4392370.0608531805</v>
      </c>
      <c r="F81" s="95">
        <v>0.4561151670506897</v>
      </c>
      <c r="J81" s="83"/>
      <c r="K81" s="81"/>
      <c r="L81" s="84"/>
      <c r="M81" s="84"/>
    </row>
    <row r="82" spans="1:13" ht="11.25">
      <c r="A82" s="80"/>
      <c r="B82" s="15"/>
      <c r="C82" s="15" t="s">
        <v>1266</v>
      </c>
      <c r="D82" s="104">
        <v>38385.00766203704</v>
      </c>
      <c r="E82" s="84">
        <v>18235.23596186028</v>
      </c>
      <c r="F82" s="95">
        <v>1.9204000838165391</v>
      </c>
      <c r="J82" s="83"/>
      <c r="K82" s="81"/>
      <c r="L82" s="84"/>
      <c r="M82" s="84"/>
    </row>
    <row r="83" spans="1:13" ht="11.25">
      <c r="A83" s="80"/>
      <c r="B83" s="15"/>
      <c r="C83" s="15" t="s">
        <v>1112</v>
      </c>
      <c r="D83" s="104">
        <v>38385.015127314815</v>
      </c>
      <c r="E83" s="84">
        <v>4135762.47592262</v>
      </c>
      <c r="F83" s="95">
        <v>0.9107596515216833</v>
      </c>
      <c r="J83" s="83"/>
      <c r="K83" s="81"/>
      <c r="L83" s="84"/>
      <c r="M83" s="84"/>
    </row>
    <row r="84" spans="1:13" ht="11.25">
      <c r="A84" s="80"/>
      <c r="B84" s="15"/>
      <c r="C84" s="15" t="s">
        <v>1267</v>
      </c>
      <c r="D84" s="104">
        <v>38385.022627314815</v>
      </c>
      <c r="E84" s="84">
        <v>4320477.108726</v>
      </c>
      <c r="F84" s="95">
        <v>5.89024770800382</v>
      </c>
      <c r="J84" s="83"/>
      <c r="K84" s="81"/>
      <c r="L84" s="84"/>
      <c r="M84" s="84"/>
    </row>
    <row r="85" spans="1:13" ht="11.25">
      <c r="A85" s="80"/>
      <c r="B85" s="15"/>
      <c r="C85" s="15" t="s">
        <v>1118</v>
      </c>
      <c r="D85" s="104">
        <v>38385.03011574074</v>
      </c>
      <c r="E85" s="84">
        <v>2967092.7342464942</v>
      </c>
      <c r="F85" s="95">
        <v>3.060220645609596</v>
      </c>
      <c r="J85" s="83"/>
      <c r="K85" s="81"/>
      <c r="L85" s="84"/>
      <c r="M85" s="84"/>
    </row>
    <row r="86" spans="1:13" ht="11.25">
      <c r="A86" s="80"/>
      <c r="B86" s="15"/>
      <c r="C86" s="15" t="s">
        <v>34</v>
      </c>
      <c r="D86" s="104">
        <v>38385.03758101852</v>
      </c>
      <c r="E86" s="84">
        <v>2816648.883897775</v>
      </c>
      <c r="F86" s="95">
        <v>3.9340619582239906</v>
      </c>
      <c r="J86" s="83"/>
      <c r="K86" s="81"/>
      <c r="L86" s="84"/>
      <c r="M86" s="84"/>
    </row>
    <row r="87" spans="1:13" ht="11.25">
      <c r="A87" s="80"/>
      <c r="B87" s="15"/>
      <c r="C87" s="15" t="s">
        <v>1268</v>
      </c>
      <c r="D87" s="104">
        <v>38385.045069444444</v>
      </c>
      <c r="E87" s="84">
        <v>4395670.169078249</v>
      </c>
      <c r="F87" s="95">
        <v>1.9095225376233018</v>
      </c>
      <c r="J87" s="83"/>
      <c r="K87" s="81"/>
      <c r="L87" s="84"/>
      <c r="M87" s="84"/>
    </row>
    <row r="88" spans="1:13" ht="11.25">
      <c r="A88" s="80"/>
      <c r="B88" s="15"/>
      <c r="C88" s="15" t="s">
        <v>1316</v>
      </c>
      <c r="D88" s="104">
        <v>38385.05255787037</v>
      </c>
      <c r="E88" s="84">
        <v>3142695.408881833</v>
      </c>
      <c r="F88" s="95">
        <v>0.39144137152142766</v>
      </c>
      <c r="J88" s="83"/>
      <c r="K88" s="81"/>
      <c r="L88" s="84"/>
      <c r="M88" s="84"/>
    </row>
    <row r="89" spans="1:13" ht="11.25">
      <c r="A89" s="80"/>
      <c r="B89" s="15"/>
      <c r="C89" s="15" t="s">
        <v>1317</v>
      </c>
      <c r="D89" s="104">
        <v>38385.0600462963</v>
      </c>
      <c r="E89" s="84">
        <v>3023242.244822544</v>
      </c>
      <c r="F89" s="95">
        <v>1.7864049436619396</v>
      </c>
      <c r="J89" s="83"/>
      <c r="K89" s="81"/>
      <c r="L89" s="84"/>
      <c r="M89" s="84"/>
    </row>
    <row r="90" spans="1:13" ht="11.25">
      <c r="A90" s="80"/>
      <c r="B90" s="15"/>
      <c r="C90" s="15" t="s">
        <v>35</v>
      </c>
      <c r="D90" s="104">
        <v>38385.06752314815</v>
      </c>
      <c r="E90" s="84">
        <v>2773394.6860690643</v>
      </c>
      <c r="F90" s="95">
        <v>1.868243854388883</v>
      </c>
      <c r="J90" s="83"/>
      <c r="K90" s="81"/>
      <c r="L90" s="84"/>
      <c r="M90" s="84"/>
    </row>
    <row r="91" spans="1:13" ht="11.25">
      <c r="A91" s="80"/>
      <c r="B91" s="15"/>
      <c r="C91" s="15" t="s">
        <v>1114</v>
      </c>
      <c r="D91" s="104">
        <v>38385.075</v>
      </c>
      <c r="E91" s="84">
        <v>2397829.6087739347</v>
      </c>
      <c r="F91" s="95">
        <v>1.1429938780307072</v>
      </c>
      <c r="J91" s="83"/>
      <c r="K91" s="81"/>
      <c r="L91" s="84"/>
      <c r="M91" s="84"/>
    </row>
    <row r="92" spans="1:13" ht="11.25">
      <c r="A92" s="80"/>
      <c r="B92" s="15"/>
      <c r="C92" s="15" t="s">
        <v>1269</v>
      </c>
      <c r="D92" s="104">
        <v>38385.08247685185</v>
      </c>
      <c r="E92" s="84">
        <v>4447370.102063523</v>
      </c>
      <c r="F92" s="95">
        <v>2.684981627330082</v>
      </c>
      <c r="J92" s="83"/>
      <c r="K92" s="81"/>
      <c r="L92" s="84"/>
      <c r="M92" s="84"/>
    </row>
    <row r="93" spans="1:13" ht="11.25">
      <c r="A93" s="80"/>
      <c r="B93" s="15"/>
      <c r="C93" s="15" t="s">
        <v>1113</v>
      </c>
      <c r="D93" s="104">
        <v>38385.089953703704</v>
      </c>
      <c r="E93" s="84">
        <v>3198403.3287989683</v>
      </c>
      <c r="F93" s="95">
        <v>4.213962470948045</v>
      </c>
      <c r="J93" s="83"/>
      <c r="K93" s="81"/>
      <c r="L93" s="84"/>
      <c r="M93" s="84"/>
    </row>
    <row r="94" spans="1:13" ht="11.25">
      <c r="A94" s="80"/>
      <c r="B94" s="15"/>
      <c r="C94" s="15" t="s">
        <v>36</v>
      </c>
      <c r="D94" s="104">
        <v>38385.09741898148</v>
      </c>
      <c r="E94" s="84">
        <v>3634396.8053466845</v>
      </c>
      <c r="F94" s="95">
        <v>10.771126474871876</v>
      </c>
      <c r="J94" s="83"/>
      <c r="K94" s="81"/>
      <c r="L94" s="84"/>
      <c r="M94" s="84"/>
    </row>
    <row r="95" spans="1:13" ht="11.25">
      <c r="A95" s="80"/>
      <c r="B95" s="15"/>
      <c r="C95" s="15" t="s">
        <v>37</v>
      </c>
      <c r="D95" s="104">
        <v>38385.10488425926</v>
      </c>
      <c r="E95" s="84">
        <v>11125454.489062838</v>
      </c>
      <c r="F95" s="95">
        <v>1.3938029707277757</v>
      </c>
      <c r="J95" s="83"/>
      <c r="K95" s="81"/>
      <c r="L95" s="84"/>
      <c r="M95" s="84"/>
    </row>
    <row r="96" spans="1:13" ht="11.25">
      <c r="A96" s="80"/>
      <c r="B96" s="15"/>
      <c r="C96" s="15" t="s">
        <v>38</v>
      </c>
      <c r="D96" s="104">
        <v>38385.112349537034</v>
      </c>
      <c r="E96" s="84">
        <v>2797546.233988726</v>
      </c>
      <c r="F96" s="95">
        <v>1.4730099593821542</v>
      </c>
      <c r="J96" s="83"/>
      <c r="K96" s="81"/>
      <c r="L96" s="84"/>
      <c r="M96" s="84"/>
    </row>
    <row r="97" spans="1:6" ht="11.25">
      <c r="A97" s="80"/>
      <c r="B97" s="15"/>
      <c r="C97" s="15" t="s">
        <v>1083</v>
      </c>
      <c r="D97" s="104">
        <v>38385.11982638889</v>
      </c>
      <c r="E97" s="84">
        <v>4644802.6140952585</v>
      </c>
      <c r="F97" s="95">
        <v>4.072237395854791</v>
      </c>
    </row>
    <row r="98" spans="1:13" ht="11.25">
      <c r="A98" s="80"/>
      <c r="B98" s="15"/>
      <c r="C98" s="15" t="s">
        <v>1084</v>
      </c>
      <c r="D98" s="104">
        <v>38385.127291666664</v>
      </c>
      <c r="E98" s="84">
        <v>4345072.695795849</v>
      </c>
      <c r="F98" s="95">
        <v>1.3839960206992838</v>
      </c>
      <c r="L98" s="84"/>
      <c r="M98" s="84"/>
    </row>
    <row r="99" spans="1:12" ht="11.25">
      <c r="A99" s="80"/>
      <c r="B99" s="15"/>
      <c r="C99" s="15" t="s">
        <v>39</v>
      </c>
      <c r="D99" s="104">
        <v>38385.13475694445</v>
      </c>
      <c r="E99" s="84">
        <v>3564385.2191093266</v>
      </c>
      <c r="F99" s="95">
        <v>3.4326116046826605</v>
      </c>
      <c r="L99" s="84"/>
    </row>
    <row r="100" spans="1:13" ht="11.25">
      <c r="A100" s="80"/>
      <c r="B100" s="15"/>
      <c r="C100" s="15" t="s">
        <v>40</v>
      </c>
      <c r="D100" s="104">
        <v>38385.142233796294</v>
      </c>
      <c r="E100" s="84">
        <v>5085747.155035256</v>
      </c>
      <c r="F100" s="95">
        <v>1.0645893497354253</v>
      </c>
      <c r="L100" s="84"/>
      <c r="M100" s="76"/>
    </row>
    <row r="101" spans="1:6" ht="11.25">
      <c r="A101" s="80"/>
      <c r="B101" s="15"/>
      <c r="C101" s="15" t="s">
        <v>41</v>
      </c>
      <c r="D101" s="104">
        <v>38385.14969907407</v>
      </c>
      <c r="E101" s="84">
        <v>17364.77933425534</v>
      </c>
      <c r="F101" s="95">
        <v>4.4004373778876955</v>
      </c>
    </row>
    <row r="102" spans="1:13" ht="11.25">
      <c r="A102" s="80"/>
      <c r="B102" s="15"/>
      <c r="C102" s="15" t="s">
        <v>1085</v>
      </c>
      <c r="D102" s="104">
        <v>38385.157164351855</v>
      </c>
      <c r="E102" s="84">
        <v>4743111.051826632</v>
      </c>
      <c r="F102" s="95">
        <v>1.8747829746811644</v>
      </c>
      <c r="J102" s="78"/>
      <c r="K102" s="78"/>
      <c r="L102" s="79"/>
      <c r="M102" s="79"/>
    </row>
    <row r="103" spans="1:13" ht="11.25">
      <c r="A103" s="80"/>
      <c r="B103" s="15"/>
      <c r="C103" s="15" t="s">
        <v>42</v>
      </c>
      <c r="D103" s="104">
        <v>38385.16462962963</v>
      </c>
      <c r="E103" s="15">
        <v>7787720.510858631</v>
      </c>
      <c r="F103" s="96">
        <v>3.3191004767469865</v>
      </c>
      <c r="J103" s="83"/>
      <c r="K103" s="81"/>
      <c r="L103" s="84"/>
      <c r="M103" s="84"/>
    </row>
    <row r="104" spans="1:13" ht="11.25">
      <c r="A104" s="80"/>
      <c r="B104" s="15"/>
      <c r="C104" s="15" t="s">
        <v>1116</v>
      </c>
      <c r="D104" s="104">
        <v>38385.172118055554</v>
      </c>
      <c r="E104" s="15">
        <v>3352370.9302308434</v>
      </c>
      <c r="F104" s="96">
        <v>0.752595620689561</v>
      </c>
      <c r="J104" s="83"/>
      <c r="K104" s="81"/>
      <c r="L104" s="84"/>
      <c r="M104" s="84"/>
    </row>
    <row r="105" spans="1:13" ht="11.25">
      <c r="A105" s="80"/>
      <c r="B105" s="15"/>
      <c r="C105" s="15" t="s">
        <v>43</v>
      </c>
      <c r="D105" s="104">
        <v>38385.17959490741</v>
      </c>
      <c r="E105" s="15">
        <v>2516348.002079575</v>
      </c>
      <c r="F105" s="96">
        <v>1.3868815889092039</v>
      </c>
      <c r="J105" s="83"/>
      <c r="K105" s="81"/>
      <c r="L105" s="84"/>
      <c r="M105" s="84"/>
    </row>
    <row r="106" spans="1:13" ht="11.25">
      <c r="A106" s="80"/>
      <c r="B106" s="15"/>
      <c r="C106" s="15" t="s">
        <v>44</v>
      </c>
      <c r="D106" s="104">
        <v>38385.187060185184</v>
      </c>
      <c r="E106" s="15">
        <v>3138754.9313082583</v>
      </c>
      <c r="F106" s="96">
        <v>1.224433469884297</v>
      </c>
      <c r="J106" s="83"/>
      <c r="K106" s="81"/>
      <c r="L106" s="84"/>
      <c r="M106" s="84"/>
    </row>
    <row r="107" spans="1:13" ht="11.25">
      <c r="A107" s="80"/>
      <c r="B107" s="15"/>
      <c r="C107" s="15" t="s">
        <v>1086</v>
      </c>
      <c r="D107" s="104">
        <v>38385.19451388889</v>
      </c>
      <c r="E107" s="15">
        <v>4735232.932764149</v>
      </c>
      <c r="F107" s="96">
        <v>5.612528212337297</v>
      </c>
      <c r="J107" s="83"/>
      <c r="K107" s="81"/>
      <c r="L107" s="84"/>
      <c r="M107" s="84"/>
    </row>
    <row r="108" spans="1:13" ht="11.25">
      <c r="A108" s="80"/>
      <c r="B108" s="15"/>
      <c r="C108" s="15" t="s">
        <v>1115</v>
      </c>
      <c r="D108" s="104">
        <v>38385.20199074074</v>
      </c>
      <c r="E108" s="15">
        <v>2576698.495511745</v>
      </c>
      <c r="F108" s="96">
        <v>2.519092271306413</v>
      </c>
      <c r="J108" s="83"/>
      <c r="K108" s="81"/>
      <c r="L108" s="84"/>
      <c r="M108" s="84"/>
    </row>
    <row r="109" spans="1:13" ht="11.25">
      <c r="A109" s="80"/>
      <c r="B109" s="15"/>
      <c r="C109" s="15" t="s">
        <v>1059</v>
      </c>
      <c r="D109" s="104">
        <v>38385.20945601852</v>
      </c>
      <c r="E109" s="15">
        <v>19418.368197506523</v>
      </c>
      <c r="F109" s="96">
        <v>2.3057020427411223</v>
      </c>
      <c r="J109" s="83"/>
      <c r="K109" s="81"/>
      <c r="L109" s="84"/>
      <c r="M109" s="84"/>
    </row>
    <row r="110" spans="1:13" ht="11.25">
      <c r="A110" s="80"/>
      <c r="B110" s="15"/>
      <c r="C110" s="15" t="s">
        <v>1117</v>
      </c>
      <c r="D110" s="104">
        <v>38385.21690972222</v>
      </c>
      <c r="E110" s="15">
        <v>3404726.2335988823</v>
      </c>
      <c r="F110" s="96">
        <v>0.2614496142232809</v>
      </c>
      <c r="J110" s="83"/>
      <c r="K110" s="81"/>
      <c r="L110" s="84"/>
      <c r="M110" s="84"/>
    </row>
    <row r="111" spans="1:13" ht="11.25">
      <c r="A111" s="80"/>
      <c r="B111" s="15"/>
      <c r="C111" s="15" t="s">
        <v>41</v>
      </c>
      <c r="D111" s="104">
        <v>38385.22435185185</v>
      </c>
      <c r="E111" s="15">
        <v>17381.682871920293</v>
      </c>
      <c r="F111" s="96">
        <v>1.8978205196978168</v>
      </c>
      <c r="J111" s="83"/>
      <c r="K111" s="81"/>
      <c r="L111" s="84"/>
      <c r="M111" s="84"/>
    </row>
    <row r="112" spans="1:13" ht="11.25">
      <c r="A112" s="80"/>
      <c r="B112" s="15"/>
      <c r="C112" s="15" t="s">
        <v>1228</v>
      </c>
      <c r="D112" s="104">
        <v>38385.23175925926</v>
      </c>
      <c r="E112" s="15">
        <v>4938320.379561992</v>
      </c>
      <c r="F112" s="96">
        <v>2.216549598596683</v>
      </c>
      <c r="J112" s="83"/>
      <c r="K112" s="81"/>
      <c r="L112" s="84"/>
      <c r="M112" s="84"/>
    </row>
    <row r="113" spans="1:13" ht="11.25">
      <c r="A113" s="80"/>
      <c r="B113" s="15"/>
      <c r="C113" s="15"/>
      <c r="D113" s="104"/>
      <c r="E113" s="15"/>
      <c r="F113" s="96"/>
      <c r="J113" s="83"/>
      <c r="K113" s="81"/>
      <c r="L113" s="84"/>
      <c r="M113" s="84"/>
    </row>
    <row r="114" spans="1:13" ht="11.25">
      <c r="A114" s="80"/>
      <c r="B114" s="15"/>
      <c r="C114" s="15"/>
      <c r="D114" s="104"/>
      <c r="E114" s="15">
        <v>7215784.724979562</v>
      </c>
      <c r="F114" s="96">
        <v>1.435627458659816</v>
      </c>
      <c r="J114" s="83"/>
      <c r="K114" s="81"/>
      <c r="L114" s="84"/>
      <c r="M114" s="84"/>
    </row>
    <row r="115" spans="1:13" ht="11.25">
      <c r="A115" s="80"/>
      <c r="B115" s="15"/>
      <c r="C115" s="15"/>
      <c r="D115" s="104"/>
      <c r="E115" s="15">
        <v>2584738.073730859</v>
      </c>
      <c r="F115" s="96"/>
      <c r="J115" s="83"/>
      <c r="K115" s="81"/>
      <c r="L115" s="84"/>
      <c r="M115" s="84"/>
    </row>
    <row r="116" spans="1:13" ht="11.25">
      <c r="A116" s="80"/>
      <c r="B116" s="15"/>
      <c r="C116" s="15"/>
      <c r="D116" s="104"/>
      <c r="E116" s="15">
        <v>35.820609569781475</v>
      </c>
      <c r="F116" s="96" t="s">
        <v>1211</v>
      </c>
      <c r="J116" s="83"/>
      <c r="K116" s="81"/>
      <c r="L116" s="84"/>
      <c r="M116" s="84"/>
    </row>
    <row r="117" spans="1:13" ht="11.25">
      <c r="A117" s="80"/>
      <c r="B117" s="15"/>
      <c r="C117" s="15"/>
      <c r="D117" s="104"/>
      <c r="E117" s="15"/>
      <c r="F117" s="96"/>
      <c r="J117" s="83"/>
      <c r="K117" s="81"/>
      <c r="L117" s="84"/>
      <c r="M117" s="84"/>
    </row>
    <row r="118" spans="1:13" ht="11.25">
      <c r="A118" s="80"/>
      <c r="B118" s="15"/>
      <c r="C118" s="15"/>
      <c r="D118" s="104"/>
      <c r="E118" s="15"/>
      <c r="F118" s="96"/>
      <c r="J118" s="83"/>
      <c r="K118" s="81"/>
      <c r="L118" s="84"/>
      <c r="M118" s="84"/>
    </row>
    <row r="119" spans="1:13" ht="11.25">
      <c r="A119" s="80"/>
      <c r="B119" s="15"/>
      <c r="C119" s="15" t="s">
        <v>1212</v>
      </c>
      <c r="D119" s="104" t="s">
        <v>1213</v>
      </c>
      <c r="E119" s="15" t="s">
        <v>1214</v>
      </c>
      <c r="F119" s="96" t="s">
        <v>1235</v>
      </c>
      <c r="J119" s="83"/>
      <c r="K119" s="81"/>
      <c r="L119" s="84"/>
      <c r="M119" s="84"/>
    </row>
    <row r="120" spans="1:13" ht="11.25">
      <c r="A120" s="80" t="s">
        <v>1309</v>
      </c>
      <c r="B120" s="15"/>
      <c r="C120" s="15" t="s">
        <v>1265</v>
      </c>
      <c r="D120" s="104">
        <v>38385.00363425926</v>
      </c>
      <c r="E120" s="15">
        <v>25308.83682491931</v>
      </c>
      <c r="F120" s="96">
        <v>1.6170571994800622</v>
      </c>
      <c r="J120" s="83"/>
      <c r="K120" s="81"/>
      <c r="L120" s="84"/>
      <c r="M120" s="84"/>
    </row>
    <row r="121" spans="1:13" ht="11.25">
      <c r="A121" s="80"/>
      <c r="B121" s="15"/>
      <c r="C121" s="15" t="s">
        <v>1266</v>
      </c>
      <c r="D121" s="104">
        <v>38385.011099537034</v>
      </c>
      <c r="E121" s="15">
        <v>0.7355629401735798</v>
      </c>
      <c r="F121" s="96">
        <v>12026.652782080273</v>
      </c>
      <c r="J121" s="83"/>
      <c r="K121" s="81"/>
      <c r="L121" s="84"/>
      <c r="M121" s="84"/>
    </row>
    <row r="122" spans="1:13" ht="11.25">
      <c r="A122" s="80"/>
      <c r="B122" s="15"/>
      <c r="C122" s="15" t="s">
        <v>1112</v>
      </c>
      <c r="D122" s="104">
        <v>38385.018587962964</v>
      </c>
      <c r="E122" s="15">
        <v>1054.8340939230036</v>
      </c>
      <c r="F122" s="96">
        <v>7.105651252905414</v>
      </c>
      <c r="J122" s="83"/>
      <c r="K122" s="81"/>
      <c r="L122" s="84"/>
      <c r="M122" s="84"/>
    </row>
    <row r="123" spans="1:13" ht="11.25">
      <c r="A123" s="80"/>
      <c r="B123" s="15"/>
      <c r="C123" s="15" t="s">
        <v>1267</v>
      </c>
      <c r="D123" s="104">
        <v>38385.02607638889</v>
      </c>
      <c r="E123" s="15">
        <v>25554.499719540036</v>
      </c>
      <c r="F123" s="96">
        <v>0.25860960279670436</v>
      </c>
      <c r="J123" s="83"/>
      <c r="K123" s="81"/>
      <c r="L123" s="84"/>
      <c r="M123" s="84"/>
    </row>
    <row r="124" spans="1:13" ht="11.25">
      <c r="A124" s="80"/>
      <c r="B124" s="15"/>
      <c r="C124" s="15" t="s">
        <v>1118</v>
      </c>
      <c r="D124" s="104">
        <v>38385.03355324074</v>
      </c>
      <c r="E124" s="84">
        <v>332.2128325117358</v>
      </c>
      <c r="F124" s="95">
        <v>13.484830640933298</v>
      </c>
      <c r="J124" s="83"/>
      <c r="K124" s="81"/>
      <c r="L124" s="84"/>
      <c r="M124" s="84"/>
    </row>
    <row r="125" spans="1:13" ht="11.25">
      <c r="A125" s="80"/>
      <c r="B125" s="15"/>
      <c r="C125" s="15" t="s">
        <v>34</v>
      </c>
      <c r="D125" s="104">
        <v>38385.041041666664</v>
      </c>
      <c r="E125" s="84">
        <v>1570.8138212038157</v>
      </c>
      <c r="F125" s="95">
        <v>14.211397751458604</v>
      </c>
      <c r="J125" s="83"/>
      <c r="K125" s="81"/>
      <c r="L125" s="84"/>
      <c r="M125" s="84"/>
    </row>
    <row r="126" spans="1:13" ht="11.25">
      <c r="A126" s="80"/>
      <c r="B126" s="15"/>
      <c r="C126" s="15" t="s">
        <v>1268</v>
      </c>
      <c r="D126" s="104">
        <v>38385.04854166666</v>
      </c>
      <c r="E126" s="84">
        <v>25617.399291780363</v>
      </c>
      <c r="F126" s="95">
        <v>1.4352933221517696</v>
      </c>
      <c r="J126" s="83"/>
      <c r="K126" s="81"/>
      <c r="L126" s="84"/>
      <c r="M126" s="84"/>
    </row>
    <row r="127" spans="1:13" ht="11.25">
      <c r="A127" s="80"/>
      <c r="B127" s="15"/>
      <c r="C127" s="15" t="s">
        <v>1316</v>
      </c>
      <c r="D127" s="104">
        <v>38385.05601851852</v>
      </c>
      <c r="E127" s="84">
        <v>1924.3365753420167</v>
      </c>
      <c r="F127" s="95">
        <v>6.4314076392823685</v>
      </c>
      <c r="J127" s="83"/>
      <c r="K127" s="81"/>
      <c r="L127" s="84"/>
      <c r="M127" s="84"/>
    </row>
    <row r="128" spans="1:13" ht="11.25">
      <c r="A128" s="80"/>
      <c r="B128" s="15"/>
      <c r="C128" s="15" t="s">
        <v>1317</v>
      </c>
      <c r="D128" s="104">
        <v>38385.06349537037</v>
      </c>
      <c r="E128" s="84">
        <v>1440.7663131947272</v>
      </c>
      <c r="F128" s="95">
        <v>14.611444863916873</v>
      </c>
      <c r="L128" s="84"/>
      <c r="M128" s="76"/>
    </row>
    <row r="129" spans="1:6" ht="11.25">
      <c r="A129" s="80"/>
      <c r="B129" s="15"/>
      <c r="C129" s="15" t="s">
        <v>35</v>
      </c>
      <c r="D129" s="104">
        <v>38385.07098379629</v>
      </c>
      <c r="E129" s="84">
        <v>1029.7416572568454</v>
      </c>
      <c r="F129" s="95">
        <v>5.260589394657411</v>
      </c>
    </row>
    <row r="130" spans="1:13" ht="11.25">
      <c r="A130" s="80"/>
      <c r="B130" s="15"/>
      <c r="C130" s="15" t="s">
        <v>1114</v>
      </c>
      <c r="D130" s="104">
        <v>38385.07846064815</v>
      </c>
      <c r="E130" s="84">
        <v>69945.32927029171</v>
      </c>
      <c r="F130" s="95">
        <v>1.1728042444452458</v>
      </c>
      <c r="J130" s="78"/>
      <c r="K130" s="78"/>
      <c r="L130" s="79"/>
      <c r="M130" s="79"/>
    </row>
    <row r="131" spans="1:13" ht="11.25">
      <c r="A131" s="80"/>
      <c r="B131" s="15"/>
      <c r="C131" s="15" t="s">
        <v>1269</v>
      </c>
      <c r="D131" s="104">
        <v>38385.0859375</v>
      </c>
      <c r="E131" s="84">
        <v>25766.09933153864</v>
      </c>
      <c r="F131" s="95">
        <v>0.8901923285580764</v>
      </c>
      <c r="H131" s="82"/>
      <c r="J131" s="83"/>
      <c r="K131" s="81"/>
      <c r="L131" s="84"/>
      <c r="M131" s="84"/>
    </row>
    <row r="132" spans="1:13" ht="11.25">
      <c r="A132" s="80"/>
      <c r="B132" s="15"/>
      <c r="C132" s="15" t="s">
        <v>1113</v>
      </c>
      <c r="D132" s="104">
        <v>38385.09340277778</v>
      </c>
      <c r="E132" s="84">
        <v>64.77735082871334</v>
      </c>
      <c r="F132" s="95">
        <v>38.337176449314036</v>
      </c>
      <c r="J132" s="83"/>
      <c r="K132" s="81"/>
      <c r="L132" s="84"/>
      <c r="M132" s="84"/>
    </row>
    <row r="133" spans="1:13" ht="11.25">
      <c r="A133" s="80"/>
      <c r="B133" s="15"/>
      <c r="C133" s="15" t="s">
        <v>36</v>
      </c>
      <c r="D133" s="104">
        <v>38385.10087962963</v>
      </c>
      <c r="E133" s="84">
        <v>719.2912824879256</v>
      </c>
      <c r="F133" s="95">
        <v>8.669308149342228</v>
      </c>
      <c r="J133" s="83"/>
      <c r="K133" s="81"/>
      <c r="L133" s="84"/>
      <c r="M133" s="84"/>
    </row>
    <row r="134" spans="1:13" ht="11.25">
      <c r="A134" s="80"/>
      <c r="B134" s="15"/>
      <c r="C134" s="15" t="s">
        <v>37</v>
      </c>
      <c r="D134" s="104">
        <v>38385.10833333333</v>
      </c>
      <c r="E134" s="84">
        <v>972.1960784681655</v>
      </c>
      <c r="F134" s="95">
        <v>3.628036858855589</v>
      </c>
      <c r="J134" s="83"/>
      <c r="K134" s="81"/>
      <c r="L134" s="84"/>
      <c r="M134" s="84"/>
    </row>
    <row r="135" spans="1:13" ht="11.25">
      <c r="A135" s="80"/>
      <c r="B135" s="15"/>
      <c r="C135" s="15" t="s">
        <v>38</v>
      </c>
      <c r="D135" s="104">
        <v>38385.11581018518</v>
      </c>
      <c r="E135" s="84">
        <v>1656.3204702713472</v>
      </c>
      <c r="F135" s="95">
        <v>3.9952423475680923</v>
      </c>
      <c r="J135" s="83"/>
      <c r="K135" s="81"/>
      <c r="L135" s="84"/>
      <c r="M135" s="84"/>
    </row>
    <row r="136" spans="1:13" ht="11.25">
      <c r="A136" s="80"/>
      <c r="B136" s="15"/>
      <c r="C136" s="15" t="s">
        <v>1083</v>
      </c>
      <c r="D136" s="104">
        <v>38385.12327546296</v>
      </c>
      <c r="E136" s="84">
        <v>26360.433292521102</v>
      </c>
      <c r="F136" s="95">
        <v>0.7686290129400097</v>
      </c>
      <c r="J136" s="83"/>
      <c r="K136" s="81"/>
      <c r="L136" s="84"/>
      <c r="M136" s="84"/>
    </row>
    <row r="137" spans="1:13" ht="11.25">
      <c r="A137" s="80"/>
      <c r="B137" s="15"/>
      <c r="C137" s="15" t="s">
        <v>1084</v>
      </c>
      <c r="D137" s="104">
        <v>38385.130740740744</v>
      </c>
      <c r="E137" s="84">
        <v>1165.5022613159888</v>
      </c>
      <c r="F137" s="95">
        <v>6.940663977384207</v>
      </c>
      <c r="J137" s="83"/>
      <c r="K137" s="81"/>
      <c r="L137" s="84"/>
      <c r="M137" s="84"/>
    </row>
    <row r="138" spans="1:13" ht="11.25">
      <c r="A138" s="80"/>
      <c r="B138" s="15"/>
      <c r="C138" s="15" t="s">
        <v>39</v>
      </c>
      <c r="D138" s="104">
        <v>38385.13820601852</v>
      </c>
      <c r="E138" s="84">
        <v>730.4652324523869</v>
      </c>
      <c r="F138" s="95">
        <v>2.533051475045803</v>
      </c>
      <c r="J138" s="83"/>
      <c r="K138" s="81"/>
      <c r="L138" s="84"/>
      <c r="M138" s="84"/>
    </row>
    <row r="139" spans="1:13" ht="11.25">
      <c r="A139" s="80"/>
      <c r="B139" s="15"/>
      <c r="C139" s="15" t="s">
        <v>40</v>
      </c>
      <c r="D139" s="104">
        <v>38385.145682870374</v>
      </c>
      <c r="E139" s="84">
        <v>1322.6500411595937</v>
      </c>
      <c r="F139" s="95">
        <v>1.450327469260244</v>
      </c>
      <c r="J139" s="83"/>
      <c r="K139" s="81"/>
      <c r="L139" s="84"/>
      <c r="M139" s="84"/>
    </row>
    <row r="140" spans="1:13" ht="11.25">
      <c r="A140" s="80"/>
      <c r="B140" s="15"/>
      <c r="C140" s="15" t="s">
        <v>41</v>
      </c>
      <c r="D140" s="104">
        <v>38385.153136574074</v>
      </c>
      <c r="E140" s="84">
        <v>127.79151951204229</v>
      </c>
      <c r="F140" s="95">
        <v>47.49593589949427</v>
      </c>
      <c r="J140" s="83"/>
      <c r="K140" s="81"/>
      <c r="L140" s="84"/>
      <c r="M140" s="84"/>
    </row>
    <row r="141" spans="1:13" ht="11.25">
      <c r="A141" s="80"/>
      <c r="B141" s="15"/>
      <c r="C141" s="15" t="s">
        <v>1085</v>
      </c>
      <c r="D141" s="104">
        <v>38385.160625</v>
      </c>
      <c r="E141" s="84">
        <v>26464.427077294127</v>
      </c>
      <c r="F141" s="95">
        <v>1.8305826168492418</v>
      </c>
      <c r="J141" s="83"/>
      <c r="K141" s="81"/>
      <c r="L141" s="84"/>
      <c r="M141" s="84"/>
    </row>
    <row r="142" spans="1:13" ht="11.25">
      <c r="A142" s="80"/>
      <c r="B142" s="15"/>
      <c r="C142" s="15" t="s">
        <v>42</v>
      </c>
      <c r="D142" s="104">
        <v>38385.16810185185</v>
      </c>
      <c r="E142" s="84">
        <v>2621.6054703895443</v>
      </c>
      <c r="F142" s="95">
        <v>4.08077367141281</v>
      </c>
      <c r="J142" s="83"/>
      <c r="K142" s="81"/>
      <c r="L142" s="84"/>
      <c r="M142" s="84"/>
    </row>
    <row r="143" spans="1:13" ht="11.25">
      <c r="A143" s="80"/>
      <c r="B143" s="15"/>
      <c r="C143" s="15" t="s">
        <v>1116</v>
      </c>
      <c r="D143" s="104">
        <v>38385.175578703704</v>
      </c>
      <c r="E143" s="84">
        <v>267.77906329554577</v>
      </c>
      <c r="F143" s="95">
        <v>10.106893499333133</v>
      </c>
      <c r="J143" s="83"/>
      <c r="K143" s="81"/>
      <c r="L143" s="84"/>
      <c r="M143" s="84"/>
    </row>
    <row r="144" spans="1:13" ht="11.25">
      <c r="A144" s="80"/>
      <c r="B144" s="15"/>
      <c r="C144" s="15" t="s">
        <v>43</v>
      </c>
      <c r="D144" s="104">
        <v>38385.18304398148</v>
      </c>
      <c r="E144" s="84">
        <v>3373.5885269847267</v>
      </c>
      <c r="F144" s="95">
        <v>3.801321573972513</v>
      </c>
      <c r="J144" s="83"/>
      <c r="K144" s="81"/>
      <c r="L144" s="84"/>
      <c r="M144" s="84"/>
    </row>
    <row r="145" spans="1:13" ht="11.25">
      <c r="A145" s="80"/>
      <c r="B145" s="15"/>
      <c r="C145" s="15" t="s">
        <v>44</v>
      </c>
      <c r="D145" s="104">
        <v>38385.19050925926</v>
      </c>
      <c r="E145" s="84">
        <v>1703.7224538984458</v>
      </c>
      <c r="F145" s="95">
        <v>6.115730157363864</v>
      </c>
      <c r="J145" s="83"/>
      <c r="K145" s="81"/>
      <c r="L145" s="84"/>
      <c r="M145" s="84"/>
    </row>
    <row r="146" spans="1:13" ht="11.25">
      <c r="A146" s="80"/>
      <c r="B146" s="15"/>
      <c r="C146" s="15" t="s">
        <v>1086</v>
      </c>
      <c r="D146" s="104">
        <v>38385.19797453703</v>
      </c>
      <c r="E146" s="84">
        <v>26947.199978297176</v>
      </c>
      <c r="F146" s="95">
        <v>1.3956394225865043</v>
      </c>
      <c r="J146" s="83"/>
      <c r="K146" s="81"/>
      <c r="L146" s="84"/>
      <c r="M146" s="84"/>
    </row>
    <row r="147" spans="1:13" ht="11.25">
      <c r="A147" s="80"/>
      <c r="B147" s="15"/>
      <c r="C147" s="15" t="s">
        <v>1115</v>
      </c>
      <c r="D147" s="104">
        <v>38385.20545138889</v>
      </c>
      <c r="E147" s="84">
        <v>72668.4154985837</v>
      </c>
      <c r="F147" s="95">
        <v>3.2543128690032397</v>
      </c>
      <c r="J147" s="83"/>
      <c r="K147" s="81"/>
      <c r="L147" s="84"/>
      <c r="M147" s="84"/>
    </row>
    <row r="148" spans="1:13" ht="11.25">
      <c r="A148" s="80"/>
      <c r="B148" s="15"/>
      <c r="C148" s="15" t="s">
        <v>1059</v>
      </c>
      <c r="D148" s="104">
        <v>38385.212905092594</v>
      </c>
      <c r="E148" s="84">
        <v>114.42997292237493</v>
      </c>
      <c r="F148" s="95">
        <v>91.47343369462364</v>
      </c>
      <c r="J148" s="83"/>
      <c r="K148" s="81"/>
      <c r="L148" s="84"/>
      <c r="M148" s="84"/>
    </row>
    <row r="149" spans="1:13" ht="11.25">
      <c r="A149" s="80"/>
      <c r="B149" s="15"/>
      <c r="C149" s="15" t="s">
        <v>1117</v>
      </c>
      <c r="D149" s="104">
        <v>38385.220358796294</v>
      </c>
      <c r="E149" s="84">
        <v>144.09400700828047</v>
      </c>
      <c r="F149" s="95">
        <v>78.25269741535314</v>
      </c>
      <c r="J149" s="83"/>
      <c r="K149" s="81"/>
      <c r="L149" s="84"/>
      <c r="M149" s="84"/>
    </row>
    <row r="150" spans="1:13" ht="11.25">
      <c r="A150" s="80"/>
      <c r="B150" s="15"/>
      <c r="C150" s="15" t="s">
        <v>41</v>
      </c>
      <c r="D150" s="104">
        <v>38385.2277662037</v>
      </c>
      <c r="E150" s="84">
        <v>67.91858615456073</v>
      </c>
      <c r="F150" s="95">
        <v>178.5420702311452</v>
      </c>
      <c r="J150" s="83"/>
      <c r="K150" s="81"/>
      <c r="L150" s="84"/>
      <c r="M150" s="84"/>
    </row>
    <row r="151" spans="1:13" ht="11.25">
      <c r="A151" s="80"/>
      <c r="B151" s="15"/>
      <c r="C151" s="15" t="s">
        <v>1228</v>
      </c>
      <c r="D151" s="104">
        <v>38385.23519675926</v>
      </c>
      <c r="E151" s="84">
        <v>27169.370920766167</v>
      </c>
      <c r="F151" s="95">
        <v>0.7863750891866591</v>
      </c>
      <c r="J151" s="83"/>
      <c r="K151" s="81"/>
      <c r="L151" s="84"/>
      <c r="M151" s="84"/>
    </row>
    <row r="152" spans="1:13" ht="11.25">
      <c r="A152" s="85"/>
      <c r="B152" s="15"/>
      <c r="C152" s="15"/>
      <c r="D152" s="104"/>
      <c r="E152" s="84"/>
      <c r="F152" s="95"/>
      <c r="J152" s="83"/>
      <c r="K152" s="81"/>
      <c r="L152" s="84"/>
      <c r="M152" s="84"/>
    </row>
    <row r="153" spans="1:13" ht="11.25">
      <c r="A153" s="80"/>
      <c r="B153" s="15"/>
      <c r="C153" s="15"/>
      <c r="E153" s="84">
        <v>4519.808352284342</v>
      </c>
      <c r="F153" s="95">
        <v>18.463403216858218</v>
      </c>
      <c r="J153" s="83"/>
      <c r="K153" s="81"/>
      <c r="L153" s="84"/>
      <c r="M153" s="84"/>
    </row>
    <row r="154" spans="1:13" ht="11.25">
      <c r="A154" s="80"/>
      <c r="B154" s="15"/>
      <c r="C154" s="15"/>
      <c r="E154" s="84">
        <v>13038.977851911099</v>
      </c>
      <c r="F154" s="95"/>
      <c r="J154" s="83"/>
      <c r="K154" s="81"/>
      <c r="L154" s="84"/>
      <c r="M154" s="84"/>
    </row>
    <row r="155" spans="1:13" ht="11.25">
      <c r="A155" s="80"/>
      <c r="B155" s="15"/>
      <c r="C155" s="15"/>
      <c r="E155" s="84">
        <v>288.4851930795055</v>
      </c>
      <c r="F155" s="95" t="s">
        <v>1211</v>
      </c>
      <c r="J155" s="83"/>
      <c r="K155" s="81"/>
      <c r="L155" s="84"/>
      <c r="M155" s="84"/>
    </row>
    <row r="156" spans="1:13" ht="11.25">
      <c r="A156" s="80"/>
      <c r="B156" s="15"/>
      <c r="C156" s="15"/>
      <c r="E156" s="84"/>
      <c r="F156" s="95"/>
      <c r="J156" s="83"/>
      <c r="K156" s="81"/>
      <c r="L156" s="84"/>
      <c r="M156" s="84"/>
    </row>
    <row r="157" spans="1:13" ht="11.25">
      <c r="A157" s="80"/>
      <c r="B157" s="15"/>
      <c r="C157" s="15"/>
      <c r="E157" s="84"/>
      <c r="F157" s="95"/>
      <c r="J157" s="83"/>
      <c r="K157" s="81"/>
      <c r="L157" s="84"/>
      <c r="M157" s="84"/>
    </row>
    <row r="158" spans="1:13" ht="11.25">
      <c r="A158" s="80"/>
      <c r="B158" s="15"/>
      <c r="C158" s="15" t="s">
        <v>1212</v>
      </c>
      <c r="D158" s="105" t="s">
        <v>1213</v>
      </c>
      <c r="E158" s="84" t="s">
        <v>1214</v>
      </c>
      <c r="F158" s="95" t="s">
        <v>1235</v>
      </c>
      <c r="J158" s="83"/>
      <c r="K158" s="81"/>
      <c r="L158" s="84"/>
      <c r="M158" s="84"/>
    </row>
    <row r="159" spans="1:6" ht="11.25">
      <c r="A159" s="80" t="s">
        <v>1240</v>
      </c>
      <c r="B159" s="15"/>
      <c r="C159" s="15" t="s">
        <v>1265</v>
      </c>
      <c r="D159" s="105">
        <v>38385.00084490741</v>
      </c>
      <c r="E159" s="84">
        <v>785271.81379893</v>
      </c>
      <c r="F159" s="95">
        <v>1.106527169214116</v>
      </c>
    </row>
    <row r="160" spans="1:13" ht="11.25">
      <c r="A160" s="80"/>
      <c r="B160" s="15"/>
      <c r="C160" s="15" t="s">
        <v>1266</v>
      </c>
      <c r="D160" s="105">
        <v>38385.00834490741</v>
      </c>
      <c r="E160" s="84">
        <v>700.1170942868634</v>
      </c>
      <c r="F160" s="95">
        <v>5.2989999039445195</v>
      </c>
      <c r="L160" s="84"/>
      <c r="M160" s="84"/>
    </row>
    <row r="161" spans="1:12" ht="11.25">
      <c r="A161" s="80"/>
      <c r="B161" s="15"/>
      <c r="C161" s="15" t="s">
        <v>1112</v>
      </c>
      <c r="D161" s="105">
        <v>38385.015810185185</v>
      </c>
      <c r="E161" s="84">
        <v>1013024.6794445722</v>
      </c>
      <c r="F161" s="95">
        <v>2.008261270163195</v>
      </c>
      <c r="L161" s="84"/>
    </row>
    <row r="162" spans="1:13" ht="11.25">
      <c r="A162" s="80"/>
      <c r="B162" s="15"/>
      <c r="C162" s="15" t="s">
        <v>1267</v>
      </c>
      <c r="D162" s="105">
        <v>38385.02329861111</v>
      </c>
      <c r="E162" s="84">
        <v>797555.6350487161</v>
      </c>
      <c r="F162" s="95">
        <v>0.8842479822291495</v>
      </c>
      <c r="L162" s="84"/>
      <c r="M162" s="76"/>
    </row>
    <row r="163" spans="1:6" ht="11.25">
      <c r="A163" s="80"/>
      <c r="B163" s="15"/>
      <c r="C163" s="15" t="s">
        <v>1118</v>
      </c>
      <c r="D163" s="105">
        <v>38385.03078703704</v>
      </c>
      <c r="E163" s="84">
        <v>4906100.125439764</v>
      </c>
      <c r="F163" s="95">
        <v>5.919840522401407</v>
      </c>
    </row>
    <row r="164" spans="1:13" ht="11.25">
      <c r="A164" s="80"/>
      <c r="B164" s="15"/>
      <c r="C164" s="15" t="s">
        <v>34</v>
      </c>
      <c r="D164" s="105">
        <v>38385.03826388889</v>
      </c>
      <c r="E164" s="84">
        <v>856143.2826014645</v>
      </c>
      <c r="F164" s="95">
        <v>6.973200483137999</v>
      </c>
      <c r="J164" s="78"/>
      <c r="K164" s="78"/>
      <c r="L164" s="79"/>
      <c r="M164" s="79"/>
    </row>
    <row r="165" spans="1:13" ht="11.25">
      <c r="A165" s="80"/>
      <c r="B165" s="15"/>
      <c r="C165" s="15" t="s">
        <v>1268</v>
      </c>
      <c r="D165" s="105">
        <v>38385.045752314814</v>
      </c>
      <c r="E165" s="84">
        <v>791854.3216195552</v>
      </c>
      <c r="F165" s="95">
        <v>1.2303155174737244</v>
      </c>
      <c r="H165" s="82"/>
      <c r="J165" s="83"/>
      <c r="K165" s="81"/>
      <c r="L165" s="84"/>
      <c r="M165" s="84"/>
    </row>
    <row r="166" spans="1:13" ht="11.25">
      <c r="A166" s="80"/>
      <c r="B166" s="15"/>
      <c r="C166" s="15" t="s">
        <v>1316</v>
      </c>
      <c r="D166" s="105">
        <v>38385.05324074074</v>
      </c>
      <c r="E166" s="84">
        <v>907469.2113342525</v>
      </c>
      <c r="F166" s="95">
        <v>0.35404001954590497</v>
      </c>
      <c r="J166" s="83"/>
      <c r="K166" s="81"/>
      <c r="L166" s="84"/>
      <c r="M166" s="84"/>
    </row>
    <row r="167" spans="1:13" ht="11.25">
      <c r="A167" s="80"/>
      <c r="B167" s="15"/>
      <c r="C167" s="15" t="s">
        <v>1317</v>
      </c>
      <c r="D167" s="105">
        <v>38385.06072916667</v>
      </c>
      <c r="E167" s="84">
        <v>980779.6812895734</v>
      </c>
      <c r="F167" s="95">
        <v>1.0922467161177876</v>
      </c>
      <c r="J167" s="83"/>
      <c r="K167" s="81"/>
      <c r="L167" s="84"/>
      <c r="M167" s="84"/>
    </row>
    <row r="168" spans="1:13" ht="11.25">
      <c r="A168" s="80"/>
      <c r="B168" s="15"/>
      <c r="C168" s="15" t="s">
        <v>35</v>
      </c>
      <c r="D168" s="105">
        <v>38385.068194444444</v>
      </c>
      <c r="E168" s="84">
        <v>1272906.2371114634</v>
      </c>
      <c r="F168" s="95">
        <v>2.5132258852258347</v>
      </c>
      <c r="J168" s="83"/>
      <c r="K168" s="81"/>
      <c r="L168" s="84"/>
      <c r="M168" s="84"/>
    </row>
    <row r="169" spans="1:13" ht="11.25">
      <c r="A169" s="80"/>
      <c r="B169" s="15"/>
      <c r="C169" s="15" t="s">
        <v>1114</v>
      </c>
      <c r="D169" s="105">
        <v>38385.07568287037</v>
      </c>
      <c r="E169" s="84">
        <v>414345.7166937662</v>
      </c>
      <c r="F169" s="95">
        <v>3.3152741296538006</v>
      </c>
      <c r="J169" s="83"/>
      <c r="K169" s="81"/>
      <c r="L169" s="84"/>
      <c r="M169" s="84"/>
    </row>
    <row r="170" spans="1:13" ht="11.25">
      <c r="A170" s="80"/>
      <c r="B170" s="15"/>
      <c r="C170" s="15" t="s">
        <v>1269</v>
      </c>
      <c r="D170" s="105">
        <v>38385.08314814815</v>
      </c>
      <c r="E170" s="84">
        <v>798489.011557784</v>
      </c>
      <c r="F170" s="95">
        <v>2.6919763884531824</v>
      </c>
      <c r="J170" s="83"/>
      <c r="K170" s="81"/>
      <c r="L170" s="84"/>
      <c r="M170" s="84"/>
    </row>
    <row r="171" spans="1:13" ht="11.25">
      <c r="A171" s="80"/>
      <c r="B171" s="15"/>
      <c r="C171" s="15" t="s">
        <v>1113</v>
      </c>
      <c r="D171" s="105">
        <v>38385.090636574074</v>
      </c>
      <c r="E171" s="84">
        <v>5399181.759796428</v>
      </c>
      <c r="F171" s="95">
        <v>1.3923416962179775</v>
      </c>
      <c r="J171" s="83"/>
      <c r="K171" s="81"/>
      <c r="L171" s="84"/>
      <c r="M171" s="84"/>
    </row>
    <row r="172" spans="1:13" ht="11.25">
      <c r="A172" s="80"/>
      <c r="B172" s="15"/>
      <c r="C172" s="15" t="s">
        <v>36</v>
      </c>
      <c r="D172" s="105">
        <v>38385.09810185185</v>
      </c>
      <c r="E172" s="84">
        <v>3567319.208022328</v>
      </c>
      <c r="F172" s="95">
        <v>1.5153611837560765</v>
      </c>
      <c r="J172" s="83"/>
      <c r="K172" s="81"/>
      <c r="L172" s="84"/>
      <c r="M172" s="84"/>
    </row>
    <row r="173" spans="1:13" ht="11.25">
      <c r="A173" s="80"/>
      <c r="B173" s="15"/>
      <c r="C173" s="15" t="s">
        <v>37</v>
      </c>
      <c r="D173" s="105">
        <v>38385.10556712963</v>
      </c>
      <c r="E173" s="84">
        <v>562299.8165278882</v>
      </c>
      <c r="F173" s="95">
        <v>2.0419348122086496</v>
      </c>
      <c r="J173" s="83"/>
      <c r="K173" s="81"/>
      <c r="L173" s="84"/>
      <c r="M173" s="84"/>
    </row>
    <row r="174" spans="1:13" ht="11.25">
      <c r="A174" s="80"/>
      <c r="B174" s="15"/>
      <c r="C174" s="15" t="s">
        <v>38</v>
      </c>
      <c r="D174" s="105">
        <v>38385.113032407404</v>
      </c>
      <c r="E174" s="84">
        <v>1095092.4186898104</v>
      </c>
      <c r="F174" s="95">
        <v>2.340605206252702</v>
      </c>
      <c r="J174" s="83"/>
      <c r="K174" s="81"/>
      <c r="L174" s="84"/>
      <c r="M174" s="84"/>
    </row>
    <row r="175" spans="1:13" ht="11.25">
      <c r="A175" s="80"/>
      <c r="B175" s="15"/>
      <c r="C175" s="15" t="s">
        <v>1083</v>
      </c>
      <c r="D175" s="105">
        <v>38385.12049768519</v>
      </c>
      <c r="E175" s="84">
        <v>748362.0980854988</v>
      </c>
      <c r="F175" s="95">
        <v>11.788451050064095</v>
      </c>
      <c r="J175" s="83"/>
      <c r="K175" s="81"/>
      <c r="L175" s="84"/>
      <c r="M175" s="84"/>
    </row>
    <row r="176" spans="1:13" ht="11.25">
      <c r="A176" s="80"/>
      <c r="B176" s="15"/>
      <c r="C176" s="15" t="s">
        <v>1084</v>
      </c>
      <c r="D176" s="105">
        <v>38385.127974537034</v>
      </c>
      <c r="E176" s="84">
        <v>1073265.8219829171</v>
      </c>
      <c r="F176" s="95">
        <v>2.5000850796068055</v>
      </c>
      <c r="J176" s="83"/>
      <c r="K176" s="81"/>
      <c r="L176" s="84"/>
      <c r="M176" s="84"/>
    </row>
    <row r="177" spans="1:13" ht="11.25">
      <c r="A177" s="80"/>
      <c r="B177" s="15"/>
      <c r="C177" s="15" t="s">
        <v>39</v>
      </c>
      <c r="D177" s="105">
        <v>38385.13543981482</v>
      </c>
      <c r="E177" s="84">
        <v>2706795.120784166</v>
      </c>
      <c r="F177" s="95">
        <v>4.089447340122831</v>
      </c>
      <c r="J177" s="83"/>
      <c r="K177" s="81"/>
      <c r="L177" s="84"/>
      <c r="M177" s="84"/>
    </row>
    <row r="178" spans="1:13" ht="11.25">
      <c r="A178" s="80"/>
      <c r="B178" s="15"/>
      <c r="C178" s="15" t="s">
        <v>40</v>
      </c>
      <c r="D178" s="105">
        <v>38385.142916666664</v>
      </c>
      <c r="E178" s="84">
        <v>3331080.548108852</v>
      </c>
      <c r="F178" s="95">
        <v>2.5339237228186007</v>
      </c>
      <c r="J178" s="83"/>
      <c r="K178" s="81"/>
      <c r="L178" s="84"/>
      <c r="M178" s="84"/>
    </row>
    <row r="179" spans="1:13" ht="11.25">
      <c r="A179" s="80"/>
      <c r="B179" s="15"/>
      <c r="C179" s="15" t="s">
        <v>41</v>
      </c>
      <c r="D179" s="105">
        <v>38385.15037037037</v>
      </c>
      <c r="E179" s="84">
        <v>529.5227884556743</v>
      </c>
      <c r="F179" s="95">
        <v>20.0513207045589</v>
      </c>
      <c r="J179" s="83"/>
      <c r="K179" s="81"/>
      <c r="L179" s="84"/>
      <c r="M179" s="84"/>
    </row>
    <row r="180" spans="1:13" ht="11.25">
      <c r="A180" s="80"/>
      <c r="B180" s="15"/>
      <c r="C180" s="15" t="s">
        <v>1085</v>
      </c>
      <c r="D180" s="105">
        <v>38385.15783564815</v>
      </c>
      <c r="E180" s="84">
        <v>830760.5743204474</v>
      </c>
      <c r="F180" s="95">
        <v>1.1820092422061297</v>
      </c>
      <c r="J180" s="83"/>
      <c r="K180" s="81"/>
      <c r="L180" s="84"/>
      <c r="M180" s="84"/>
    </row>
    <row r="181" spans="1:13" ht="11.25">
      <c r="A181" s="80"/>
      <c r="B181" s="15"/>
      <c r="C181" s="15" t="s">
        <v>42</v>
      </c>
      <c r="D181" s="105">
        <v>38385.1653125</v>
      </c>
      <c r="E181" s="84">
        <v>599381.0278795752</v>
      </c>
      <c r="F181" s="95">
        <v>1.3906559485138428</v>
      </c>
      <c r="J181" s="83"/>
      <c r="K181" s="81"/>
      <c r="L181" s="84"/>
      <c r="M181" s="84"/>
    </row>
    <row r="182" spans="1:13" ht="11.25">
      <c r="A182" s="80"/>
      <c r="B182" s="15"/>
      <c r="C182" s="15" t="s">
        <v>1116</v>
      </c>
      <c r="D182" s="105">
        <v>38385.172800925924</v>
      </c>
      <c r="E182" s="84">
        <v>5195588.141703055</v>
      </c>
      <c r="F182" s="95">
        <v>1.8282537452665384</v>
      </c>
      <c r="J182" s="83"/>
      <c r="K182" s="81"/>
      <c r="L182" s="84"/>
      <c r="M182" s="84"/>
    </row>
    <row r="183" spans="1:13" ht="11.25">
      <c r="A183" s="80"/>
      <c r="B183" s="15"/>
      <c r="C183" s="15" t="s">
        <v>43</v>
      </c>
      <c r="D183" s="105">
        <v>38385.1802662037</v>
      </c>
      <c r="E183" s="84">
        <v>985645.2064373707</v>
      </c>
      <c r="F183" s="95">
        <v>0.9464338850419394</v>
      </c>
      <c r="J183" s="83"/>
      <c r="K183" s="81"/>
      <c r="L183" s="84"/>
      <c r="M183" s="84"/>
    </row>
    <row r="184" spans="1:13" ht="11.25">
      <c r="A184" s="80"/>
      <c r="B184" s="15"/>
      <c r="C184" s="15" t="s">
        <v>44</v>
      </c>
      <c r="D184" s="105">
        <v>38385.187743055554</v>
      </c>
      <c r="E184" s="84">
        <v>1385972.1671729116</v>
      </c>
      <c r="F184" s="95">
        <v>1.7603766302340178</v>
      </c>
      <c r="J184" s="83"/>
      <c r="K184" s="81"/>
      <c r="L184" s="84"/>
      <c r="M184" s="84"/>
    </row>
    <row r="185" spans="1:13" ht="11.25">
      <c r="A185" s="80"/>
      <c r="B185" s="15"/>
      <c r="C185" s="15" t="s">
        <v>1086</v>
      </c>
      <c r="D185" s="105">
        <v>38385.19519675926</v>
      </c>
      <c r="E185" s="84">
        <v>847703.1032692981</v>
      </c>
      <c r="F185" s="95">
        <v>0.41430245327512916</v>
      </c>
      <c r="J185" s="83"/>
      <c r="K185" s="81"/>
      <c r="L185" s="84"/>
      <c r="M185" s="84"/>
    </row>
    <row r="186" spans="1:13" ht="11.25">
      <c r="A186" s="80"/>
      <c r="B186" s="15"/>
      <c r="C186" s="74" t="s">
        <v>1115</v>
      </c>
      <c r="D186" s="105">
        <v>38385.202673611115</v>
      </c>
      <c r="E186" s="84">
        <v>440577.4299684375</v>
      </c>
      <c r="F186" s="95">
        <v>2.070575639487628</v>
      </c>
      <c r="J186" s="83"/>
      <c r="K186" s="81"/>
      <c r="L186" s="84"/>
      <c r="M186" s="84"/>
    </row>
    <row r="187" spans="1:13" ht="11.25">
      <c r="A187" s="80"/>
      <c r="C187" s="74" t="s">
        <v>1059</v>
      </c>
      <c r="D187" s="105">
        <v>38385.21013888889</v>
      </c>
      <c r="E187" s="74">
        <v>776.8431922447566</v>
      </c>
      <c r="F187" s="97">
        <v>1.8656587785389422</v>
      </c>
      <c r="J187" s="83"/>
      <c r="K187" s="81"/>
      <c r="L187" s="84"/>
      <c r="M187" s="84"/>
    </row>
    <row r="188" spans="1:13" ht="11.25">
      <c r="A188" s="80"/>
      <c r="C188" s="74" t="s">
        <v>1117</v>
      </c>
      <c r="D188" s="105">
        <v>38385.21758101852</v>
      </c>
      <c r="E188" s="74">
        <v>5704654.193597895</v>
      </c>
      <c r="F188" s="97">
        <v>2.2331677128462495</v>
      </c>
      <c r="J188" s="83"/>
      <c r="K188" s="81"/>
      <c r="L188" s="84"/>
      <c r="M188" s="84"/>
    </row>
    <row r="189" spans="1:13" ht="11.25">
      <c r="A189" s="80"/>
      <c r="C189" s="74" t="s">
        <v>41</v>
      </c>
      <c r="D189" s="105">
        <v>38385.225023148145</v>
      </c>
      <c r="E189" s="74">
        <v>536.980768606441</v>
      </c>
      <c r="F189" s="97">
        <v>1.8982870742586846</v>
      </c>
      <c r="J189" s="83"/>
      <c r="K189" s="81"/>
      <c r="L189" s="84"/>
      <c r="M189" s="84"/>
    </row>
    <row r="190" spans="1:13" ht="11.25">
      <c r="A190" s="80"/>
      <c r="C190" s="74" t="s">
        <v>1228</v>
      </c>
      <c r="D190" s="105">
        <v>38385.23243055555</v>
      </c>
      <c r="E190" s="74">
        <v>852038.0226903016</v>
      </c>
      <c r="F190" s="97">
        <v>1.083703585244266</v>
      </c>
      <c r="J190" s="83"/>
      <c r="K190" s="81"/>
      <c r="L190" s="84"/>
      <c r="M190" s="84"/>
    </row>
    <row r="191" spans="1:13" ht="11.25">
      <c r="A191" s="80"/>
      <c r="J191" s="83"/>
      <c r="K191" s="81"/>
      <c r="L191" s="84"/>
      <c r="M191" s="84"/>
    </row>
    <row r="192" spans="1:13" ht="11.25">
      <c r="A192" s="80"/>
      <c r="E192" s="74">
        <v>1114826.2615609134</v>
      </c>
      <c r="F192" s="97">
        <v>1.2176066021637784</v>
      </c>
      <c r="J192" s="83"/>
      <c r="K192" s="81"/>
      <c r="L192" s="84"/>
      <c r="M192" s="84"/>
    </row>
    <row r="193" spans="1:5" ht="11.25">
      <c r="A193" s="80"/>
      <c r="E193" s="74">
        <v>1070630.2168525385</v>
      </c>
    </row>
    <row r="194" spans="1:13" ht="11.25">
      <c r="A194" s="80"/>
      <c r="E194" s="74">
        <v>96.03561144617329</v>
      </c>
      <c r="F194" s="97" t="s">
        <v>1211</v>
      </c>
      <c r="L194" s="84"/>
      <c r="M194" s="84"/>
    </row>
    <row r="195" spans="1:12" ht="11.25">
      <c r="A195" s="80"/>
      <c r="L195" s="84"/>
    </row>
    <row r="196" spans="1:13" ht="11.25">
      <c r="A196" s="80"/>
      <c r="L196" s="84"/>
      <c r="M196" s="76"/>
    </row>
    <row r="197" spans="1:6" ht="11.25">
      <c r="A197" s="80"/>
      <c r="C197" s="74" t="s">
        <v>1212</v>
      </c>
      <c r="D197" s="105" t="s">
        <v>1213</v>
      </c>
      <c r="E197" s="74" t="s">
        <v>1214</v>
      </c>
      <c r="F197" s="97" t="s">
        <v>1235</v>
      </c>
    </row>
    <row r="198" spans="1:13" ht="11.25">
      <c r="A198" s="80" t="s">
        <v>1241</v>
      </c>
      <c r="C198" s="74" t="s">
        <v>1265</v>
      </c>
      <c r="D198" s="105">
        <v>38384.99949074074</v>
      </c>
      <c r="E198" s="74">
        <v>407508.325554212</v>
      </c>
      <c r="F198" s="97">
        <v>1.6451980416879777</v>
      </c>
      <c r="J198" s="78"/>
      <c r="K198" s="78"/>
      <c r="L198" s="79"/>
      <c r="M198" s="79"/>
    </row>
    <row r="199" spans="1:13" ht="11.25">
      <c r="A199" s="80"/>
      <c r="C199" s="74" t="s">
        <v>1266</v>
      </c>
      <c r="D199" s="105">
        <v>38385.00699074074</v>
      </c>
      <c r="E199" s="74">
        <v>21177.069739371538</v>
      </c>
      <c r="F199" s="97">
        <v>1.7150808948453249</v>
      </c>
      <c r="H199" s="82"/>
      <c r="J199" s="83"/>
      <c r="K199" s="81"/>
      <c r="L199" s="84"/>
      <c r="M199" s="84"/>
    </row>
    <row r="200" spans="1:13" ht="11.25">
      <c r="A200" s="80"/>
      <c r="C200" s="74" t="s">
        <v>1112</v>
      </c>
      <c r="D200" s="105">
        <v>38385.01445601852</v>
      </c>
      <c r="E200" s="74">
        <v>413974.5789863294</v>
      </c>
      <c r="F200" s="97">
        <v>0.16997461804254688</v>
      </c>
      <c r="J200" s="83"/>
      <c r="K200" s="81"/>
      <c r="L200" s="84"/>
      <c r="M200" s="84"/>
    </row>
    <row r="201" spans="1:13" ht="11.25">
      <c r="A201" s="80"/>
      <c r="C201" s="74" t="s">
        <v>1267</v>
      </c>
      <c r="D201" s="105">
        <v>38385.02195601852</v>
      </c>
      <c r="E201" s="74">
        <v>406454.49327420944</v>
      </c>
      <c r="F201" s="97">
        <v>3.165935532210931</v>
      </c>
      <c r="J201" s="83"/>
      <c r="K201" s="81"/>
      <c r="L201" s="84"/>
      <c r="M201" s="84"/>
    </row>
    <row r="202" spans="1:13" ht="11.25">
      <c r="A202" s="80"/>
      <c r="C202" s="74" t="s">
        <v>1118</v>
      </c>
      <c r="D202" s="105">
        <v>38385.02943287037</v>
      </c>
      <c r="E202" s="74">
        <v>287236.2360270818</v>
      </c>
      <c r="F202" s="97">
        <v>2.2039732198093436</v>
      </c>
      <c r="J202" s="83"/>
      <c r="K202" s="81"/>
      <c r="L202" s="84"/>
      <c r="M202" s="84"/>
    </row>
    <row r="203" spans="1:13" ht="11.25">
      <c r="A203" s="80"/>
      <c r="C203" s="74" t="s">
        <v>34</v>
      </c>
      <c r="D203" s="105">
        <v>38385.03690972222</v>
      </c>
      <c r="E203" s="74">
        <v>357241.4576563835</v>
      </c>
      <c r="F203" s="97">
        <v>3.0890776637510644</v>
      </c>
      <c r="J203" s="83"/>
      <c r="K203" s="81"/>
      <c r="L203" s="84"/>
      <c r="M203" s="84"/>
    </row>
    <row r="204" spans="1:13" ht="11.25">
      <c r="A204" s="80"/>
      <c r="C204" s="74" t="s">
        <v>1268</v>
      </c>
      <c r="D204" s="105">
        <v>38385.04439814815</v>
      </c>
      <c r="E204" s="74">
        <v>412957.17634248734</v>
      </c>
      <c r="F204" s="97">
        <v>2.3437940844069014</v>
      </c>
      <c r="J204" s="83"/>
      <c r="K204" s="81"/>
      <c r="L204" s="84"/>
      <c r="M204" s="84"/>
    </row>
    <row r="205" spans="1:13" ht="11.25">
      <c r="A205" s="80"/>
      <c r="C205" s="74" t="s">
        <v>1316</v>
      </c>
      <c r="D205" s="105">
        <v>38385.051886574074</v>
      </c>
      <c r="E205" s="74">
        <v>369423.72042226547</v>
      </c>
      <c r="F205" s="97">
        <v>1.7963032576261924</v>
      </c>
      <c r="J205" s="83"/>
      <c r="K205" s="81"/>
      <c r="L205" s="84"/>
      <c r="M205" s="84"/>
    </row>
    <row r="206" spans="1:13" ht="11.25">
      <c r="A206" s="80"/>
      <c r="C206" s="74" t="s">
        <v>1317</v>
      </c>
      <c r="D206" s="105">
        <v>38385.059375</v>
      </c>
      <c r="E206" s="74">
        <v>399108.8736847242</v>
      </c>
      <c r="F206" s="97">
        <v>0.9417089610898535</v>
      </c>
      <c r="J206" s="83"/>
      <c r="K206" s="81"/>
      <c r="L206" s="84"/>
      <c r="M206" s="84"/>
    </row>
    <row r="207" spans="1:13" ht="11.25">
      <c r="A207" s="80"/>
      <c r="C207" s="74" t="s">
        <v>35</v>
      </c>
      <c r="D207" s="105">
        <v>38385.06685185185</v>
      </c>
      <c r="E207" s="74">
        <v>336467.6444274584</v>
      </c>
      <c r="F207" s="97">
        <v>0.5707583045371946</v>
      </c>
      <c r="J207" s="83"/>
      <c r="K207" s="81"/>
      <c r="L207" s="84"/>
      <c r="M207" s="84"/>
    </row>
    <row r="208" spans="1:13" ht="11.25">
      <c r="A208" s="80"/>
      <c r="C208" s="74" t="s">
        <v>1114</v>
      </c>
      <c r="D208" s="105">
        <v>38385.074328703704</v>
      </c>
      <c r="E208" s="74">
        <v>268333.8239045118</v>
      </c>
      <c r="F208" s="97">
        <v>0.42736308343649354</v>
      </c>
      <c r="J208" s="83"/>
      <c r="K208" s="81"/>
      <c r="L208" s="84"/>
      <c r="M208" s="84"/>
    </row>
    <row r="209" spans="1:13" ht="11.25">
      <c r="A209" s="80"/>
      <c r="C209" s="74" t="s">
        <v>1269</v>
      </c>
      <c r="D209" s="105">
        <v>38385.08180555556</v>
      </c>
      <c r="E209" s="74">
        <v>409755.0530474981</v>
      </c>
      <c r="F209" s="97">
        <v>3.9797129769825754</v>
      </c>
      <c r="J209" s="83"/>
      <c r="K209" s="81"/>
      <c r="L209" s="84"/>
      <c r="M209" s="84"/>
    </row>
    <row r="210" spans="1:13" ht="11.25">
      <c r="A210" s="80"/>
      <c r="C210" s="74" t="s">
        <v>1113</v>
      </c>
      <c r="D210" s="105">
        <v>38385.08928240741</v>
      </c>
      <c r="E210" s="74">
        <v>303944.78286806494</v>
      </c>
      <c r="F210" s="97">
        <v>1.405438201296031</v>
      </c>
      <c r="J210" s="83"/>
      <c r="K210" s="81"/>
      <c r="L210" s="84"/>
      <c r="M210" s="84"/>
    </row>
    <row r="211" spans="1:13" ht="11.25">
      <c r="A211" s="80"/>
      <c r="C211" s="74" t="s">
        <v>36</v>
      </c>
      <c r="D211" s="105">
        <v>38385.09674768519</v>
      </c>
      <c r="E211" s="74">
        <v>380147.9867728526</v>
      </c>
      <c r="F211" s="97">
        <v>1.4109719458495074</v>
      </c>
      <c r="J211" s="83"/>
      <c r="K211" s="81"/>
      <c r="L211" s="84"/>
      <c r="M211" s="84"/>
    </row>
    <row r="212" spans="1:13" ht="11.25">
      <c r="A212" s="80"/>
      <c r="C212" s="74" t="s">
        <v>37</v>
      </c>
      <c r="D212" s="105">
        <v>38385.10422453703</v>
      </c>
      <c r="E212" s="74">
        <v>888585.7614310582</v>
      </c>
      <c r="F212" s="97">
        <v>2.2346463037281237</v>
      </c>
      <c r="J212" s="83"/>
      <c r="K212" s="81"/>
      <c r="L212" s="84"/>
      <c r="M212" s="84"/>
    </row>
    <row r="213" spans="1:13" ht="11.25">
      <c r="A213" s="80"/>
      <c r="C213" s="74" t="s">
        <v>38</v>
      </c>
      <c r="D213" s="105">
        <v>38385.11167824074</v>
      </c>
      <c r="E213" s="74">
        <v>370068.37538894266</v>
      </c>
      <c r="F213" s="97">
        <v>0.7615811140160276</v>
      </c>
      <c r="J213" s="83"/>
      <c r="K213" s="81"/>
      <c r="L213" s="84"/>
      <c r="M213" s="84"/>
    </row>
    <row r="214" spans="1:13" ht="11.25">
      <c r="A214" s="80"/>
      <c r="C214" s="74" t="s">
        <v>1083</v>
      </c>
      <c r="D214" s="105">
        <v>38385.11914351852</v>
      </c>
      <c r="E214" s="74">
        <v>428084.6216293996</v>
      </c>
      <c r="F214" s="97">
        <v>1.689849158178664</v>
      </c>
      <c r="J214" s="83"/>
      <c r="K214" s="81"/>
      <c r="L214" s="84"/>
      <c r="M214" s="84"/>
    </row>
    <row r="215" spans="1:13" ht="11.25">
      <c r="A215" s="80"/>
      <c r="C215" s="74" t="s">
        <v>1084</v>
      </c>
      <c r="D215" s="105">
        <v>38385.126608796294</v>
      </c>
      <c r="E215" s="74">
        <v>441196.5899345055</v>
      </c>
      <c r="F215" s="97">
        <v>1.7631311904374523</v>
      </c>
      <c r="J215" s="83"/>
      <c r="K215" s="81"/>
      <c r="L215" s="84"/>
      <c r="M215" s="84"/>
    </row>
    <row r="216" spans="1:13" ht="11.25">
      <c r="A216" s="80"/>
      <c r="C216" s="74" t="s">
        <v>39</v>
      </c>
      <c r="D216" s="105">
        <v>38385.13408564815</v>
      </c>
      <c r="E216" s="74">
        <v>340108.3772395452</v>
      </c>
      <c r="F216" s="97">
        <v>0.18290279673783633</v>
      </c>
      <c r="J216" s="83"/>
      <c r="K216" s="81"/>
      <c r="L216" s="84"/>
      <c r="M216" s="84"/>
    </row>
    <row r="217" spans="1:13" ht="11.25">
      <c r="A217" s="80"/>
      <c r="C217" s="74" t="s">
        <v>40</v>
      </c>
      <c r="D217" s="105">
        <v>38385.1415625</v>
      </c>
      <c r="E217" s="74">
        <v>652360.4820922241</v>
      </c>
      <c r="F217" s="97">
        <v>0.9982541170669667</v>
      </c>
      <c r="J217" s="83"/>
      <c r="K217" s="81"/>
      <c r="L217" s="84"/>
      <c r="M217" s="84"/>
    </row>
    <row r="218" spans="1:13" ht="11.25">
      <c r="A218" s="80"/>
      <c r="C218" s="74" t="s">
        <v>41</v>
      </c>
      <c r="D218" s="105">
        <v>38385.14902777778</v>
      </c>
      <c r="E218" s="74">
        <v>21763.26811250051</v>
      </c>
      <c r="F218" s="97">
        <v>0.894249096786957</v>
      </c>
      <c r="J218" s="83"/>
      <c r="K218" s="81"/>
      <c r="L218" s="84"/>
      <c r="M218" s="84"/>
    </row>
    <row r="219" spans="1:13" ht="11.25">
      <c r="A219" s="80"/>
      <c r="C219" s="74" t="s">
        <v>1085</v>
      </c>
      <c r="D219" s="105">
        <v>38385.156481481485</v>
      </c>
      <c r="E219" s="74">
        <v>441690.2161156386</v>
      </c>
      <c r="F219" s="97">
        <v>1.7224186885371549</v>
      </c>
      <c r="J219" s="83"/>
      <c r="K219" s="81"/>
      <c r="L219" s="84"/>
      <c r="M219" s="84"/>
    </row>
    <row r="220" spans="1:13" ht="11.25">
      <c r="A220" s="80"/>
      <c r="C220" s="74" t="s">
        <v>42</v>
      </c>
      <c r="D220" s="105">
        <v>38385.16395833333</v>
      </c>
      <c r="E220" s="74">
        <v>767338.3574091569</v>
      </c>
      <c r="F220" s="97">
        <v>2.4972842274262406</v>
      </c>
      <c r="J220" s="83"/>
      <c r="K220" s="81"/>
      <c r="L220" s="84"/>
      <c r="M220" s="84"/>
    </row>
    <row r="221" spans="1:13" ht="11.25">
      <c r="A221" s="80"/>
      <c r="C221" s="74" t="s">
        <v>1116</v>
      </c>
      <c r="D221" s="105">
        <v>38385.171435185184</v>
      </c>
      <c r="E221" s="74">
        <v>319276.9451894735</v>
      </c>
      <c r="F221" s="97">
        <v>1.9213714804359652</v>
      </c>
      <c r="J221" s="83"/>
      <c r="K221" s="81"/>
      <c r="L221" s="84"/>
      <c r="M221" s="84"/>
    </row>
    <row r="222" spans="1:13" ht="11.25">
      <c r="A222" s="80"/>
      <c r="C222" s="74" t="s">
        <v>43</v>
      </c>
      <c r="D222" s="105">
        <v>38385.17891203704</v>
      </c>
      <c r="E222" s="74">
        <v>286169.88781245303</v>
      </c>
      <c r="F222" s="97">
        <v>1.2182102615954178</v>
      </c>
      <c r="J222" s="83"/>
      <c r="K222" s="81"/>
      <c r="L222" s="84"/>
      <c r="M222" s="84"/>
    </row>
    <row r="223" spans="1:13" ht="11.25">
      <c r="A223" s="80"/>
      <c r="C223" s="74" t="s">
        <v>44</v>
      </c>
      <c r="D223" s="105">
        <v>38385.18638888889</v>
      </c>
      <c r="E223" s="74">
        <v>353929.3093797391</v>
      </c>
      <c r="F223" s="97">
        <v>2.6071858748990957</v>
      </c>
      <c r="J223" s="83"/>
      <c r="K223" s="81"/>
      <c r="L223" s="84"/>
      <c r="M223" s="84"/>
    </row>
    <row r="224" spans="1:13" ht="11.25">
      <c r="A224" s="80"/>
      <c r="C224" s="74" t="s">
        <v>1086</v>
      </c>
      <c r="D224" s="105">
        <v>38385.19384259259</v>
      </c>
      <c r="E224" s="74">
        <v>445874.03457609564</v>
      </c>
      <c r="F224" s="97">
        <v>3.3554869004454764</v>
      </c>
      <c r="J224" s="83"/>
      <c r="K224" s="81"/>
      <c r="L224" s="84"/>
      <c r="M224" s="84"/>
    </row>
    <row r="225" spans="1:13" ht="11.25">
      <c r="A225" s="80"/>
      <c r="C225" s="74" t="s">
        <v>1115</v>
      </c>
      <c r="D225" s="105">
        <v>38385.201319444444</v>
      </c>
      <c r="E225" s="74">
        <v>293817.3548676148</v>
      </c>
      <c r="F225" s="97">
        <v>1.000043118473002</v>
      </c>
      <c r="J225" s="83"/>
      <c r="K225" s="81"/>
      <c r="L225" s="84"/>
      <c r="M225" s="84"/>
    </row>
    <row r="226" spans="1:13" ht="11.25">
      <c r="A226" s="80"/>
      <c r="C226" s="74" t="s">
        <v>1059</v>
      </c>
      <c r="D226" s="105">
        <v>38385.20878472222</v>
      </c>
      <c r="E226" s="74">
        <v>19763.844380428392</v>
      </c>
      <c r="F226" s="97">
        <v>2.8953489327459954</v>
      </c>
      <c r="J226" s="83"/>
      <c r="K226" s="81"/>
      <c r="L226" s="84"/>
      <c r="M226" s="84"/>
    </row>
    <row r="227" spans="1:6" ht="11.25">
      <c r="A227" s="80"/>
      <c r="C227" s="74" t="s">
        <v>1117</v>
      </c>
      <c r="D227" s="105">
        <v>38385.21623842593</v>
      </c>
      <c r="E227" s="74">
        <v>324039.3382980029</v>
      </c>
      <c r="F227" s="97">
        <v>0.861762922665168</v>
      </c>
    </row>
    <row r="228" spans="1:13" ht="11.25">
      <c r="A228" s="80"/>
      <c r="C228" s="74" t="s">
        <v>41</v>
      </c>
      <c r="D228" s="105">
        <v>38385.22368055556</v>
      </c>
      <c r="E228" s="74">
        <v>21206.010121822357</v>
      </c>
      <c r="F228" s="97">
        <v>1.478786882824101</v>
      </c>
      <c r="H228" s="83"/>
      <c r="M228" s="77"/>
    </row>
    <row r="229" spans="1:6" ht="11.25">
      <c r="A229" s="80"/>
      <c r="C229" s="74" t="s">
        <v>1228</v>
      </c>
      <c r="D229" s="105">
        <v>38385.231099537035</v>
      </c>
      <c r="E229" s="74">
        <v>461555.4872940406</v>
      </c>
      <c r="F229" s="97">
        <v>0.8586310909827177</v>
      </c>
    </row>
    <row r="230" ht="11.25">
      <c r="A230" s="80"/>
    </row>
    <row r="231" spans="1:6" ht="11.25">
      <c r="A231" s="80"/>
      <c r="E231" s="74">
        <v>799516.3286641873</v>
      </c>
      <c r="F231" s="97">
        <v>1.2012702463737104</v>
      </c>
    </row>
    <row r="232" spans="1:5" ht="11.25">
      <c r="A232" s="80"/>
      <c r="E232" s="74">
        <v>289836.0295037815</v>
      </c>
    </row>
    <row r="233" spans="1:6" ht="11.25">
      <c r="A233" s="80"/>
      <c r="E233" s="74">
        <v>36.251420904440145</v>
      </c>
      <c r="F233" s="97" t="s">
        <v>1211</v>
      </c>
    </row>
    <row r="234" ht="11.25">
      <c r="A234" s="80"/>
    </row>
    <row r="235" ht="11.25">
      <c r="A235" s="80"/>
    </row>
    <row r="236" spans="1:6" ht="11.25">
      <c r="A236" s="80"/>
      <c r="C236" s="74" t="s">
        <v>1212</v>
      </c>
      <c r="D236" s="105" t="s">
        <v>1213</v>
      </c>
      <c r="E236" s="74" t="s">
        <v>1214</v>
      </c>
      <c r="F236" s="97" t="s">
        <v>1235</v>
      </c>
    </row>
    <row r="237" spans="1:6" ht="11.25">
      <c r="A237" s="80" t="s">
        <v>1204</v>
      </c>
      <c r="C237" s="74" t="s">
        <v>1265</v>
      </c>
      <c r="D237" s="105">
        <v>38385.00313657407</v>
      </c>
      <c r="E237" s="74">
        <v>446420.2305968597</v>
      </c>
      <c r="F237" s="97">
        <v>0.7096211136558306</v>
      </c>
    </row>
    <row r="238" spans="1:6" ht="11.25">
      <c r="A238" s="80"/>
      <c r="C238" s="74" t="s">
        <v>1266</v>
      </c>
      <c r="D238" s="105">
        <v>38385.01060185185</v>
      </c>
      <c r="E238" s="74">
        <v>2344.6627652474367</v>
      </c>
      <c r="F238" s="97">
        <v>4.007396109028577</v>
      </c>
    </row>
    <row r="239" spans="1:6" ht="11.25">
      <c r="A239" s="80"/>
      <c r="C239" s="74" t="s">
        <v>1112</v>
      </c>
      <c r="D239" s="105">
        <v>38385.0180787037</v>
      </c>
      <c r="E239" s="74">
        <v>363169.4632333108</v>
      </c>
      <c r="F239" s="97">
        <v>0.9079164730738557</v>
      </c>
    </row>
    <row r="240" spans="1:6" ht="11.25">
      <c r="A240" s="80"/>
      <c r="C240" s="74" t="s">
        <v>1267</v>
      </c>
      <c r="D240" s="105">
        <v>38385.0255787037</v>
      </c>
      <c r="E240" s="74">
        <v>447648.0137367237</v>
      </c>
      <c r="F240" s="97">
        <v>0.3798665045908692</v>
      </c>
    </row>
    <row r="241" spans="1:6" ht="11.25">
      <c r="A241" s="80"/>
      <c r="C241" s="74" t="s">
        <v>1118</v>
      </c>
      <c r="D241" s="105">
        <v>38385.033055555556</v>
      </c>
      <c r="E241" s="74">
        <v>7104.8242601702605</v>
      </c>
      <c r="F241" s="97">
        <v>3.94610521223572</v>
      </c>
    </row>
    <row r="242" spans="1:6" ht="11.25">
      <c r="A242" s="80"/>
      <c r="C242" s="74" t="s">
        <v>34</v>
      </c>
      <c r="D242" s="105">
        <v>38385.04054398148</v>
      </c>
      <c r="E242" s="74">
        <v>551184.8426081345</v>
      </c>
      <c r="F242" s="97">
        <v>0.9748861039929513</v>
      </c>
    </row>
    <row r="243" spans="1:6" ht="11.25">
      <c r="A243" s="80"/>
      <c r="C243" s="74" t="s">
        <v>1268</v>
      </c>
      <c r="D243" s="105">
        <v>38385.04803240741</v>
      </c>
      <c r="E243" s="74">
        <v>454863.88532813336</v>
      </c>
      <c r="F243" s="97">
        <v>1.9676190476036555</v>
      </c>
    </row>
    <row r="244" spans="1:6" ht="11.25">
      <c r="A244" s="80"/>
      <c r="C244" s="74" t="s">
        <v>1316</v>
      </c>
      <c r="D244" s="105">
        <v>38385.05552083333</v>
      </c>
      <c r="E244" s="74">
        <v>582552.9220428467</v>
      </c>
      <c r="F244" s="97">
        <v>0.853922407970241</v>
      </c>
    </row>
    <row r="245" spans="1:6" ht="11.25">
      <c r="A245" s="80"/>
      <c r="C245" s="74" t="s">
        <v>1317</v>
      </c>
      <c r="D245" s="105">
        <v>38385.062997685185</v>
      </c>
      <c r="E245" s="74">
        <v>500399.39719104767</v>
      </c>
      <c r="F245" s="97">
        <v>2.2612882096291425</v>
      </c>
    </row>
    <row r="246" spans="1:6" ht="11.25">
      <c r="A246" s="80"/>
      <c r="C246" s="74" t="s">
        <v>35</v>
      </c>
      <c r="D246" s="105">
        <v>38385.07047453704</v>
      </c>
      <c r="E246" s="74">
        <v>366851.320473828</v>
      </c>
      <c r="F246" s="97">
        <v>0.6933387117883768</v>
      </c>
    </row>
    <row r="247" spans="1:6" ht="11.25">
      <c r="A247" s="80"/>
      <c r="C247" s="74" t="s">
        <v>1114</v>
      </c>
      <c r="D247" s="105">
        <v>38385.07795138889</v>
      </c>
      <c r="E247" s="74">
        <v>659172.1700293217</v>
      </c>
      <c r="F247" s="97">
        <v>1.972106794993195</v>
      </c>
    </row>
    <row r="248" spans="1:6" ht="11.25">
      <c r="A248" s="80"/>
      <c r="C248" s="74" t="s">
        <v>1269</v>
      </c>
      <c r="D248" s="105">
        <v>38385.08542824074</v>
      </c>
      <c r="E248" s="74">
        <v>458268.65371211374</v>
      </c>
      <c r="F248" s="97">
        <v>4.487585511012907</v>
      </c>
    </row>
    <row r="249" spans="1:6" ht="11.25">
      <c r="A249" s="80"/>
      <c r="C249" s="74" t="s">
        <v>1113</v>
      </c>
      <c r="D249" s="105">
        <v>38385.09290509259</v>
      </c>
      <c r="E249" s="74">
        <v>3746.9922661930323</v>
      </c>
      <c r="F249" s="97">
        <v>0.1865871005195054</v>
      </c>
    </row>
    <row r="250" spans="1:6" ht="11.25">
      <c r="A250" s="80"/>
      <c r="C250" s="74" t="s">
        <v>36</v>
      </c>
      <c r="D250" s="105">
        <v>38385.100381944445</v>
      </c>
      <c r="E250" s="74">
        <v>71316.18449548881</v>
      </c>
      <c r="F250" s="97">
        <v>1.3757788027054958</v>
      </c>
    </row>
    <row r="251" spans="1:6" ht="11.25">
      <c r="A251" s="80"/>
      <c r="C251" s="74" t="s">
        <v>37</v>
      </c>
      <c r="D251" s="105">
        <v>38385.107835648145</v>
      </c>
      <c r="E251" s="74">
        <v>402394.2114394512</v>
      </c>
      <c r="F251" s="97">
        <v>0.9574397184478011</v>
      </c>
    </row>
    <row r="252" spans="1:6" ht="11.25">
      <c r="A252" s="80"/>
      <c r="C252" s="74" t="s">
        <v>38</v>
      </c>
      <c r="D252" s="105">
        <v>38385.1153125</v>
      </c>
      <c r="E252" s="74">
        <v>493619.62208620703</v>
      </c>
      <c r="F252" s="97">
        <v>2.1731666752016774</v>
      </c>
    </row>
    <row r="253" spans="1:6" ht="11.25">
      <c r="A253" s="80"/>
      <c r="C253" s="74" t="s">
        <v>1083</v>
      </c>
      <c r="D253" s="105">
        <v>38385.122766203705</v>
      </c>
      <c r="E253" s="74">
        <v>469920.0746936804</v>
      </c>
      <c r="F253" s="97">
        <v>3.04389741333047</v>
      </c>
    </row>
    <row r="254" spans="1:6" ht="11.25">
      <c r="A254" s="80"/>
      <c r="C254" s="74" t="s">
        <v>1084</v>
      </c>
      <c r="D254" s="105">
        <v>38385.13024305556</v>
      </c>
      <c r="E254" s="74">
        <v>382271.2839929268</v>
      </c>
      <c r="F254" s="97">
        <v>2.1395977486646736</v>
      </c>
    </row>
    <row r="255" spans="1:6" ht="11.25">
      <c r="A255" s="80"/>
      <c r="C255" s="74" t="s">
        <v>39</v>
      </c>
      <c r="D255" s="105">
        <v>38385.137708333335</v>
      </c>
      <c r="E255" s="74">
        <v>227145.42163006467</v>
      </c>
      <c r="F255" s="97">
        <v>2.6409635324767913</v>
      </c>
    </row>
    <row r="256" spans="1:6" ht="11.25">
      <c r="A256" s="80"/>
      <c r="C256" s="74" t="s">
        <v>40</v>
      </c>
      <c r="D256" s="105">
        <v>38385.14517361111</v>
      </c>
      <c r="E256" s="74">
        <v>71759.38813495636</v>
      </c>
      <c r="F256" s="97">
        <v>0.8512482618569439</v>
      </c>
    </row>
    <row r="257" spans="1:6" ht="11.25">
      <c r="A257" s="80"/>
      <c r="C257" s="74" t="s">
        <v>41</v>
      </c>
      <c r="D257" s="105">
        <v>38385.15263888889</v>
      </c>
      <c r="E257" s="74">
        <v>899.4437970696017</v>
      </c>
      <c r="F257" s="97">
        <v>2.407348078670985</v>
      </c>
    </row>
    <row r="258" spans="1:6" ht="11.25">
      <c r="A258" s="80"/>
      <c r="C258" s="74" t="s">
        <v>1085</v>
      </c>
      <c r="D258" s="105">
        <v>38385.16012731481</v>
      </c>
      <c r="E258" s="74">
        <v>476920.4281565348</v>
      </c>
      <c r="F258" s="97">
        <v>3.386360272293282</v>
      </c>
    </row>
    <row r="259" spans="1:6" ht="11.25">
      <c r="A259" s="80"/>
      <c r="C259" s="74" t="s">
        <v>42</v>
      </c>
      <c r="D259" s="105">
        <v>38385.167592592596</v>
      </c>
      <c r="E259" s="74">
        <v>661963.5785678228</v>
      </c>
      <c r="F259" s="97">
        <v>1.8793874607165153</v>
      </c>
    </row>
    <row r="260" spans="1:6" ht="11.25">
      <c r="A260" s="80"/>
      <c r="C260" s="74" t="s">
        <v>1116</v>
      </c>
      <c r="D260" s="105">
        <v>38385.17506944444</v>
      </c>
      <c r="E260" s="74">
        <v>7696.771203403981</v>
      </c>
      <c r="F260" s="97">
        <v>1.1909964820716126</v>
      </c>
    </row>
    <row r="261" spans="1:6" ht="11.25">
      <c r="A261" s="80"/>
      <c r="C261" s="74" t="s">
        <v>43</v>
      </c>
      <c r="D261" s="105">
        <v>38385.182546296295</v>
      </c>
      <c r="E261" s="74">
        <v>504273.608177503</v>
      </c>
      <c r="F261" s="97">
        <v>2.9653595552549126</v>
      </c>
    </row>
    <row r="262" spans="1:6" ht="11.25">
      <c r="A262" s="80"/>
      <c r="C262" s="74" t="s">
        <v>44</v>
      </c>
      <c r="D262" s="105">
        <v>38385.19001157407</v>
      </c>
      <c r="E262" s="74">
        <v>342204.16345739306</v>
      </c>
      <c r="F262" s="97">
        <v>1.7231772924447184</v>
      </c>
    </row>
    <row r="263" spans="1:6" ht="11.25">
      <c r="A263" s="80"/>
      <c r="C263" s="74" t="s">
        <v>1086</v>
      </c>
      <c r="D263" s="105">
        <v>38385.19747685185</v>
      </c>
      <c r="E263" s="74">
        <v>484317.56494649255</v>
      </c>
      <c r="F263" s="97">
        <v>2.173631381726339</v>
      </c>
    </row>
    <row r="264" spans="1:6" ht="11.25">
      <c r="A264" s="80"/>
      <c r="C264" s="74" t="s">
        <v>1115</v>
      </c>
      <c r="D264" s="105">
        <v>38385.20494212963</v>
      </c>
      <c r="E264" s="74">
        <v>705482.2135896683</v>
      </c>
      <c r="F264" s="97">
        <v>1.652940306447191</v>
      </c>
    </row>
    <row r="265" spans="1:6" ht="11.25">
      <c r="A265" s="80"/>
      <c r="C265" s="74" t="s">
        <v>1059</v>
      </c>
      <c r="D265" s="105">
        <v>38385.21240740741</v>
      </c>
      <c r="E265" s="74">
        <v>2631.0079443873838</v>
      </c>
      <c r="F265" s="97">
        <v>0.3080032650353649</v>
      </c>
    </row>
    <row r="266" spans="1:6" ht="11.25">
      <c r="A266" s="80"/>
      <c r="C266" s="74" t="s">
        <v>1117</v>
      </c>
      <c r="D266" s="105">
        <v>38385.21986111111</v>
      </c>
      <c r="E266" s="74">
        <v>4078.5527672786266</v>
      </c>
      <c r="F266" s="97">
        <v>1.877995398690931</v>
      </c>
    </row>
    <row r="267" spans="1:6" ht="11.25">
      <c r="A267" s="80"/>
      <c r="C267" s="74" t="s">
        <v>41</v>
      </c>
      <c r="D267" s="105">
        <v>38385.227268518516</v>
      </c>
      <c r="E267" s="74">
        <v>962.9896250112604</v>
      </c>
      <c r="F267" s="97">
        <v>4.394847558905626</v>
      </c>
    </row>
    <row r="268" spans="1:6" ht="11.25">
      <c r="A268" s="80"/>
      <c r="C268" s="74" t="s">
        <v>1228</v>
      </c>
      <c r="D268" s="105">
        <v>38385.23469907408</v>
      </c>
      <c r="E268" s="74">
        <v>489520.19375928305</v>
      </c>
      <c r="F268" s="97">
        <v>3.4727582794018623</v>
      </c>
    </row>
    <row r="269" ht="11.25">
      <c r="A269" s="80"/>
    </row>
    <row r="270" spans="1:6" ht="11.25">
      <c r="A270" s="80"/>
      <c r="E270" s="74">
        <v>372894.2400833543</v>
      </c>
      <c r="F270" s="97">
        <v>4.197330009396403</v>
      </c>
    </row>
    <row r="271" spans="1:5" ht="11.25">
      <c r="A271" s="80"/>
      <c r="E271" s="74">
        <v>214168.7426531417</v>
      </c>
    </row>
    <row r="272" spans="1:6" ht="11.25">
      <c r="A272" s="80"/>
      <c r="E272" s="74">
        <v>57.43417828209625</v>
      </c>
      <c r="F272" s="97" t="s">
        <v>1211</v>
      </c>
    </row>
    <row r="273" ht="11.25">
      <c r="A273" s="80"/>
    </row>
    <row r="274" ht="11.25">
      <c r="A274" s="80"/>
    </row>
    <row r="275" spans="1:6" ht="11.25">
      <c r="A275" s="80"/>
      <c r="C275" s="74" t="s">
        <v>1212</v>
      </c>
      <c r="D275" s="105" t="s">
        <v>1213</v>
      </c>
      <c r="E275" s="74" t="s">
        <v>1214</v>
      </c>
      <c r="F275" s="97" t="s">
        <v>1235</v>
      </c>
    </row>
    <row r="276" spans="1:6" ht="11.25">
      <c r="A276" s="80" t="s">
        <v>1229</v>
      </c>
      <c r="C276" s="74" t="s">
        <v>1265</v>
      </c>
      <c r="D276" s="105">
        <v>38384.99837962963</v>
      </c>
      <c r="E276" s="74">
        <v>316.01282377905375</v>
      </c>
      <c r="F276" s="97">
        <v>4.445820326778483</v>
      </c>
    </row>
    <row r="277" spans="1:6" ht="11.25">
      <c r="A277" s="80"/>
      <c r="C277" s="74" t="s">
        <v>1266</v>
      </c>
      <c r="D277" s="105">
        <v>38385.00586805555</v>
      </c>
      <c r="E277" s="74">
        <v>29.994574891795914</v>
      </c>
      <c r="F277" s="97">
        <v>102.43093316266814</v>
      </c>
    </row>
    <row r="278" spans="1:6" ht="11.25">
      <c r="A278" s="80"/>
      <c r="C278" s="74" t="s">
        <v>1112</v>
      </c>
      <c r="D278" s="105">
        <v>38385.013333333336</v>
      </c>
      <c r="E278" s="74">
        <v>51.96081643877551</v>
      </c>
      <c r="F278" s="97">
        <v>82.34474142582266</v>
      </c>
    </row>
    <row r="279" spans="1:6" ht="11.25">
      <c r="A279" s="80"/>
      <c r="C279" s="74" t="s">
        <v>1267</v>
      </c>
      <c r="D279" s="105">
        <v>38385.02082175926</v>
      </c>
      <c r="E279" s="74">
        <v>351.13042598661474</v>
      </c>
      <c r="F279" s="97">
        <v>10.011342007606624</v>
      </c>
    </row>
    <row r="280" spans="1:6" ht="11.25">
      <c r="A280" s="80"/>
      <c r="C280" s="74" t="s">
        <v>1118</v>
      </c>
      <c r="D280" s="105">
        <v>38385.02832175926</v>
      </c>
      <c r="E280" s="74">
        <v>36.6043391758576</v>
      </c>
      <c r="F280" s="97">
        <v>63.50816048225725</v>
      </c>
    </row>
    <row r="281" spans="1:6" ht="11.25">
      <c r="A281" s="80"/>
      <c r="C281" s="74" t="s">
        <v>34</v>
      </c>
      <c r="D281" s="105">
        <v>38385.035787037035</v>
      </c>
      <c r="E281" s="74">
        <v>42.819371981938886</v>
      </c>
      <c r="F281" s="97">
        <v>85.50004954161476</v>
      </c>
    </row>
    <row r="282" spans="1:6" ht="11.25">
      <c r="A282" s="80"/>
      <c r="C282" s="74" t="s">
        <v>1268</v>
      </c>
      <c r="D282" s="105">
        <v>38385.043275462966</v>
      </c>
      <c r="E282" s="74">
        <v>314.30198593965423</v>
      </c>
      <c r="F282" s="97">
        <v>9.325619111209038</v>
      </c>
    </row>
    <row r="283" spans="1:6" ht="11.25">
      <c r="A283" s="80"/>
      <c r="C283" s="74" t="s">
        <v>1316</v>
      </c>
      <c r="D283" s="105">
        <v>38385.050775462965</v>
      </c>
      <c r="E283" s="74">
        <v>84.36001355348921</v>
      </c>
      <c r="F283" s="97">
        <v>14.75109756631813</v>
      </c>
    </row>
    <row r="284" spans="1:6" ht="11.25">
      <c r="A284" s="80"/>
      <c r="C284" s="74" t="s">
        <v>1317</v>
      </c>
      <c r="D284" s="105">
        <v>38385.05825231481</v>
      </c>
      <c r="E284" s="74">
        <v>76.84896491614957</v>
      </c>
      <c r="F284" s="97">
        <v>22.608127237517355</v>
      </c>
    </row>
    <row r="285" spans="1:6" ht="11.25">
      <c r="A285" s="80"/>
      <c r="C285" s="74" t="s">
        <v>35</v>
      </c>
      <c r="D285" s="105">
        <v>38385.065729166665</v>
      </c>
      <c r="E285" s="74">
        <v>42.970703125</v>
      </c>
      <c r="F285" s="97">
        <v>70.93406926029132</v>
      </c>
    </row>
    <row r="286" spans="1:6" ht="11.25">
      <c r="A286" s="80"/>
      <c r="C286" s="74" t="s">
        <v>1114</v>
      </c>
      <c r="D286" s="105">
        <v>38385.07320601852</v>
      </c>
      <c r="E286" s="74">
        <v>113.66144675761461</v>
      </c>
      <c r="F286" s="97">
        <v>17.724972231370067</v>
      </c>
    </row>
    <row r="287" spans="1:6" ht="11.25">
      <c r="A287" s="80"/>
      <c r="C287" s="74" t="s">
        <v>1269</v>
      </c>
      <c r="D287" s="105">
        <v>38385.08068287037</v>
      </c>
      <c r="E287" s="74">
        <v>346.02122352311534</v>
      </c>
      <c r="F287" s="97">
        <v>13.049021476313285</v>
      </c>
    </row>
    <row r="288" spans="1:6" ht="11.25">
      <c r="A288" s="80"/>
      <c r="C288" s="74" t="s">
        <v>1113</v>
      </c>
      <c r="D288" s="105">
        <v>38385.088171296295</v>
      </c>
      <c r="E288" s="74">
        <v>46.27087715299179</v>
      </c>
      <c r="F288" s="97">
        <v>113.35088375174098</v>
      </c>
    </row>
    <row r="289" spans="1:6" ht="11.25">
      <c r="A289" s="80"/>
      <c r="C289" s="74" t="s">
        <v>36</v>
      </c>
      <c r="D289" s="105">
        <v>38385.09563657407</v>
      </c>
      <c r="E289" s="74">
        <v>61.64268207363784</v>
      </c>
      <c r="F289" s="97">
        <v>41.807596013775225</v>
      </c>
    </row>
    <row r="290" spans="1:6" ht="11.25">
      <c r="A290" s="80"/>
      <c r="C290" s="74" t="s">
        <v>37</v>
      </c>
      <c r="D290" s="105">
        <v>38385.103101851855</v>
      </c>
      <c r="E290" s="74">
        <v>1183.9910064198295</v>
      </c>
      <c r="F290" s="97">
        <v>1.4933727232037302</v>
      </c>
    </row>
    <row r="291" spans="1:6" ht="11.25">
      <c r="A291" s="80"/>
      <c r="C291" s="74" t="s">
        <v>38</v>
      </c>
      <c r="D291" s="105">
        <v>38385.11056712963</v>
      </c>
      <c r="E291" s="74">
        <v>67.10874458869876</v>
      </c>
      <c r="F291" s="97">
        <v>33.01717775067036</v>
      </c>
    </row>
    <row r="292" spans="1:6" ht="11.25">
      <c r="A292" s="80"/>
      <c r="C292" s="74" t="s">
        <v>1083</v>
      </c>
      <c r="D292" s="105">
        <v>38385.11803240741</v>
      </c>
      <c r="E292" s="74">
        <v>379.3576109878829</v>
      </c>
      <c r="F292" s="97">
        <v>9.726918212684437</v>
      </c>
    </row>
    <row r="293" spans="1:6" ht="11.25">
      <c r="A293" s="80"/>
      <c r="C293" s="74" t="s">
        <v>1084</v>
      </c>
      <c r="D293" s="105">
        <v>38385.125497685185</v>
      </c>
      <c r="E293" s="74">
        <v>59.77855323185668</v>
      </c>
      <c r="F293" s="97">
        <v>34.598190768503976</v>
      </c>
    </row>
    <row r="294" spans="1:6" ht="11.25">
      <c r="A294" s="80"/>
      <c r="C294" s="74" t="s">
        <v>39</v>
      </c>
      <c r="D294" s="105">
        <v>38385.13297453704</v>
      </c>
      <c r="E294" s="74">
        <v>39.37131765174369</v>
      </c>
      <c r="F294" s="97">
        <v>69.86560179617759</v>
      </c>
    </row>
    <row r="295" spans="1:6" ht="11.25">
      <c r="A295" s="80"/>
      <c r="C295" s="74" t="s">
        <v>40</v>
      </c>
      <c r="D295" s="105">
        <v>38385.140439814815</v>
      </c>
      <c r="E295" s="74">
        <v>59.82291428123911</v>
      </c>
      <c r="F295" s="97">
        <v>41.85092311363147</v>
      </c>
    </row>
    <row r="296" spans="1:6" ht="11.25">
      <c r="A296" s="80"/>
      <c r="C296" s="74" t="s">
        <v>41</v>
      </c>
      <c r="D296" s="105">
        <v>38385.14790509259</v>
      </c>
      <c r="E296" s="74">
        <v>19.681037733020883</v>
      </c>
      <c r="F296" s="97">
        <v>120.4574010027492</v>
      </c>
    </row>
    <row r="297" spans="1:6" ht="11.25">
      <c r="A297" s="80"/>
      <c r="C297" s="74" t="s">
        <v>1085</v>
      </c>
      <c r="D297" s="105">
        <v>38385.1553587963</v>
      </c>
      <c r="E297" s="74">
        <v>367.19575132794824</v>
      </c>
      <c r="F297" s="97">
        <v>5.976299735740398</v>
      </c>
    </row>
    <row r="298" spans="1:6" ht="11.25">
      <c r="A298" s="80"/>
      <c r="C298" s="74" t="s">
        <v>42</v>
      </c>
      <c r="D298" s="105">
        <v>38385.16284722222</v>
      </c>
      <c r="E298" s="74">
        <v>1542.5572436364987</v>
      </c>
      <c r="F298" s="97">
        <v>2.6429931774370785</v>
      </c>
    </row>
    <row r="299" spans="1:6" ht="11.25">
      <c r="A299" s="80"/>
      <c r="C299" s="74" t="s">
        <v>1116</v>
      </c>
      <c r="D299" s="105">
        <v>38385.170324074075</v>
      </c>
      <c r="E299" s="74">
        <v>60.65497577842325</v>
      </c>
      <c r="F299" s="97">
        <v>43.70528739643968</v>
      </c>
    </row>
    <row r="300" spans="1:6" ht="11.25">
      <c r="A300" s="80"/>
      <c r="C300" s="74" t="s">
        <v>43</v>
      </c>
      <c r="D300" s="105">
        <v>38385.17780092593</v>
      </c>
      <c r="E300" s="74">
        <v>54.941968445666134</v>
      </c>
      <c r="F300" s="97">
        <v>51.4018064215694</v>
      </c>
    </row>
    <row r="301" spans="1:6" ht="11.25">
      <c r="A301" s="80"/>
      <c r="C301" s="74" t="s">
        <v>44</v>
      </c>
      <c r="D301" s="105">
        <v>38385.185266203705</v>
      </c>
      <c r="E301" s="74">
        <v>54.69362594544266</v>
      </c>
      <c r="F301" s="97">
        <v>90.9458639428708</v>
      </c>
    </row>
    <row r="302" spans="1:6" ht="11.25">
      <c r="A302" s="80"/>
      <c r="C302" s="74" t="s">
        <v>1086</v>
      </c>
      <c r="D302" s="105">
        <v>38385.19273148148</v>
      </c>
      <c r="E302" s="74">
        <v>390.15121781710064</v>
      </c>
      <c r="F302" s="97">
        <v>9.167879871649063</v>
      </c>
    </row>
    <row r="303" spans="1:6" ht="11.25">
      <c r="A303" s="80"/>
      <c r="C303" s="74" t="s">
        <v>1115</v>
      </c>
      <c r="D303" s="105">
        <v>38385.20019675926</v>
      </c>
      <c r="E303" s="74">
        <v>143.7482841976407</v>
      </c>
      <c r="F303" s="97">
        <v>33.037547241261834</v>
      </c>
    </row>
    <row r="304" spans="1:6" ht="11.25">
      <c r="A304" s="80"/>
      <c r="C304" s="74" t="s">
        <v>1059</v>
      </c>
      <c r="D304" s="105">
        <v>38385.20767361111</v>
      </c>
      <c r="E304" s="74">
        <v>63.98480363345395</v>
      </c>
      <c r="F304" s="97">
        <v>8.171359674854251</v>
      </c>
    </row>
    <row r="305" spans="1:6" ht="11.25">
      <c r="A305" s="80"/>
      <c r="C305" s="74" t="s">
        <v>1117</v>
      </c>
      <c r="D305" s="105">
        <v>38385.21511574074</v>
      </c>
      <c r="E305" s="74">
        <v>48.087467976535365</v>
      </c>
      <c r="F305" s="97">
        <v>58.680283590573566</v>
      </c>
    </row>
    <row r="306" spans="1:6" ht="11.25">
      <c r="A306" s="80"/>
      <c r="C306" s="74" t="s">
        <v>41</v>
      </c>
      <c r="D306" s="105">
        <v>38385.22256944444</v>
      </c>
      <c r="E306" s="74">
        <v>12.694429334097851</v>
      </c>
      <c r="F306" s="97">
        <v>140.82222102804457</v>
      </c>
    </row>
    <row r="307" spans="1:6" ht="11.25">
      <c r="A307" s="80"/>
      <c r="C307" s="74" t="s">
        <v>1228</v>
      </c>
      <c r="D307" s="105">
        <v>38385.22997685185</v>
      </c>
      <c r="E307" s="74">
        <v>406.6108405278795</v>
      </c>
      <c r="F307" s="97">
        <v>7.37345846623941</v>
      </c>
    </row>
    <row r="308" ht="11.25">
      <c r="A308" s="80"/>
    </row>
    <row r="309" spans="1:6" ht="11.25">
      <c r="A309" s="80"/>
      <c r="E309" s="74">
        <v>33205.144570077995</v>
      </c>
      <c r="F309" s="97">
        <v>9.724306704331468</v>
      </c>
    </row>
    <row r="310" spans="1:5" ht="11.25">
      <c r="A310" s="80"/>
      <c r="E310" s="74">
        <v>17255.02377855467</v>
      </c>
    </row>
    <row r="311" spans="1:6" ht="11.25">
      <c r="A311" s="80"/>
      <c r="E311" s="74">
        <v>51.96491086535916</v>
      </c>
      <c r="F311" s="97" t="s">
        <v>1211</v>
      </c>
    </row>
    <row r="312" ht="11.25">
      <c r="A312" s="80"/>
    </row>
    <row r="313" ht="11.25">
      <c r="A313" s="80"/>
    </row>
    <row r="314" spans="1:6" ht="11.25">
      <c r="A314" s="80"/>
      <c r="C314" s="74" t="s">
        <v>1212</v>
      </c>
      <c r="D314" s="105" t="s">
        <v>1213</v>
      </c>
      <c r="E314" s="74" t="s">
        <v>1214</v>
      </c>
      <c r="F314" s="97" t="s">
        <v>1235</v>
      </c>
    </row>
    <row r="315" spans="1:6" ht="11.25">
      <c r="A315" s="80" t="s">
        <v>1242</v>
      </c>
      <c r="C315" s="74" t="s">
        <v>1265</v>
      </c>
      <c r="D315" s="105">
        <v>38384.99885416667</v>
      </c>
      <c r="E315" s="74">
        <v>4217228.896245296</v>
      </c>
      <c r="F315" s="97">
        <v>0.17002123480225034</v>
      </c>
    </row>
    <row r="316" spans="1:6" ht="11.25">
      <c r="A316" s="80"/>
      <c r="C316" s="74" t="s">
        <v>1266</v>
      </c>
      <c r="D316" s="105">
        <v>38385.00634259259</v>
      </c>
      <c r="E316" s="74">
        <v>5714.662841650866</v>
      </c>
      <c r="F316" s="97">
        <v>3.3945701811712237</v>
      </c>
    </row>
    <row r="317" spans="1:6" ht="11.25">
      <c r="A317" s="80"/>
      <c r="C317" s="74" t="s">
        <v>1112</v>
      </c>
      <c r="D317" s="105">
        <v>38385.01380787037</v>
      </c>
      <c r="E317" s="74">
        <v>4200110.654395258</v>
      </c>
      <c r="F317" s="97">
        <v>0.5762503829411171</v>
      </c>
    </row>
    <row r="318" spans="1:6" ht="11.25">
      <c r="A318" s="80"/>
      <c r="C318" s="74" t="s">
        <v>1267</v>
      </c>
      <c r="D318" s="105">
        <v>38385.0212962963</v>
      </c>
      <c r="E318" s="74">
        <v>4446514.279569475</v>
      </c>
      <c r="F318" s="97">
        <v>2.3450562069896383</v>
      </c>
    </row>
    <row r="319" spans="1:6" ht="11.25">
      <c r="A319" s="80"/>
      <c r="C319" s="74" t="s">
        <v>1118</v>
      </c>
      <c r="D319" s="105">
        <v>38385.0287962963</v>
      </c>
      <c r="E319" s="74">
        <v>3983086.3749218015</v>
      </c>
      <c r="F319" s="97">
        <v>4.1601426436365285</v>
      </c>
    </row>
    <row r="320" spans="1:6" ht="11.25">
      <c r="A320" s="80"/>
      <c r="C320" s="74" t="s">
        <v>34</v>
      </c>
      <c r="D320" s="105">
        <v>38385.036261574074</v>
      </c>
      <c r="E320" s="74">
        <v>4855421.326433451</v>
      </c>
      <c r="F320" s="97">
        <v>1.4541513380960855</v>
      </c>
    </row>
    <row r="321" spans="1:6" ht="11.25">
      <c r="A321" s="80"/>
      <c r="C321" s="74" t="s">
        <v>1268</v>
      </c>
      <c r="D321" s="105">
        <v>38385.04375</v>
      </c>
      <c r="E321" s="74">
        <v>4329777.2648024345</v>
      </c>
      <c r="F321" s="97">
        <v>2.0138980374150965</v>
      </c>
    </row>
    <row r="322" spans="1:6" ht="11.25">
      <c r="A322" s="80"/>
      <c r="C322" s="74" t="s">
        <v>1316</v>
      </c>
      <c r="D322" s="105">
        <v>38385.05123842593</v>
      </c>
      <c r="E322" s="74">
        <v>4819673.748538044</v>
      </c>
      <c r="F322" s="97">
        <v>0.8119127867597897</v>
      </c>
    </row>
    <row r="323" spans="1:6" ht="11.25">
      <c r="A323" s="80"/>
      <c r="C323" s="74" t="s">
        <v>1317</v>
      </c>
      <c r="D323" s="105">
        <v>38385.05873842593</v>
      </c>
      <c r="E323" s="74">
        <v>4902523.56075478</v>
      </c>
      <c r="F323" s="97">
        <v>3.4245052166436993</v>
      </c>
    </row>
    <row r="324" spans="1:6" ht="11.25">
      <c r="A324" s="80"/>
      <c r="C324" s="74" t="s">
        <v>35</v>
      </c>
      <c r="D324" s="105">
        <v>38385.066203703704</v>
      </c>
      <c r="E324" s="74">
        <v>4640473.255233678</v>
      </c>
      <c r="F324" s="97">
        <v>1.14373122608136</v>
      </c>
    </row>
    <row r="325" spans="1:6" ht="11.25">
      <c r="A325" s="80"/>
      <c r="C325" s="74" t="s">
        <v>1114</v>
      </c>
      <c r="D325" s="105">
        <v>38385.07368055556</v>
      </c>
      <c r="E325" s="74">
        <v>5775320.74640441</v>
      </c>
      <c r="F325" s="97">
        <v>3.635767453480663</v>
      </c>
    </row>
    <row r="326" spans="1:6" ht="11.25">
      <c r="A326" s="80"/>
      <c r="C326" s="74" t="s">
        <v>1269</v>
      </c>
      <c r="D326" s="105">
        <v>38385.08115740741</v>
      </c>
      <c r="E326" s="74">
        <v>4501402.253980416</v>
      </c>
      <c r="F326" s="97">
        <v>2.541999213766074</v>
      </c>
    </row>
    <row r="327" spans="1:6" ht="11.25">
      <c r="A327" s="80"/>
      <c r="C327" s="74" t="s">
        <v>1113</v>
      </c>
      <c r="D327" s="105">
        <v>38385.08864583333</v>
      </c>
      <c r="E327" s="74">
        <v>3867431.994181233</v>
      </c>
      <c r="F327" s="97">
        <v>1.3451864246591385</v>
      </c>
    </row>
    <row r="328" spans="1:6" ht="11.25">
      <c r="A328" s="80"/>
      <c r="C328" s="74" t="s">
        <v>36</v>
      </c>
      <c r="D328" s="105">
        <v>38385.09611111111</v>
      </c>
      <c r="E328" s="74">
        <v>4153596.358303273</v>
      </c>
      <c r="F328" s="97">
        <v>1.715234421873382</v>
      </c>
    </row>
    <row r="329" spans="1:6" ht="11.25">
      <c r="A329" s="80"/>
      <c r="C329" s="74" t="s">
        <v>37</v>
      </c>
      <c r="D329" s="105">
        <v>38385.10357638889</v>
      </c>
      <c r="E329" s="74">
        <v>3539096.311484887</v>
      </c>
      <c r="F329" s="97">
        <v>2.640530848123409</v>
      </c>
    </row>
    <row r="330" spans="1:6" ht="11.25">
      <c r="A330" s="80"/>
      <c r="C330" s="74" t="s">
        <v>38</v>
      </c>
      <c r="D330" s="105">
        <v>38385.111030092594</v>
      </c>
      <c r="E330" s="74">
        <v>4975573.056572102</v>
      </c>
      <c r="F330" s="97">
        <v>1.972163478191313</v>
      </c>
    </row>
    <row r="331" spans="1:6" ht="11.25">
      <c r="A331" s="80"/>
      <c r="C331" s="74" t="s">
        <v>1083</v>
      </c>
      <c r="D331" s="105">
        <v>38385.11850694445</v>
      </c>
      <c r="E331" s="74">
        <v>4478439.8771260325</v>
      </c>
      <c r="F331" s="97">
        <v>2.8145964719704386</v>
      </c>
    </row>
    <row r="332" spans="1:6" ht="11.25">
      <c r="A332" s="80"/>
      <c r="C332" s="74" t="s">
        <v>1084</v>
      </c>
      <c r="D332" s="105">
        <v>38385.125972222224</v>
      </c>
      <c r="E332" s="74">
        <v>4471754.931224952</v>
      </c>
      <c r="F332" s="97">
        <v>3.290786986826632</v>
      </c>
    </row>
    <row r="333" spans="1:6" ht="11.25">
      <c r="A333" s="80"/>
      <c r="C333" s="74" t="s">
        <v>39</v>
      </c>
      <c r="D333" s="105">
        <v>38385.13344907408</v>
      </c>
      <c r="E333" s="74">
        <v>4297147.894449233</v>
      </c>
      <c r="F333" s="97">
        <v>2.8094578377852146</v>
      </c>
    </row>
    <row r="334" spans="1:6" ht="11.25">
      <c r="A334" s="80"/>
      <c r="C334" s="74" t="s">
        <v>40</v>
      </c>
      <c r="D334" s="105">
        <v>38385.140914351854</v>
      </c>
      <c r="E334" s="74">
        <v>4510822.98634789</v>
      </c>
      <c r="F334" s="97">
        <v>0.47903253412700947</v>
      </c>
    </row>
    <row r="335" spans="1:6" ht="11.25">
      <c r="A335" s="80"/>
      <c r="C335" s="74" t="s">
        <v>41</v>
      </c>
      <c r="D335" s="105">
        <v>38385.14837962963</v>
      </c>
      <c r="E335" s="74">
        <v>2602.864824522778</v>
      </c>
      <c r="F335" s="97">
        <v>1.2114169592119415</v>
      </c>
    </row>
    <row r="336" spans="1:6" ht="11.25">
      <c r="A336" s="80"/>
      <c r="C336" s="74" t="s">
        <v>1085</v>
      </c>
      <c r="D336" s="105">
        <v>38385.15584490741</v>
      </c>
      <c r="E336" s="74">
        <v>4704866.933773187</v>
      </c>
      <c r="F336" s="97">
        <v>1.1582311303383743</v>
      </c>
    </row>
    <row r="337" spans="1:6" ht="11.25">
      <c r="A337" s="80"/>
      <c r="C337" s="74" t="s">
        <v>42</v>
      </c>
      <c r="D337" s="105">
        <v>38385.16332175926</v>
      </c>
      <c r="E337" s="74">
        <v>4530034.567244024</v>
      </c>
      <c r="F337" s="97">
        <v>0.6703874882064311</v>
      </c>
    </row>
    <row r="338" spans="1:6" ht="11.25">
      <c r="A338" s="80"/>
      <c r="C338" s="74" t="s">
        <v>1116</v>
      </c>
      <c r="D338" s="105">
        <v>38385.170798611114</v>
      </c>
      <c r="E338" s="74">
        <v>4381277.261960816</v>
      </c>
      <c r="F338" s="97">
        <v>1.6853961275115998</v>
      </c>
    </row>
    <row r="339" spans="1:6" ht="11.25">
      <c r="A339" s="80"/>
      <c r="C339" s="74" t="s">
        <v>43</v>
      </c>
      <c r="D339" s="105">
        <v>38385.17827546296</v>
      </c>
      <c r="E339" s="74">
        <v>4901203.865021828</v>
      </c>
      <c r="F339" s="97">
        <v>1.9207699021145879</v>
      </c>
    </row>
    <row r="340" spans="1:6" ht="11.25">
      <c r="A340" s="80"/>
      <c r="C340" s="74" t="s">
        <v>44</v>
      </c>
      <c r="D340" s="105">
        <v>38385.185740740744</v>
      </c>
      <c r="E340" s="74">
        <v>4866824.822085918</v>
      </c>
      <c r="F340" s="97">
        <v>1.4087865763591818</v>
      </c>
    </row>
    <row r="341" spans="1:6" ht="11.25">
      <c r="A341" s="80"/>
      <c r="C341" s="74" t="s">
        <v>1086</v>
      </c>
      <c r="D341" s="105">
        <v>38385.19320601852</v>
      </c>
      <c r="E341" s="74">
        <v>4747728.098304715</v>
      </c>
      <c r="F341" s="97">
        <v>2.265608422369816</v>
      </c>
    </row>
    <row r="342" spans="1:6" ht="11.25">
      <c r="A342" s="80"/>
      <c r="C342" s="74" t="s">
        <v>1115</v>
      </c>
      <c r="D342" s="105">
        <v>38385.2006712963</v>
      </c>
      <c r="E342" s="74">
        <v>6065008.0510389805</v>
      </c>
      <c r="F342" s="97">
        <v>3.868037577385323</v>
      </c>
    </row>
    <row r="343" spans="1:6" ht="11.25">
      <c r="A343" s="80"/>
      <c r="C343" s="74" t="s">
        <v>1059</v>
      </c>
      <c r="D343" s="105">
        <v>38385.20814814815</v>
      </c>
      <c r="E343" s="74">
        <v>6915.500792385649</v>
      </c>
      <c r="F343" s="97">
        <v>0.7980416145649123</v>
      </c>
    </row>
    <row r="344" spans="1:6" ht="11.25">
      <c r="A344" s="80"/>
      <c r="C344" s="74" t="s">
        <v>1117</v>
      </c>
      <c r="D344" s="105">
        <v>38385.21559027778</v>
      </c>
      <c r="E344" s="74">
        <v>4065657.463903594</v>
      </c>
      <c r="F344" s="97">
        <v>2.2884280807014306</v>
      </c>
    </row>
    <row r="345" spans="1:6" ht="11.25">
      <c r="A345" s="80"/>
      <c r="C345" s="74" t="s">
        <v>41</v>
      </c>
      <c r="D345" s="105">
        <v>38385.22304398148</v>
      </c>
      <c r="E345" s="74">
        <v>3311.3087404958846</v>
      </c>
      <c r="F345" s="97">
        <v>2.667588687245415</v>
      </c>
    </row>
    <row r="346" spans="1:6" ht="11.25">
      <c r="A346" s="80"/>
      <c r="C346" s="74" t="s">
        <v>1228</v>
      </c>
      <c r="D346" s="105">
        <v>38385.23045138889</v>
      </c>
      <c r="E346" s="74">
        <v>4817844.414149267</v>
      </c>
      <c r="F346" s="97">
        <v>3.517872650500052</v>
      </c>
    </row>
    <row r="347" spans="1:5" ht="11.25">
      <c r="A347" s="80"/>
      <c r="E347" s="75"/>
    </row>
    <row r="348" spans="1:6" ht="11.25">
      <c r="A348" s="80"/>
      <c r="E348" s="75">
        <v>8248752.655806404</v>
      </c>
      <c r="F348" s="97">
        <v>1.4746595224973407</v>
      </c>
    </row>
    <row r="349" spans="1:5" ht="11.25">
      <c r="A349" s="80"/>
      <c r="E349" s="75">
        <v>2292620.002757567</v>
      </c>
    </row>
    <row r="350" spans="1:6" ht="11.25">
      <c r="A350" s="80"/>
      <c r="E350" s="75">
        <v>27.793535561328323</v>
      </c>
      <c r="F350" s="97" t="s">
        <v>1211</v>
      </c>
    </row>
    <row r="351" spans="1:5" ht="11.25">
      <c r="A351" s="80"/>
      <c r="E351" s="75"/>
    </row>
    <row r="352" spans="1:5" ht="11.25">
      <c r="A352" s="80"/>
      <c r="E352" s="75"/>
    </row>
    <row r="353" spans="1:6" ht="11.25">
      <c r="A353" s="80"/>
      <c r="C353" s="74" t="s">
        <v>1212</v>
      </c>
      <c r="D353" s="105" t="s">
        <v>1213</v>
      </c>
      <c r="E353" s="75" t="s">
        <v>1214</v>
      </c>
      <c r="F353" s="97" t="s">
        <v>1235</v>
      </c>
    </row>
    <row r="354" spans="1:6" ht="11.25">
      <c r="A354" s="80" t="s">
        <v>1310</v>
      </c>
      <c r="C354" s="74" t="s">
        <v>1265</v>
      </c>
      <c r="D354" s="105">
        <v>38385.00171296296</v>
      </c>
      <c r="E354" s="75">
        <v>1569334.5055440268</v>
      </c>
      <c r="F354" s="97">
        <v>2.1905988750923253</v>
      </c>
    </row>
    <row r="355" spans="1:6" ht="11.25">
      <c r="A355" s="80"/>
      <c r="C355" s="74" t="s">
        <v>1266</v>
      </c>
      <c r="D355" s="105">
        <v>38385.009201388886</v>
      </c>
      <c r="E355" s="75">
        <v>752.3627147376537</v>
      </c>
      <c r="F355" s="97">
        <v>13.559318085410926</v>
      </c>
    </row>
    <row r="356" spans="1:6" ht="11.25">
      <c r="A356" s="80"/>
      <c r="C356" s="74" t="s">
        <v>1112</v>
      </c>
      <c r="D356" s="105">
        <v>38385.01666666667</v>
      </c>
      <c r="E356" s="75">
        <v>560419.0253473917</v>
      </c>
      <c r="F356" s="97">
        <v>0.5789595194901413</v>
      </c>
    </row>
    <row r="357" spans="3:6" ht="11.25">
      <c r="C357" s="74" t="s">
        <v>1267</v>
      </c>
      <c r="D357" s="105">
        <v>38385.02416666667</v>
      </c>
      <c r="E357" s="75">
        <v>1597411.3938248954</v>
      </c>
      <c r="F357" s="97">
        <v>1.446491075863043</v>
      </c>
    </row>
    <row r="358" spans="3:6" ht="11.25">
      <c r="C358" s="74" t="s">
        <v>1118</v>
      </c>
      <c r="D358" s="105">
        <v>38385.031643518516</v>
      </c>
      <c r="E358" s="75">
        <v>2733.144362002611</v>
      </c>
      <c r="F358" s="97">
        <v>0.8463452607433664</v>
      </c>
    </row>
    <row r="359" spans="3:6" ht="11.25">
      <c r="C359" s="74" t="s">
        <v>34</v>
      </c>
      <c r="D359" s="105">
        <v>38385.03912037037</v>
      </c>
      <c r="E359" s="75">
        <v>251210.75321102142</v>
      </c>
      <c r="F359" s="97">
        <v>0.7720223844899392</v>
      </c>
    </row>
    <row r="360" spans="3:6" ht="11.25">
      <c r="C360" s="74" t="s">
        <v>1268</v>
      </c>
      <c r="D360" s="105">
        <v>38385.0466087963</v>
      </c>
      <c r="E360" s="75">
        <v>1588654.22164917</v>
      </c>
      <c r="F360" s="97">
        <v>2.439546159761594</v>
      </c>
    </row>
    <row r="361" spans="3:6" ht="11.25">
      <c r="C361" s="74" t="s">
        <v>1316</v>
      </c>
      <c r="D361" s="105">
        <v>38385.05409722222</v>
      </c>
      <c r="E361" s="75">
        <v>221791.13523443538</v>
      </c>
      <c r="F361" s="97">
        <v>2.2172038325455308</v>
      </c>
    </row>
    <row r="362" spans="3:6" ht="11.25">
      <c r="C362" s="74" t="s">
        <v>1317</v>
      </c>
      <c r="D362" s="105">
        <v>38385.06159722222</v>
      </c>
      <c r="E362" s="75">
        <v>210950.47916237515</v>
      </c>
      <c r="F362" s="97">
        <v>19.106352240721503</v>
      </c>
    </row>
    <row r="363" spans="3:6" ht="11.25">
      <c r="C363" s="74" t="s">
        <v>35</v>
      </c>
      <c r="D363" s="105">
        <v>38385.0690625</v>
      </c>
      <c r="E363" s="75">
        <v>241649.77024730045</v>
      </c>
      <c r="F363" s="97">
        <v>0.9851827567547973</v>
      </c>
    </row>
    <row r="364" spans="3:6" ht="11.25">
      <c r="C364" s="74" t="s">
        <v>1114</v>
      </c>
      <c r="D364" s="105">
        <v>38385.07653935185</v>
      </c>
      <c r="E364" s="75">
        <v>390746.0478153229</v>
      </c>
      <c r="F364" s="97">
        <v>3.419764112218689</v>
      </c>
    </row>
    <row r="365" spans="3:6" ht="11.25">
      <c r="C365" s="74" t="s">
        <v>1269</v>
      </c>
      <c r="D365" s="105">
        <v>38385.084016203706</v>
      </c>
      <c r="E365" s="75">
        <v>1589264.0602766671</v>
      </c>
      <c r="F365" s="97">
        <v>5.336527947259836</v>
      </c>
    </row>
    <row r="366" spans="3:6" ht="11.25">
      <c r="C366" s="74" t="s">
        <v>1113</v>
      </c>
      <c r="D366" s="105">
        <v>38385.09148148148</v>
      </c>
      <c r="E366" s="75">
        <v>3109.775787929694</v>
      </c>
      <c r="F366" s="97">
        <v>6.928822751484591</v>
      </c>
    </row>
    <row r="367" spans="3:6" ht="11.25">
      <c r="C367" s="74" t="s">
        <v>36</v>
      </c>
      <c r="D367" s="105">
        <v>38385.098958333336</v>
      </c>
      <c r="E367" s="75">
        <v>59286.82043472926</v>
      </c>
      <c r="F367" s="97">
        <v>0.8061658804307128</v>
      </c>
    </row>
    <row r="368" spans="3:6" ht="11.25">
      <c r="C368" s="74" t="s">
        <v>37</v>
      </c>
      <c r="D368" s="105">
        <v>38385.10642361111</v>
      </c>
      <c r="E368" s="75">
        <v>4820535.665285747</v>
      </c>
      <c r="F368" s="97">
        <v>0.901836758177074</v>
      </c>
    </row>
    <row r="369" spans="3:6" ht="11.25">
      <c r="C369" s="74" t="s">
        <v>38</v>
      </c>
      <c r="D369" s="105">
        <v>38385.11388888889</v>
      </c>
      <c r="E369" s="75">
        <v>205351.7218252818</v>
      </c>
      <c r="F369" s="97">
        <v>1.958385222223265</v>
      </c>
    </row>
    <row r="370" spans="3:6" ht="11.25">
      <c r="C370" s="74" t="s">
        <v>1083</v>
      </c>
      <c r="D370" s="105">
        <v>38385.121354166666</v>
      </c>
      <c r="E370" s="75">
        <v>1611583.5070832572</v>
      </c>
      <c r="F370" s="97">
        <v>1.6201305957775625</v>
      </c>
    </row>
    <row r="371" spans="3:6" ht="11.25">
      <c r="C371" s="74" t="s">
        <v>1084</v>
      </c>
      <c r="D371" s="105">
        <v>38385.12883101852</v>
      </c>
      <c r="E371" s="75">
        <v>573698.7875610987</v>
      </c>
      <c r="F371" s="97">
        <v>0.9012888054008253</v>
      </c>
    </row>
    <row r="372" spans="3:6" ht="11.25">
      <c r="C372" s="74" t="s">
        <v>39</v>
      </c>
      <c r="D372" s="105">
        <v>38385.136296296296</v>
      </c>
      <c r="E372" s="75">
        <v>91198.57486474514</v>
      </c>
      <c r="F372" s="97">
        <v>2.970399242996239</v>
      </c>
    </row>
    <row r="373" spans="3:6" ht="11.25">
      <c r="C373" s="74" t="s">
        <v>40</v>
      </c>
      <c r="D373" s="105">
        <v>38385.14376157407</v>
      </c>
      <c r="E373" s="75">
        <v>273903.8433327675</v>
      </c>
      <c r="F373" s="97">
        <v>1.8275371520952106</v>
      </c>
    </row>
    <row r="374" spans="3:6" ht="11.25">
      <c r="C374" s="74" t="s">
        <v>41</v>
      </c>
      <c r="D374" s="105">
        <v>38385.15122685185</v>
      </c>
      <c r="E374" s="75">
        <v>670.7041206260521</v>
      </c>
      <c r="F374" s="97">
        <v>13.975665376896357</v>
      </c>
    </row>
    <row r="375" spans="3:6" ht="11.25">
      <c r="C375" s="74" t="s">
        <v>1085</v>
      </c>
      <c r="D375" s="105">
        <v>38385.1587037037</v>
      </c>
      <c r="E375" s="75">
        <v>1672886.343577067</v>
      </c>
      <c r="F375" s="97">
        <v>1.745353767212208</v>
      </c>
    </row>
    <row r="376" spans="3:6" ht="11.25">
      <c r="C376" s="74" t="s">
        <v>42</v>
      </c>
      <c r="D376" s="105">
        <v>38385.166180555556</v>
      </c>
      <c r="E376" s="75">
        <v>1883381.7653179169</v>
      </c>
      <c r="F376" s="97">
        <v>3.9283715529673833</v>
      </c>
    </row>
    <row r="377" spans="3:6" ht="11.25">
      <c r="C377" s="74" t="s">
        <v>1116</v>
      </c>
      <c r="D377" s="105">
        <v>38385.17365740741</v>
      </c>
      <c r="E377" s="75">
        <v>3071.007252236207</v>
      </c>
      <c r="F377" s="97">
        <v>6.46340761507599</v>
      </c>
    </row>
    <row r="378" spans="3:6" ht="11.25">
      <c r="C378" s="74" t="s">
        <v>43</v>
      </c>
      <c r="D378" s="105">
        <v>38385.181122685186</v>
      </c>
      <c r="E378" s="75">
        <v>243372.86627403897</v>
      </c>
      <c r="F378" s="97">
        <v>1.7577666856703917</v>
      </c>
    </row>
    <row r="379" spans="3:6" ht="11.25">
      <c r="C379" s="74" t="s">
        <v>44</v>
      </c>
      <c r="D379" s="105">
        <v>38385.18859953704</v>
      </c>
      <c r="E379" s="75">
        <v>227926.3040234248</v>
      </c>
      <c r="F379" s="97">
        <v>1.5363635320468552</v>
      </c>
    </row>
    <row r="380" spans="3:6" ht="11.25">
      <c r="C380" s="74" t="s">
        <v>1086</v>
      </c>
      <c r="D380" s="105">
        <v>38385.19605324074</v>
      </c>
      <c r="E380" s="75">
        <v>1710771.6352030435</v>
      </c>
      <c r="F380" s="97">
        <v>1.2774119597919635</v>
      </c>
    </row>
    <row r="381" spans="3:6" ht="11.25">
      <c r="C381" s="74" t="s">
        <v>1115</v>
      </c>
      <c r="D381" s="105">
        <v>38385.20353009259</v>
      </c>
      <c r="E381" s="75">
        <v>415205.3261256218</v>
      </c>
      <c r="F381" s="97">
        <v>0.8335543163968141</v>
      </c>
    </row>
    <row r="382" spans="3:6" ht="11.25">
      <c r="C382" s="74" t="s">
        <v>1059</v>
      </c>
      <c r="D382" s="105">
        <v>38385.2109837963</v>
      </c>
      <c r="E382" s="75">
        <v>746.5040205717087</v>
      </c>
      <c r="F382" s="97">
        <v>30.719484052055595</v>
      </c>
    </row>
    <row r="383" spans="3:6" ht="11.25">
      <c r="C383" s="74" t="s">
        <v>1117</v>
      </c>
      <c r="D383" s="105">
        <v>38385.2184375</v>
      </c>
      <c r="E383" s="74">
        <v>2763.4040717482567</v>
      </c>
      <c r="F383" s="97">
        <v>4.188572875263554</v>
      </c>
    </row>
    <row r="384" spans="3:6" ht="11.25">
      <c r="C384" s="74" t="s">
        <v>41</v>
      </c>
      <c r="D384" s="105">
        <v>38385.22586805555</v>
      </c>
      <c r="E384" s="74">
        <v>939.6706632773082</v>
      </c>
      <c r="F384" s="97">
        <v>16.810262590878338</v>
      </c>
    </row>
    <row r="385" spans="3:6" ht="11.25">
      <c r="C385" s="74" t="s">
        <v>1228</v>
      </c>
      <c r="D385" s="105">
        <v>38385.23328703704</v>
      </c>
      <c r="E385" s="74">
        <v>1696225.6755256653</v>
      </c>
      <c r="F385" s="97">
        <v>2.884008729895671</v>
      </c>
    </row>
    <row r="387" spans="5:6" ht="11.25">
      <c r="E387" s="74">
        <v>536354.9761818757</v>
      </c>
      <c r="F387" s="97">
        <v>9.20134838009247</v>
      </c>
    </row>
    <row r="388" ht="11.25">
      <c r="E388" s="74">
        <v>439585.2786585167</v>
      </c>
    </row>
    <row r="389" spans="5:6" ht="11.25">
      <c r="E389" s="74">
        <v>81.95790067760184</v>
      </c>
      <c r="F389" s="97" t="s">
        <v>1211</v>
      </c>
    </row>
    <row r="393" spans="1:7" ht="11.25">
      <c r="A393" s="74" t="s">
        <v>1088</v>
      </c>
      <c r="G393" s="74" t="s">
        <v>1292</v>
      </c>
    </row>
    <row r="421" ht="11.25">
      <c r="E421" s="75"/>
    </row>
    <row r="422" ht="11.25">
      <c r="E422" s="75"/>
    </row>
    <row r="423" ht="11.25">
      <c r="E423" s="75"/>
    </row>
    <row r="424" ht="11.25">
      <c r="E424" s="75"/>
    </row>
    <row r="425" ht="11.25">
      <c r="E425" s="75"/>
    </row>
    <row r="426" ht="11.25">
      <c r="E426" s="75"/>
    </row>
    <row r="427" ht="11.25">
      <c r="E427" s="75"/>
    </row>
    <row r="428" ht="11.25">
      <c r="E428" s="75"/>
    </row>
    <row r="429" ht="11.25">
      <c r="E429" s="75"/>
    </row>
    <row r="430" ht="11.25">
      <c r="E430" s="75"/>
    </row>
    <row r="431" ht="11.25">
      <c r="E431" s="75"/>
    </row>
    <row r="432" spans="4:13" s="98" customFormat="1" ht="15">
      <c r="D432" s="106"/>
      <c r="E432" s="100"/>
      <c r="F432" s="101"/>
      <c r="H432" s="99"/>
      <c r="I432" s="99"/>
      <c r="J432" s="99"/>
      <c r="K432" s="99"/>
      <c r="L432" s="99"/>
      <c r="M432" s="99"/>
    </row>
    <row r="433" spans="4:13" s="98" customFormat="1" ht="15">
      <c r="D433" s="106"/>
      <c r="E433" s="100"/>
      <c r="F433" s="101"/>
      <c r="H433" s="99"/>
      <c r="I433" s="99"/>
      <c r="J433" s="99"/>
      <c r="K433" s="99"/>
      <c r="L433" s="99"/>
      <c r="M433" s="99"/>
    </row>
    <row r="434" spans="1:5" ht="15">
      <c r="A434" s="98"/>
      <c r="E434" s="75"/>
    </row>
    <row r="435" ht="11.25">
      <c r="E435" s="75"/>
    </row>
    <row r="436" ht="11.25">
      <c r="E436" s="75"/>
    </row>
    <row r="437" ht="11.25">
      <c r="E437" s="75"/>
    </row>
    <row r="438" ht="11.25">
      <c r="E438" s="75"/>
    </row>
    <row r="439" ht="11.25">
      <c r="E439" s="75"/>
    </row>
    <row r="440" ht="11.25">
      <c r="E440" s="75"/>
    </row>
    <row r="441" ht="11.25">
      <c r="E441" s="75"/>
    </row>
    <row r="442" ht="11.25">
      <c r="E442" s="75"/>
    </row>
    <row r="443" ht="11.25">
      <c r="E443" s="75"/>
    </row>
    <row r="444" ht="11.25">
      <c r="E444" s="75"/>
    </row>
    <row r="445" ht="11.25">
      <c r="E445" s="75"/>
    </row>
    <row r="446" ht="11.25">
      <c r="E446" s="75"/>
    </row>
    <row r="447" ht="11.25">
      <c r="E447" s="75"/>
    </row>
    <row r="448" ht="11.25">
      <c r="E448" s="75"/>
    </row>
    <row r="449" ht="11.25">
      <c r="E449" s="75"/>
    </row>
    <row r="450" ht="11.25">
      <c r="E450" s="75"/>
    </row>
    <row r="451" ht="11.25">
      <c r="E451" s="75"/>
    </row>
    <row r="452" ht="11.25">
      <c r="E452" s="75"/>
    </row>
    <row r="453" ht="11.25">
      <c r="E453" s="75"/>
    </row>
    <row r="454" ht="11.25">
      <c r="E454" s="75"/>
    </row>
    <row r="455" ht="11.25">
      <c r="E455" s="75"/>
    </row>
    <row r="456" ht="11.25">
      <c r="E456" s="75"/>
    </row>
  </sheetData>
  <printOptions/>
  <pageMargins left="0.75" right="0.75" top="1" bottom="1" header="0.5" footer="0.5"/>
  <pageSetup horizontalDpi="600" verticalDpi="6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84"/>
  <sheetViews>
    <sheetView zoomScale="150" zoomScaleNormal="150" workbookViewId="0" topLeftCell="A1">
      <selection activeCell="C10" sqref="C10"/>
    </sheetView>
  </sheetViews>
  <sheetFormatPr defaultColWidth="9.140625" defaultRowHeight="12.75"/>
  <cols>
    <col min="1" max="1" width="7.140625" style="87" customWidth="1"/>
    <col min="2" max="2" width="2.00390625" style="86" bestFit="1" customWidth="1"/>
    <col min="3" max="3" width="14.140625" style="86" customWidth="1"/>
    <col min="4" max="4" width="12.8515625" style="15" customWidth="1"/>
    <col min="5" max="5" width="12.00390625" style="86" bestFit="1" customWidth="1"/>
    <col min="6" max="6" width="12.00390625" style="88" bestFit="1" customWidth="1"/>
    <col min="7" max="9" width="9.140625" style="86" customWidth="1"/>
    <col min="10" max="10" width="15.421875" style="86" customWidth="1"/>
    <col min="11" max="16384" width="9.140625" style="86" customWidth="1"/>
  </cols>
  <sheetData>
    <row r="1" spans="1:10" ht="11.25">
      <c r="A1" s="16"/>
      <c r="B1" s="15"/>
      <c r="C1" s="15" t="s">
        <v>1232</v>
      </c>
      <c r="D1" s="76" t="s">
        <v>1233</v>
      </c>
      <c r="E1" s="15" t="s">
        <v>1234</v>
      </c>
      <c r="F1" s="31" t="s">
        <v>1235</v>
      </c>
      <c r="J1" s="89"/>
    </row>
    <row r="2" spans="1:6" ht="11.25">
      <c r="A2" s="16"/>
      <c r="B2" s="15"/>
      <c r="C2" s="15"/>
      <c r="D2" s="78"/>
      <c r="E2" s="15"/>
      <c r="F2" s="31"/>
    </row>
    <row r="3" spans="1:6" ht="11.25">
      <c r="A3" s="16" t="str">
        <f>'raw data'!A3</f>
        <v>Al 396.152</v>
      </c>
      <c r="B3" s="15">
        <f>'raw data'!B3</f>
        <v>0</v>
      </c>
      <c r="C3" s="15" t="str">
        <f>'raw data'!C3</f>
        <v>Drift (1)</v>
      </c>
      <c r="D3" s="81">
        <f>'raw data'!D3</f>
        <v>38385.00263888889</v>
      </c>
      <c r="E3" s="15">
        <f>'raw data'!E3</f>
        <v>4643789.701981253</v>
      </c>
      <c r="F3" s="31">
        <f>'raw data'!F3</f>
        <v>1.1910360004520764</v>
      </c>
    </row>
    <row r="4" spans="1:6" ht="11.25">
      <c r="A4" s="16">
        <f>'raw data'!A4</f>
        <v>0</v>
      </c>
      <c r="B4" s="15">
        <f>'raw data'!B4</f>
        <v>0</v>
      </c>
      <c r="C4" s="15" t="str">
        <f>'raw data'!C4</f>
        <v>Blank 1</v>
      </c>
      <c r="D4" s="81">
        <f>'raw data'!D4</f>
        <v>38385.01011574074</v>
      </c>
      <c r="E4" s="173">
        <v>6181.61</v>
      </c>
      <c r="F4" s="174">
        <v>1.6343867842825912</v>
      </c>
    </row>
    <row r="5" spans="1:6" ht="11.25">
      <c r="A5" s="16">
        <f>'raw data'!A5</f>
        <v>0</v>
      </c>
      <c r="B5" s="15">
        <f>'raw data'!B5</f>
        <v>0</v>
      </c>
      <c r="C5" s="15" t="str">
        <f>'raw data'!C5</f>
        <v>BIR-1 (1)</v>
      </c>
      <c r="D5" s="81">
        <f>'raw data'!D5</f>
        <v>38385.017592592594</v>
      </c>
      <c r="E5" s="15">
        <f>'raw data'!E5</f>
        <v>5242329.130380296</v>
      </c>
      <c r="F5" s="31">
        <f>'raw data'!F5</f>
        <v>3.6573228078872306</v>
      </c>
    </row>
    <row r="6" spans="1:6" ht="11.25">
      <c r="A6" s="16">
        <f>'raw data'!A6</f>
        <v>0</v>
      </c>
      <c r="B6" s="15">
        <f>'raw data'!B6</f>
        <v>0</v>
      </c>
      <c r="C6" s="15" t="str">
        <f>'raw data'!C6</f>
        <v>Drift (2)</v>
      </c>
      <c r="D6" s="81">
        <f>'raw data'!D6</f>
        <v>38385.02508101852</v>
      </c>
      <c r="E6" s="15">
        <f>'raw data'!E6</f>
        <v>4609004.375603635</v>
      </c>
      <c r="F6" s="31">
        <f>'raw data'!F6</f>
        <v>1.60609262652525</v>
      </c>
    </row>
    <row r="7" spans="1:6" ht="11.25">
      <c r="A7" s="16">
        <f>'raw data'!A7</f>
        <v>0</v>
      </c>
      <c r="B7" s="15">
        <f>'raw data'!B7</f>
        <v>0</v>
      </c>
      <c r="C7" s="15" t="str">
        <f>'raw data'!C7</f>
        <v>JP-1 (1)</v>
      </c>
      <c r="D7" s="81">
        <f>'raw data'!D7</f>
        <v>38385.03255787037</v>
      </c>
      <c r="E7" s="15">
        <f>'raw data'!E7</f>
        <v>243257.71478032542</v>
      </c>
      <c r="F7" s="31">
        <f>'raw data'!F7</f>
        <v>1.6990399155870861</v>
      </c>
    </row>
    <row r="8" spans="1:6" ht="11.25">
      <c r="A8" s="16">
        <f>'raw data'!A8</f>
        <v>0</v>
      </c>
      <c r="B8" s="15">
        <f>'raw data'!B8</f>
        <v>0</v>
      </c>
      <c r="C8" s="15" t="str">
        <f>'raw data'!C8</f>
        <v>132R1(36-45)</v>
      </c>
      <c r="D8" s="81">
        <f>'raw data'!D8</f>
        <v>38385.04004629629</v>
      </c>
      <c r="E8" s="15">
        <f>'raw data'!E8</f>
        <v>5585397.413043883</v>
      </c>
      <c r="F8" s="31">
        <f>'raw data'!F8</f>
        <v>1.2165082616457452</v>
      </c>
    </row>
    <row r="9" spans="1:6" ht="11.25">
      <c r="A9" s="16">
        <f>'raw data'!A9</f>
        <v>0</v>
      </c>
      <c r="B9" s="15">
        <f>'raw data'!B9</f>
        <v>0</v>
      </c>
      <c r="C9" s="15" t="str">
        <f>'raw data'!C9</f>
        <v>Drift (3)</v>
      </c>
      <c r="D9" s="81">
        <f>'raw data'!D9</f>
        <v>38385.047534722224</v>
      </c>
      <c r="E9" s="15">
        <f>'raw data'!E9</f>
        <v>4601777.853573621</v>
      </c>
      <c r="F9" s="31">
        <f>'raw data'!F9</f>
        <v>1.4648276711522266</v>
      </c>
    </row>
    <row r="10" spans="1:6" ht="11.25">
      <c r="A10" s="16">
        <f>'raw data'!A10</f>
        <v>0</v>
      </c>
      <c r="B10" s="15">
        <f>'raw data'!B10</f>
        <v>0</v>
      </c>
      <c r="C10" s="15" t="str">
        <f>'raw data'!C10</f>
        <v>133R2(45-50)</v>
      </c>
      <c r="D10" s="81">
        <f>'raw data'!D10</f>
        <v>38385.05502314815</v>
      </c>
      <c r="E10" s="15">
        <f>'raw data'!E10</f>
        <v>5675372.088986861</v>
      </c>
      <c r="F10" s="31">
        <f>'raw data'!F10</f>
        <v>1.6140769151064294</v>
      </c>
    </row>
    <row r="11" spans="1:6" ht="11.25">
      <c r="A11" s="16">
        <f>'raw data'!A11</f>
        <v>0</v>
      </c>
      <c r="B11" s="15">
        <f>'raw data'!B11</f>
        <v>0</v>
      </c>
      <c r="C11" s="15" t="str">
        <f>'raw data'!C11</f>
        <v>134R2(21-26)</v>
      </c>
      <c r="D11" s="81">
        <f>'raw data'!D11</f>
        <v>38385.06251157408</v>
      </c>
      <c r="E11" s="173">
        <v>5617380.84</v>
      </c>
      <c r="F11" s="174">
        <v>2.2009066299853846</v>
      </c>
    </row>
    <row r="12" spans="1:6" ht="11.25">
      <c r="A12" s="16">
        <f>'raw data'!A12</f>
        <v>0</v>
      </c>
      <c r="B12" s="15">
        <f>'raw data'!B12</f>
        <v>0</v>
      </c>
      <c r="C12" s="15" t="str">
        <f>'raw data'!C12</f>
        <v>135R2(53-63)</v>
      </c>
      <c r="D12" s="81">
        <f>'raw data'!D12</f>
        <v>38385.06998842592</v>
      </c>
      <c r="E12" s="15">
        <f>'raw data'!E12</f>
        <v>5204364.802380759</v>
      </c>
      <c r="F12" s="31">
        <f>'raw data'!F12</f>
        <v>2.749063826774821</v>
      </c>
    </row>
    <row r="13" spans="1:6" ht="11.25">
      <c r="A13" s="16">
        <f>'raw data'!A13</f>
        <v>0</v>
      </c>
      <c r="B13" s="15">
        <f>'raw data'!B13</f>
        <v>0</v>
      </c>
      <c r="C13" s="15" t="str">
        <f>'raw data'!C13</f>
        <v>JA-3 (1)</v>
      </c>
      <c r="D13" s="81">
        <f>'raw data'!D13</f>
        <v>38385.077465277776</v>
      </c>
      <c r="E13" s="15">
        <f>'raw data'!E13</f>
        <v>5383454.428956548</v>
      </c>
      <c r="F13" s="31">
        <f>'raw data'!F13</f>
        <v>1.8758985244712674</v>
      </c>
    </row>
    <row r="14" spans="1:6" ht="11.25">
      <c r="A14" s="16">
        <f>'raw data'!A14</f>
        <v>0</v>
      </c>
      <c r="B14" s="15">
        <f>'raw data'!B14</f>
        <v>0</v>
      </c>
      <c r="C14" s="15" t="str">
        <f>'raw data'!C14</f>
        <v>Drift (4)</v>
      </c>
      <c r="D14" s="81">
        <f>'raw data'!D14</f>
        <v>38385.08494212963</v>
      </c>
      <c r="E14" s="15">
        <f>'raw data'!E14</f>
        <v>4745621.861243128</v>
      </c>
      <c r="F14" s="31">
        <f>'raw data'!F14</f>
        <v>0.7401073112801404</v>
      </c>
    </row>
    <row r="15" spans="1:6" ht="11.25">
      <c r="A15" s="16">
        <f>'raw data'!A15</f>
        <v>0</v>
      </c>
      <c r="B15" s="15">
        <f>'raw data'!B15</f>
        <v>0</v>
      </c>
      <c r="C15" s="15" t="str">
        <f>'raw data'!C15</f>
        <v>DTS-1 (1)</v>
      </c>
      <c r="D15" s="81">
        <f>'raw data'!D15</f>
        <v>38385.09240740741</v>
      </c>
      <c r="E15" s="15">
        <f>'raw data'!E15</f>
        <v>67365.16323215698</v>
      </c>
      <c r="F15" s="31">
        <f>'raw data'!F15</f>
        <v>1.2505777338085884</v>
      </c>
    </row>
    <row r="16" spans="1:6" ht="11.25">
      <c r="A16" s="16">
        <f>'raw data'!A16</f>
        <v>0</v>
      </c>
      <c r="B16" s="15">
        <f>'raw data'!B16</f>
        <v>0</v>
      </c>
      <c r="C16" s="15" t="str">
        <f>'raw data'!C16</f>
        <v>136R2(4-14)</v>
      </c>
      <c r="D16" s="81">
        <f>'raw data'!D16</f>
        <v>38385.09988425926</v>
      </c>
      <c r="E16" s="15">
        <f>'raw data'!E16</f>
        <v>2262927.088739485</v>
      </c>
      <c r="F16" s="31">
        <f>'raw data'!F16</f>
        <v>3.5188016464949117</v>
      </c>
    </row>
    <row r="17" spans="1:6" ht="11.25">
      <c r="A17" s="16">
        <f>'raw data'!A17</f>
        <v>0</v>
      </c>
      <c r="B17" s="15">
        <f>'raw data'!B17</f>
        <v>0</v>
      </c>
      <c r="C17" s="15" t="str">
        <f>'raw data'!C17</f>
        <v>137R2(132-135)</v>
      </c>
      <c r="D17" s="81">
        <f>'raw data'!D17</f>
        <v>38385.10734953704</v>
      </c>
      <c r="E17" s="15">
        <f>'raw data'!E17</f>
        <v>3038470.636190483</v>
      </c>
      <c r="F17" s="31">
        <f>'raw data'!F17</f>
        <v>3.943205174301228</v>
      </c>
    </row>
    <row r="18" spans="1:6" ht="11.25">
      <c r="A18" s="16">
        <f>'raw data'!A18</f>
        <v>0</v>
      </c>
      <c r="B18" s="15">
        <f>'raw data'!B18</f>
        <v>0</v>
      </c>
      <c r="C18" s="15" t="str">
        <f>'raw data'!C18</f>
        <v>138R3(69-79)</v>
      </c>
      <c r="D18" s="81">
        <f>'raw data'!D18</f>
        <v>38385.11481481481</v>
      </c>
      <c r="E18" s="173">
        <v>5518652.3149999995</v>
      </c>
      <c r="F18" s="174">
        <v>2.2943813841696645</v>
      </c>
    </row>
    <row r="19" spans="1:6" ht="11.25">
      <c r="A19" s="16">
        <f>'raw data'!A19</f>
        <v>0</v>
      </c>
      <c r="B19" s="15">
        <f>'raw data'!B19</f>
        <v>0</v>
      </c>
      <c r="C19" s="15" t="str">
        <f>'raw data'!C19</f>
        <v>Drift (5)</v>
      </c>
      <c r="D19" s="81">
        <f>'raw data'!D19</f>
        <v>38385.12228009259</v>
      </c>
      <c r="E19" s="15">
        <f>'raw data'!E19</f>
        <v>4731192.488149382</v>
      </c>
      <c r="F19" s="31">
        <f>'raw data'!F19</f>
        <v>1.4608780613998191</v>
      </c>
    </row>
    <row r="20" spans="1:6" ht="11.25">
      <c r="A20" s="16">
        <f>'raw data'!A20</f>
        <v>0</v>
      </c>
      <c r="B20" s="15">
        <f>'raw data'!B20</f>
        <v>0</v>
      </c>
      <c r="C20" s="15" t="str">
        <f>'raw data'!C20</f>
        <v>BIR-1 (2)</v>
      </c>
      <c r="D20" s="81">
        <f>'raw data'!D20</f>
        <v>38385.12975694444</v>
      </c>
      <c r="E20" s="15">
        <f>'raw data'!E20</f>
        <v>5425173.857743531</v>
      </c>
      <c r="F20" s="31">
        <f>'raw data'!F20</f>
        <v>0.9126126804615078</v>
      </c>
    </row>
    <row r="21" spans="1:6" ht="11.25">
      <c r="A21" s="16">
        <f>'raw data'!A21</f>
        <v>0</v>
      </c>
      <c r="B21" s="15">
        <f>'raw data'!B21</f>
        <v>0</v>
      </c>
      <c r="C21" s="15" t="str">
        <f>'raw data'!C21</f>
        <v>139R3(126-133)</v>
      </c>
      <c r="D21" s="81">
        <f>'raw data'!D21</f>
        <v>38385.13722222222</v>
      </c>
      <c r="E21" s="15">
        <f>'raw data'!E21</f>
        <v>5058497.054830454</v>
      </c>
      <c r="F21" s="31">
        <f>'raw data'!F21</f>
        <v>1.6086026515672742</v>
      </c>
    </row>
    <row r="22" spans="1:6" ht="11.25">
      <c r="A22" s="16">
        <f>'raw data'!A22</f>
        <v>0</v>
      </c>
      <c r="B22" s="15">
        <f>'raw data'!B22</f>
        <v>0</v>
      </c>
      <c r="C22" s="15" t="str">
        <f>'raw data'!C22</f>
        <v>140R2(11-19)</v>
      </c>
      <c r="D22" s="81">
        <f>'raw data'!D22</f>
        <v>38385.1446875</v>
      </c>
      <c r="E22" s="15">
        <f>'raw data'!E22</f>
        <v>1728624.2275742944</v>
      </c>
      <c r="F22" s="31">
        <f>'raw data'!F22</f>
        <v>2.6045073334057833</v>
      </c>
    </row>
    <row r="23" spans="1:6" ht="11.25">
      <c r="A23" s="16">
        <f>'raw data'!A23</f>
        <v>0</v>
      </c>
      <c r="B23" s="15">
        <f>'raw data'!B23</f>
        <v>0</v>
      </c>
      <c r="C23" s="15" t="str">
        <f>'raw data'!C23</f>
        <v>Acid Blank</v>
      </c>
      <c r="D23" s="81">
        <f>'raw data'!D23</f>
        <v>38385.152141203704</v>
      </c>
      <c r="E23" s="171">
        <v>3510.825</v>
      </c>
      <c r="F23" s="172">
        <v>14.022600222611855</v>
      </c>
    </row>
    <row r="24" spans="1:6" ht="11.25">
      <c r="A24" s="16">
        <f>'raw data'!A24</f>
        <v>0</v>
      </c>
      <c r="B24" s="15">
        <f>'raw data'!B24</f>
        <v>0</v>
      </c>
      <c r="C24" s="15" t="str">
        <f>'raw data'!C24</f>
        <v>Drift (6)</v>
      </c>
      <c r="D24" s="81">
        <f>'raw data'!D24</f>
        <v>38385.15962962963</v>
      </c>
      <c r="E24" s="15">
        <f>'raw data'!E24</f>
        <v>4726763.623632627</v>
      </c>
      <c r="F24" s="31">
        <f>'raw data'!F24</f>
        <v>0.38070894324671556</v>
      </c>
    </row>
    <row r="25" spans="1:6" ht="11.25">
      <c r="A25" s="16">
        <f>'raw data'!A25</f>
        <v>0</v>
      </c>
      <c r="B25" s="15">
        <f>'raw data'!B25</f>
        <v>0</v>
      </c>
      <c r="C25" s="15" t="str">
        <f>'raw data'!C25</f>
        <v>140R3(91-101)</v>
      </c>
      <c r="D25" s="81">
        <f>'raw data'!D25</f>
        <v>38385.16709490741</v>
      </c>
      <c r="E25" s="15">
        <f>'raw data'!E25</f>
        <v>4510746.593771651</v>
      </c>
      <c r="F25" s="31">
        <f>'raw data'!F25</f>
        <v>0.9719850629589212</v>
      </c>
    </row>
    <row r="26" spans="1:6" ht="11.25">
      <c r="A26" s="16">
        <f>'raw data'!A26</f>
        <v>0</v>
      </c>
      <c r="B26" s="15">
        <f>'raw data'!B26</f>
        <v>0</v>
      </c>
      <c r="C26" s="15" t="str">
        <f>'raw data'!C26</f>
        <v>JP-1 (2)</v>
      </c>
      <c r="D26" s="81">
        <f>'raw data'!D26</f>
        <v>38385.17457175926</v>
      </c>
      <c r="E26" s="15">
        <f>'raw data'!E26</f>
        <v>243883.6557678562</v>
      </c>
      <c r="F26" s="31">
        <f>'raw data'!F26</f>
        <v>2.4996278926747673</v>
      </c>
    </row>
    <row r="27" spans="1:6" ht="11.25">
      <c r="A27" s="16">
        <f>'raw data'!A27</f>
        <v>0</v>
      </c>
      <c r="B27" s="15">
        <f>'raw data'!B27</f>
        <v>0</v>
      </c>
      <c r="C27" s="15" t="str">
        <f>'raw data'!C27</f>
        <v>142R2(68-78)</v>
      </c>
      <c r="D27" s="81">
        <f>'raw data'!D27</f>
        <v>38385.18204861111</v>
      </c>
      <c r="E27" s="15">
        <f>'raw data'!E27</f>
        <v>6990999.606888359</v>
      </c>
      <c r="F27" s="31">
        <f>'raw data'!F27</f>
        <v>1.344587049278497</v>
      </c>
    </row>
    <row r="28" spans="1:6" ht="11.25">
      <c r="A28" s="16">
        <f>'raw data'!A28</f>
        <v>0</v>
      </c>
      <c r="B28" s="15">
        <f>'raw data'!B28</f>
        <v>0</v>
      </c>
      <c r="C28" s="15" t="str">
        <f>'raw data'!C28</f>
        <v>144R1(41-49)</v>
      </c>
      <c r="D28" s="81">
        <f>'raw data'!D28</f>
        <v>38385.18951388889</v>
      </c>
      <c r="E28" s="15">
        <f>'raw data'!E28</f>
        <v>5760062.056290316</v>
      </c>
      <c r="F28" s="31">
        <f>'raw data'!F28</f>
        <v>0.42012213832682826</v>
      </c>
    </row>
    <row r="29" spans="1:6" ht="11.25">
      <c r="A29" s="16">
        <f>'raw data'!A29</f>
        <v>0</v>
      </c>
      <c r="B29" s="15">
        <f>'raw data'!B29</f>
        <v>0</v>
      </c>
      <c r="C29" s="15" t="str">
        <f>'raw data'!C29</f>
        <v>Drift (7)</v>
      </c>
      <c r="D29" s="81">
        <f>'raw data'!D29</f>
        <v>38385.19697916666</v>
      </c>
      <c r="E29" s="15">
        <f>'raw data'!E29</f>
        <v>4793204.745597325</v>
      </c>
      <c r="F29" s="31">
        <f>'raw data'!F29</f>
        <v>0.5146063999684025</v>
      </c>
    </row>
    <row r="30" spans="1:6" ht="11.25">
      <c r="A30" s="16">
        <f>'raw data'!A30</f>
        <v>0</v>
      </c>
      <c r="B30" s="15">
        <f>'raw data'!B30</f>
        <v>0</v>
      </c>
      <c r="C30" s="15" t="str">
        <f>'raw data'!C30</f>
        <v>JA-3 (2)</v>
      </c>
      <c r="D30" s="81">
        <f>'raw data'!D30</f>
        <v>38385.20444444445</v>
      </c>
      <c r="E30" s="15">
        <f>'raw data'!E30</f>
        <v>5619896.757004922</v>
      </c>
      <c r="F30" s="31">
        <f>'raw data'!F30</f>
        <v>3.647017115355811</v>
      </c>
    </row>
    <row r="31" spans="1:6" ht="11.25">
      <c r="A31" s="16">
        <f>'raw data'!A31</f>
        <v>0</v>
      </c>
      <c r="B31" s="15">
        <f>'raw data'!B31</f>
        <v>0</v>
      </c>
      <c r="C31" s="15" t="str">
        <f>'raw data'!C31</f>
        <v>Blank (2)</v>
      </c>
      <c r="D31" s="81">
        <f>'raw data'!D31</f>
        <v>38385.211909722224</v>
      </c>
      <c r="E31" s="15">
        <f>'raw data'!E31</f>
        <v>8509.323277211692</v>
      </c>
      <c r="F31" s="31">
        <f>'raw data'!F31</f>
        <v>3.2785545493938453</v>
      </c>
    </row>
    <row r="32" spans="1:6" ht="11.25">
      <c r="A32" s="16">
        <f>'raw data'!A32</f>
        <v>0</v>
      </c>
      <c r="B32" s="15">
        <f>'raw data'!B32</f>
        <v>0</v>
      </c>
      <c r="C32" s="15" t="str">
        <f>'raw data'!C32</f>
        <v>DTS-1 (2)</v>
      </c>
      <c r="D32" s="81">
        <f>'raw data'!D32</f>
        <v>38385.219363425924</v>
      </c>
      <c r="E32" s="15">
        <f>'raw data'!E32</f>
        <v>70337.31134469775</v>
      </c>
      <c r="F32" s="31">
        <f>'raw data'!F32</f>
        <v>0.28225407179359396</v>
      </c>
    </row>
    <row r="33" spans="1:6" ht="11.25">
      <c r="A33" s="16">
        <f>'raw data'!A33</f>
        <v>0</v>
      </c>
      <c r="B33" s="15">
        <f>'raw data'!B33</f>
        <v>0</v>
      </c>
      <c r="C33" s="15" t="str">
        <f>'raw data'!C33</f>
        <v>Acid Blank</v>
      </c>
      <c r="D33" s="81">
        <f>'raw data'!D33</f>
        <v>38385.22678240741</v>
      </c>
      <c r="E33" s="173">
        <v>3789.06</v>
      </c>
      <c r="F33" s="174">
        <v>2.334591120922635</v>
      </c>
    </row>
    <row r="34" spans="1:6" ht="11.25">
      <c r="A34" s="16">
        <f>'raw data'!A34</f>
        <v>0</v>
      </c>
      <c r="B34" s="15">
        <f>'raw data'!B34</f>
        <v>0</v>
      </c>
      <c r="C34" s="15" t="str">
        <f>'raw data'!C34</f>
        <v>Drift (8)</v>
      </c>
      <c r="D34" s="81">
        <f>'raw data'!D34</f>
        <v>38385.23420138889</v>
      </c>
      <c r="E34" s="15">
        <f>'raw data'!E34</f>
        <v>4868227.327505038</v>
      </c>
      <c r="F34" s="31">
        <f>'raw data'!F34</f>
        <v>1.2443790215342605</v>
      </c>
    </row>
    <row r="35" spans="1:6" ht="11.25">
      <c r="A35" s="16">
        <f>'raw data'!A35</f>
        <v>0</v>
      </c>
      <c r="B35" s="15">
        <f>'raw data'!B35</f>
        <v>0</v>
      </c>
      <c r="C35" s="15">
        <f>'raw data'!C35</f>
        <v>0</v>
      </c>
      <c r="D35" s="81">
        <f>'raw data'!D35</f>
        <v>0</v>
      </c>
      <c r="E35" s="15">
        <f>'raw data'!E35</f>
        <v>0</v>
      </c>
      <c r="F35" s="31">
        <f>'raw data'!F35</f>
        <v>0</v>
      </c>
    </row>
    <row r="36" spans="1:6" ht="11.25">
      <c r="A36" s="16">
        <f>'raw data'!A36</f>
        <v>0</v>
      </c>
      <c r="B36" s="15">
        <f>'raw data'!B36</f>
        <v>0</v>
      </c>
      <c r="C36" s="15">
        <f>'raw data'!C36</f>
        <v>0</v>
      </c>
      <c r="D36" s="81">
        <f>'raw data'!D36</f>
        <v>0</v>
      </c>
      <c r="E36" s="15">
        <f>'raw data'!E36</f>
        <v>4639805.101157815</v>
      </c>
      <c r="F36" s="31">
        <f>'raw data'!F36</f>
        <v>3.42908489711485</v>
      </c>
    </row>
    <row r="37" spans="1:6" ht="11.25">
      <c r="A37" s="16">
        <f>'raw data'!A37</f>
        <v>0</v>
      </c>
      <c r="B37" s="15">
        <f>'raw data'!B37</f>
        <v>0</v>
      </c>
      <c r="C37" s="15">
        <f>'raw data'!C37</f>
        <v>0</v>
      </c>
      <c r="D37" s="81">
        <f>'raw data'!D37</f>
        <v>0</v>
      </c>
      <c r="E37" s="15">
        <f>'raw data'!E37</f>
        <v>2423504.6946430886</v>
      </c>
      <c r="F37" s="31">
        <f>'raw data'!F37</f>
        <v>0</v>
      </c>
    </row>
    <row r="38" spans="1:6" ht="11.25">
      <c r="A38" s="16">
        <f>'raw data'!A38</f>
        <v>0</v>
      </c>
      <c r="B38" s="15">
        <f>'raw data'!B38</f>
        <v>0</v>
      </c>
      <c r="C38" s="15">
        <f>'raw data'!C38</f>
        <v>0</v>
      </c>
      <c r="D38" s="81">
        <f>'raw data'!D38</f>
        <v>0</v>
      </c>
      <c r="E38" s="15">
        <f>'raw data'!E38</f>
        <v>52.232898619778844</v>
      </c>
      <c r="F38" s="31" t="str">
        <f>'raw data'!F38</f>
        <v>%</v>
      </c>
    </row>
    <row r="39" spans="1:6" ht="11.25">
      <c r="A39" s="16">
        <f>'raw data'!A39</f>
        <v>0</v>
      </c>
      <c r="B39" s="15">
        <f>'raw data'!B39</f>
        <v>0</v>
      </c>
      <c r="C39" s="15">
        <f>'raw data'!C39</f>
        <v>0</v>
      </c>
      <c r="D39" s="81">
        <f>'raw data'!D39</f>
        <v>0</v>
      </c>
      <c r="E39" s="15">
        <f>'raw data'!E39</f>
        <v>0</v>
      </c>
      <c r="F39" s="31">
        <f>'raw data'!F39</f>
        <v>0</v>
      </c>
    </row>
    <row r="40" spans="1:6" ht="11.25">
      <c r="A40" s="16">
        <f>'raw data'!A40</f>
        <v>0</v>
      </c>
      <c r="B40" s="15">
        <f>'raw data'!B40</f>
        <v>0</v>
      </c>
      <c r="C40" s="15">
        <f>'raw data'!C40</f>
        <v>0</v>
      </c>
      <c r="D40" s="81">
        <f>'raw data'!D40</f>
        <v>0</v>
      </c>
      <c r="E40" s="15">
        <f>'raw data'!E40</f>
        <v>0</v>
      </c>
      <c r="F40" s="31">
        <f>'raw data'!F40</f>
        <v>0</v>
      </c>
    </row>
    <row r="41" spans="1:6" ht="11.25">
      <c r="A41" s="16">
        <f>'raw data'!A41</f>
        <v>0</v>
      </c>
      <c r="B41" s="15">
        <f>'raw data'!B41</f>
        <v>0</v>
      </c>
      <c r="C41" s="15"/>
      <c r="D41" s="81"/>
      <c r="E41" s="15"/>
      <c r="F41" s="31"/>
    </row>
    <row r="42" spans="1:6" ht="11.25">
      <c r="A42" s="16" t="str">
        <f>'raw data'!A42</f>
        <v>Ca 393.366</v>
      </c>
      <c r="B42" s="15">
        <f>'raw data'!B42</f>
        <v>0</v>
      </c>
      <c r="C42" s="15" t="str">
        <f>'raw data'!C42</f>
        <v>Drift (1)</v>
      </c>
      <c r="D42" s="81">
        <f>'raw data'!D42</f>
        <v>38385.00216435185</v>
      </c>
      <c r="E42" s="15">
        <f>'raw data'!E42</f>
        <v>4066457.4162686663</v>
      </c>
      <c r="F42" s="31">
        <f>'raw data'!F42</f>
        <v>2.0542379380580797</v>
      </c>
    </row>
    <row r="43" spans="1:6" ht="11.25">
      <c r="A43" s="16">
        <f>'raw data'!A43</f>
        <v>0</v>
      </c>
      <c r="B43" s="15">
        <f>'raw data'!B43</f>
        <v>0</v>
      </c>
      <c r="C43" s="15" t="str">
        <f>'raw data'!C43</f>
        <v>Blank 1</v>
      </c>
      <c r="D43" s="81">
        <f>'raw data'!D43</f>
        <v>38385.00965277778</v>
      </c>
      <c r="E43" s="173">
        <v>8395.765</v>
      </c>
      <c r="F43" s="174">
        <v>1.266949147503044</v>
      </c>
    </row>
    <row r="44" spans="1:6" ht="11.25">
      <c r="A44" s="16">
        <f>'raw data'!A44</f>
        <v>0</v>
      </c>
      <c r="B44" s="15">
        <f>'raw data'!B44</f>
        <v>0</v>
      </c>
      <c r="C44" s="15" t="str">
        <f>'raw data'!C44</f>
        <v>BIR-1 (1)</v>
      </c>
      <c r="D44" s="81">
        <f>'raw data'!D44</f>
        <v>38385.017118055555</v>
      </c>
      <c r="E44" s="15">
        <f>'raw data'!E44</f>
        <v>4679174.2295633955</v>
      </c>
      <c r="F44" s="31">
        <f>'raw data'!F44</f>
        <v>1.560313087414739</v>
      </c>
    </row>
    <row r="45" spans="1:6" ht="11.25">
      <c r="A45" s="16">
        <f>'raw data'!A45</f>
        <v>0</v>
      </c>
      <c r="B45" s="15">
        <f>'raw data'!B45</f>
        <v>0</v>
      </c>
      <c r="C45" s="15" t="str">
        <f>'raw data'!C45</f>
        <v>Drift (2)</v>
      </c>
      <c r="D45" s="81">
        <f>'raw data'!D45</f>
        <v>38385.024618055555</v>
      </c>
      <c r="E45" s="15">
        <f>'raw data'!E45</f>
        <v>4103069.436395009</v>
      </c>
      <c r="F45" s="31">
        <f>'raw data'!F45</f>
        <v>2.461706356001753</v>
      </c>
    </row>
    <row r="46" spans="1:6" ht="11.25">
      <c r="A46" s="16">
        <f>'raw data'!A46</f>
        <v>0</v>
      </c>
      <c r="B46" s="15">
        <f>'raw data'!B46</f>
        <v>0</v>
      </c>
      <c r="C46" s="15" t="str">
        <f>'raw data'!C46</f>
        <v>JP-1 (1)</v>
      </c>
      <c r="D46" s="81">
        <f>'raw data'!D46</f>
        <v>38385.03209490741</v>
      </c>
      <c r="E46" s="15">
        <f>'raw data'!E46</f>
        <v>223615.64390261966</v>
      </c>
      <c r="F46" s="31">
        <f>'raw data'!F46</f>
        <v>1.3977778324570762</v>
      </c>
    </row>
    <row r="47" spans="1:6" ht="11.25">
      <c r="A47" s="16">
        <f>'raw data'!A47</f>
        <v>0</v>
      </c>
      <c r="B47" s="15">
        <f>'raw data'!B47</f>
        <v>0</v>
      </c>
      <c r="C47" s="15" t="str">
        <f>'raw data'!C47</f>
        <v>132R1(36-45)</v>
      </c>
      <c r="D47" s="81">
        <f>'raw data'!D47</f>
        <v>38385.03958333333</v>
      </c>
      <c r="E47" s="15">
        <f>'raw data'!E47</f>
        <v>4318437.30581665</v>
      </c>
      <c r="F47" s="31">
        <f>'raw data'!F47</f>
        <v>2.7871316224917733</v>
      </c>
    </row>
    <row r="48" spans="1:6" ht="11.25">
      <c r="A48" s="16">
        <f>'raw data'!A48</f>
        <v>0</v>
      </c>
      <c r="B48" s="15">
        <f>'raw data'!B48</f>
        <v>0</v>
      </c>
      <c r="C48" s="15" t="str">
        <f>'raw data'!C48</f>
        <v>Drift (3)</v>
      </c>
      <c r="D48" s="81">
        <f>'raw data'!D48</f>
        <v>38385.047060185185</v>
      </c>
      <c r="E48" s="15">
        <f>'raw data'!E48</f>
        <v>4079694.6516393023</v>
      </c>
      <c r="F48" s="31">
        <f>'raw data'!F48</f>
        <v>1.030471836887302</v>
      </c>
    </row>
    <row r="49" spans="1:6" ht="11.25">
      <c r="A49" s="16">
        <f>'raw data'!A49</f>
        <v>0</v>
      </c>
      <c r="B49" s="15">
        <f>'raw data'!B49</f>
        <v>0</v>
      </c>
      <c r="C49" s="15" t="str">
        <f>'raw data'!C49</f>
        <v>133R2(45-50)</v>
      </c>
      <c r="D49" s="81">
        <f>'raw data'!D49</f>
        <v>38385.054560185185</v>
      </c>
      <c r="E49" s="15">
        <f>'raw data'!E49</f>
        <v>3680887.1593386335</v>
      </c>
      <c r="F49" s="31">
        <f>'raw data'!F49</f>
        <v>4.07893718894422</v>
      </c>
    </row>
    <row r="50" spans="1:6" ht="11.25">
      <c r="A50" s="16">
        <f>'raw data'!A50</f>
        <v>0</v>
      </c>
      <c r="B50" s="15">
        <f>'raw data'!B50</f>
        <v>0</v>
      </c>
      <c r="C50" s="15" t="str">
        <f>'raw data'!C50</f>
        <v>134R2(21-26)</v>
      </c>
      <c r="D50" s="81">
        <f>'raw data'!D50</f>
        <v>38385.062048611115</v>
      </c>
      <c r="E50" s="173">
        <v>4181688.3</v>
      </c>
      <c r="F50" s="174">
        <v>0.15164225259330133</v>
      </c>
    </row>
    <row r="51" spans="1:6" ht="11.25">
      <c r="A51" s="16">
        <f>'raw data'!A51</f>
        <v>0</v>
      </c>
      <c r="B51" s="15">
        <f>'raw data'!B51</f>
        <v>0</v>
      </c>
      <c r="C51" s="15" t="str">
        <f>'raw data'!C51</f>
        <v>135R2(53-63)</v>
      </c>
      <c r="D51" s="81">
        <f>'raw data'!D51</f>
        <v>38385.06951388889</v>
      </c>
      <c r="E51" s="15">
        <f>'raw data'!E51</f>
        <v>4896241.310272217</v>
      </c>
      <c r="F51" s="31">
        <f>'raw data'!F51</f>
        <v>1.9565553295299738</v>
      </c>
    </row>
    <row r="52" spans="1:6" ht="11.25">
      <c r="A52" s="16">
        <f>'raw data'!A52</f>
        <v>0</v>
      </c>
      <c r="B52" s="15">
        <f>'raw data'!B52</f>
        <v>0</v>
      </c>
      <c r="C52" s="15" t="str">
        <f>'raw data'!C52</f>
        <v>JA-3 (1)</v>
      </c>
      <c r="D52" s="81">
        <f>'raw data'!D52</f>
        <v>38385.07699074074</v>
      </c>
      <c r="E52" s="15">
        <f>'raw data'!E52</f>
        <v>2280575.7657966614</v>
      </c>
      <c r="F52" s="31">
        <f>'raw data'!F52</f>
        <v>3.6062660889064455</v>
      </c>
    </row>
    <row r="53" spans="1:6" ht="11.25">
      <c r="A53" s="16">
        <f>'raw data'!A53</f>
        <v>0</v>
      </c>
      <c r="B53" s="15">
        <f>'raw data'!B53</f>
        <v>0</v>
      </c>
      <c r="C53" s="15" t="str">
        <f>'raw data'!C53</f>
        <v>Drift (4)</v>
      </c>
      <c r="D53" s="81">
        <f>'raw data'!D53</f>
        <v>38385.08446759259</v>
      </c>
      <c r="E53" s="15">
        <f>'raw data'!E53</f>
        <v>4081222.9938252764</v>
      </c>
      <c r="F53" s="31">
        <f>'raw data'!F53</f>
        <v>2.1203315305758377</v>
      </c>
    </row>
    <row r="54" spans="1:6" ht="11.25">
      <c r="A54" s="16">
        <f>'raw data'!A54</f>
        <v>0</v>
      </c>
      <c r="B54" s="15">
        <f>'raw data'!B54</f>
        <v>0</v>
      </c>
      <c r="C54" s="15" t="str">
        <f>'raw data'!C54</f>
        <v>DTS-1 (1)</v>
      </c>
      <c r="D54" s="81">
        <f>'raw data'!D54</f>
        <v>38385.091944444444</v>
      </c>
      <c r="E54" s="15">
        <f>'raw data'!E54</f>
        <v>56920.39658778906</v>
      </c>
      <c r="F54" s="31">
        <f>'raw data'!F54</f>
        <v>0.8848948512450865</v>
      </c>
    </row>
    <row r="55" spans="1:6" ht="11.25">
      <c r="A55" s="16">
        <f>'raw data'!A55</f>
        <v>0</v>
      </c>
      <c r="B55" s="15">
        <f>'raw data'!B55</f>
        <v>0</v>
      </c>
      <c r="C55" s="15" t="str">
        <f>'raw data'!C55</f>
        <v>136R2(4-14)</v>
      </c>
      <c r="D55" s="81">
        <f>'raw data'!D55</f>
        <v>38385.0994212963</v>
      </c>
      <c r="E55" s="15">
        <f>'raw data'!E55</f>
        <v>2104242.4841690063</v>
      </c>
      <c r="F55" s="31">
        <f>'raw data'!F55</f>
        <v>1.3389009355033168</v>
      </c>
    </row>
    <row r="56" spans="1:6" ht="11.25">
      <c r="A56" s="16">
        <f>'raw data'!A56</f>
        <v>0</v>
      </c>
      <c r="B56" s="15">
        <f>'raw data'!B56</f>
        <v>0</v>
      </c>
      <c r="C56" s="15" t="str">
        <f>'raw data'!C56</f>
        <v>137R2(132-135)</v>
      </c>
      <c r="D56" s="81">
        <f>'raw data'!D56</f>
        <v>38385.106875</v>
      </c>
      <c r="E56" s="15">
        <f>'raw data'!E56</f>
        <v>3391792.720691681</v>
      </c>
      <c r="F56" s="31">
        <f>'raw data'!F56</f>
        <v>1.1516529948878524</v>
      </c>
    </row>
    <row r="57" spans="1:6" ht="11.25">
      <c r="A57" s="16">
        <f>'raw data'!A57</f>
        <v>0</v>
      </c>
      <c r="B57" s="15">
        <f>'raw data'!B57</f>
        <v>0</v>
      </c>
      <c r="C57" s="15" t="str">
        <f>'raw data'!C57</f>
        <v>138R3(69-79)</v>
      </c>
      <c r="D57" s="81">
        <f>'raw data'!D57</f>
        <v>38385.114340277774</v>
      </c>
      <c r="E57" s="15">
        <f>'raw data'!E57</f>
        <v>4474056.568270366</v>
      </c>
      <c r="F57" s="31">
        <f>'raw data'!F57</f>
        <v>1.2352957888546772</v>
      </c>
    </row>
    <row r="58" spans="1:6" ht="11.25">
      <c r="A58" s="16">
        <f>'raw data'!A58</f>
        <v>0</v>
      </c>
      <c r="B58" s="15">
        <f>'raw data'!B58</f>
        <v>0</v>
      </c>
      <c r="C58" s="15" t="str">
        <f>'raw data'!C58</f>
        <v>Drift (5)</v>
      </c>
      <c r="D58" s="81">
        <f>'raw data'!D58</f>
        <v>38385.12180555556</v>
      </c>
      <c r="E58" s="15">
        <f>'raw data'!E58</f>
        <v>4211730.857452393</v>
      </c>
      <c r="F58" s="31">
        <f>'raw data'!F58</f>
        <v>2.6871193242305758</v>
      </c>
    </row>
    <row r="59" spans="1:6" ht="11.25">
      <c r="A59" s="16">
        <f>'raw data'!A59</f>
        <v>0</v>
      </c>
      <c r="B59" s="15">
        <f>'raw data'!B59</f>
        <v>0</v>
      </c>
      <c r="C59" s="15" t="str">
        <f>'raw data'!C59</f>
        <v>BIR-1 (2)</v>
      </c>
      <c r="D59" s="81">
        <f>'raw data'!D59</f>
        <v>38385.129282407404</v>
      </c>
      <c r="E59" s="15">
        <f>'raw data'!E59</f>
        <v>4832025.763384501</v>
      </c>
      <c r="F59" s="31">
        <f>'raw data'!F59</f>
        <v>1.183209610688628</v>
      </c>
    </row>
    <row r="60" spans="1:6" ht="11.25">
      <c r="A60" s="16">
        <f>'raw data'!A60</f>
        <v>0</v>
      </c>
      <c r="B60" s="15">
        <f>'raw data'!B60</f>
        <v>0</v>
      </c>
      <c r="C60" s="15" t="str">
        <f>'raw data'!C60</f>
        <v>139R3(126-133)</v>
      </c>
      <c r="D60" s="81">
        <f>'raw data'!D60</f>
        <v>38385.13674768519</v>
      </c>
      <c r="E60" s="15">
        <f>'raw data'!E60</f>
        <v>2748764.9621543884</v>
      </c>
      <c r="F60" s="31">
        <f>'raw data'!F60</f>
        <v>1.8752804925023794</v>
      </c>
    </row>
    <row r="61" spans="1:6" ht="11.25">
      <c r="A61" s="16">
        <f>'raw data'!A61</f>
        <v>0</v>
      </c>
      <c r="B61" s="15">
        <f>'raw data'!B61</f>
        <v>0</v>
      </c>
      <c r="C61" s="15" t="str">
        <f>'raw data'!C61</f>
        <v>140R2(11-19)</v>
      </c>
      <c r="D61" s="81">
        <f>'raw data'!D61</f>
        <v>38385.144224537034</v>
      </c>
      <c r="E61" s="15">
        <f>'raw data'!E61</f>
        <v>1241676.6575393677</v>
      </c>
      <c r="F61" s="31">
        <f>'raw data'!F61</f>
        <v>0.3255032448463753</v>
      </c>
    </row>
    <row r="62" spans="1:6" ht="11.25">
      <c r="A62" s="16">
        <f>'raw data'!A62</f>
        <v>0</v>
      </c>
      <c r="B62" s="15">
        <f>'raw data'!B62</f>
        <v>0</v>
      </c>
      <c r="C62" s="15" t="str">
        <f>'raw data'!C62</f>
        <v>Acid Blank</v>
      </c>
      <c r="D62" s="81">
        <f>'raw data'!D62</f>
        <v>38385.15167824074</v>
      </c>
      <c r="E62" s="15">
        <f>'raw data'!E62</f>
        <v>8337.865688716372</v>
      </c>
      <c r="F62" s="31">
        <f>'raw data'!F62</f>
        <v>1.0540937882477877</v>
      </c>
    </row>
    <row r="63" spans="1:6" ht="11.25">
      <c r="A63" s="16">
        <f>'raw data'!A63</f>
        <v>0</v>
      </c>
      <c r="B63" s="15">
        <f>'raw data'!B63</f>
        <v>0</v>
      </c>
      <c r="C63" s="15" t="str">
        <f>'raw data'!C63</f>
        <v>Drift (6)</v>
      </c>
      <c r="D63" s="81">
        <f>'raw data'!D63</f>
        <v>38385.159155092595</v>
      </c>
      <c r="E63" s="15">
        <f>'raw data'!E63</f>
        <v>4194055.248204549</v>
      </c>
      <c r="F63" s="31">
        <f>'raw data'!F63</f>
        <v>2.5168757964671205</v>
      </c>
    </row>
    <row r="64" spans="1:6" ht="11.25">
      <c r="A64" s="16">
        <f>'raw data'!A64</f>
        <v>0</v>
      </c>
      <c r="B64" s="15">
        <f>'raw data'!B64</f>
        <v>0</v>
      </c>
      <c r="C64" s="15" t="str">
        <f>'raw data'!C64</f>
        <v>140R3(91-101)</v>
      </c>
      <c r="D64" s="81">
        <f>'raw data'!D64</f>
        <v>38385.16663194444</v>
      </c>
      <c r="E64" s="15">
        <f>'raw data'!E64</f>
        <v>3606414.6022288008</v>
      </c>
      <c r="F64" s="31">
        <f>'raw data'!F64</f>
        <v>0.5326372694079169</v>
      </c>
    </row>
    <row r="65" spans="1:6" ht="11.25">
      <c r="A65" s="16">
        <f>'raw data'!A65</f>
        <v>0</v>
      </c>
      <c r="B65" s="15">
        <f>'raw data'!B65</f>
        <v>0</v>
      </c>
      <c r="C65" s="15" t="str">
        <f>'raw data'!C65</f>
        <v>JP-1 (2)</v>
      </c>
      <c r="D65" s="81">
        <f>'raw data'!D65</f>
        <v>38385.174108796295</v>
      </c>
      <c r="E65" s="15">
        <f>'raw data'!E65</f>
        <v>229157.1079378128</v>
      </c>
      <c r="F65" s="31">
        <f>'raw data'!F65</f>
        <v>1.391222104499142</v>
      </c>
    </row>
    <row r="66" spans="1:6" ht="11.25">
      <c r="A66" s="16">
        <f>'raw data'!A66</f>
        <v>0</v>
      </c>
      <c r="B66" s="15">
        <f>'raw data'!B66</f>
        <v>0</v>
      </c>
      <c r="C66" s="15" t="str">
        <f>'raw data'!C66</f>
        <v>142R2(68-78)</v>
      </c>
      <c r="D66" s="81">
        <f>'raw data'!D66</f>
        <v>38385.18158564815</v>
      </c>
      <c r="E66" s="15">
        <f>'raw data'!E66</f>
        <v>5031485.241325378</v>
      </c>
      <c r="F66" s="31">
        <f>'raw data'!F66</f>
        <v>0.40962461188403637</v>
      </c>
    </row>
    <row r="67" spans="1:7" ht="11.25">
      <c r="A67" s="16">
        <f>'raw data'!A67</f>
        <v>0</v>
      </c>
      <c r="B67" s="15">
        <f>'raw data'!B67</f>
        <v>0</v>
      </c>
      <c r="C67" s="15" t="str">
        <f>'raw data'!C67</f>
        <v>144R1(41-49)</v>
      </c>
      <c r="D67" s="81">
        <f>'raw data'!D67</f>
        <v>38385.189050925925</v>
      </c>
      <c r="E67" s="15">
        <f>'raw data'!E67</f>
        <v>5010330.468381246</v>
      </c>
      <c r="F67" s="31">
        <f>'raw data'!F67</f>
        <v>1.328787971894492</v>
      </c>
      <c r="G67" s="74"/>
    </row>
    <row r="68" spans="1:6" ht="11.25">
      <c r="A68" s="16">
        <f>'raw data'!A68</f>
        <v>0</v>
      </c>
      <c r="B68" s="15">
        <f>'raw data'!B68</f>
        <v>0</v>
      </c>
      <c r="C68" s="15" t="str">
        <f>'raw data'!C68</f>
        <v>Drift (7)</v>
      </c>
      <c r="D68" s="81">
        <f>'raw data'!D68</f>
        <v>38385.1965162037</v>
      </c>
      <c r="E68" s="15">
        <f>'raw data'!E68</f>
        <v>4240303.769496918</v>
      </c>
      <c r="F68" s="31">
        <f>'raw data'!F68</f>
        <v>2.717095426906968</v>
      </c>
    </row>
    <row r="69" spans="1:6" ht="11.25">
      <c r="A69" s="16">
        <f>'raw data'!A69</f>
        <v>0</v>
      </c>
      <c r="B69" s="15">
        <f>'raw data'!B69</f>
        <v>0</v>
      </c>
      <c r="C69" s="15" t="str">
        <f>'raw data'!C69</f>
        <v>JA-3 (2)</v>
      </c>
      <c r="D69" s="81">
        <f>'raw data'!D69</f>
        <v>38385.20398148148</v>
      </c>
      <c r="E69" s="15">
        <f>'raw data'!E69</f>
        <v>2424740.0708211265</v>
      </c>
      <c r="F69" s="31">
        <f>'raw data'!F69</f>
        <v>1.0080646175370824</v>
      </c>
    </row>
    <row r="70" spans="1:6" ht="11.25">
      <c r="A70" s="16">
        <f>'raw data'!A70</f>
        <v>0</v>
      </c>
      <c r="B70" s="15">
        <f>'raw data'!B70</f>
        <v>0</v>
      </c>
      <c r="C70" s="15" t="str">
        <f>'raw data'!C70</f>
        <v>Blank (2)</v>
      </c>
      <c r="D70" s="81">
        <f>'raw data'!D70</f>
        <v>38385.21144675926</v>
      </c>
      <c r="E70" s="15">
        <f>'raw data'!E70</f>
        <v>8535.096827497086</v>
      </c>
      <c r="F70" s="31">
        <f>'raw data'!F70</f>
        <v>1.1422812026722675</v>
      </c>
    </row>
    <row r="71" spans="1:6" ht="11.25">
      <c r="A71" s="16">
        <f>'raw data'!A71</f>
        <v>0</v>
      </c>
      <c r="B71" s="15">
        <f>'raw data'!B71</f>
        <v>0</v>
      </c>
      <c r="C71" s="15" t="str">
        <f>'raw data'!C71</f>
        <v>DTS-1 (2)</v>
      </c>
      <c r="D71" s="81">
        <f>'raw data'!D71</f>
        <v>38385.21890046296</v>
      </c>
      <c r="E71" s="15">
        <f>'raw data'!E71</f>
        <v>60407.50444881122</v>
      </c>
      <c r="F71" s="31">
        <f>'raw data'!F71</f>
        <v>0.97154081543175</v>
      </c>
    </row>
    <row r="72" spans="1:7" ht="11.25">
      <c r="A72" s="16">
        <f>'raw data'!A72</f>
        <v>0</v>
      </c>
      <c r="B72" s="15">
        <f>'raw data'!B72</f>
        <v>0</v>
      </c>
      <c r="C72" s="15" t="str">
        <f>'raw data'!C72</f>
        <v>Acid Blank</v>
      </c>
      <c r="D72" s="81">
        <f>'raw data'!D72</f>
        <v>38385.226319444446</v>
      </c>
      <c r="E72" s="15">
        <f>'raw data'!E72</f>
        <v>8930.669823259115</v>
      </c>
      <c r="F72" s="31">
        <f>'raw data'!F72</f>
        <v>3.282585720975565</v>
      </c>
      <c r="G72" s="74"/>
    </row>
    <row r="73" spans="1:6" ht="11.25">
      <c r="A73" s="16">
        <f>'raw data'!A73</f>
        <v>0</v>
      </c>
      <c r="B73" s="15">
        <f>'raw data'!B73</f>
        <v>0</v>
      </c>
      <c r="C73" s="15" t="str">
        <f>'raw data'!C73</f>
        <v>Drift (8)</v>
      </c>
      <c r="D73" s="81">
        <f>'raw data'!D73</f>
        <v>38385.23373842592</v>
      </c>
      <c r="E73" s="15">
        <f>'raw data'!E73</f>
        <v>4259852.473141988</v>
      </c>
      <c r="F73" s="31">
        <f>'raw data'!F73</f>
        <v>2.8394886453154538</v>
      </c>
    </row>
    <row r="74" spans="1:6" ht="11.25">
      <c r="A74" s="16">
        <f>'raw data'!A74</f>
        <v>0</v>
      </c>
      <c r="B74" s="15">
        <f>'raw data'!B74</f>
        <v>0</v>
      </c>
      <c r="C74" s="15">
        <f>'raw data'!C74</f>
        <v>0</v>
      </c>
      <c r="D74" s="81">
        <f>'raw data'!D74</f>
        <v>0</v>
      </c>
      <c r="E74" s="15">
        <f>'raw data'!E74</f>
        <v>0</v>
      </c>
      <c r="F74" s="31">
        <f>'raw data'!F74</f>
        <v>0</v>
      </c>
    </row>
    <row r="75" spans="1:6" ht="11.25">
      <c r="A75" s="16">
        <f>'raw data'!A75</f>
        <v>0</v>
      </c>
      <c r="B75" s="15">
        <f>'raw data'!B75</f>
        <v>0</v>
      </c>
      <c r="C75" s="15">
        <f>'raw data'!C75</f>
        <v>0</v>
      </c>
      <c r="D75" s="81">
        <f>'raw data'!D75</f>
        <v>0</v>
      </c>
      <c r="E75" s="15">
        <f>'raw data'!E75</f>
        <v>4038904.371986583</v>
      </c>
      <c r="F75" s="31">
        <f>'raw data'!F75</f>
        <v>1.496137067764864</v>
      </c>
    </row>
    <row r="76" spans="1:6" ht="11.25">
      <c r="A76" s="16">
        <f>'raw data'!A76</f>
        <v>0</v>
      </c>
      <c r="B76" s="15">
        <f>'raw data'!B76</f>
        <v>0</v>
      </c>
      <c r="C76" s="15">
        <f>'raw data'!C76</f>
        <v>0</v>
      </c>
      <c r="D76" s="81">
        <f>'raw data'!D76</f>
        <v>0</v>
      </c>
      <c r="E76" s="15">
        <f>'raw data'!E76</f>
        <v>2072859.2677294167</v>
      </c>
      <c r="F76" s="31">
        <f>'raw data'!F76</f>
        <v>0</v>
      </c>
    </row>
    <row r="77" spans="1:6" ht="11.25">
      <c r="A77" s="16">
        <f>'raw data'!A77</f>
        <v>0</v>
      </c>
      <c r="B77" s="15">
        <f>'raw data'!B77</f>
        <v>0</v>
      </c>
      <c r="C77" s="15">
        <f>'raw data'!C77</f>
        <v>0</v>
      </c>
      <c r="D77" s="81">
        <f>'raw data'!D77</f>
        <v>0</v>
      </c>
      <c r="E77" s="15">
        <f>'raw data'!E77</f>
        <v>51.322316074293596</v>
      </c>
      <c r="F77" s="31" t="str">
        <f>'raw data'!F77</f>
        <v>%</v>
      </c>
    </row>
    <row r="78" spans="1:6" ht="11.25">
      <c r="A78" s="16">
        <f>'raw data'!A78</f>
        <v>0</v>
      </c>
      <c r="B78" s="15">
        <f>'raw data'!B78</f>
        <v>0</v>
      </c>
      <c r="C78" s="15">
        <f>'raw data'!C78</f>
        <v>0</v>
      </c>
      <c r="D78" s="81">
        <f>'raw data'!D78</f>
        <v>0</v>
      </c>
      <c r="E78" s="15">
        <f>'raw data'!E78</f>
        <v>0</v>
      </c>
      <c r="F78" s="31">
        <f>'raw data'!F78</f>
        <v>0</v>
      </c>
    </row>
    <row r="79" spans="1:6" ht="11.25">
      <c r="A79" s="16">
        <f>'raw data'!A79</f>
        <v>0</v>
      </c>
      <c r="B79" s="15">
        <f>'raw data'!B79</f>
        <v>0</v>
      </c>
      <c r="C79" s="15">
        <f>'raw data'!C79</f>
        <v>0</v>
      </c>
      <c r="D79" s="81">
        <f>'raw data'!D79</f>
        <v>0</v>
      </c>
      <c r="E79" s="15">
        <f>'raw data'!E79</f>
        <v>0</v>
      </c>
      <c r="F79" s="31">
        <f>'raw data'!F79</f>
        <v>0</v>
      </c>
    </row>
    <row r="80" spans="1:6" ht="11.25">
      <c r="A80" s="16">
        <f>'raw data'!A80</f>
        <v>0</v>
      </c>
      <c r="B80" s="15">
        <f>'raw data'!B80</f>
        <v>0</v>
      </c>
      <c r="C80" s="15" t="str">
        <f>'raw data'!C80</f>
        <v>Sample_Name</v>
      </c>
      <c r="D80" s="81" t="str">
        <f>'raw data'!D80</f>
        <v>DateTime_Measured</v>
      </c>
      <c r="E80" s="15" t="str">
        <f>'raw data'!E80</f>
        <v>Net_Intensity</v>
      </c>
      <c r="F80" s="31" t="str">
        <f>'raw data'!F80</f>
        <v>RSD(%)</v>
      </c>
    </row>
    <row r="81" spans="1:6" ht="11.25">
      <c r="A81" s="16" t="str">
        <f>'raw data'!A81</f>
        <v>Fe 259.940</v>
      </c>
      <c r="B81" s="15">
        <f>'raw data'!B81</f>
        <v>0</v>
      </c>
      <c r="C81" s="15" t="str">
        <f>'raw data'!C81</f>
        <v>Drift (1)</v>
      </c>
      <c r="D81" s="81">
        <f>'raw data'!D81</f>
        <v>38385.00016203704</v>
      </c>
      <c r="E81" s="15">
        <f>'raw data'!E81</f>
        <v>4392370.0608531805</v>
      </c>
      <c r="F81" s="31">
        <f>'raw data'!F81</f>
        <v>0.4561151670506897</v>
      </c>
    </row>
    <row r="82" spans="1:6" ht="11.25">
      <c r="A82" s="16">
        <f>'raw data'!A82</f>
        <v>0</v>
      </c>
      <c r="B82" s="15">
        <f>'raw data'!B82</f>
        <v>0</v>
      </c>
      <c r="C82" s="15" t="str">
        <f>'raw data'!C82</f>
        <v>Blank 1</v>
      </c>
      <c r="D82" s="81">
        <f>'raw data'!D82</f>
        <v>38385.00766203704</v>
      </c>
      <c r="E82" s="15">
        <f>'raw data'!E82</f>
        <v>18235.23596186028</v>
      </c>
      <c r="F82" s="31">
        <f>'raw data'!F82</f>
        <v>1.9204000838165391</v>
      </c>
    </row>
    <row r="83" spans="1:6" ht="11.25">
      <c r="A83" s="16">
        <f>'raw data'!A83</f>
        <v>0</v>
      </c>
      <c r="B83" s="15">
        <f>'raw data'!B83</f>
        <v>0</v>
      </c>
      <c r="C83" s="15" t="str">
        <f>'raw data'!C83</f>
        <v>BIR-1 (1)</v>
      </c>
      <c r="D83" s="81">
        <f>'raw data'!D83</f>
        <v>38385.015127314815</v>
      </c>
      <c r="E83" s="179">
        <f>'raw data'!E83</f>
        <v>4135762.47592262</v>
      </c>
      <c r="F83" s="180">
        <f>'raw data'!F83</f>
        <v>0.9107596515216833</v>
      </c>
    </row>
    <row r="84" spans="1:6" ht="11.25">
      <c r="A84" s="16">
        <f>'raw data'!A84</f>
        <v>0</v>
      </c>
      <c r="B84" s="15">
        <f>'raw data'!B84</f>
        <v>0</v>
      </c>
      <c r="C84" s="15" t="str">
        <f>'raw data'!C84</f>
        <v>Drift (2)</v>
      </c>
      <c r="D84" s="81">
        <f>'raw data'!D84</f>
        <v>38385.022627314815</v>
      </c>
      <c r="E84" s="181">
        <v>4431611.3</v>
      </c>
      <c r="F84" s="181">
        <v>5.3101905291374365</v>
      </c>
    </row>
    <row r="85" spans="1:6" ht="11.25">
      <c r="A85" s="16">
        <f>'raw data'!A85</f>
        <v>0</v>
      </c>
      <c r="B85" s="15">
        <f>'raw data'!B85</f>
        <v>0</v>
      </c>
      <c r="C85" s="15" t="str">
        <f>'raw data'!C85</f>
        <v>JP-1 (1)</v>
      </c>
      <c r="D85" s="81">
        <f>'raw data'!D85</f>
        <v>38385.03011574074</v>
      </c>
      <c r="E85" s="15">
        <f>'raw data'!E85</f>
        <v>2967092.7342464942</v>
      </c>
      <c r="F85" s="31">
        <f>'raw data'!F85</f>
        <v>3.060220645609596</v>
      </c>
    </row>
    <row r="86" spans="1:6" ht="11.25">
      <c r="A86" s="16">
        <f>'raw data'!A86</f>
        <v>0</v>
      </c>
      <c r="B86" s="15">
        <f>'raw data'!B86</f>
        <v>0</v>
      </c>
      <c r="C86" s="15" t="str">
        <f>'raw data'!C86</f>
        <v>132R1(36-45)</v>
      </c>
      <c r="D86" s="81">
        <f>'raw data'!D86</f>
        <v>38385.03758101852</v>
      </c>
      <c r="E86" s="15">
        <f>'raw data'!E86</f>
        <v>2816648.883897775</v>
      </c>
      <c r="F86" s="31">
        <f>'raw data'!F86</f>
        <v>3.9340619582239906</v>
      </c>
    </row>
    <row r="87" spans="1:6" ht="11.25">
      <c r="A87" s="16">
        <f>'raw data'!A87</f>
        <v>0</v>
      </c>
      <c r="B87" s="15">
        <f>'raw data'!B87</f>
        <v>0</v>
      </c>
      <c r="C87" s="15" t="str">
        <f>'raw data'!C87</f>
        <v>Drift (3)</v>
      </c>
      <c r="D87" s="81">
        <f>'raw data'!D87</f>
        <v>38385.045069444444</v>
      </c>
      <c r="E87" s="15">
        <f>'raw data'!E87</f>
        <v>4395670.169078249</v>
      </c>
      <c r="F87" s="31">
        <f>'raw data'!F87</f>
        <v>1.9095225376233018</v>
      </c>
    </row>
    <row r="88" spans="1:6" ht="11.25">
      <c r="A88" s="16">
        <f>'raw data'!A88</f>
        <v>0</v>
      </c>
      <c r="B88" s="15">
        <f>'raw data'!B88</f>
        <v>0</v>
      </c>
      <c r="C88" s="15" t="str">
        <f>'raw data'!C88</f>
        <v>133R2(45-50)</v>
      </c>
      <c r="D88" s="81">
        <f>'raw data'!D88</f>
        <v>38385.05255787037</v>
      </c>
      <c r="E88" s="15">
        <f>'raw data'!E88</f>
        <v>3142695.408881833</v>
      </c>
      <c r="F88" s="31">
        <f>'raw data'!F88</f>
        <v>0.39144137152142766</v>
      </c>
    </row>
    <row r="89" spans="1:6" ht="11.25">
      <c r="A89" s="16">
        <f>'raw data'!A89</f>
        <v>0</v>
      </c>
      <c r="B89" s="15">
        <f>'raw data'!B89</f>
        <v>0</v>
      </c>
      <c r="C89" s="15" t="str">
        <f>'raw data'!C89</f>
        <v>134R2(21-26)</v>
      </c>
      <c r="D89" s="81">
        <f>'raw data'!D89</f>
        <v>38385.0600462963</v>
      </c>
      <c r="E89" s="15">
        <f>'raw data'!E89</f>
        <v>3023242.244822544</v>
      </c>
      <c r="F89" s="31">
        <f>'raw data'!F89</f>
        <v>1.7864049436619396</v>
      </c>
    </row>
    <row r="90" spans="1:6" ht="11.25">
      <c r="A90" s="16">
        <f>'raw data'!A90</f>
        <v>0</v>
      </c>
      <c r="B90" s="15">
        <f>'raw data'!B90</f>
        <v>0</v>
      </c>
      <c r="C90" s="15" t="str">
        <f>'raw data'!C90</f>
        <v>135R2(53-63)</v>
      </c>
      <c r="D90" s="81">
        <f>'raw data'!D90</f>
        <v>38385.06752314815</v>
      </c>
      <c r="E90" s="15">
        <f>'raw data'!E90</f>
        <v>2773394.6860690643</v>
      </c>
      <c r="F90" s="31">
        <f>'raw data'!F90</f>
        <v>1.868243854388883</v>
      </c>
    </row>
    <row r="91" spans="1:6" ht="11.25">
      <c r="A91" s="16">
        <f>'raw data'!A91</f>
        <v>0</v>
      </c>
      <c r="B91" s="15">
        <f>'raw data'!B91</f>
        <v>0</v>
      </c>
      <c r="C91" s="15" t="str">
        <f>'raw data'!C91</f>
        <v>JA-3 (1)</v>
      </c>
      <c r="D91" s="81">
        <f>'raw data'!D91</f>
        <v>38385.075</v>
      </c>
      <c r="E91" s="15">
        <f>'raw data'!E91</f>
        <v>2397829.6087739347</v>
      </c>
      <c r="F91" s="31">
        <f>'raw data'!F91</f>
        <v>1.1429938780307072</v>
      </c>
    </row>
    <row r="92" spans="1:6" ht="11.25">
      <c r="A92" s="16">
        <f>'raw data'!A92</f>
        <v>0</v>
      </c>
      <c r="B92" s="15">
        <f>'raw data'!B92</f>
        <v>0</v>
      </c>
      <c r="C92" s="15" t="str">
        <f>'raw data'!C92</f>
        <v>Drift (4)</v>
      </c>
      <c r="D92" s="81">
        <f>'raw data'!D92</f>
        <v>38385.08247685185</v>
      </c>
      <c r="E92" s="15">
        <f>'raw data'!E92</f>
        <v>4447370.102063523</v>
      </c>
      <c r="F92" s="31">
        <f>'raw data'!F92</f>
        <v>2.684981627330082</v>
      </c>
    </row>
    <row r="93" spans="1:6" ht="11.25">
      <c r="A93" s="16">
        <f>'raw data'!A93</f>
        <v>0</v>
      </c>
      <c r="B93" s="15">
        <f>'raw data'!B93</f>
        <v>0</v>
      </c>
      <c r="C93" s="15" t="str">
        <f>'raw data'!C93</f>
        <v>DTS-1 (1)</v>
      </c>
      <c r="D93" s="81">
        <f>'raw data'!D93</f>
        <v>38385.089953703704</v>
      </c>
      <c r="E93" s="15">
        <f>'raw data'!E93</f>
        <v>3198403.3287989683</v>
      </c>
      <c r="F93" s="31">
        <f>'raw data'!F93</f>
        <v>4.213962470948045</v>
      </c>
    </row>
    <row r="94" spans="1:6" ht="11.25">
      <c r="A94" s="16">
        <f>'raw data'!A94</f>
        <v>0</v>
      </c>
      <c r="B94" s="15">
        <f>'raw data'!B94</f>
        <v>0</v>
      </c>
      <c r="C94" s="15" t="str">
        <f>'raw data'!C94</f>
        <v>136R2(4-14)</v>
      </c>
      <c r="D94" s="81">
        <f>'raw data'!D94</f>
        <v>38385.09741898148</v>
      </c>
      <c r="E94" s="173">
        <v>3843717.18</v>
      </c>
      <c r="F94" s="174">
        <v>5.407443634621256</v>
      </c>
    </row>
    <row r="95" spans="1:6" ht="11.25">
      <c r="A95" s="16">
        <f>'raw data'!A95</f>
        <v>0</v>
      </c>
      <c r="B95" s="15">
        <f>'raw data'!B95</f>
        <v>0</v>
      </c>
      <c r="C95" s="15" t="str">
        <f>'raw data'!C95</f>
        <v>137R2(132-135)</v>
      </c>
      <c r="D95" s="81">
        <f>'raw data'!D95</f>
        <v>38385.10488425926</v>
      </c>
      <c r="E95" s="15">
        <f>'raw data'!E95</f>
        <v>11125454.489062838</v>
      </c>
      <c r="F95" s="31">
        <f>'raw data'!F95</f>
        <v>1.3938029707277757</v>
      </c>
    </row>
    <row r="96" spans="1:6" ht="11.25">
      <c r="A96" s="16">
        <f>'raw data'!A96</f>
        <v>0</v>
      </c>
      <c r="B96" s="15">
        <f>'raw data'!B96</f>
        <v>0</v>
      </c>
      <c r="C96" s="15" t="str">
        <f>'raw data'!C96</f>
        <v>138R3(69-79)</v>
      </c>
      <c r="D96" s="81">
        <f>'raw data'!D96</f>
        <v>38385.112349537034</v>
      </c>
      <c r="E96" s="15">
        <f>'raw data'!E96</f>
        <v>2797546.233988726</v>
      </c>
      <c r="F96" s="31">
        <f>'raw data'!F96</f>
        <v>1.4730099593821542</v>
      </c>
    </row>
    <row r="97" spans="1:6" ht="11.25">
      <c r="A97" s="16">
        <f>'raw data'!A97</f>
        <v>0</v>
      </c>
      <c r="B97" s="15">
        <f>'raw data'!B97</f>
        <v>0</v>
      </c>
      <c r="C97" s="15" t="str">
        <f>'raw data'!C97</f>
        <v>Drift (5)</v>
      </c>
      <c r="D97" s="81">
        <f>'raw data'!D97</f>
        <v>38385.11982638889</v>
      </c>
      <c r="E97" s="15">
        <f>'raw data'!E97</f>
        <v>4644802.6140952585</v>
      </c>
      <c r="F97" s="31">
        <f>'raw data'!F97</f>
        <v>4.072237395854791</v>
      </c>
    </row>
    <row r="98" spans="1:6" ht="11.25">
      <c r="A98" s="16">
        <f>'raw data'!A98</f>
        <v>0</v>
      </c>
      <c r="B98" s="15">
        <f>'raw data'!B98</f>
        <v>0</v>
      </c>
      <c r="C98" s="15" t="str">
        <f>'raw data'!C98</f>
        <v>BIR-1 (2)</v>
      </c>
      <c r="D98" s="81">
        <f>'raw data'!D98</f>
        <v>38385.127291666664</v>
      </c>
      <c r="E98" s="173">
        <v>4311177.505</v>
      </c>
      <c r="F98" s="174">
        <v>0.4390683326107002</v>
      </c>
    </row>
    <row r="99" spans="1:6" ht="11.25">
      <c r="A99" s="16">
        <f>'raw data'!A99</f>
        <v>0</v>
      </c>
      <c r="B99" s="15">
        <f>'raw data'!B99</f>
        <v>0</v>
      </c>
      <c r="C99" s="15" t="str">
        <f>'raw data'!C99</f>
        <v>139R3(126-133)</v>
      </c>
      <c r="D99" s="81">
        <f>'raw data'!D99</f>
        <v>38385.13475694445</v>
      </c>
      <c r="E99" s="15">
        <f>'raw data'!E99</f>
        <v>3564385.2191093266</v>
      </c>
      <c r="F99" s="31">
        <f>'raw data'!F99</f>
        <v>3.4326116046826605</v>
      </c>
    </row>
    <row r="100" spans="1:6" ht="11.25">
      <c r="A100" s="16">
        <f>'raw data'!A100</f>
        <v>0</v>
      </c>
      <c r="B100" s="15">
        <f>'raw data'!B100</f>
        <v>0</v>
      </c>
      <c r="C100" s="15" t="str">
        <f>'raw data'!C100</f>
        <v>140R2(11-19)</v>
      </c>
      <c r="D100" s="81">
        <f>'raw data'!D100</f>
        <v>38385.142233796294</v>
      </c>
      <c r="E100" s="15">
        <f>'raw data'!E100</f>
        <v>5085747.155035256</v>
      </c>
      <c r="F100" s="31">
        <f>'raw data'!F100</f>
        <v>1.0645893497354253</v>
      </c>
    </row>
    <row r="101" spans="1:6" ht="11.25">
      <c r="A101" s="16">
        <f>'raw data'!A101</f>
        <v>0</v>
      </c>
      <c r="B101" s="15">
        <f>'raw data'!B101</f>
        <v>0</v>
      </c>
      <c r="C101" s="15" t="str">
        <f>'raw data'!C101</f>
        <v>Acid Blank</v>
      </c>
      <c r="D101" s="81">
        <f>'raw data'!D101</f>
        <v>38385.14969907407</v>
      </c>
      <c r="E101" s="15">
        <f>'raw data'!E101</f>
        <v>17364.77933425534</v>
      </c>
      <c r="F101" s="31">
        <f>'raw data'!F101</f>
        <v>4.4004373778876955</v>
      </c>
    </row>
    <row r="102" spans="1:6" ht="11.25">
      <c r="A102" s="16">
        <f>'raw data'!A102</f>
        <v>0</v>
      </c>
      <c r="B102" s="15">
        <f>'raw data'!B102</f>
        <v>0</v>
      </c>
      <c r="C102" s="15" t="str">
        <f>'raw data'!C102</f>
        <v>Drift (6)</v>
      </c>
      <c r="D102" s="81">
        <f>'raw data'!D102</f>
        <v>38385.157164351855</v>
      </c>
      <c r="E102" s="15">
        <f>'raw data'!E102</f>
        <v>4743111.051826632</v>
      </c>
      <c r="F102" s="31">
        <f>'raw data'!F102</f>
        <v>1.8747829746811644</v>
      </c>
    </row>
    <row r="103" spans="1:6" ht="11.25">
      <c r="A103" s="16">
        <f>'raw data'!A103</f>
        <v>0</v>
      </c>
      <c r="B103" s="15">
        <f>'raw data'!B103</f>
        <v>0</v>
      </c>
      <c r="C103" s="15" t="str">
        <f>'raw data'!C103</f>
        <v>140R3(91-101)</v>
      </c>
      <c r="D103" s="81">
        <f>'raw data'!D103</f>
        <v>38385.16462962963</v>
      </c>
      <c r="E103" s="15">
        <f>'raw data'!E103</f>
        <v>7787720.510858631</v>
      </c>
      <c r="F103" s="31">
        <f>'raw data'!F103</f>
        <v>3.3191004767469865</v>
      </c>
    </row>
    <row r="104" spans="1:6" ht="11.25">
      <c r="A104" s="16">
        <f>'raw data'!A104</f>
        <v>0</v>
      </c>
      <c r="B104" s="15">
        <f>'raw data'!B104</f>
        <v>0</v>
      </c>
      <c r="C104" s="15" t="str">
        <f>'raw data'!C104</f>
        <v>JP-1 (2)</v>
      </c>
      <c r="D104" s="81">
        <f>'raw data'!D104</f>
        <v>38385.172118055554</v>
      </c>
      <c r="E104" s="15">
        <f>'raw data'!E104</f>
        <v>3352370.9302308434</v>
      </c>
      <c r="F104" s="31">
        <f>'raw data'!F104</f>
        <v>0.752595620689561</v>
      </c>
    </row>
    <row r="105" spans="1:6" ht="11.25">
      <c r="A105" s="16">
        <f>'raw data'!A105</f>
        <v>0</v>
      </c>
      <c r="B105" s="15">
        <f>'raw data'!B105</f>
        <v>0</v>
      </c>
      <c r="C105" s="15" t="str">
        <f>'raw data'!C105</f>
        <v>142R2(68-78)</v>
      </c>
      <c r="D105" s="81">
        <f>'raw data'!D105</f>
        <v>38385.17959490741</v>
      </c>
      <c r="E105" s="15">
        <f>'raw data'!E105</f>
        <v>2516348.002079575</v>
      </c>
      <c r="F105" s="31">
        <f>'raw data'!F105</f>
        <v>1.3868815889092039</v>
      </c>
    </row>
    <row r="106" spans="1:6" ht="11.25">
      <c r="A106" s="16">
        <f>'raw data'!A106</f>
        <v>0</v>
      </c>
      <c r="B106" s="15">
        <f>'raw data'!B106</f>
        <v>0</v>
      </c>
      <c r="C106" s="15" t="str">
        <f>'raw data'!C106</f>
        <v>144R1(41-49)</v>
      </c>
      <c r="D106" s="81">
        <f>'raw data'!D106</f>
        <v>38385.187060185184</v>
      </c>
      <c r="E106" s="15">
        <f>'raw data'!E106</f>
        <v>3138754.9313082583</v>
      </c>
      <c r="F106" s="31">
        <f>'raw data'!F106</f>
        <v>1.224433469884297</v>
      </c>
    </row>
    <row r="107" spans="1:6" ht="11.25">
      <c r="A107" s="16">
        <f>'raw data'!A107</f>
        <v>0</v>
      </c>
      <c r="B107" s="15">
        <f>'raw data'!B107</f>
        <v>0</v>
      </c>
      <c r="C107" s="15" t="str">
        <f>'raw data'!C107</f>
        <v>Drift (7)</v>
      </c>
      <c r="D107" s="81">
        <f>'raw data'!D107</f>
        <v>38385.19451388889</v>
      </c>
      <c r="E107" s="173">
        <v>4885294.44</v>
      </c>
      <c r="F107" s="174">
        <v>1.6259971722998474</v>
      </c>
    </row>
    <row r="108" spans="1:6" ht="11.25">
      <c r="A108" s="16">
        <f>'raw data'!A108</f>
        <v>0</v>
      </c>
      <c r="B108" s="15">
        <f>'raw data'!B108</f>
        <v>0</v>
      </c>
      <c r="C108" s="15" t="str">
        <f>'raw data'!C108</f>
        <v>JA-3 (2)</v>
      </c>
      <c r="D108" s="81">
        <f>'raw data'!D108</f>
        <v>38385.20199074074</v>
      </c>
      <c r="E108" s="15">
        <f>'raw data'!E108</f>
        <v>2576698.495511745</v>
      </c>
      <c r="F108" s="31">
        <f>'raw data'!F108</f>
        <v>2.519092271306413</v>
      </c>
    </row>
    <row r="109" spans="1:6" ht="11.25">
      <c r="A109" s="16">
        <f>'raw data'!A109</f>
        <v>0</v>
      </c>
      <c r="B109" s="15">
        <f>'raw data'!B109</f>
        <v>0</v>
      </c>
      <c r="C109" s="15" t="str">
        <f>'raw data'!C109</f>
        <v>Blank (2)</v>
      </c>
      <c r="D109" s="81">
        <f>'raw data'!D109</f>
        <v>38385.20945601852</v>
      </c>
      <c r="E109" s="15">
        <f>'raw data'!E109</f>
        <v>19418.368197506523</v>
      </c>
      <c r="F109" s="31">
        <f>'raw data'!F109</f>
        <v>2.3057020427411223</v>
      </c>
    </row>
    <row r="110" spans="1:6" ht="11.25">
      <c r="A110" s="16">
        <f>'raw data'!A110</f>
        <v>0</v>
      </c>
      <c r="B110" s="15">
        <f>'raw data'!B110</f>
        <v>0</v>
      </c>
      <c r="C110" s="15" t="str">
        <f>'raw data'!C110</f>
        <v>DTS-1 (2)</v>
      </c>
      <c r="D110" s="81">
        <f>'raw data'!D110</f>
        <v>38385.21690972222</v>
      </c>
      <c r="E110" s="15">
        <f>'raw data'!E110</f>
        <v>3404726.2335988823</v>
      </c>
      <c r="F110" s="31">
        <f>'raw data'!F110</f>
        <v>0.2614496142232809</v>
      </c>
    </row>
    <row r="111" spans="1:6" ht="11.25">
      <c r="A111" s="16">
        <f>'raw data'!A111</f>
        <v>0</v>
      </c>
      <c r="B111" s="15">
        <f>'raw data'!B111</f>
        <v>0</v>
      </c>
      <c r="C111" s="15" t="str">
        <f>'raw data'!C111</f>
        <v>Acid Blank</v>
      </c>
      <c r="D111" s="81">
        <f>'raw data'!D111</f>
        <v>38385.22435185185</v>
      </c>
      <c r="E111" s="15">
        <f>'raw data'!E111</f>
        <v>17381.682871920293</v>
      </c>
      <c r="F111" s="31">
        <f>'raw data'!F111</f>
        <v>1.8978205196978168</v>
      </c>
    </row>
    <row r="112" spans="1:6" ht="11.25">
      <c r="A112" s="16">
        <f>'raw data'!A112</f>
        <v>0</v>
      </c>
      <c r="B112" s="15">
        <f>'raw data'!B112</f>
        <v>0</v>
      </c>
      <c r="C112" s="15" t="str">
        <f>'raw data'!C112</f>
        <v>Drift (8)</v>
      </c>
      <c r="D112" s="81">
        <f>'raw data'!D112</f>
        <v>38385.23175925926</v>
      </c>
      <c r="E112" s="15">
        <f>'raw data'!E112</f>
        <v>4938320.379561992</v>
      </c>
      <c r="F112" s="31">
        <f>'raw data'!F112</f>
        <v>2.216549598596683</v>
      </c>
    </row>
    <row r="113" spans="1:6" ht="11.25">
      <c r="A113" s="16">
        <f>'raw data'!A113</f>
        <v>0</v>
      </c>
      <c r="B113" s="15">
        <f>'raw data'!B113</f>
        <v>0</v>
      </c>
      <c r="C113" s="15">
        <f>'raw data'!C113</f>
        <v>0</v>
      </c>
      <c r="D113" s="81">
        <f>'raw data'!D113</f>
        <v>0</v>
      </c>
      <c r="E113" s="15">
        <f>'raw data'!E113</f>
        <v>0</v>
      </c>
      <c r="F113" s="31">
        <f>'raw data'!F113</f>
        <v>0</v>
      </c>
    </row>
    <row r="114" spans="1:6" ht="11.25">
      <c r="A114" s="16">
        <f>'raw data'!A114</f>
        <v>0</v>
      </c>
      <c r="B114" s="15">
        <f>'raw data'!B114</f>
        <v>0</v>
      </c>
      <c r="C114" s="15">
        <f>'raw data'!C114</f>
        <v>0</v>
      </c>
      <c r="D114" s="81">
        <f>'raw data'!D114</f>
        <v>0</v>
      </c>
      <c r="E114" s="15">
        <f>'raw data'!E114</f>
        <v>7215784.724979562</v>
      </c>
      <c r="F114" s="31">
        <f>'raw data'!F114</f>
        <v>1.435627458659816</v>
      </c>
    </row>
    <row r="115" spans="1:6" ht="11.25">
      <c r="A115" s="16">
        <f>'raw data'!A115</f>
        <v>0</v>
      </c>
      <c r="B115" s="15">
        <f>'raw data'!B115</f>
        <v>0</v>
      </c>
      <c r="C115" s="15">
        <f>'raw data'!C115</f>
        <v>0</v>
      </c>
      <c r="D115" s="81">
        <f>'raw data'!D115</f>
        <v>0</v>
      </c>
      <c r="E115" s="15">
        <f>'raw data'!E115</f>
        <v>2584738.073730859</v>
      </c>
      <c r="F115" s="31">
        <f>'raw data'!F115</f>
        <v>0</v>
      </c>
    </row>
    <row r="116" spans="1:6" ht="11.25">
      <c r="A116" s="16">
        <f>'raw data'!A116</f>
        <v>0</v>
      </c>
      <c r="B116" s="15">
        <f>'raw data'!B116</f>
        <v>0</v>
      </c>
      <c r="C116" s="15">
        <f>'raw data'!C116</f>
        <v>0</v>
      </c>
      <c r="D116" s="81">
        <f>'raw data'!D116</f>
        <v>0</v>
      </c>
      <c r="E116" s="15">
        <f>'raw data'!E116</f>
        <v>35.820609569781475</v>
      </c>
      <c r="F116" s="31" t="str">
        <f>'raw data'!F116</f>
        <v>%</v>
      </c>
    </row>
    <row r="117" spans="1:6" ht="11.25">
      <c r="A117" s="16">
        <f>'raw data'!A117</f>
        <v>0</v>
      </c>
      <c r="B117" s="15">
        <f>'raw data'!B117</f>
        <v>0</v>
      </c>
      <c r="C117" s="15">
        <f>'raw data'!C117</f>
        <v>0</v>
      </c>
      <c r="D117" s="81">
        <f>'raw data'!D117</f>
        <v>0</v>
      </c>
      <c r="E117" s="15">
        <f>'raw data'!E117</f>
        <v>0</v>
      </c>
      <c r="F117" s="31">
        <f>'raw data'!F117</f>
        <v>0</v>
      </c>
    </row>
    <row r="118" spans="1:6" ht="11.25">
      <c r="A118" s="16">
        <f>'raw data'!A118</f>
        <v>0</v>
      </c>
      <c r="B118" s="15">
        <f>'raw data'!B118</f>
        <v>0</v>
      </c>
      <c r="C118" s="15">
        <f>'raw data'!C118</f>
        <v>0</v>
      </c>
      <c r="D118" s="81">
        <f>'raw data'!D118</f>
        <v>0</v>
      </c>
      <c r="E118" s="15">
        <f>'raw data'!E118</f>
        <v>0</v>
      </c>
      <c r="F118" s="31">
        <f>'raw data'!F118</f>
        <v>0</v>
      </c>
    </row>
    <row r="119" spans="1:6" ht="11.25">
      <c r="A119" s="16">
        <f>'raw data'!A119</f>
        <v>0</v>
      </c>
      <c r="B119" s="15">
        <f>'raw data'!B119</f>
        <v>0</v>
      </c>
      <c r="C119" s="15" t="str">
        <f>'raw data'!C119</f>
        <v>Sample_Name</v>
      </c>
      <c r="D119" s="81" t="str">
        <f>'raw data'!D119</f>
        <v>DateTime_Measured</v>
      </c>
      <c r="E119" s="15" t="str">
        <f>'raw data'!E119</f>
        <v>Net_Intensity</v>
      </c>
      <c r="F119" s="31" t="str">
        <f>'raw data'!F119</f>
        <v>RSD(%)</v>
      </c>
    </row>
    <row r="120" spans="1:6" ht="11.25">
      <c r="A120" s="16" t="str">
        <f>'raw data'!A120</f>
        <v>K 766.490</v>
      </c>
      <c r="B120" s="15">
        <f>'raw data'!B120</f>
        <v>0</v>
      </c>
      <c r="C120" s="15" t="str">
        <f>'raw data'!C120</f>
        <v>Drift (1)</v>
      </c>
      <c r="D120" s="81">
        <f>'raw data'!D120</f>
        <v>38385.00363425926</v>
      </c>
      <c r="E120" s="15">
        <f>'raw data'!E120</f>
        <v>25308.83682491931</v>
      </c>
      <c r="F120" s="31">
        <f>'raw data'!F120</f>
        <v>1.6170571994800622</v>
      </c>
    </row>
    <row r="121" spans="1:6" ht="11.25">
      <c r="A121" s="16">
        <f>'raw data'!A121</f>
        <v>0</v>
      </c>
      <c r="B121" s="15">
        <f>'raw data'!B121</f>
        <v>0</v>
      </c>
      <c r="C121" s="15" t="str">
        <f>'raw data'!C121</f>
        <v>Blank 1</v>
      </c>
      <c r="D121" s="81">
        <f>'raw data'!D121</f>
        <v>38385.011099537034</v>
      </c>
      <c r="E121" s="171">
        <v>43.94</v>
      </c>
      <c r="F121" s="172"/>
    </row>
    <row r="122" spans="1:6" ht="11.25">
      <c r="A122" s="16">
        <f>'raw data'!A122</f>
        <v>0</v>
      </c>
      <c r="B122" s="15">
        <f>'raw data'!B122</f>
        <v>0</v>
      </c>
      <c r="C122" s="15" t="str">
        <f>'raw data'!C122</f>
        <v>BIR-1 (1)</v>
      </c>
      <c r="D122" s="81">
        <f>'raw data'!D122</f>
        <v>38385.018587962964</v>
      </c>
      <c r="E122" s="175">
        <v>1033.235</v>
      </c>
      <c r="F122" s="176">
        <v>1.0696578213024377</v>
      </c>
    </row>
    <row r="123" spans="1:6" ht="11.25">
      <c r="A123" s="16">
        <f>'raw data'!A123</f>
        <v>0</v>
      </c>
      <c r="B123" s="15">
        <f>'raw data'!B123</f>
        <v>0</v>
      </c>
      <c r="C123" s="15" t="str">
        <f>'raw data'!C123</f>
        <v>Drift (2)</v>
      </c>
      <c r="D123" s="81">
        <f>'raw data'!D123</f>
        <v>38385.02607638889</v>
      </c>
      <c r="E123" s="15">
        <f>'raw data'!E123</f>
        <v>25554.499719540036</v>
      </c>
      <c r="F123" s="31">
        <f>'raw data'!F123</f>
        <v>0.25860960279670436</v>
      </c>
    </row>
    <row r="124" spans="1:6" ht="11.25">
      <c r="A124" s="16">
        <f>'raw data'!A124</f>
        <v>0</v>
      </c>
      <c r="B124" s="15">
        <f>'raw data'!B124</f>
        <v>0</v>
      </c>
      <c r="C124" s="15" t="str">
        <f>'raw data'!C124</f>
        <v>JP-1 (1)</v>
      </c>
      <c r="D124" s="81">
        <f>'raw data'!D124</f>
        <v>38385.03355324074</v>
      </c>
      <c r="E124" s="175">
        <v>411.175</v>
      </c>
      <c r="F124" s="176">
        <v>7.8883657938898715</v>
      </c>
    </row>
    <row r="125" spans="1:6" ht="11.25">
      <c r="A125" s="16">
        <f>'raw data'!A125</f>
        <v>0</v>
      </c>
      <c r="B125" s="15">
        <f>'raw data'!B125</f>
        <v>0</v>
      </c>
      <c r="C125" s="15" t="str">
        <f>'raw data'!C125</f>
        <v>132R1(36-45)</v>
      </c>
      <c r="D125" s="81">
        <f>'raw data'!D125</f>
        <v>38385.041041666664</v>
      </c>
      <c r="E125" s="173">
        <v>1438.6</v>
      </c>
      <c r="F125" s="174">
        <v>1.8510803127697442</v>
      </c>
    </row>
    <row r="126" spans="1:6" ht="11.25">
      <c r="A126" s="16">
        <f>'raw data'!A126</f>
        <v>0</v>
      </c>
      <c r="B126" s="15">
        <f>'raw data'!B126</f>
        <v>0</v>
      </c>
      <c r="C126" s="15" t="str">
        <f>'raw data'!C126</f>
        <v>Drift (3)</v>
      </c>
      <c r="D126" s="81">
        <f>'raw data'!D126</f>
        <v>38385.04854166666</v>
      </c>
      <c r="E126" s="15">
        <f>'raw data'!E126</f>
        <v>25617.399291780363</v>
      </c>
      <c r="F126" s="31">
        <f>'raw data'!F126</f>
        <v>1.4352933221517696</v>
      </c>
    </row>
    <row r="127" spans="1:6" ht="11.25">
      <c r="A127" s="16">
        <f>'raw data'!A127</f>
        <v>0</v>
      </c>
      <c r="B127" s="15">
        <f>'raw data'!B127</f>
        <v>0</v>
      </c>
      <c r="C127" s="15" t="str">
        <f>'raw data'!C127</f>
        <v>133R2(45-50)</v>
      </c>
      <c r="D127" s="81">
        <f>'raw data'!D127</f>
        <v>38385.05601851852</v>
      </c>
      <c r="E127" s="173">
        <v>1945.38</v>
      </c>
      <c r="F127" s="174">
        <v>1.064996488540467</v>
      </c>
    </row>
    <row r="128" spans="1:6" ht="11.25">
      <c r="A128" s="16">
        <f>'raw data'!A128</f>
        <v>0</v>
      </c>
      <c r="B128" s="15">
        <f>'raw data'!B128</f>
        <v>0</v>
      </c>
      <c r="C128" s="15" t="str">
        <f>'raw data'!C128</f>
        <v>134R2(21-26)</v>
      </c>
      <c r="D128" s="81">
        <f>'raw data'!D128</f>
        <v>38385.06349537037</v>
      </c>
      <c r="E128" s="173">
        <v>1295.31</v>
      </c>
      <c r="F128" s="174">
        <v>4.791890223387366</v>
      </c>
    </row>
    <row r="129" spans="1:6" ht="11.25">
      <c r="A129" s="16">
        <f>'raw data'!A129</f>
        <v>0</v>
      </c>
      <c r="B129" s="15">
        <f>'raw data'!B129</f>
        <v>0</v>
      </c>
      <c r="C129" s="15" t="str">
        <f>'raw data'!C129</f>
        <v>135R2(53-63)</v>
      </c>
      <c r="D129" s="81">
        <f>'raw data'!D129</f>
        <v>38385.07098379629</v>
      </c>
      <c r="E129" s="171">
        <f>'raw data'!E129</f>
        <v>1029.7416572568454</v>
      </c>
      <c r="F129" s="172">
        <f>'raw data'!F129</f>
        <v>5.260589394657411</v>
      </c>
    </row>
    <row r="130" spans="1:6" ht="11.25">
      <c r="A130" s="16">
        <f>'raw data'!A130</f>
        <v>0</v>
      </c>
      <c r="B130" s="15">
        <f>'raw data'!B130</f>
        <v>0</v>
      </c>
      <c r="C130" s="15" t="str">
        <f>'raw data'!C130</f>
        <v>JA-3 (1)</v>
      </c>
      <c r="D130" s="81">
        <f>'raw data'!D130</f>
        <v>38385.07846064815</v>
      </c>
      <c r="E130" s="15">
        <f>'raw data'!E130</f>
        <v>69945.32927029171</v>
      </c>
      <c r="F130" s="31">
        <f>'raw data'!F130</f>
        <v>1.1728042444452458</v>
      </c>
    </row>
    <row r="131" spans="1:6" ht="11.25">
      <c r="A131" s="16">
        <f>'raw data'!A131</f>
        <v>0</v>
      </c>
      <c r="B131" s="15">
        <f>'raw data'!B131</f>
        <v>0</v>
      </c>
      <c r="C131" s="15" t="str">
        <f>'raw data'!C131</f>
        <v>Drift (4)</v>
      </c>
      <c r="D131" s="81">
        <f>'raw data'!D131</f>
        <v>38385.0859375</v>
      </c>
      <c r="E131" s="15">
        <f>'raw data'!E131</f>
        <v>25766.09933153864</v>
      </c>
      <c r="F131" s="31">
        <f>'raw data'!F131</f>
        <v>0.8901923285580764</v>
      </c>
    </row>
    <row r="132" spans="1:6" ht="11.25">
      <c r="A132" s="16">
        <f>'raw data'!A132</f>
        <v>0</v>
      </c>
      <c r="B132" s="15">
        <f>'raw data'!B132</f>
        <v>0</v>
      </c>
      <c r="C132" s="15" t="str">
        <f>'raw data'!C132</f>
        <v>DTS-1 (1)</v>
      </c>
      <c r="D132" s="81">
        <f>'raw data'!D132</f>
        <v>38385.09340277778</v>
      </c>
      <c r="E132" s="173">
        <v>45.73</v>
      </c>
      <c r="F132" s="174">
        <v>10.205346065670645</v>
      </c>
    </row>
    <row r="133" spans="1:6" ht="11.25">
      <c r="A133" s="16">
        <f>'raw data'!A133</f>
        <v>0</v>
      </c>
      <c r="B133" s="15">
        <f>'raw data'!B133</f>
        <v>0</v>
      </c>
      <c r="C133" s="15" t="str">
        <f>'raw data'!C133</f>
        <v>136R2(4-14)</v>
      </c>
      <c r="D133" s="81">
        <f>'raw data'!D133</f>
        <v>38385.10087962963</v>
      </c>
      <c r="E133" s="173">
        <v>700.36</v>
      </c>
      <c r="F133" s="174">
        <v>1.1630975668611097</v>
      </c>
    </row>
    <row r="134" spans="1:6" ht="11.25">
      <c r="A134" s="16">
        <f>'raw data'!A134</f>
        <v>0</v>
      </c>
      <c r="B134" s="15">
        <f>'raw data'!B134</f>
        <v>0</v>
      </c>
      <c r="C134" s="15" t="str">
        <f>'raw data'!C134</f>
        <v>137R2(132-135)</v>
      </c>
      <c r="D134" s="81">
        <f>'raw data'!D134</f>
        <v>38385.10833333333</v>
      </c>
      <c r="E134" s="15">
        <f>'raw data'!E134</f>
        <v>972.1960784681655</v>
      </c>
      <c r="F134" s="31">
        <f>'raw data'!F134</f>
        <v>3.628036858855589</v>
      </c>
    </row>
    <row r="135" spans="1:6" ht="11.25">
      <c r="A135" s="16">
        <f>'raw data'!A135</f>
        <v>0</v>
      </c>
      <c r="B135" s="15">
        <f>'raw data'!B135</f>
        <v>0</v>
      </c>
      <c r="C135" s="15" t="str">
        <f>'raw data'!C135</f>
        <v>138R3(69-79)</v>
      </c>
      <c r="D135" s="81">
        <f>'raw data'!D135</f>
        <v>38385.11581018518</v>
      </c>
      <c r="E135" s="15">
        <f>'raw data'!E135</f>
        <v>1656.3204702713472</v>
      </c>
      <c r="F135" s="31">
        <f>'raw data'!F135</f>
        <v>3.9952423475680923</v>
      </c>
    </row>
    <row r="136" spans="1:6" ht="11.25">
      <c r="A136" s="16">
        <f>'raw data'!A136</f>
        <v>0</v>
      </c>
      <c r="B136" s="15">
        <f>'raw data'!B136</f>
        <v>0</v>
      </c>
      <c r="C136" s="15" t="str">
        <f>'raw data'!C136</f>
        <v>Drift (5)</v>
      </c>
      <c r="D136" s="81">
        <f>'raw data'!D136</f>
        <v>38385.12327546296</v>
      </c>
      <c r="E136" s="15">
        <f>'raw data'!E136</f>
        <v>26360.433292521102</v>
      </c>
      <c r="F136" s="31">
        <f>'raw data'!F136</f>
        <v>0.7686290129400097</v>
      </c>
    </row>
    <row r="137" spans="1:6" ht="11.25">
      <c r="A137" s="16">
        <f>'raw data'!A137</f>
        <v>0</v>
      </c>
      <c r="B137" s="15">
        <f>'raw data'!B137</f>
        <v>0</v>
      </c>
      <c r="C137" s="15" t="str">
        <f>'raw data'!C137</f>
        <v>BIR-1 (2)</v>
      </c>
      <c r="D137" s="81">
        <f>'raw data'!D137</f>
        <v>38385.130740740744</v>
      </c>
      <c r="E137" s="173">
        <v>1247.09</v>
      </c>
      <c r="F137" s="174">
        <v>4.57119764405581</v>
      </c>
    </row>
    <row r="138" spans="1:6" ht="11.25">
      <c r="A138" s="16">
        <f>'raw data'!A138</f>
        <v>0</v>
      </c>
      <c r="B138" s="15">
        <f>'raw data'!B138</f>
        <v>0</v>
      </c>
      <c r="C138" s="15" t="str">
        <f>'raw data'!C138</f>
        <v>139R3(126-133)</v>
      </c>
      <c r="D138" s="81">
        <f>'raw data'!D138</f>
        <v>38385.13820601852</v>
      </c>
      <c r="E138" s="15">
        <f>'raw data'!E138</f>
        <v>730.4652324523869</v>
      </c>
      <c r="F138" s="31">
        <f>'raw data'!F138</f>
        <v>2.533051475045803</v>
      </c>
    </row>
    <row r="139" spans="1:6" ht="11.25">
      <c r="A139" s="16">
        <f>'raw data'!A139</f>
        <v>0</v>
      </c>
      <c r="B139" s="15">
        <f>'raw data'!B139</f>
        <v>0</v>
      </c>
      <c r="C139" s="15" t="str">
        <f>'raw data'!C139</f>
        <v>140R2(11-19)</v>
      </c>
      <c r="D139" s="81">
        <f>'raw data'!D139</f>
        <v>38385.145682870374</v>
      </c>
      <c r="E139" s="15">
        <f>'raw data'!E139</f>
        <v>1322.6500411595937</v>
      </c>
      <c r="F139" s="31">
        <f>'raw data'!F139</f>
        <v>1.450327469260244</v>
      </c>
    </row>
    <row r="140" spans="1:6" ht="11.25">
      <c r="A140" s="16">
        <f>'raw data'!A140</f>
        <v>0</v>
      </c>
      <c r="B140" s="15">
        <f>'raw data'!B140</f>
        <v>0</v>
      </c>
      <c r="C140" s="15" t="str">
        <f>'raw data'!C140</f>
        <v>Acid Blank</v>
      </c>
      <c r="D140" s="81">
        <f>'raw data'!D140</f>
        <v>38385.153136574074</v>
      </c>
      <c r="E140" s="171">
        <v>70.575</v>
      </c>
      <c r="F140" s="172">
        <v>27.42261792571848</v>
      </c>
    </row>
    <row r="141" spans="1:6" ht="11.25">
      <c r="A141" s="16">
        <f>'raw data'!A141</f>
        <v>0</v>
      </c>
      <c r="B141" s="15">
        <f>'raw data'!B141</f>
        <v>0</v>
      </c>
      <c r="C141" s="15" t="str">
        <f>'raw data'!C141</f>
        <v>Drift (6)</v>
      </c>
      <c r="D141" s="81">
        <f>'raw data'!D141</f>
        <v>38385.160625</v>
      </c>
      <c r="E141" s="15">
        <f>'raw data'!E141</f>
        <v>26464.427077294127</v>
      </c>
      <c r="F141" s="31">
        <f>'raw data'!F141</f>
        <v>1.8305826168492418</v>
      </c>
    </row>
    <row r="142" spans="1:6" ht="11.25">
      <c r="A142" s="16">
        <f>'raw data'!A142</f>
        <v>0</v>
      </c>
      <c r="B142" s="15">
        <f>'raw data'!B142</f>
        <v>0</v>
      </c>
      <c r="C142" s="15" t="str">
        <f>'raw data'!C142</f>
        <v>140R3(91-101)</v>
      </c>
      <c r="D142" s="81">
        <f>'raw data'!D142</f>
        <v>38385.16810185185</v>
      </c>
      <c r="E142" s="15">
        <f>'raw data'!E142</f>
        <v>2621.6054703895443</v>
      </c>
      <c r="F142" s="31">
        <f>'raw data'!F142</f>
        <v>4.08077367141281</v>
      </c>
    </row>
    <row r="143" spans="1:6" ht="11.25">
      <c r="A143" s="16">
        <f>'raw data'!A143</f>
        <v>0</v>
      </c>
      <c r="B143" s="15">
        <f>'raw data'!B143</f>
        <v>0</v>
      </c>
      <c r="C143" s="15" t="str">
        <f>'raw data'!C143</f>
        <v>JP-1 (2)</v>
      </c>
      <c r="D143" s="81">
        <f>'raw data'!D143</f>
        <v>38385.175578703704</v>
      </c>
      <c r="E143" s="171">
        <v>294.79</v>
      </c>
      <c r="F143" s="172">
        <v>6.116633169461976</v>
      </c>
    </row>
    <row r="144" spans="1:6" ht="11.25">
      <c r="A144" s="16">
        <f>'raw data'!A144</f>
        <v>0</v>
      </c>
      <c r="B144" s="15">
        <f>'raw data'!B144</f>
        <v>0</v>
      </c>
      <c r="C144" s="15" t="str">
        <f>'raw data'!C144</f>
        <v>142R2(68-78)</v>
      </c>
      <c r="D144" s="81">
        <f>'raw data'!D144</f>
        <v>38385.18304398148</v>
      </c>
      <c r="E144" s="15">
        <f>'raw data'!E144</f>
        <v>3373.5885269847267</v>
      </c>
      <c r="F144" s="31">
        <f>'raw data'!F144</f>
        <v>3.801321573972513</v>
      </c>
    </row>
    <row r="145" spans="1:6" ht="11.25">
      <c r="A145" s="16">
        <f>'raw data'!A145</f>
        <v>0</v>
      </c>
      <c r="B145" s="15">
        <f>'raw data'!B145</f>
        <v>0</v>
      </c>
      <c r="C145" s="15" t="str">
        <f>'raw data'!C145</f>
        <v>144R1(41-49)</v>
      </c>
      <c r="D145" s="81">
        <f>'raw data'!D145</f>
        <v>38385.19050925926</v>
      </c>
      <c r="E145" s="173">
        <v>1762.67</v>
      </c>
      <c r="F145" s="174">
        <v>0.7453490440337017</v>
      </c>
    </row>
    <row r="146" spans="1:6" ht="11.25">
      <c r="A146" s="16">
        <f>'raw data'!A146</f>
        <v>0</v>
      </c>
      <c r="B146" s="15">
        <f>'raw data'!B146</f>
        <v>0</v>
      </c>
      <c r="C146" s="15" t="str">
        <f>'raw data'!C146</f>
        <v>Drift (7)</v>
      </c>
      <c r="D146" s="81">
        <f>'raw data'!D146</f>
        <v>38385.19797453703</v>
      </c>
      <c r="E146" s="15">
        <f>'raw data'!E146</f>
        <v>26947.199978297176</v>
      </c>
      <c r="F146" s="31">
        <f>'raw data'!F146</f>
        <v>1.3956394225865043</v>
      </c>
    </row>
    <row r="147" spans="1:6" ht="11.25">
      <c r="A147" s="16">
        <f>'raw data'!A147</f>
        <v>0</v>
      </c>
      <c r="B147" s="15">
        <f>'raw data'!B147</f>
        <v>0</v>
      </c>
      <c r="C147" s="15" t="str">
        <f>'raw data'!C147</f>
        <v>JA-3 (2)</v>
      </c>
      <c r="D147" s="81">
        <f>'raw data'!D147</f>
        <v>38385.20545138889</v>
      </c>
      <c r="E147" s="15">
        <f>'raw data'!E147</f>
        <v>72668.4154985837</v>
      </c>
      <c r="F147" s="31">
        <f>'raw data'!F147</f>
        <v>3.2543128690032397</v>
      </c>
    </row>
    <row r="148" spans="1:6" ht="11.25">
      <c r="A148" s="16">
        <f>'raw data'!A148</f>
        <v>0</v>
      </c>
      <c r="B148" s="15">
        <f>'raw data'!B148</f>
        <v>0</v>
      </c>
      <c r="C148" s="15" t="str">
        <f>'raw data'!C148</f>
        <v>Blank (2)</v>
      </c>
      <c r="D148" s="81">
        <f>'raw data'!D148</f>
        <v>38385.212905092594</v>
      </c>
      <c r="E148" s="171">
        <v>172.065</v>
      </c>
      <c r="F148" s="172">
        <v>13.261462719838448</v>
      </c>
    </row>
    <row r="149" spans="1:6" ht="11.25">
      <c r="A149" s="16">
        <f>'raw data'!A149</f>
        <v>0</v>
      </c>
      <c r="B149" s="15">
        <f>'raw data'!B149</f>
        <v>0</v>
      </c>
      <c r="C149" s="15" t="str">
        <f>'raw data'!C149</f>
        <v>DTS-1 (2)</v>
      </c>
      <c r="D149" s="81">
        <f>'raw data'!D149</f>
        <v>38385.220358796294</v>
      </c>
      <c r="E149" s="173">
        <v>196.855</v>
      </c>
      <c r="F149" s="174">
        <v>1.2536144199237125</v>
      </c>
    </row>
    <row r="150" spans="1:6" ht="11.25">
      <c r="A150" s="16">
        <f>'raw data'!A150</f>
        <v>0</v>
      </c>
      <c r="B150" s="15">
        <f>'raw data'!B150</f>
        <v>0</v>
      </c>
      <c r="C150" s="15" t="str">
        <f>'raw data'!C150</f>
        <v>Acid Blank</v>
      </c>
      <c r="D150" s="81">
        <f>'raw data'!D150</f>
        <v>38385.2277662037</v>
      </c>
      <c r="E150" s="171">
        <v>105.11</v>
      </c>
      <c r="F150" s="172">
        <v>89.59421664772562</v>
      </c>
    </row>
    <row r="151" spans="1:6" ht="11.25">
      <c r="A151" s="16">
        <f>'raw data'!A151</f>
        <v>0</v>
      </c>
      <c r="B151" s="15">
        <f>'raw data'!B151</f>
        <v>0</v>
      </c>
      <c r="C151" s="15" t="str">
        <f>'raw data'!C151</f>
        <v>Drift (8)</v>
      </c>
      <c r="D151" s="81">
        <f>'raw data'!D151</f>
        <v>38385.23519675926</v>
      </c>
      <c r="E151" s="15">
        <f>'raw data'!E151</f>
        <v>27169.370920766167</v>
      </c>
      <c r="F151" s="31">
        <f>'raw data'!F151</f>
        <v>0.7863750891866591</v>
      </c>
    </row>
    <row r="152" spans="1:6" ht="11.25">
      <c r="A152" s="16">
        <f>'raw data'!A152</f>
        <v>0</v>
      </c>
      <c r="B152" s="15">
        <f>'raw data'!B152</f>
        <v>0</v>
      </c>
      <c r="C152" s="15">
        <f>'raw data'!C152</f>
        <v>0</v>
      </c>
      <c r="D152" s="81">
        <f>'raw data'!D152</f>
        <v>0</v>
      </c>
      <c r="E152" s="15">
        <f>'raw data'!E152</f>
        <v>0</v>
      </c>
      <c r="F152" s="31">
        <f>'raw data'!F152</f>
        <v>0</v>
      </c>
    </row>
    <row r="153" spans="1:6" ht="11.25">
      <c r="A153" s="16">
        <f>'raw data'!A153</f>
        <v>0</v>
      </c>
      <c r="B153" s="15">
        <f>'raw data'!B153</f>
        <v>0</v>
      </c>
      <c r="C153" s="15">
        <f>'raw data'!C153</f>
        <v>0</v>
      </c>
      <c r="D153" s="81">
        <f>'raw data'!D153</f>
        <v>0</v>
      </c>
      <c r="E153" s="15">
        <f>'raw data'!E153</f>
        <v>4519.808352284342</v>
      </c>
      <c r="F153" s="31">
        <f>'raw data'!F153</f>
        <v>18.463403216858218</v>
      </c>
    </row>
    <row r="154" spans="1:6" ht="11.25">
      <c r="A154" s="16">
        <f>'raw data'!A154</f>
        <v>0</v>
      </c>
      <c r="B154" s="15">
        <f>'raw data'!B154</f>
        <v>0</v>
      </c>
      <c r="C154" s="15">
        <f>'raw data'!C154</f>
        <v>0</v>
      </c>
      <c r="D154" s="81">
        <f>'raw data'!D154</f>
        <v>0</v>
      </c>
      <c r="E154" s="15">
        <f>'raw data'!E154</f>
        <v>13038.977851911099</v>
      </c>
      <c r="F154" s="31">
        <f>'raw data'!F154</f>
        <v>0</v>
      </c>
    </row>
    <row r="155" spans="1:6" ht="11.25">
      <c r="A155" s="16">
        <f>'raw data'!A155</f>
        <v>0</v>
      </c>
      <c r="B155" s="15">
        <f>'raw data'!B155</f>
        <v>0</v>
      </c>
      <c r="C155" s="15">
        <f>'raw data'!C155</f>
        <v>0</v>
      </c>
      <c r="D155" s="81">
        <f>'raw data'!D155</f>
        <v>0</v>
      </c>
      <c r="E155" s="15">
        <f>'raw data'!E155</f>
        <v>288.4851930795055</v>
      </c>
      <c r="F155" s="31" t="str">
        <f>'raw data'!F155</f>
        <v>%</v>
      </c>
    </row>
    <row r="156" spans="1:6" ht="11.25">
      <c r="A156" s="16">
        <f>'raw data'!A156</f>
        <v>0</v>
      </c>
      <c r="B156" s="15">
        <f>'raw data'!B156</f>
        <v>0</v>
      </c>
      <c r="C156" s="15">
        <f>'raw data'!C156</f>
        <v>0</v>
      </c>
      <c r="D156" s="81">
        <f>'raw data'!D156</f>
        <v>0</v>
      </c>
      <c r="E156" s="15">
        <f>'raw data'!E156</f>
        <v>0</v>
      </c>
      <c r="F156" s="31">
        <f>'raw data'!F156</f>
        <v>0</v>
      </c>
    </row>
    <row r="157" spans="1:6" ht="11.25">
      <c r="A157" s="16">
        <f>'raw data'!A157</f>
        <v>0</v>
      </c>
      <c r="B157" s="15">
        <f>'raw data'!B157</f>
        <v>0</v>
      </c>
      <c r="C157" s="15">
        <f>'raw data'!C157</f>
        <v>0</v>
      </c>
      <c r="D157" s="81">
        <f>'raw data'!D157</f>
        <v>0</v>
      </c>
      <c r="E157" s="15">
        <f>'raw data'!E157</f>
        <v>0</v>
      </c>
      <c r="F157" s="31">
        <f>'raw data'!F157</f>
        <v>0</v>
      </c>
    </row>
    <row r="158" spans="1:6" ht="11.25">
      <c r="A158" s="16">
        <f>'raw data'!A158</f>
        <v>0</v>
      </c>
      <c r="B158" s="15">
        <f>'raw data'!B158</f>
        <v>0</v>
      </c>
      <c r="C158" s="15" t="str">
        <f>'raw data'!C158</f>
        <v>Sample_Name</v>
      </c>
      <c r="D158" s="81" t="str">
        <f>'raw data'!D158</f>
        <v>DateTime_Measured</v>
      </c>
      <c r="E158" s="15" t="str">
        <f>'raw data'!E158</f>
        <v>Net_Intensity</v>
      </c>
      <c r="F158" s="31" t="str">
        <f>'raw data'!F158</f>
        <v>RSD(%)</v>
      </c>
    </row>
    <row r="159" spans="1:6" ht="11.25">
      <c r="A159" s="16" t="str">
        <f>'raw data'!A159</f>
        <v>Mg 285.213</v>
      </c>
      <c r="B159" s="15">
        <f>'raw data'!B159</f>
        <v>0</v>
      </c>
      <c r="C159" s="15" t="str">
        <f>'raw data'!C159</f>
        <v>Drift (1)</v>
      </c>
      <c r="D159" s="81">
        <f>'raw data'!D159</f>
        <v>38385.00084490741</v>
      </c>
      <c r="E159" s="15">
        <f>'raw data'!E159</f>
        <v>785271.81379893</v>
      </c>
      <c r="F159" s="31">
        <f>'raw data'!F159</f>
        <v>1.106527169214116</v>
      </c>
    </row>
    <row r="160" spans="1:6" ht="11.25">
      <c r="A160" s="16">
        <f>'raw data'!A160</f>
        <v>0</v>
      </c>
      <c r="B160" s="15">
        <f>'raw data'!B160</f>
        <v>0</v>
      </c>
      <c r="C160" s="15" t="str">
        <f>'raw data'!C160</f>
        <v>Blank 1</v>
      </c>
      <c r="D160" s="81">
        <f>'raw data'!D160</f>
        <v>38385.00834490741</v>
      </c>
      <c r="E160" s="173">
        <v>729.14</v>
      </c>
      <c r="F160" s="174">
        <v>2.759999313241195</v>
      </c>
    </row>
    <row r="161" spans="1:6" ht="11.25">
      <c r="A161" s="16">
        <f>'raw data'!A161</f>
        <v>0</v>
      </c>
      <c r="B161" s="15">
        <f>'raw data'!B161</f>
        <v>0</v>
      </c>
      <c r="C161" s="15" t="str">
        <f>'raw data'!C161</f>
        <v>BIR-1 (1)</v>
      </c>
      <c r="D161" s="81">
        <f>'raw data'!D161</f>
        <v>38385.015810185185</v>
      </c>
      <c r="E161" s="15">
        <f>'raw data'!E161</f>
        <v>1013024.6794445722</v>
      </c>
      <c r="F161" s="31">
        <f>'raw data'!F161</f>
        <v>2.008261270163195</v>
      </c>
    </row>
    <row r="162" spans="1:6" ht="11.25">
      <c r="A162" s="16">
        <f>'raw data'!A162</f>
        <v>0</v>
      </c>
      <c r="B162" s="15">
        <f>'raw data'!B162</f>
        <v>0</v>
      </c>
      <c r="C162" s="15" t="str">
        <f>'raw data'!C162</f>
        <v>Drift (2)</v>
      </c>
      <c r="D162" s="81">
        <f>'raw data'!D162</f>
        <v>38385.02329861111</v>
      </c>
      <c r="E162" s="15">
        <f>'raw data'!E162</f>
        <v>797555.6350487161</v>
      </c>
      <c r="F162" s="31">
        <f>'raw data'!F162</f>
        <v>0.8842479822291495</v>
      </c>
    </row>
    <row r="163" spans="1:6" ht="11.25">
      <c r="A163" s="16">
        <f>'raw data'!A163</f>
        <v>0</v>
      </c>
      <c r="B163" s="15">
        <f>'raw data'!B163</f>
        <v>0</v>
      </c>
      <c r="C163" s="15" t="str">
        <f>'raw data'!C163</f>
        <v>JP-1 (1)</v>
      </c>
      <c r="D163" s="81">
        <f>'raw data'!D163</f>
        <v>38385.03078703704</v>
      </c>
      <c r="E163" s="173">
        <v>5071553.345000001</v>
      </c>
      <c r="F163" s="174">
        <v>1.2691441199319131</v>
      </c>
    </row>
    <row r="164" spans="1:6" ht="11.25">
      <c r="A164" s="16">
        <f>'raw data'!A164</f>
        <v>0</v>
      </c>
      <c r="B164" s="15">
        <f>'raw data'!B164</f>
        <v>0</v>
      </c>
      <c r="C164" s="15" t="str">
        <f>'raw data'!C164</f>
        <v>132R1(36-45)</v>
      </c>
      <c r="D164" s="81">
        <f>'raw data'!D164</f>
        <v>38385.03826388889</v>
      </c>
      <c r="E164" s="173">
        <v>890579.355</v>
      </c>
      <c r="F164" s="174">
        <v>0.26540938542899145</v>
      </c>
    </row>
    <row r="165" spans="1:6" ht="11.25">
      <c r="A165" s="16">
        <f>'raw data'!A165</f>
        <v>0</v>
      </c>
      <c r="B165" s="15">
        <f>'raw data'!B165</f>
        <v>0</v>
      </c>
      <c r="C165" s="15" t="str">
        <f>'raw data'!C165</f>
        <v>Drift (3)</v>
      </c>
      <c r="D165" s="81">
        <f>'raw data'!D165</f>
        <v>38385.045752314814</v>
      </c>
      <c r="E165" s="15">
        <f>'raw data'!E165</f>
        <v>791854.3216195552</v>
      </c>
      <c r="F165" s="31">
        <f>'raw data'!F165</f>
        <v>1.2303155174737244</v>
      </c>
    </row>
    <row r="166" spans="1:6" ht="11.25">
      <c r="A166" s="16">
        <f>'raw data'!A166</f>
        <v>0</v>
      </c>
      <c r="B166" s="15">
        <f>'raw data'!B166</f>
        <v>0</v>
      </c>
      <c r="C166" s="15" t="str">
        <f>'raw data'!C166</f>
        <v>133R2(45-50)</v>
      </c>
      <c r="D166" s="81">
        <f>'raw data'!D166</f>
        <v>38385.05324074074</v>
      </c>
      <c r="E166" s="15">
        <f>'raw data'!E166</f>
        <v>907469.2113342525</v>
      </c>
      <c r="F166" s="31">
        <f>'raw data'!F166</f>
        <v>0.35404001954590497</v>
      </c>
    </row>
    <row r="167" spans="1:6" ht="11.25">
      <c r="A167" s="16">
        <f>'raw data'!A167</f>
        <v>0</v>
      </c>
      <c r="B167" s="15">
        <f>'raw data'!B167</f>
        <v>0</v>
      </c>
      <c r="C167" s="15" t="str">
        <f>'raw data'!C167</f>
        <v>134R2(21-26)</v>
      </c>
      <c r="D167" s="81">
        <f>'raw data'!D167</f>
        <v>38385.06072916667</v>
      </c>
      <c r="E167" s="15">
        <f>'raw data'!E167</f>
        <v>980779.6812895734</v>
      </c>
      <c r="F167" s="31">
        <f>'raw data'!F167</f>
        <v>1.0922467161177876</v>
      </c>
    </row>
    <row r="168" spans="1:6" ht="11.25">
      <c r="A168" s="16">
        <f>'raw data'!A168</f>
        <v>0</v>
      </c>
      <c r="B168" s="15">
        <f>'raw data'!B168</f>
        <v>0</v>
      </c>
      <c r="C168" s="15" t="str">
        <f>'raw data'!C168</f>
        <v>135R2(53-63)</v>
      </c>
      <c r="D168" s="81">
        <f>'raw data'!D168</f>
        <v>38385.068194444444</v>
      </c>
      <c r="E168" s="15">
        <f>'raw data'!E168</f>
        <v>1272906.2371114634</v>
      </c>
      <c r="F168" s="31">
        <f>'raw data'!F168</f>
        <v>2.5132258852258347</v>
      </c>
    </row>
    <row r="169" spans="1:6" ht="11.25">
      <c r="A169" s="16">
        <f>'raw data'!A169</f>
        <v>0</v>
      </c>
      <c r="B169" s="15">
        <f>'raw data'!B169</f>
        <v>0</v>
      </c>
      <c r="C169" s="15" t="str">
        <f>'raw data'!C169</f>
        <v>JA-3 (1)</v>
      </c>
      <c r="D169" s="81">
        <f>'raw data'!D169</f>
        <v>38385.07568287037</v>
      </c>
      <c r="E169" s="15">
        <f>'raw data'!E169</f>
        <v>414345.7166937662</v>
      </c>
      <c r="F169" s="31">
        <f>'raw data'!F169</f>
        <v>3.3152741296538006</v>
      </c>
    </row>
    <row r="170" spans="1:6" ht="11.25">
      <c r="A170" s="16">
        <f>'raw data'!A170</f>
        <v>0</v>
      </c>
      <c r="B170" s="15">
        <f>'raw data'!B170</f>
        <v>0</v>
      </c>
      <c r="C170" s="15" t="str">
        <f>'raw data'!C170</f>
        <v>Drift (4)</v>
      </c>
      <c r="D170" s="81">
        <f>'raw data'!D170</f>
        <v>38385.08314814815</v>
      </c>
      <c r="E170" s="15">
        <f>'raw data'!E170</f>
        <v>798489.011557784</v>
      </c>
      <c r="F170" s="31">
        <f>'raw data'!F170</f>
        <v>2.6919763884531824</v>
      </c>
    </row>
    <row r="171" spans="1:6" ht="11.25">
      <c r="A171" s="16">
        <f>'raw data'!A171</f>
        <v>0</v>
      </c>
      <c r="B171" s="15">
        <f>'raw data'!B171</f>
        <v>0</v>
      </c>
      <c r="C171" s="15" t="str">
        <f>'raw data'!C171</f>
        <v>DTS-1 (1)</v>
      </c>
      <c r="D171" s="81">
        <f>'raw data'!D171</f>
        <v>38385.090636574074</v>
      </c>
      <c r="E171" s="15">
        <f>'raw data'!E171</f>
        <v>5399181.759796428</v>
      </c>
      <c r="F171" s="31">
        <f>'raw data'!F171</f>
        <v>1.3923416962179775</v>
      </c>
    </row>
    <row r="172" spans="1:6" ht="11.25">
      <c r="A172" s="16">
        <f>'raw data'!A172</f>
        <v>0</v>
      </c>
      <c r="B172" s="15">
        <f>'raw data'!B172</f>
        <v>0</v>
      </c>
      <c r="C172" s="15" t="str">
        <f>'raw data'!C172</f>
        <v>136R2(4-14)</v>
      </c>
      <c r="D172" s="81">
        <f>'raw data'!D172</f>
        <v>38385.09810185185</v>
      </c>
      <c r="E172" s="15">
        <f>'raw data'!E172</f>
        <v>3567319.208022328</v>
      </c>
      <c r="F172" s="31">
        <f>'raw data'!F172</f>
        <v>1.5153611837560765</v>
      </c>
    </row>
    <row r="173" spans="1:6" ht="11.25">
      <c r="A173" s="16">
        <f>'raw data'!A173</f>
        <v>0</v>
      </c>
      <c r="B173" s="15">
        <f>'raw data'!B173</f>
        <v>0</v>
      </c>
      <c r="C173" s="15" t="str">
        <f>'raw data'!C173</f>
        <v>137R2(132-135)</v>
      </c>
      <c r="D173" s="81">
        <f>'raw data'!D173</f>
        <v>38385.10556712963</v>
      </c>
      <c r="E173" s="15">
        <f>'raw data'!E173</f>
        <v>562299.8165278882</v>
      </c>
      <c r="F173" s="31">
        <f>'raw data'!F173</f>
        <v>2.0419348122086496</v>
      </c>
    </row>
    <row r="174" spans="1:6" ht="11.25">
      <c r="A174" s="16">
        <f>'raw data'!A174</f>
        <v>0</v>
      </c>
      <c r="B174" s="15">
        <f>'raw data'!B174</f>
        <v>0</v>
      </c>
      <c r="C174" s="15" t="str">
        <f>'raw data'!C174</f>
        <v>138R3(69-79)</v>
      </c>
      <c r="D174" s="81">
        <f>'raw data'!D174</f>
        <v>38385.113032407404</v>
      </c>
      <c r="E174" s="15">
        <f>'raw data'!E174</f>
        <v>1095092.4186898104</v>
      </c>
      <c r="F174" s="31">
        <f>'raw data'!F174</f>
        <v>2.340605206252702</v>
      </c>
    </row>
    <row r="175" spans="1:6" ht="11.25">
      <c r="A175" s="16">
        <f>'raw data'!A175</f>
        <v>0</v>
      </c>
      <c r="B175" s="15">
        <f>'raw data'!B175</f>
        <v>0</v>
      </c>
      <c r="C175" s="15" t="str">
        <f>'raw data'!C175</f>
        <v>Drift (5)</v>
      </c>
      <c r="D175" s="81">
        <f>'raw data'!D175</f>
        <v>38385.12049768519</v>
      </c>
      <c r="E175" s="177">
        <v>795694.77</v>
      </c>
      <c r="F175" s="178">
        <v>5.757534617833538</v>
      </c>
    </row>
    <row r="176" spans="1:6" ht="11.25">
      <c r="A176" s="16">
        <f>'raw data'!A176</f>
        <v>0</v>
      </c>
      <c r="B176" s="15">
        <f>'raw data'!B176</f>
        <v>0</v>
      </c>
      <c r="C176" s="15" t="str">
        <f>'raw data'!C176</f>
        <v>BIR-1 (2)</v>
      </c>
      <c r="D176" s="81">
        <f>'raw data'!D176</f>
        <v>38385.127974537034</v>
      </c>
      <c r="E176" s="15">
        <f>'raw data'!E176</f>
        <v>1073265.8219829171</v>
      </c>
      <c r="F176" s="31">
        <f>'raw data'!F176</f>
        <v>2.5000850796068055</v>
      </c>
    </row>
    <row r="177" spans="1:6" ht="11.25">
      <c r="A177" s="16">
        <f>'raw data'!A177</f>
        <v>0</v>
      </c>
      <c r="B177" s="15">
        <f>'raw data'!B177</f>
        <v>0</v>
      </c>
      <c r="C177" s="15" t="str">
        <f>'raw data'!C177</f>
        <v>139R3(126-133)</v>
      </c>
      <c r="D177" s="81">
        <f>'raw data'!D177</f>
        <v>38385.13543981482</v>
      </c>
      <c r="E177" s="15">
        <f>'raw data'!E177</f>
        <v>2706795.120784166</v>
      </c>
      <c r="F177" s="31">
        <f>'raw data'!F177</f>
        <v>4.089447340122831</v>
      </c>
    </row>
    <row r="178" spans="1:6" ht="11.25">
      <c r="A178" s="16">
        <f>'raw data'!A178</f>
        <v>0</v>
      </c>
      <c r="B178" s="15">
        <f>'raw data'!B178</f>
        <v>0</v>
      </c>
      <c r="C178" s="15" t="str">
        <f>'raw data'!C178</f>
        <v>140R2(11-19)</v>
      </c>
      <c r="D178" s="81">
        <f>'raw data'!D178</f>
        <v>38385.142916666664</v>
      </c>
      <c r="E178" s="15">
        <f>'raw data'!E178</f>
        <v>3331080.548108852</v>
      </c>
      <c r="F178" s="31">
        <f>'raw data'!F178</f>
        <v>2.5339237228186007</v>
      </c>
    </row>
    <row r="179" spans="1:6" ht="11.25">
      <c r="A179" s="16">
        <f>'raw data'!A179</f>
        <v>0</v>
      </c>
      <c r="B179" s="15">
        <f>'raw data'!B179</f>
        <v>0</v>
      </c>
      <c r="C179" s="15" t="str">
        <f>'raw data'!C179</f>
        <v>Acid Blank</v>
      </c>
      <c r="D179" s="81">
        <f>'raw data'!D179</f>
        <v>38385.15037037037</v>
      </c>
      <c r="E179" s="177">
        <v>584.425</v>
      </c>
      <c r="F179" s="178">
        <v>8.177841013029791</v>
      </c>
    </row>
    <row r="180" spans="1:6" ht="11.25">
      <c r="A180" s="16">
        <f>'raw data'!A180</f>
        <v>0</v>
      </c>
      <c r="B180" s="15">
        <f>'raw data'!B180</f>
        <v>0</v>
      </c>
      <c r="C180" s="15" t="str">
        <f>'raw data'!C180</f>
        <v>Drift (6)</v>
      </c>
      <c r="D180" s="81">
        <f>'raw data'!D180</f>
        <v>38385.15783564815</v>
      </c>
      <c r="E180" s="15">
        <f>'raw data'!E180</f>
        <v>830760.5743204474</v>
      </c>
      <c r="F180" s="31">
        <f>'raw data'!F180</f>
        <v>1.1820092422061297</v>
      </c>
    </row>
    <row r="181" spans="1:6" ht="11.25">
      <c r="A181" s="16">
        <f>'raw data'!A181</f>
        <v>0</v>
      </c>
      <c r="B181" s="15">
        <f>'raw data'!B181</f>
        <v>0</v>
      </c>
      <c r="C181" s="15" t="str">
        <f>'raw data'!C181</f>
        <v>140R3(91-101)</v>
      </c>
      <c r="D181" s="81">
        <f>'raw data'!D181</f>
        <v>38385.1653125</v>
      </c>
      <c r="E181" s="15">
        <f>'raw data'!E181</f>
        <v>599381.0278795752</v>
      </c>
      <c r="F181" s="31">
        <f>'raw data'!F181</f>
        <v>1.3906559485138428</v>
      </c>
    </row>
    <row r="182" spans="1:6" ht="11.25">
      <c r="A182" s="16">
        <f>'raw data'!A182</f>
        <v>0</v>
      </c>
      <c r="B182" s="15">
        <f>'raw data'!B182</f>
        <v>0</v>
      </c>
      <c r="C182" s="15" t="str">
        <f>'raw data'!C182</f>
        <v>JP-1 (2)</v>
      </c>
      <c r="D182" s="81">
        <f>'raw data'!D182</f>
        <v>38385.172800925924</v>
      </c>
      <c r="E182" s="15">
        <f>'raw data'!E182</f>
        <v>5195588.141703055</v>
      </c>
      <c r="F182" s="31">
        <f>'raw data'!F182</f>
        <v>1.8282537452665384</v>
      </c>
    </row>
    <row r="183" spans="1:6" ht="11.25">
      <c r="A183" s="16">
        <f>'raw data'!A183</f>
        <v>0</v>
      </c>
      <c r="B183" s="15">
        <f>'raw data'!B183</f>
        <v>0</v>
      </c>
      <c r="C183" s="15" t="str">
        <f>'raw data'!C183</f>
        <v>142R2(68-78)</v>
      </c>
      <c r="D183" s="81">
        <f>'raw data'!D183</f>
        <v>38385.1802662037</v>
      </c>
      <c r="E183" s="15">
        <f>'raw data'!E183</f>
        <v>985645.2064373707</v>
      </c>
      <c r="F183" s="31">
        <f>'raw data'!F183</f>
        <v>0.9464338850419394</v>
      </c>
    </row>
    <row r="184" spans="1:6" ht="11.25">
      <c r="A184" s="16">
        <f>'raw data'!A184</f>
        <v>0</v>
      </c>
      <c r="B184" s="15">
        <f>'raw data'!B184</f>
        <v>0</v>
      </c>
      <c r="C184" s="15" t="str">
        <f>'raw data'!C184</f>
        <v>144R1(41-49)</v>
      </c>
      <c r="D184" s="81">
        <f>'raw data'!D184</f>
        <v>38385.187743055554</v>
      </c>
      <c r="E184" s="15">
        <f>'raw data'!E184</f>
        <v>1385972.1671729116</v>
      </c>
      <c r="F184" s="31">
        <f>'raw data'!F184</f>
        <v>1.7603766302340178</v>
      </c>
    </row>
    <row r="185" spans="1:6" ht="11.25">
      <c r="A185" s="16">
        <f>'raw data'!A185</f>
        <v>0</v>
      </c>
      <c r="B185" s="15">
        <f>'raw data'!B185</f>
        <v>0</v>
      </c>
      <c r="C185" s="15" t="str">
        <f>'raw data'!C185</f>
        <v>Drift (7)</v>
      </c>
      <c r="D185" s="81">
        <f>'raw data'!D185</f>
        <v>38385.19519675926</v>
      </c>
      <c r="E185" s="15">
        <f>'raw data'!E185</f>
        <v>847703.1032692981</v>
      </c>
      <c r="F185" s="31">
        <f>'raw data'!F185</f>
        <v>0.41430245327512916</v>
      </c>
    </row>
    <row r="186" spans="1:6" ht="11.25">
      <c r="A186" s="16">
        <f>'raw data'!A186</f>
        <v>0</v>
      </c>
      <c r="B186" s="15">
        <f>'raw data'!B186</f>
        <v>0</v>
      </c>
      <c r="C186" s="15" t="str">
        <f>'raw data'!C186</f>
        <v>JA-3 (2)</v>
      </c>
      <c r="D186" s="81">
        <f>'raw data'!D186</f>
        <v>38385.202673611115</v>
      </c>
      <c r="E186" s="15">
        <f>'raw data'!E186</f>
        <v>440577.4299684375</v>
      </c>
      <c r="F186" s="31">
        <f>'raw data'!F186</f>
        <v>2.070575639487628</v>
      </c>
    </row>
    <row r="187" spans="1:6" ht="11.25">
      <c r="A187" s="16">
        <f>'raw data'!A187</f>
        <v>0</v>
      </c>
      <c r="B187" s="15">
        <f>'raw data'!B187</f>
        <v>0</v>
      </c>
      <c r="C187" s="15" t="str">
        <f>'raw data'!C187</f>
        <v>Blank (2)</v>
      </c>
      <c r="D187" s="81">
        <f>'raw data'!D187</f>
        <v>38385.21013888889</v>
      </c>
      <c r="E187" s="15">
        <f>'raw data'!E187</f>
        <v>776.8431922447566</v>
      </c>
      <c r="F187" s="31">
        <f>'raw data'!F187</f>
        <v>1.8656587785389422</v>
      </c>
    </row>
    <row r="188" spans="1:6" ht="11.25">
      <c r="A188" s="16">
        <f>'raw data'!A188</f>
        <v>0</v>
      </c>
      <c r="B188" s="15">
        <f>'raw data'!B188</f>
        <v>0</v>
      </c>
      <c r="C188" s="15" t="str">
        <f>'raw data'!C188</f>
        <v>DTS-1 (2)</v>
      </c>
      <c r="D188" s="81">
        <f>'raw data'!D188</f>
        <v>38385.21758101852</v>
      </c>
      <c r="E188" s="15">
        <f>'raw data'!E188</f>
        <v>5704654.193597895</v>
      </c>
      <c r="F188" s="31">
        <f>'raw data'!F188</f>
        <v>2.2331677128462495</v>
      </c>
    </row>
    <row r="189" spans="1:6" ht="11.25">
      <c r="A189" s="16">
        <f>'raw data'!A189</f>
        <v>0</v>
      </c>
      <c r="B189" s="15">
        <f>'raw data'!B189</f>
        <v>0</v>
      </c>
      <c r="C189" s="15" t="str">
        <f>'raw data'!C189</f>
        <v>Acid Blank</v>
      </c>
      <c r="D189" s="81">
        <f>'raw data'!D189</f>
        <v>38385.225023148145</v>
      </c>
      <c r="E189" s="15">
        <f>'raw data'!E189</f>
        <v>536.980768606441</v>
      </c>
      <c r="F189" s="31">
        <f>'raw data'!F189</f>
        <v>1.8982870742586846</v>
      </c>
    </row>
    <row r="190" spans="1:6" ht="11.25">
      <c r="A190" s="16">
        <f>'raw data'!A190</f>
        <v>0</v>
      </c>
      <c r="B190" s="15">
        <f>'raw data'!B190</f>
        <v>0</v>
      </c>
      <c r="C190" s="15" t="str">
        <f>'raw data'!C190</f>
        <v>Drift (8)</v>
      </c>
      <c r="D190" s="81">
        <f>'raw data'!D190</f>
        <v>38385.23243055555</v>
      </c>
      <c r="E190" s="15">
        <f>'raw data'!E190</f>
        <v>852038.0226903016</v>
      </c>
      <c r="F190" s="31">
        <f>'raw data'!F190</f>
        <v>1.083703585244266</v>
      </c>
    </row>
    <row r="191" spans="1:6" ht="11.25">
      <c r="A191" s="16">
        <f>'raw data'!A191</f>
        <v>0</v>
      </c>
      <c r="B191" s="15">
        <f>'raw data'!B191</f>
        <v>0</v>
      </c>
      <c r="C191" s="15">
        <f>'raw data'!C191</f>
        <v>0</v>
      </c>
      <c r="D191" s="81">
        <f>'raw data'!D191</f>
        <v>0</v>
      </c>
      <c r="E191" s="15">
        <f>'raw data'!E191</f>
        <v>0</v>
      </c>
      <c r="F191" s="31">
        <f>'raw data'!F191</f>
        <v>0</v>
      </c>
    </row>
    <row r="192" spans="1:6" ht="11.25">
      <c r="A192" s="16">
        <f>'raw data'!A192</f>
        <v>0</v>
      </c>
      <c r="B192" s="15">
        <f>'raw data'!B192</f>
        <v>0</v>
      </c>
      <c r="C192" s="15">
        <f>'raw data'!C192</f>
        <v>0</v>
      </c>
      <c r="D192" s="81">
        <f>'raw data'!D192</f>
        <v>0</v>
      </c>
      <c r="E192" s="15">
        <f>'raw data'!E192</f>
        <v>1114826.2615609134</v>
      </c>
      <c r="F192" s="31">
        <f>'raw data'!F192</f>
        <v>1.2176066021637784</v>
      </c>
    </row>
    <row r="193" spans="1:6" ht="11.25">
      <c r="A193" s="16">
        <f>'raw data'!A193</f>
        <v>0</v>
      </c>
      <c r="B193" s="15">
        <f>'raw data'!B193</f>
        <v>0</v>
      </c>
      <c r="C193" s="15">
        <f>'raw data'!C193</f>
        <v>0</v>
      </c>
      <c r="D193" s="81">
        <f>'raw data'!D193</f>
        <v>0</v>
      </c>
      <c r="E193" s="15">
        <f>'raw data'!E193</f>
        <v>1070630.2168525385</v>
      </c>
      <c r="F193" s="31">
        <f>'raw data'!F193</f>
        <v>0</v>
      </c>
    </row>
    <row r="194" spans="1:6" ht="11.25">
      <c r="A194" s="16">
        <f>'raw data'!A194</f>
        <v>0</v>
      </c>
      <c r="B194" s="15">
        <f>'raw data'!B194</f>
        <v>0</v>
      </c>
      <c r="C194" s="15">
        <f>'raw data'!C194</f>
        <v>0</v>
      </c>
      <c r="D194" s="81">
        <f>'raw data'!D194</f>
        <v>0</v>
      </c>
      <c r="E194" s="15">
        <f>'raw data'!E194</f>
        <v>96.03561144617329</v>
      </c>
      <c r="F194" s="31" t="str">
        <f>'raw data'!F194</f>
        <v>%</v>
      </c>
    </row>
    <row r="195" spans="1:6" ht="11.25">
      <c r="A195" s="16">
        <f>'raw data'!A195</f>
        <v>0</v>
      </c>
      <c r="B195" s="15">
        <f>'raw data'!B195</f>
        <v>0</v>
      </c>
      <c r="C195" s="15">
        <f>'raw data'!C195</f>
        <v>0</v>
      </c>
      <c r="D195" s="81">
        <f>'raw data'!D195</f>
        <v>0</v>
      </c>
      <c r="E195" s="15">
        <f>'raw data'!E195</f>
        <v>0</v>
      </c>
      <c r="F195" s="31">
        <f>'raw data'!F195</f>
        <v>0</v>
      </c>
    </row>
    <row r="196" spans="1:6" ht="11.25">
      <c r="A196" s="16">
        <f>'raw data'!A196</f>
        <v>0</v>
      </c>
      <c r="B196" s="15">
        <f>'raw data'!B196</f>
        <v>0</v>
      </c>
      <c r="C196" s="15">
        <f>'raw data'!C196</f>
        <v>0</v>
      </c>
      <c r="D196" s="81">
        <f>'raw data'!D196</f>
        <v>0</v>
      </c>
      <c r="E196" s="15">
        <f>'raw data'!E196</f>
        <v>0</v>
      </c>
      <c r="F196" s="31">
        <f>'raw data'!F196</f>
        <v>0</v>
      </c>
    </row>
    <row r="197" spans="1:6" ht="11.25">
      <c r="A197" s="16">
        <f>'raw data'!A197</f>
        <v>0</v>
      </c>
      <c r="B197" s="15">
        <f>'raw data'!B197</f>
        <v>0</v>
      </c>
      <c r="C197" s="15" t="str">
        <f>'raw data'!C197</f>
        <v>Sample_Name</v>
      </c>
      <c r="D197" s="81" t="str">
        <f>'raw data'!D197</f>
        <v>DateTime_Measured</v>
      </c>
      <c r="E197" s="15" t="str">
        <f>'raw data'!E197</f>
        <v>Net_Intensity</v>
      </c>
      <c r="F197" s="31" t="str">
        <f>'raw data'!F197</f>
        <v>RSD(%)</v>
      </c>
    </row>
    <row r="198" spans="1:6" ht="11.25">
      <c r="A198" s="16" t="str">
        <f>'raw data'!A198</f>
        <v>Mn 257.610</v>
      </c>
      <c r="B198" s="15">
        <f>'raw data'!B198</f>
        <v>0</v>
      </c>
      <c r="C198" s="15" t="str">
        <f>'raw data'!C198</f>
        <v>Drift (1)</v>
      </c>
      <c r="D198" s="81">
        <f>'raw data'!D198</f>
        <v>38384.99949074074</v>
      </c>
      <c r="E198" s="15">
        <f>'raw data'!E198</f>
        <v>407508.325554212</v>
      </c>
      <c r="F198" s="31">
        <f>'raw data'!F198</f>
        <v>1.6451980416879777</v>
      </c>
    </row>
    <row r="199" spans="1:6" ht="11.25">
      <c r="A199" s="16">
        <f>'raw data'!A199</f>
        <v>0</v>
      </c>
      <c r="B199" s="15">
        <f>'raw data'!B199</f>
        <v>0</v>
      </c>
      <c r="C199" s="15" t="str">
        <f>'raw data'!C199</f>
        <v>Blank 1</v>
      </c>
      <c r="D199" s="81">
        <f>'raw data'!D199</f>
        <v>38385.00699074074</v>
      </c>
      <c r="E199" s="15">
        <f>'raw data'!E199</f>
        <v>21177.069739371538</v>
      </c>
      <c r="F199" s="31">
        <f>'raw data'!F199</f>
        <v>1.7150808948453249</v>
      </c>
    </row>
    <row r="200" spans="1:6" ht="11.25">
      <c r="A200" s="16">
        <f>'raw data'!A200</f>
        <v>0</v>
      </c>
      <c r="B200" s="15">
        <f>'raw data'!B200</f>
        <v>0</v>
      </c>
      <c r="C200" s="15" t="str">
        <f>'raw data'!C200</f>
        <v>BIR-1 (1)</v>
      </c>
      <c r="D200" s="81">
        <f>'raw data'!D200</f>
        <v>38385.01445601852</v>
      </c>
      <c r="E200" s="15">
        <f>'raw data'!E200</f>
        <v>413974.5789863294</v>
      </c>
      <c r="F200" s="31">
        <f>'raw data'!F200</f>
        <v>0.16997461804254688</v>
      </c>
    </row>
    <row r="201" spans="1:6" ht="11.25">
      <c r="A201" s="16">
        <f>'raw data'!A201</f>
        <v>0</v>
      </c>
      <c r="B201" s="15">
        <f>'raw data'!B201</f>
        <v>0</v>
      </c>
      <c r="C201" s="15" t="str">
        <f>'raw data'!C201</f>
        <v>Drift (2)</v>
      </c>
      <c r="D201" s="81">
        <f>'raw data'!D201</f>
        <v>38385.02195601852</v>
      </c>
      <c r="E201" s="15">
        <f>'raw data'!E201</f>
        <v>406454.49327420944</v>
      </c>
      <c r="F201" s="31">
        <f>'raw data'!F201</f>
        <v>3.165935532210931</v>
      </c>
    </row>
    <row r="202" spans="1:6" ht="11.25">
      <c r="A202" s="16">
        <f>'raw data'!A202</f>
        <v>0</v>
      </c>
      <c r="B202" s="15">
        <f>'raw data'!B202</f>
        <v>0</v>
      </c>
      <c r="C202" s="15" t="str">
        <f>'raw data'!C202</f>
        <v>JP-1 (1)</v>
      </c>
      <c r="D202" s="81">
        <f>'raw data'!D202</f>
        <v>38385.02943287037</v>
      </c>
      <c r="E202" s="15">
        <f>'raw data'!E202</f>
        <v>287236.2360270818</v>
      </c>
      <c r="F202" s="31">
        <f>'raw data'!F202</f>
        <v>2.2039732198093436</v>
      </c>
    </row>
    <row r="203" spans="1:6" ht="11.25">
      <c r="A203" s="16">
        <f>'raw data'!A203</f>
        <v>0</v>
      </c>
      <c r="B203" s="15">
        <f>'raw data'!B203</f>
        <v>0</v>
      </c>
      <c r="C203" s="15" t="str">
        <f>'raw data'!C203</f>
        <v>132R1(36-45)</v>
      </c>
      <c r="D203" s="81">
        <f>'raw data'!D203</f>
        <v>38385.03690972222</v>
      </c>
      <c r="E203" s="15">
        <f>'raw data'!E203</f>
        <v>357241.4576563835</v>
      </c>
      <c r="F203" s="31">
        <f>'raw data'!F203</f>
        <v>3.0890776637510644</v>
      </c>
    </row>
    <row r="204" spans="1:6" ht="11.25">
      <c r="A204" s="16">
        <f>'raw data'!A204</f>
        <v>0</v>
      </c>
      <c r="B204" s="15">
        <f>'raw data'!B204</f>
        <v>0</v>
      </c>
      <c r="C204" s="15" t="str">
        <f>'raw data'!C204</f>
        <v>Drift (3)</v>
      </c>
      <c r="D204" s="81">
        <f>'raw data'!D204</f>
        <v>38385.04439814815</v>
      </c>
      <c r="E204" s="15">
        <f>'raw data'!E204</f>
        <v>412957.17634248734</v>
      </c>
      <c r="F204" s="31">
        <f>'raw data'!F204</f>
        <v>2.3437940844069014</v>
      </c>
    </row>
    <row r="205" spans="1:6" ht="11.25">
      <c r="A205" s="16">
        <f>'raw data'!A205</f>
        <v>0</v>
      </c>
      <c r="B205" s="15">
        <f>'raw data'!B205</f>
        <v>0</v>
      </c>
      <c r="C205" s="15" t="str">
        <f>'raw data'!C205</f>
        <v>133R2(45-50)</v>
      </c>
      <c r="D205" s="81">
        <f>'raw data'!D205</f>
        <v>38385.051886574074</v>
      </c>
      <c r="E205" s="15">
        <f>'raw data'!E205</f>
        <v>369423.72042226547</v>
      </c>
      <c r="F205" s="31">
        <f>'raw data'!F205</f>
        <v>1.7963032576261924</v>
      </c>
    </row>
    <row r="206" spans="1:6" ht="11.25">
      <c r="A206" s="16">
        <f>'raw data'!A206</f>
        <v>0</v>
      </c>
      <c r="B206" s="15">
        <f>'raw data'!B206</f>
        <v>0</v>
      </c>
      <c r="C206" s="15" t="str">
        <f>'raw data'!C206</f>
        <v>134R2(21-26)</v>
      </c>
      <c r="D206" s="81">
        <f>'raw data'!D206</f>
        <v>38385.059375</v>
      </c>
      <c r="E206" s="15">
        <f>'raw data'!E206</f>
        <v>399108.8736847242</v>
      </c>
      <c r="F206" s="31">
        <f>'raw data'!F206</f>
        <v>0.9417089610898535</v>
      </c>
    </row>
    <row r="207" spans="1:6" ht="11.25">
      <c r="A207" s="16">
        <f>'raw data'!A207</f>
        <v>0</v>
      </c>
      <c r="B207" s="15">
        <f>'raw data'!B207</f>
        <v>0</v>
      </c>
      <c r="C207" s="15" t="str">
        <f>'raw data'!C207</f>
        <v>135R2(53-63)</v>
      </c>
      <c r="D207" s="81">
        <f>'raw data'!D207</f>
        <v>38385.06685185185</v>
      </c>
      <c r="E207" s="15">
        <f>'raw data'!E207</f>
        <v>336467.6444274584</v>
      </c>
      <c r="F207" s="31">
        <f>'raw data'!F207</f>
        <v>0.5707583045371946</v>
      </c>
    </row>
    <row r="208" spans="1:6" ht="11.25">
      <c r="A208" s="16">
        <f>'raw data'!A208</f>
        <v>0</v>
      </c>
      <c r="B208" s="15">
        <f>'raw data'!B208</f>
        <v>0</v>
      </c>
      <c r="C208" s="15" t="str">
        <f>'raw data'!C208</f>
        <v>JA-3 (1)</v>
      </c>
      <c r="D208" s="81">
        <f>'raw data'!D208</f>
        <v>38385.074328703704</v>
      </c>
      <c r="E208" s="15">
        <f>'raw data'!E208</f>
        <v>268333.8239045118</v>
      </c>
      <c r="F208" s="31">
        <f>'raw data'!F208</f>
        <v>0.42736308343649354</v>
      </c>
    </row>
    <row r="209" spans="1:6" ht="11.25">
      <c r="A209" s="16">
        <f>'raw data'!A209</f>
        <v>0</v>
      </c>
      <c r="B209" s="15">
        <f>'raw data'!B209</f>
        <v>0</v>
      </c>
      <c r="C209" s="15" t="str">
        <f>'raw data'!C209</f>
        <v>Drift (4)</v>
      </c>
      <c r="D209" s="81">
        <f>'raw data'!D209</f>
        <v>38385.08180555556</v>
      </c>
      <c r="E209" s="15">
        <f>'raw data'!E209</f>
        <v>409755.0530474981</v>
      </c>
      <c r="F209" s="31">
        <f>'raw data'!F209</f>
        <v>3.9797129769825754</v>
      </c>
    </row>
    <row r="210" spans="1:6" ht="11.25">
      <c r="A210" s="16">
        <f>'raw data'!A210</f>
        <v>0</v>
      </c>
      <c r="B210" s="15">
        <f>'raw data'!B210</f>
        <v>0</v>
      </c>
      <c r="C210" s="15" t="str">
        <f>'raw data'!C210</f>
        <v>DTS-1 (1)</v>
      </c>
      <c r="D210" s="81">
        <f>'raw data'!D210</f>
        <v>38385.08928240741</v>
      </c>
      <c r="E210" s="15">
        <f>'raw data'!E210</f>
        <v>303944.78286806494</v>
      </c>
      <c r="F210" s="31">
        <f>'raw data'!F210</f>
        <v>1.405438201296031</v>
      </c>
    </row>
    <row r="211" spans="1:6" ht="11.25">
      <c r="A211" s="16">
        <f>'raw data'!A211</f>
        <v>0</v>
      </c>
      <c r="B211" s="15">
        <f>'raw data'!B211</f>
        <v>0</v>
      </c>
      <c r="C211" s="15" t="str">
        <f>'raw data'!C211</f>
        <v>136R2(4-14)</v>
      </c>
      <c r="D211" s="81">
        <f>'raw data'!D211</f>
        <v>38385.09674768519</v>
      </c>
      <c r="E211" s="15">
        <f>'raw data'!E211</f>
        <v>380147.9867728526</v>
      </c>
      <c r="F211" s="31">
        <f>'raw data'!F211</f>
        <v>1.4109719458495074</v>
      </c>
    </row>
    <row r="212" spans="1:6" ht="11.25">
      <c r="A212" s="16">
        <f>'raw data'!A212</f>
        <v>0</v>
      </c>
      <c r="B212" s="15">
        <f>'raw data'!B212</f>
        <v>0</v>
      </c>
      <c r="C212" s="15" t="str">
        <f>'raw data'!C212</f>
        <v>137R2(132-135)</v>
      </c>
      <c r="D212" s="81">
        <f>'raw data'!D212</f>
        <v>38385.10422453703</v>
      </c>
      <c r="E212" s="15">
        <f>'raw data'!E212</f>
        <v>888585.7614310582</v>
      </c>
      <c r="F212" s="31">
        <f>'raw data'!F212</f>
        <v>2.2346463037281237</v>
      </c>
    </row>
    <row r="213" spans="1:6" ht="11.25">
      <c r="A213" s="16">
        <f>'raw data'!A213</f>
        <v>0</v>
      </c>
      <c r="B213" s="15">
        <f>'raw data'!B213</f>
        <v>0</v>
      </c>
      <c r="C213" s="15" t="str">
        <f>'raw data'!C213</f>
        <v>138R3(69-79)</v>
      </c>
      <c r="D213" s="81">
        <f>'raw data'!D213</f>
        <v>38385.11167824074</v>
      </c>
      <c r="E213" s="15">
        <f>'raw data'!E213</f>
        <v>370068.37538894266</v>
      </c>
      <c r="F213" s="31">
        <f>'raw data'!F213</f>
        <v>0.7615811140160276</v>
      </c>
    </row>
    <row r="214" spans="1:6" ht="11.25">
      <c r="A214" s="16">
        <f>'raw data'!A214</f>
        <v>0</v>
      </c>
      <c r="B214" s="15">
        <f>'raw data'!B214</f>
        <v>0</v>
      </c>
      <c r="C214" s="15" t="str">
        <f>'raw data'!C214</f>
        <v>Drift (5)</v>
      </c>
      <c r="D214" s="81">
        <f>'raw data'!D214</f>
        <v>38385.11914351852</v>
      </c>
      <c r="E214" s="15">
        <f>'raw data'!E214</f>
        <v>428084.6216293996</v>
      </c>
      <c r="F214" s="31">
        <f>'raw data'!F214</f>
        <v>1.689849158178664</v>
      </c>
    </row>
    <row r="215" spans="1:6" ht="11.25">
      <c r="A215" s="16">
        <f>'raw data'!A215</f>
        <v>0</v>
      </c>
      <c r="B215" s="15">
        <f>'raw data'!B215</f>
        <v>0</v>
      </c>
      <c r="C215" s="15" t="str">
        <f>'raw data'!C215</f>
        <v>BIR-1 (2)</v>
      </c>
      <c r="D215" s="81">
        <f>'raw data'!D215</f>
        <v>38385.126608796294</v>
      </c>
      <c r="E215" s="15">
        <f>'raw data'!E215</f>
        <v>441196.5899345055</v>
      </c>
      <c r="F215" s="31">
        <f>'raw data'!F215</f>
        <v>1.7631311904374523</v>
      </c>
    </row>
    <row r="216" spans="1:6" ht="11.25">
      <c r="A216" s="16">
        <f>'raw data'!A216</f>
        <v>0</v>
      </c>
      <c r="B216" s="15">
        <f>'raw data'!B216</f>
        <v>0</v>
      </c>
      <c r="C216" s="15" t="str">
        <f>'raw data'!C216</f>
        <v>139R3(126-133)</v>
      </c>
      <c r="D216" s="81">
        <f>'raw data'!D216</f>
        <v>38385.13408564815</v>
      </c>
      <c r="E216" s="15">
        <f>'raw data'!E216</f>
        <v>340108.3772395452</v>
      </c>
      <c r="F216" s="31">
        <f>'raw data'!F216</f>
        <v>0.18290279673783633</v>
      </c>
    </row>
    <row r="217" spans="1:6" ht="11.25">
      <c r="A217" s="16">
        <f>'raw data'!A217</f>
        <v>0</v>
      </c>
      <c r="B217" s="15">
        <f>'raw data'!B217</f>
        <v>0</v>
      </c>
      <c r="C217" s="15" t="str">
        <f>'raw data'!C217</f>
        <v>140R2(11-19)</v>
      </c>
      <c r="D217" s="81">
        <f>'raw data'!D217</f>
        <v>38385.1415625</v>
      </c>
      <c r="E217" s="15">
        <f>'raw data'!E217</f>
        <v>652360.4820922241</v>
      </c>
      <c r="F217" s="31">
        <f>'raw data'!F217</f>
        <v>0.9982541170669667</v>
      </c>
    </row>
    <row r="218" spans="1:6" ht="11.25">
      <c r="A218" s="16">
        <f>'raw data'!A218</f>
        <v>0</v>
      </c>
      <c r="B218" s="15">
        <f>'raw data'!B218</f>
        <v>0</v>
      </c>
      <c r="C218" s="15" t="str">
        <f>'raw data'!C218</f>
        <v>Acid Blank</v>
      </c>
      <c r="D218" s="81">
        <f>'raw data'!D218</f>
        <v>38385.14902777778</v>
      </c>
      <c r="E218" s="15">
        <f>'raw data'!E218</f>
        <v>21763.26811250051</v>
      </c>
      <c r="F218" s="31">
        <f>'raw data'!F218</f>
        <v>0.894249096786957</v>
      </c>
    </row>
    <row r="219" spans="1:6" ht="11.25">
      <c r="A219" s="16">
        <f>'raw data'!A219</f>
        <v>0</v>
      </c>
      <c r="B219" s="15">
        <f>'raw data'!B219</f>
        <v>0</v>
      </c>
      <c r="C219" s="15" t="str">
        <f>'raw data'!C219</f>
        <v>Drift (6)</v>
      </c>
      <c r="D219" s="81">
        <f>'raw data'!D219</f>
        <v>38385.156481481485</v>
      </c>
      <c r="E219" s="15">
        <f>'raw data'!E219</f>
        <v>441690.2161156386</v>
      </c>
      <c r="F219" s="31">
        <f>'raw data'!F219</f>
        <v>1.7224186885371549</v>
      </c>
    </row>
    <row r="220" spans="1:6" ht="11.25">
      <c r="A220" s="16">
        <f>'raw data'!A220</f>
        <v>0</v>
      </c>
      <c r="B220" s="15">
        <f>'raw data'!B220</f>
        <v>0</v>
      </c>
      <c r="C220" s="15" t="str">
        <f>'raw data'!C220</f>
        <v>140R3(91-101)</v>
      </c>
      <c r="D220" s="81">
        <f>'raw data'!D220</f>
        <v>38385.16395833333</v>
      </c>
      <c r="E220" s="15">
        <f>'raw data'!E220</f>
        <v>767338.3574091569</v>
      </c>
      <c r="F220" s="31">
        <f>'raw data'!F220</f>
        <v>2.4972842274262406</v>
      </c>
    </row>
    <row r="221" spans="1:6" ht="11.25">
      <c r="A221" s="16">
        <f>'raw data'!A221</f>
        <v>0</v>
      </c>
      <c r="B221" s="15">
        <f>'raw data'!B221</f>
        <v>0</v>
      </c>
      <c r="C221" s="15" t="str">
        <f>'raw data'!C221</f>
        <v>JP-1 (2)</v>
      </c>
      <c r="D221" s="81">
        <f>'raw data'!D221</f>
        <v>38385.171435185184</v>
      </c>
      <c r="E221" s="15">
        <f>'raw data'!E221</f>
        <v>319276.9451894735</v>
      </c>
      <c r="F221" s="31">
        <f>'raw data'!F221</f>
        <v>1.9213714804359652</v>
      </c>
    </row>
    <row r="222" spans="1:6" ht="11.25">
      <c r="A222" s="16">
        <f>'raw data'!A222</f>
        <v>0</v>
      </c>
      <c r="B222" s="15">
        <f>'raw data'!B222</f>
        <v>0</v>
      </c>
      <c r="C222" s="15" t="str">
        <f>'raw data'!C222</f>
        <v>142R2(68-78)</v>
      </c>
      <c r="D222" s="81">
        <f>'raw data'!D222</f>
        <v>38385.17891203704</v>
      </c>
      <c r="E222" s="15">
        <f>'raw data'!E222</f>
        <v>286169.88781245303</v>
      </c>
      <c r="F222" s="31">
        <f>'raw data'!F222</f>
        <v>1.2182102615954178</v>
      </c>
    </row>
    <row r="223" spans="1:6" ht="11.25">
      <c r="A223" s="16">
        <f>'raw data'!A223</f>
        <v>0</v>
      </c>
      <c r="B223" s="15">
        <f>'raw data'!B223</f>
        <v>0</v>
      </c>
      <c r="C223" s="15" t="str">
        <f>'raw data'!C223</f>
        <v>144R1(41-49)</v>
      </c>
      <c r="D223" s="81">
        <f>'raw data'!D223</f>
        <v>38385.18638888889</v>
      </c>
      <c r="E223" s="15">
        <f>'raw data'!E223</f>
        <v>353929.3093797391</v>
      </c>
      <c r="F223" s="31">
        <f>'raw data'!F223</f>
        <v>2.6071858748990957</v>
      </c>
    </row>
    <row r="224" spans="1:6" ht="11.25">
      <c r="A224" s="16">
        <f>'raw data'!A224</f>
        <v>0</v>
      </c>
      <c r="B224" s="15">
        <f>'raw data'!B224</f>
        <v>0</v>
      </c>
      <c r="C224" s="15" t="str">
        <f>'raw data'!C224</f>
        <v>Drift (7)</v>
      </c>
      <c r="D224" s="81">
        <f>'raw data'!D224</f>
        <v>38385.19384259259</v>
      </c>
      <c r="E224" s="15">
        <f>'raw data'!E224</f>
        <v>445874.03457609564</v>
      </c>
      <c r="F224" s="31">
        <f>'raw data'!F224</f>
        <v>3.3554869004454764</v>
      </c>
    </row>
    <row r="225" spans="1:6" ht="11.25">
      <c r="A225" s="16">
        <f>'raw data'!A225</f>
        <v>0</v>
      </c>
      <c r="B225" s="15">
        <f>'raw data'!B225</f>
        <v>0</v>
      </c>
      <c r="C225" s="15" t="str">
        <f>'raw data'!C225</f>
        <v>JA-3 (2)</v>
      </c>
      <c r="D225" s="81">
        <f>'raw data'!D225</f>
        <v>38385.201319444444</v>
      </c>
      <c r="E225" s="15">
        <f>'raw data'!E225</f>
        <v>293817.3548676148</v>
      </c>
      <c r="F225" s="31">
        <f>'raw data'!F225</f>
        <v>1.000043118473002</v>
      </c>
    </row>
    <row r="226" spans="1:6" ht="11.25">
      <c r="A226" s="16">
        <f>'raw data'!A226</f>
        <v>0</v>
      </c>
      <c r="B226" s="15">
        <f>'raw data'!B226</f>
        <v>0</v>
      </c>
      <c r="C226" s="15" t="str">
        <f>'raw data'!C226</f>
        <v>Blank (2)</v>
      </c>
      <c r="D226" s="81">
        <f>'raw data'!D226</f>
        <v>38385.20878472222</v>
      </c>
      <c r="E226" s="15">
        <f>'raw data'!E226</f>
        <v>19763.844380428392</v>
      </c>
      <c r="F226" s="31">
        <f>'raw data'!F226</f>
        <v>2.8953489327459954</v>
      </c>
    </row>
    <row r="227" spans="1:6" ht="11.25">
      <c r="A227" s="16">
        <f>'raw data'!A227</f>
        <v>0</v>
      </c>
      <c r="B227" s="15">
        <f>'raw data'!B227</f>
        <v>0</v>
      </c>
      <c r="C227" s="15" t="str">
        <f>'raw data'!C227</f>
        <v>DTS-1 (2)</v>
      </c>
      <c r="D227" s="81">
        <f>'raw data'!D227</f>
        <v>38385.21623842593</v>
      </c>
      <c r="E227" s="15">
        <f>'raw data'!E227</f>
        <v>324039.3382980029</v>
      </c>
      <c r="F227" s="31">
        <f>'raw data'!F227</f>
        <v>0.861762922665168</v>
      </c>
    </row>
    <row r="228" spans="1:6" ht="11.25">
      <c r="A228" s="16">
        <f>'raw data'!A228</f>
        <v>0</v>
      </c>
      <c r="B228" s="15">
        <f>'raw data'!B228</f>
        <v>0</v>
      </c>
      <c r="C228" s="15" t="str">
        <f>'raw data'!C228</f>
        <v>Acid Blank</v>
      </c>
      <c r="D228" s="81">
        <f>'raw data'!D228</f>
        <v>38385.22368055556</v>
      </c>
      <c r="E228" s="15">
        <f>'raw data'!E228</f>
        <v>21206.010121822357</v>
      </c>
      <c r="F228" s="31">
        <f>'raw data'!F228</f>
        <v>1.478786882824101</v>
      </c>
    </row>
    <row r="229" spans="1:6" ht="11.25">
      <c r="A229" s="16">
        <f>'raw data'!A229</f>
        <v>0</v>
      </c>
      <c r="B229" s="15">
        <f>'raw data'!B229</f>
        <v>0</v>
      </c>
      <c r="C229" s="15" t="str">
        <f>'raw data'!C229</f>
        <v>Drift (8)</v>
      </c>
      <c r="D229" s="81">
        <f>'raw data'!D229</f>
        <v>38385.231099537035</v>
      </c>
      <c r="E229" s="15">
        <f>'raw data'!E229</f>
        <v>461555.4872940406</v>
      </c>
      <c r="F229" s="31">
        <f>'raw data'!F229</f>
        <v>0.8586310909827177</v>
      </c>
    </row>
    <row r="230" spans="1:6" ht="11.25">
      <c r="A230" s="16">
        <f>'raw data'!A230</f>
        <v>0</v>
      </c>
      <c r="B230" s="15">
        <f>'raw data'!B230</f>
        <v>0</v>
      </c>
      <c r="C230" s="15">
        <f>'raw data'!C230</f>
        <v>0</v>
      </c>
      <c r="D230" s="81">
        <f>'raw data'!D230</f>
        <v>0</v>
      </c>
      <c r="E230" s="15">
        <f>'raw data'!E230</f>
        <v>0</v>
      </c>
      <c r="F230" s="31">
        <f>'raw data'!F230</f>
        <v>0</v>
      </c>
    </row>
    <row r="231" spans="1:6" ht="11.25">
      <c r="A231" s="16">
        <f>'raw data'!A231</f>
        <v>0</v>
      </c>
      <c r="B231" s="15">
        <f>'raw data'!B231</f>
        <v>0</v>
      </c>
      <c r="C231" s="15">
        <f>'raw data'!C231</f>
        <v>0</v>
      </c>
      <c r="D231" s="81">
        <f>'raw data'!D231</f>
        <v>0</v>
      </c>
      <c r="E231" s="15">
        <f>'raw data'!E231</f>
        <v>799516.3286641873</v>
      </c>
      <c r="F231" s="31">
        <f>'raw data'!F231</f>
        <v>1.2012702463737104</v>
      </c>
    </row>
    <row r="232" spans="1:6" ht="11.25">
      <c r="A232" s="16">
        <f>'raw data'!A232</f>
        <v>0</v>
      </c>
      <c r="B232" s="15">
        <f>'raw data'!B232</f>
        <v>0</v>
      </c>
      <c r="C232" s="15">
        <f>'raw data'!C232</f>
        <v>0</v>
      </c>
      <c r="D232" s="81">
        <f>'raw data'!D232</f>
        <v>0</v>
      </c>
      <c r="E232" s="15">
        <f>'raw data'!E232</f>
        <v>289836.0295037815</v>
      </c>
      <c r="F232" s="31">
        <f>'raw data'!F232</f>
        <v>0</v>
      </c>
    </row>
    <row r="233" spans="1:6" ht="11.25">
      <c r="A233" s="16">
        <f>'raw data'!A233</f>
        <v>0</v>
      </c>
      <c r="B233" s="15">
        <f>'raw data'!B233</f>
        <v>0</v>
      </c>
      <c r="C233" s="15">
        <f>'raw data'!C233</f>
        <v>0</v>
      </c>
      <c r="D233" s="81">
        <f>'raw data'!D233</f>
        <v>0</v>
      </c>
      <c r="E233" s="15">
        <f>'raw data'!E233</f>
        <v>36.251420904440145</v>
      </c>
      <c r="F233" s="31" t="str">
        <f>'raw data'!F233</f>
        <v>%</v>
      </c>
    </row>
    <row r="234" spans="1:6" ht="11.25">
      <c r="A234" s="16">
        <f>'raw data'!A234</f>
        <v>0</v>
      </c>
      <c r="B234" s="15">
        <f>'raw data'!B234</f>
        <v>0</v>
      </c>
      <c r="C234" s="15">
        <f>'raw data'!C234</f>
        <v>0</v>
      </c>
      <c r="D234" s="81">
        <f>'raw data'!D234</f>
        <v>0</v>
      </c>
      <c r="E234" s="15">
        <f>'raw data'!E234</f>
        <v>0</v>
      </c>
      <c r="F234" s="31">
        <f>'raw data'!F234</f>
        <v>0</v>
      </c>
    </row>
    <row r="235" spans="1:6" ht="11.25">
      <c r="A235" s="16">
        <f>'raw data'!A235</f>
        <v>0</v>
      </c>
      <c r="B235" s="15">
        <f>'raw data'!B235</f>
        <v>0</v>
      </c>
      <c r="C235" s="15">
        <f>'raw data'!C235</f>
        <v>0</v>
      </c>
      <c r="D235" s="81">
        <f>'raw data'!D235</f>
        <v>0</v>
      </c>
      <c r="E235" s="15">
        <f>'raw data'!E235</f>
        <v>0</v>
      </c>
      <c r="F235" s="31">
        <f>'raw data'!F235</f>
        <v>0</v>
      </c>
    </row>
    <row r="236" spans="1:6" ht="11.25">
      <c r="A236" s="16">
        <f>'raw data'!A236</f>
        <v>0</v>
      </c>
      <c r="B236" s="15">
        <f>'raw data'!B236</f>
        <v>0</v>
      </c>
      <c r="C236" s="15" t="str">
        <f>'raw data'!C236</f>
        <v>Sample_Name</v>
      </c>
      <c r="D236" s="81" t="str">
        <f>'raw data'!D236</f>
        <v>DateTime_Measured</v>
      </c>
      <c r="E236" s="15" t="str">
        <f>'raw data'!E236</f>
        <v>Net_Intensity</v>
      </c>
      <c r="F236" s="31" t="str">
        <f>'raw data'!F236</f>
        <v>RSD(%)</v>
      </c>
    </row>
    <row r="237" spans="1:6" ht="11.25">
      <c r="A237" s="16" t="str">
        <f>'raw data'!A237</f>
        <v>Na 589.592</v>
      </c>
      <c r="B237" s="15">
        <f>'raw data'!B237</f>
        <v>0</v>
      </c>
      <c r="C237" s="15" t="str">
        <f>'raw data'!C237</f>
        <v>Drift (1)</v>
      </c>
      <c r="D237" s="81">
        <f>'raw data'!D237</f>
        <v>38385.00313657407</v>
      </c>
      <c r="E237" s="15">
        <f>'raw data'!E237</f>
        <v>446420.2305968597</v>
      </c>
      <c r="F237" s="31">
        <f>'raw data'!F237</f>
        <v>0.7096211136558306</v>
      </c>
    </row>
    <row r="238" spans="1:6" ht="11.25">
      <c r="A238" s="16">
        <f>'raw data'!A238</f>
        <v>0</v>
      </c>
      <c r="B238" s="15">
        <f>'raw data'!B238</f>
        <v>0</v>
      </c>
      <c r="C238" s="15" t="str">
        <f>'raw data'!C238</f>
        <v>Blank 1</v>
      </c>
      <c r="D238" s="81">
        <f>'raw data'!D238</f>
        <v>38385.01060185185</v>
      </c>
      <c r="E238" s="15">
        <f>'raw data'!E238</f>
        <v>2344.6627652474367</v>
      </c>
      <c r="F238" s="31">
        <f>'raw data'!F238</f>
        <v>4.007396109028577</v>
      </c>
    </row>
    <row r="239" spans="1:6" ht="11.25">
      <c r="A239" s="16">
        <f>'raw data'!A239</f>
        <v>0</v>
      </c>
      <c r="B239" s="15">
        <f>'raw data'!B239</f>
        <v>0</v>
      </c>
      <c r="C239" s="15" t="str">
        <f>'raw data'!C239</f>
        <v>BIR-1 (1)</v>
      </c>
      <c r="D239" s="81">
        <f>'raw data'!D239</f>
        <v>38385.0180787037</v>
      </c>
      <c r="E239" s="15">
        <f>'raw data'!E239</f>
        <v>363169.4632333108</v>
      </c>
      <c r="F239" s="31">
        <f>'raw data'!F239</f>
        <v>0.9079164730738557</v>
      </c>
    </row>
    <row r="240" spans="1:6" ht="11.25">
      <c r="A240" s="16">
        <f>'raw data'!A240</f>
        <v>0</v>
      </c>
      <c r="B240" s="15">
        <f>'raw data'!B240</f>
        <v>0</v>
      </c>
      <c r="C240" s="15" t="str">
        <f>'raw data'!C240</f>
        <v>Drift (2)</v>
      </c>
      <c r="D240" s="81">
        <f>'raw data'!D240</f>
        <v>38385.0255787037</v>
      </c>
      <c r="E240" s="15">
        <f>'raw data'!E240</f>
        <v>447648.0137367237</v>
      </c>
      <c r="F240" s="31">
        <f>'raw data'!F240</f>
        <v>0.3798665045908692</v>
      </c>
    </row>
    <row r="241" spans="1:6" ht="11.25">
      <c r="A241" s="16">
        <f>'raw data'!A241</f>
        <v>0</v>
      </c>
      <c r="B241" s="15">
        <f>'raw data'!B241</f>
        <v>0</v>
      </c>
      <c r="C241" s="15" t="str">
        <f>'raw data'!C241</f>
        <v>JP-1 (1)</v>
      </c>
      <c r="D241" s="81">
        <f>'raw data'!D241</f>
        <v>38385.033055555556</v>
      </c>
      <c r="E241" s="15">
        <f>'raw data'!E241</f>
        <v>7104.8242601702605</v>
      </c>
      <c r="F241" s="31">
        <f>'raw data'!F241</f>
        <v>3.94610521223572</v>
      </c>
    </row>
    <row r="242" spans="1:6" ht="11.25">
      <c r="A242" s="16">
        <f>'raw data'!A242</f>
        <v>0</v>
      </c>
      <c r="B242" s="15">
        <f>'raw data'!B242</f>
        <v>0</v>
      </c>
      <c r="C242" s="15" t="str">
        <f>'raw data'!C242</f>
        <v>132R1(36-45)</v>
      </c>
      <c r="D242" s="81">
        <f>'raw data'!D242</f>
        <v>38385.04054398148</v>
      </c>
      <c r="E242" s="15">
        <f>'raw data'!E242</f>
        <v>551184.8426081345</v>
      </c>
      <c r="F242" s="31">
        <f>'raw data'!F242</f>
        <v>0.9748861039929513</v>
      </c>
    </row>
    <row r="243" spans="1:6" ht="11.25">
      <c r="A243" s="16">
        <f>'raw data'!A243</f>
        <v>0</v>
      </c>
      <c r="B243" s="15">
        <f>'raw data'!B243</f>
        <v>0</v>
      </c>
      <c r="C243" s="15" t="str">
        <f>'raw data'!C243</f>
        <v>Drift (3)</v>
      </c>
      <c r="D243" s="81">
        <f>'raw data'!D243</f>
        <v>38385.04803240741</v>
      </c>
      <c r="E243" s="15">
        <f>'raw data'!E243</f>
        <v>454863.88532813336</v>
      </c>
      <c r="F243" s="31">
        <f>'raw data'!F243</f>
        <v>1.9676190476036555</v>
      </c>
    </row>
    <row r="244" spans="1:6" ht="11.25">
      <c r="A244" s="16">
        <f>'raw data'!A244</f>
        <v>0</v>
      </c>
      <c r="B244" s="15">
        <f>'raw data'!B244</f>
        <v>0</v>
      </c>
      <c r="C244" s="15" t="str">
        <f>'raw data'!C244</f>
        <v>133R2(45-50)</v>
      </c>
      <c r="D244" s="81">
        <f>'raw data'!D244</f>
        <v>38385.05552083333</v>
      </c>
      <c r="E244" s="15">
        <f>'raw data'!E244</f>
        <v>582552.9220428467</v>
      </c>
      <c r="F244" s="31">
        <f>'raw data'!F244</f>
        <v>0.853922407970241</v>
      </c>
    </row>
    <row r="245" spans="1:6" ht="11.25">
      <c r="A245" s="16">
        <f>'raw data'!A245</f>
        <v>0</v>
      </c>
      <c r="B245" s="15">
        <f>'raw data'!B245</f>
        <v>0</v>
      </c>
      <c r="C245" s="15" t="str">
        <f>'raw data'!C245</f>
        <v>134R2(21-26)</v>
      </c>
      <c r="D245" s="81">
        <f>'raw data'!D245</f>
        <v>38385.062997685185</v>
      </c>
      <c r="E245" s="15">
        <f>'raw data'!E245</f>
        <v>500399.39719104767</v>
      </c>
      <c r="F245" s="31">
        <f>'raw data'!F245</f>
        <v>2.2612882096291425</v>
      </c>
    </row>
    <row r="246" spans="1:6" ht="11.25">
      <c r="A246" s="16">
        <f>'raw data'!A246</f>
        <v>0</v>
      </c>
      <c r="B246" s="15">
        <f>'raw data'!B246</f>
        <v>0</v>
      </c>
      <c r="C246" s="15" t="str">
        <f>'raw data'!C246</f>
        <v>135R2(53-63)</v>
      </c>
      <c r="D246" s="81">
        <f>'raw data'!D246</f>
        <v>38385.07047453704</v>
      </c>
      <c r="E246" s="15">
        <f>'raw data'!E246</f>
        <v>366851.320473828</v>
      </c>
      <c r="F246" s="31">
        <f>'raw data'!F246</f>
        <v>0.6933387117883768</v>
      </c>
    </row>
    <row r="247" spans="1:6" ht="11.25">
      <c r="A247" s="16">
        <f>'raw data'!A247</f>
        <v>0</v>
      </c>
      <c r="B247" s="15">
        <f>'raw data'!B247</f>
        <v>0</v>
      </c>
      <c r="C247" s="15" t="str">
        <f>'raw data'!C247</f>
        <v>JA-3 (1)</v>
      </c>
      <c r="D247" s="81">
        <f>'raw data'!D247</f>
        <v>38385.07795138889</v>
      </c>
      <c r="E247" s="15">
        <f>'raw data'!E247</f>
        <v>659172.1700293217</v>
      </c>
      <c r="F247" s="31">
        <f>'raw data'!F247</f>
        <v>1.972106794993195</v>
      </c>
    </row>
    <row r="248" spans="1:6" ht="11.25">
      <c r="A248" s="16">
        <f>'raw data'!A248</f>
        <v>0</v>
      </c>
      <c r="B248" s="15">
        <f>'raw data'!B248</f>
        <v>0</v>
      </c>
      <c r="C248" s="15" t="str">
        <f>'raw data'!C248</f>
        <v>Drift (4)</v>
      </c>
      <c r="D248" s="81">
        <f>'raw data'!D248</f>
        <v>38385.08542824074</v>
      </c>
      <c r="E248" s="15">
        <f>'raw data'!E248</f>
        <v>458268.65371211374</v>
      </c>
      <c r="F248" s="31">
        <f>'raw data'!F248</f>
        <v>4.487585511012907</v>
      </c>
    </row>
    <row r="249" spans="1:6" ht="11.25">
      <c r="A249" s="16">
        <f>'raw data'!A249</f>
        <v>0</v>
      </c>
      <c r="B249" s="15">
        <f>'raw data'!B249</f>
        <v>0</v>
      </c>
      <c r="C249" s="15" t="str">
        <f>'raw data'!C249</f>
        <v>DTS-1 (1)</v>
      </c>
      <c r="D249" s="81">
        <f>'raw data'!D249</f>
        <v>38385.09290509259</v>
      </c>
      <c r="E249" s="15">
        <f>'raw data'!E249</f>
        <v>3746.9922661930323</v>
      </c>
      <c r="F249" s="31">
        <f>'raw data'!F249</f>
        <v>0.1865871005195054</v>
      </c>
    </row>
    <row r="250" spans="1:6" ht="11.25">
      <c r="A250" s="16">
        <f>'raw data'!A250</f>
        <v>0</v>
      </c>
      <c r="B250" s="15">
        <f>'raw data'!B250</f>
        <v>0</v>
      </c>
      <c r="C250" s="15" t="str">
        <f>'raw data'!C250</f>
        <v>136R2(4-14)</v>
      </c>
      <c r="D250" s="81">
        <f>'raw data'!D250</f>
        <v>38385.100381944445</v>
      </c>
      <c r="E250" s="15">
        <f>'raw data'!E250</f>
        <v>71316.18449548881</v>
      </c>
      <c r="F250" s="31">
        <f>'raw data'!F250</f>
        <v>1.3757788027054958</v>
      </c>
    </row>
    <row r="251" spans="1:6" ht="11.25">
      <c r="A251" s="16">
        <f>'raw data'!A251</f>
        <v>0</v>
      </c>
      <c r="B251" s="15">
        <f>'raw data'!B251</f>
        <v>0</v>
      </c>
      <c r="C251" s="15" t="str">
        <f>'raw data'!C251</f>
        <v>137R2(132-135)</v>
      </c>
      <c r="D251" s="81">
        <f>'raw data'!D251</f>
        <v>38385.107835648145</v>
      </c>
      <c r="E251" s="15">
        <f>'raw data'!E251</f>
        <v>402394.2114394512</v>
      </c>
      <c r="F251" s="31">
        <f>'raw data'!F251</f>
        <v>0.9574397184478011</v>
      </c>
    </row>
    <row r="252" spans="1:6" ht="11.25">
      <c r="A252" s="16">
        <f>'raw data'!A252</f>
        <v>0</v>
      </c>
      <c r="B252" s="15">
        <f>'raw data'!B252</f>
        <v>0</v>
      </c>
      <c r="C252" s="15" t="str">
        <f>'raw data'!C252</f>
        <v>138R3(69-79)</v>
      </c>
      <c r="D252" s="81">
        <f>'raw data'!D252</f>
        <v>38385.1153125</v>
      </c>
      <c r="E252" s="15">
        <f>'raw data'!E252</f>
        <v>493619.62208620703</v>
      </c>
      <c r="F252" s="31">
        <f>'raw data'!F252</f>
        <v>2.1731666752016774</v>
      </c>
    </row>
    <row r="253" spans="1:6" ht="11.25">
      <c r="A253" s="16">
        <f>'raw data'!A253</f>
        <v>0</v>
      </c>
      <c r="B253" s="15">
        <f>'raw data'!B253</f>
        <v>0</v>
      </c>
      <c r="C253" s="15" t="str">
        <f>'raw data'!C253</f>
        <v>Drift (5)</v>
      </c>
      <c r="D253" s="81">
        <f>'raw data'!D253</f>
        <v>38385.122766203705</v>
      </c>
      <c r="E253" s="15">
        <f>'raw data'!E253</f>
        <v>469920.0746936804</v>
      </c>
      <c r="F253" s="31">
        <f>'raw data'!F253</f>
        <v>3.04389741333047</v>
      </c>
    </row>
    <row r="254" spans="1:6" ht="11.25">
      <c r="A254" s="16">
        <f>'raw data'!A254</f>
        <v>0</v>
      </c>
      <c r="B254" s="15">
        <f>'raw data'!B254</f>
        <v>0</v>
      </c>
      <c r="C254" s="15" t="str">
        <f>'raw data'!C254</f>
        <v>BIR-1 (2)</v>
      </c>
      <c r="D254" s="81">
        <f>'raw data'!D254</f>
        <v>38385.13024305556</v>
      </c>
      <c r="E254" s="15">
        <f>'raw data'!E254</f>
        <v>382271.2839929268</v>
      </c>
      <c r="F254" s="31">
        <f>'raw data'!F254</f>
        <v>2.1395977486646736</v>
      </c>
    </row>
    <row r="255" spans="1:6" ht="11.25">
      <c r="A255" s="16">
        <f>'raw data'!A255</f>
        <v>0</v>
      </c>
      <c r="B255" s="15">
        <f>'raw data'!B255</f>
        <v>0</v>
      </c>
      <c r="C255" s="15" t="str">
        <f>'raw data'!C255</f>
        <v>139R3(126-133)</v>
      </c>
      <c r="D255" s="81">
        <f>'raw data'!D255</f>
        <v>38385.137708333335</v>
      </c>
      <c r="E255" s="15">
        <f>'raw data'!E255</f>
        <v>227145.42163006467</v>
      </c>
      <c r="F255" s="31">
        <f>'raw data'!F255</f>
        <v>2.6409635324767913</v>
      </c>
    </row>
    <row r="256" spans="1:6" ht="11.25">
      <c r="A256" s="16">
        <f>'raw data'!A256</f>
        <v>0</v>
      </c>
      <c r="B256" s="15">
        <f>'raw data'!B256</f>
        <v>0</v>
      </c>
      <c r="C256" s="15" t="str">
        <f>'raw data'!C256</f>
        <v>140R2(11-19)</v>
      </c>
      <c r="D256" s="81">
        <f>'raw data'!D256</f>
        <v>38385.14517361111</v>
      </c>
      <c r="E256" s="15">
        <f>'raw data'!E256</f>
        <v>71759.38813495636</v>
      </c>
      <c r="F256" s="31">
        <f>'raw data'!F256</f>
        <v>0.8512482618569439</v>
      </c>
    </row>
    <row r="257" spans="1:6" ht="11.25">
      <c r="A257" s="16">
        <f>'raw data'!A257</f>
        <v>0</v>
      </c>
      <c r="B257" s="15">
        <f>'raw data'!B257</f>
        <v>0</v>
      </c>
      <c r="C257" s="15" t="str">
        <f>'raw data'!C257</f>
        <v>Acid Blank</v>
      </c>
      <c r="D257" s="81">
        <f>'raw data'!D257</f>
        <v>38385.15263888889</v>
      </c>
      <c r="E257" s="15">
        <f>'raw data'!E257</f>
        <v>899.4437970696017</v>
      </c>
      <c r="F257" s="31">
        <f>'raw data'!F257</f>
        <v>2.407348078670985</v>
      </c>
    </row>
    <row r="258" spans="1:6" ht="11.25">
      <c r="A258" s="16">
        <f>'raw data'!A258</f>
        <v>0</v>
      </c>
      <c r="B258" s="15">
        <f>'raw data'!B258</f>
        <v>0</v>
      </c>
      <c r="C258" s="15" t="str">
        <f>'raw data'!C258</f>
        <v>Drift (6)</v>
      </c>
      <c r="D258" s="81">
        <f>'raw data'!D258</f>
        <v>38385.16012731481</v>
      </c>
      <c r="E258" s="15">
        <f>'raw data'!E258</f>
        <v>476920.4281565348</v>
      </c>
      <c r="F258" s="31">
        <f>'raw data'!F258</f>
        <v>3.386360272293282</v>
      </c>
    </row>
    <row r="259" spans="1:6" ht="11.25">
      <c r="A259" s="16">
        <f>'raw data'!A259</f>
        <v>0</v>
      </c>
      <c r="B259" s="15">
        <f>'raw data'!B259</f>
        <v>0</v>
      </c>
      <c r="C259" s="15" t="str">
        <f>'raw data'!C259</f>
        <v>140R3(91-101)</v>
      </c>
      <c r="D259" s="81">
        <f>'raw data'!D259</f>
        <v>38385.167592592596</v>
      </c>
      <c r="E259" s="15">
        <f>'raw data'!E259</f>
        <v>661963.5785678228</v>
      </c>
      <c r="F259" s="31">
        <f>'raw data'!F259</f>
        <v>1.8793874607165153</v>
      </c>
    </row>
    <row r="260" spans="1:6" ht="11.25">
      <c r="A260" s="16">
        <f>'raw data'!A260</f>
        <v>0</v>
      </c>
      <c r="B260" s="15">
        <f>'raw data'!B260</f>
        <v>0</v>
      </c>
      <c r="C260" s="15" t="str">
        <f>'raw data'!C260</f>
        <v>JP-1 (2)</v>
      </c>
      <c r="D260" s="81">
        <f>'raw data'!D260</f>
        <v>38385.17506944444</v>
      </c>
      <c r="E260" s="15">
        <f>'raw data'!E260</f>
        <v>7696.771203403981</v>
      </c>
      <c r="F260" s="31">
        <f>'raw data'!F260</f>
        <v>1.1909964820716126</v>
      </c>
    </row>
    <row r="261" spans="1:6" ht="11.25">
      <c r="A261" s="16">
        <f>'raw data'!A261</f>
        <v>0</v>
      </c>
      <c r="B261" s="15">
        <f>'raw data'!B261</f>
        <v>0</v>
      </c>
      <c r="C261" s="15" t="str">
        <f>'raw data'!C261</f>
        <v>142R2(68-78)</v>
      </c>
      <c r="D261" s="81">
        <f>'raw data'!D261</f>
        <v>38385.182546296295</v>
      </c>
      <c r="E261" s="15">
        <f>'raw data'!E261</f>
        <v>504273.608177503</v>
      </c>
      <c r="F261" s="31">
        <f>'raw data'!F261</f>
        <v>2.9653595552549126</v>
      </c>
    </row>
    <row r="262" spans="1:6" ht="11.25">
      <c r="A262" s="16">
        <f>'raw data'!A262</f>
        <v>0</v>
      </c>
      <c r="B262" s="15">
        <f>'raw data'!B262</f>
        <v>0</v>
      </c>
      <c r="C262" s="15" t="str">
        <f>'raw data'!C262</f>
        <v>144R1(41-49)</v>
      </c>
      <c r="D262" s="81">
        <f>'raw data'!D262</f>
        <v>38385.19001157407</v>
      </c>
      <c r="E262" s="15">
        <f>'raw data'!E262</f>
        <v>342204.16345739306</v>
      </c>
      <c r="F262" s="31">
        <f>'raw data'!F262</f>
        <v>1.7231772924447184</v>
      </c>
    </row>
    <row r="263" spans="1:6" ht="11.25">
      <c r="A263" s="16">
        <f>'raw data'!A263</f>
        <v>0</v>
      </c>
      <c r="B263" s="15">
        <f>'raw data'!B263</f>
        <v>0</v>
      </c>
      <c r="C263" s="15" t="str">
        <f>'raw data'!C263</f>
        <v>Drift (7)</v>
      </c>
      <c r="D263" s="81">
        <f>'raw data'!D263</f>
        <v>38385.19747685185</v>
      </c>
      <c r="E263" s="15">
        <f>'raw data'!E263</f>
        <v>484317.56494649255</v>
      </c>
      <c r="F263" s="31">
        <f>'raw data'!F263</f>
        <v>2.173631381726339</v>
      </c>
    </row>
    <row r="264" spans="1:6" ht="11.25">
      <c r="A264" s="16">
        <f>'raw data'!A264</f>
        <v>0</v>
      </c>
      <c r="B264" s="15">
        <f>'raw data'!B264</f>
        <v>0</v>
      </c>
      <c r="C264" s="15" t="str">
        <f>'raw data'!C264</f>
        <v>JA-3 (2)</v>
      </c>
      <c r="D264" s="81">
        <f>'raw data'!D264</f>
        <v>38385.20494212963</v>
      </c>
      <c r="E264" s="15">
        <f>'raw data'!E264</f>
        <v>705482.2135896683</v>
      </c>
      <c r="F264" s="31">
        <f>'raw data'!F264</f>
        <v>1.652940306447191</v>
      </c>
    </row>
    <row r="265" spans="1:6" ht="11.25">
      <c r="A265" s="16">
        <f>'raw data'!A265</f>
        <v>0</v>
      </c>
      <c r="B265" s="15">
        <f>'raw data'!B265</f>
        <v>0</v>
      </c>
      <c r="C265" s="15" t="str">
        <f>'raw data'!C265</f>
        <v>Blank (2)</v>
      </c>
      <c r="D265" s="81">
        <f>'raw data'!D265</f>
        <v>38385.21240740741</v>
      </c>
      <c r="E265" s="15">
        <f>'raw data'!E265</f>
        <v>2631.0079443873838</v>
      </c>
      <c r="F265" s="31">
        <f>'raw data'!F265</f>
        <v>0.3080032650353649</v>
      </c>
    </row>
    <row r="266" spans="1:6" ht="11.25">
      <c r="A266" s="16">
        <f>'raw data'!A266</f>
        <v>0</v>
      </c>
      <c r="B266" s="15">
        <f>'raw data'!B266</f>
        <v>0</v>
      </c>
      <c r="C266" s="15" t="str">
        <f>'raw data'!C266</f>
        <v>DTS-1 (2)</v>
      </c>
      <c r="D266" s="81">
        <f>'raw data'!D266</f>
        <v>38385.21986111111</v>
      </c>
      <c r="E266" s="15">
        <f>'raw data'!E266</f>
        <v>4078.5527672786266</v>
      </c>
      <c r="F266" s="31">
        <f>'raw data'!F266</f>
        <v>1.877995398690931</v>
      </c>
    </row>
    <row r="267" spans="1:6" ht="11.25">
      <c r="A267" s="16">
        <f>'raw data'!A267</f>
        <v>0</v>
      </c>
      <c r="B267" s="15">
        <f>'raw data'!B267</f>
        <v>0</v>
      </c>
      <c r="C267" s="15" t="str">
        <f>'raw data'!C267</f>
        <v>Acid Blank</v>
      </c>
      <c r="D267" s="81">
        <f>'raw data'!D267</f>
        <v>38385.227268518516</v>
      </c>
      <c r="E267" s="15">
        <f>'raw data'!E267</f>
        <v>962.9896250112604</v>
      </c>
      <c r="F267" s="31">
        <f>'raw data'!F267</f>
        <v>4.394847558905626</v>
      </c>
    </row>
    <row r="268" spans="1:6" ht="11.25">
      <c r="A268" s="16">
        <f>'raw data'!A268</f>
        <v>0</v>
      </c>
      <c r="B268" s="15">
        <f>'raw data'!B268</f>
        <v>0</v>
      </c>
      <c r="C268" s="15" t="str">
        <f>'raw data'!C268</f>
        <v>Drift (8)</v>
      </c>
      <c r="D268" s="81">
        <f>'raw data'!D268</f>
        <v>38385.23469907408</v>
      </c>
      <c r="E268" s="15">
        <f>'raw data'!E268</f>
        <v>489520.19375928305</v>
      </c>
      <c r="F268" s="31">
        <f>'raw data'!F268</f>
        <v>3.4727582794018623</v>
      </c>
    </row>
    <row r="269" spans="1:6" ht="11.25">
      <c r="A269" s="16">
        <f>'raw data'!A269</f>
        <v>0</v>
      </c>
      <c r="B269" s="15">
        <f>'raw data'!B269</f>
        <v>0</v>
      </c>
      <c r="C269" s="15">
        <f>'raw data'!C269</f>
        <v>0</v>
      </c>
      <c r="D269" s="81">
        <f>'raw data'!D269</f>
        <v>0</v>
      </c>
      <c r="E269" s="15">
        <f>'raw data'!E269</f>
        <v>0</v>
      </c>
      <c r="F269" s="31">
        <f>'raw data'!F269</f>
        <v>0</v>
      </c>
    </row>
    <row r="270" spans="1:6" ht="11.25">
      <c r="A270" s="16">
        <f>'raw data'!A270</f>
        <v>0</v>
      </c>
      <c r="B270" s="15">
        <f>'raw data'!B270</f>
        <v>0</v>
      </c>
      <c r="C270" s="15">
        <f>'raw data'!C270</f>
        <v>0</v>
      </c>
      <c r="D270" s="81">
        <f>'raw data'!D270</f>
        <v>0</v>
      </c>
      <c r="E270" s="15">
        <f>'raw data'!E270</f>
        <v>372894.2400833543</v>
      </c>
      <c r="F270" s="31">
        <f>'raw data'!F270</f>
        <v>4.197330009396403</v>
      </c>
    </row>
    <row r="271" spans="1:6" ht="11.25">
      <c r="A271" s="16">
        <f>'raw data'!A271</f>
        <v>0</v>
      </c>
      <c r="B271" s="15">
        <f>'raw data'!B271</f>
        <v>0</v>
      </c>
      <c r="C271" s="15">
        <f>'raw data'!C271</f>
        <v>0</v>
      </c>
      <c r="D271" s="81">
        <f>'raw data'!D271</f>
        <v>0</v>
      </c>
      <c r="E271" s="15">
        <f>'raw data'!E271</f>
        <v>214168.7426531417</v>
      </c>
      <c r="F271" s="31">
        <f>'raw data'!F271</f>
        <v>0</v>
      </c>
    </row>
    <row r="272" spans="1:6" ht="11.25">
      <c r="A272" s="16">
        <f>'raw data'!A272</f>
        <v>0</v>
      </c>
      <c r="B272" s="15">
        <f>'raw data'!B272</f>
        <v>0</v>
      </c>
      <c r="C272" s="15">
        <f>'raw data'!C272</f>
        <v>0</v>
      </c>
      <c r="D272" s="81">
        <f>'raw data'!D272</f>
        <v>0</v>
      </c>
      <c r="E272" s="15">
        <f>'raw data'!E272</f>
        <v>57.43417828209625</v>
      </c>
      <c r="F272" s="31" t="str">
        <f>'raw data'!F272</f>
        <v>%</v>
      </c>
    </row>
    <row r="273" spans="1:6" ht="11.25">
      <c r="A273" s="16">
        <f>'raw data'!A273</f>
        <v>0</v>
      </c>
      <c r="B273" s="15">
        <f>'raw data'!B273</f>
        <v>0</v>
      </c>
      <c r="C273" s="15">
        <f>'raw data'!C273</f>
        <v>0</v>
      </c>
      <c r="D273" s="81">
        <f>'raw data'!D273</f>
        <v>0</v>
      </c>
      <c r="E273" s="15">
        <f>'raw data'!E273</f>
        <v>0</v>
      </c>
      <c r="F273" s="31">
        <f>'raw data'!F273</f>
        <v>0</v>
      </c>
    </row>
    <row r="274" spans="1:6" ht="11.25">
      <c r="A274" s="16">
        <f>'raw data'!A274</f>
        <v>0</v>
      </c>
      <c r="B274" s="15">
        <f>'raw data'!B274</f>
        <v>0</v>
      </c>
      <c r="C274" s="15">
        <f>'raw data'!C274</f>
        <v>0</v>
      </c>
      <c r="D274" s="81">
        <f>'raw data'!D274</f>
        <v>0</v>
      </c>
      <c r="E274" s="15">
        <f>'raw data'!E274</f>
        <v>0</v>
      </c>
      <c r="F274" s="31">
        <f>'raw data'!F274</f>
        <v>0</v>
      </c>
    </row>
    <row r="275" spans="1:6" ht="11.25">
      <c r="A275" s="16">
        <f>'raw data'!A275</f>
        <v>0</v>
      </c>
      <c r="B275" s="15">
        <f>'raw data'!B275</f>
        <v>0</v>
      </c>
      <c r="C275" s="15" t="str">
        <f>'raw data'!C275</f>
        <v>Sample_Name</v>
      </c>
      <c r="D275" s="81" t="str">
        <f>'raw data'!D275</f>
        <v>DateTime_Measured</v>
      </c>
      <c r="E275" s="15" t="str">
        <f>'raw data'!E275</f>
        <v>Net_Intensity</v>
      </c>
      <c r="F275" s="31" t="str">
        <f>'raw data'!F275</f>
        <v>RSD(%)</v>
      </c>
    </row>
    <row r="276" spans="1:6" ht="11.25">
      <c r="A276" s="16" t="str">
        <f>'raw data'!A276</f>
        <v>P 178.229</v>
      </c>
      <c r="B276" s="15">
        <f>'raw data'!B276</f>
        <v>0</v>
      </c>
      <c r="C276" s="15" t="str">
        <f>'raw data'!C276</f>
        <v>Drift (1)</v>
      </c>
      <c r="D276" s="81">
        <f>'raw data'!D276</f>
        <v>38384.99837962963</v>
      </c>
      <c r="E276" s="15">
        <f>'raw data'!E276</f>
        <v>316.01282377905375</v>
      </c>
      <c r="F276" s="31">
        <f>'raw data'!F276</f>
        <v>4.445820326778483</v>
      </c>
    </row>
    <row r="277" spans="1:6" ht="11.25">
      <c r="A277" s="16">
        <f>'raw data'!A277</f>
        <v>0</v>
      </c>
      <c r="B277" s="15">
        <f>'raw data'!B277</f>
        <v>0</v>
      </c>
      <c r="C277" s="15" t="str">
        <f>'raw data'!C277</f>
        <v>Blank 1</v>
      </c>
      <c r="D277" s="81">
        <f>'raw data'!D277</f>
        <v>38385.00586805555</v>
      </c>
      <c r="E277" s="177">
        <v>10.295</v>
      </c>
      <c r="F277" s="178">
        <v>10.508726325550386</v>
      </c>
    </row>
    <row r="278" spans="1:6" ht="11.25">
      <c r="A278" s="16">
        <f>'raw data'!A278</f>
        <v>0</v>
      </c>
      <c r="B278" s="15">
        <f>'raw data'!B278</f>
        <v>0</v>
      </c>
      <c r="C278" s="15" t="str">
        <f>'raw data'!C278</f>
        <v>BIR-1 (1)</v>
      </c>
      <c r="D278" s="81">
        <f>'raw data'!D278</f>
        <v>38385.013333333336</v>
      </c>
      <c r="E278" s="177">
        <v>72.25</v>
      </c>
      <c r="F278" s="178">
        <v>46.996910218101085</v>
      </c>
    </row>
    <row r="279" spans="1:6" ht="11.25">
      <c r="A279" s="16">
        <f>'raw data'!A279</f>
        <v>0</v>
      </c>
      <c r="B279" s="15">
        <f>'raw data'!B279</f>
        <v>0</v>
      </c>
      <c r="C279" s="15" t="str">
        <f>'raw data'!C279</f>
        <v>Drift (2)</v>
      </c>
      <c r="D279" s="81">
        <f>'raw data'!D279</f>
        <v>38385.02082175926</v>
      </c>
      <c r="E279" s="182" t="s">
        <v>1006</v>
      </c>
      <c r="F279" s="183"/>
    </row>
    <row r="280" spans="1:6" ht="11.25">
      <c r="A280" s="16">
        <f>'raw data'!A280</f>
        <v>0</v>
      </c>
      <c r="B280" s="15">
        <f>'raw data'!B280</f>
        <v>0</v>
      </c>
      <c r="C280" s="15" t="str">
        <f>'raw data'!C280</f>
        <v>JP-1 (1)</v>
      </c>
      <c r="D280" s="81">
        <f>'raw data'!D280</f>
        <v>38385.02832175926</v>
      </c>
      <c r="E280" s="173">
        <v>59.08</v>
      </c>
      <c r="F280" s="174">
        <v>7.08543017031875</v>
      </c>
    </row>
    <row r="281" spans="1:6" ht="11.25">
      <c r="A281" s="16">
        <f>'raw data'!A281</f>
        <v>0</v>
      </c>
      <c r="B281" s="15">
        <f>'raw data'!B281</f>
        <v>0</v>
      </c>
      <c r="C281" s="15" t="str">
        <f>'raw data'!C281</f>
        <v>132R1(36-45)</v>
      </c>
      <c r="D281" s="81">
        <f>'raw data'!D281</f>
        <v>38385.035787037035</v>
      </c>
      <c r="E281" s="177">
        <v>75.99</v>
      </c>
      <c r="F281" s="178">
        <v>31.209845296745257</v>
      </c>
    </row>
    <row r="282" spans="1:6" ht="11.25">
      <c r="A282" s="16">
        <f>'raw data'!A282</f>
        <v>0</v>
      </c>
      <c r="B282" s="15">
        <f>'raw data'!B282</f>
        <v>0</v>
      </c>
      <c r="C282" s="15" t="str">
        <f>'raw data'!C282</f>
        <v>Drift (3)</v>
      </c>
      <c r="D282" s="81">
        <f>'raw data'!D282</f>
        <v>38385.043275462966</v>
      </c>
      <c r="E282" s="181">
        <v>333.895</v>
      </c>
      <c r="F282" s="181">
        <v>3.919958825308255</v>
      </c>
    </row>
    <row r="283" spans="1:6" ht="11.25">
      <c r="A283" s="16">
        <f>'raw data'!A283</f>
        <v>0</v>
      </c>
      <c r="B283" s="15">
        <f>'raw data'!B283</f>
        <v>0</v>
      </c>
      <c r="C283" s="15" t="str">
        <f>'raw data'!C283</f>
        <v>133R2(45-50)</v>
      </c>
      <c r="D283" s="81">
        <f>'raw data'!D283</f>
        <v>38385.050775462965</v>
      </c>
      <c r="E283" s="171">
        <f>'raw data'!E283</f>
        <v>84.36001355348921</v>
      </c>
      <c r="F283" s="172">
        <f>'raw data'!F283</f>
        <v>14.75109756631813</v>
      </c>
    </row>
    <row r="284" spans="1:6" ht="11.25">
      <c r="A284" s="16">
        <f>'raw data'!A284</f>
        <v>0</v>
      </c>
      <c r="B284" s="15">
        <f>'raw data'!B284</f>
        <v>0</v>
      </c>
      <c r="C284" s="15" t="str">
        <f>'raw data'!C284</f>
        <v>134R2(21-26)</v>
      </c>
      <c r="D284" s="81">
        <f>'raw data'!D284</f>
        <v>38385.05825231481</v>
      </c>
      <c r="E284" s="177">
        <v>88.535</v>
      </c>
      <c r="F284" s="178">
        <v>13.585459251124723</v>
      </c>
    </row>
    <row r="285" spans="1:6" ht="11.25">
      <c r="A285" s="16">
        <f>'raw data'!A285</f>
        <v>0</v>
      </c>
      <c r="B285" s="15">
        <f>'raw data'!B285</f>
        <v>0</v>
      </c>
      <c r="C285" s="15" t="str">
        <f>'raw data'!C285</f>
        <v>135R2(53-63)</v>
      </c>
      <c r="D285" s="81">
        <f>'raw data'!D285</f>
        <v>38385.065729166665</v>
      </c>
      <c r="E285" s="177">
        <v>58.4</v>
      </c>
      <c r="F285" s="178">
        <v>27.79995153432037</v>
      </c>
    </row>
    <row r="286" spans="1:6" ht="11.25">
      <c r="A286" s="16">
        <f>'raw data'!A286</f>
        <v>0</v>
      </c>
      <c r="B286" s="15">
        <f>'raw data'!B286</f>
        <v>0</v>
      </c>
      <c r="C286" s="15" t="str">
        <f>'raw data'!C286</f>
        <v>JA-3 (1)</v>
      </c>
      <c r="D286" s="81">
        <f>'raw data'!D286</f>
        <v>38385.07320601852</v>
      </c>
      <c r="E286" s="171">
        <f>'raw data'!E286</f>
        <v>113.66144675761461</v>
      </c>
      <c r="F286" s="172">
        <f>'raw data'!F286</f>
        <v>17.724972231370067</v>
      </c>
    </row>
    <row r="287" spans="1:6" ht="11.25">
      <c r="A287" s="16">
        <f>'raw data'!A287</f>
        <v>0</v>
      </c>
      <c r="B287" s="15">
        <f>'raw data'!B287</f>
        <v>0</v>
      </c>
      <c r="C287" s="15" t="str">
        <f>'raw data'!C287</f>
        <v>Drift (4)</v>
      </c>
      <c r="D287" s="81">
        <f>'raw data'!D287</f>
        <v>38385.08068287037</v>
      </c>
      <c r="E287" s="171">
        <f>'raw data'!E287</f>
        <v>346.02122352311534</v>
      </c>
      <c r="F287" s="172">
        <f>'raw data'!F287</f>
        <v>13.049021476313285</v>
      </c>
    </row>
    <row r="288" spans="1:6" ht="11.25">
      <c r="A288" s="16">
        <f>'raw data'!A288</f>
        <v>0</v>
      </c>
      <c r="B288" s="15">
        <f>'raw data'!B288</f>
        <v>0</v>
      </c>
      <c r="C288" s="15" t="str">
        <f>'raw data'!C288</f>
        <v>DTS-1 (1)</v>
      </c>
      <c r="D288" s="81">
        <f>'raw data'!D288</f>
        <v>38385.088171296295</v>
      </c>
      <c r="E288" s="177">
        <v>28.115</v>
      </c>
      <c r="F288" s="178">
        <v>22.15760534324563</v>
      </c>
    </row>
    <row r="289" spans="1:6" ht="11.25">
      <c r="A289" s="16">
        <f>'raw data'!A289</f>
        <v>0</v>
      </c>
      <c r="B289" s="15">
        <f>'raw data'!B289</f>
        <v>0</v>
      </c>
      <c r="C289" s="15" t="str">
        <f>'raw data'!C289</f>
        <v>136R2(4-14)</v>
      </c>
      <c r="D289" s="81">
        <f>'raw data'!D289</f>
        <v>38385.09563657407</v>
      </c>
      <c r="E289" s="177">
        <v>82.01</v>
      </c>
      <c r="F289" s="178">
        <v>17.24440388212529</v>
      </c>
    </row>
    <row r="290" spans="1:6" ht="11.25">
      <c r="A290" s="16">
        <f>'raw data'!A290</f>
        <v>0</v>
      </c>
      <c r="B290" s="15">
        <f>'raw data'!B290</f>
        <v>0</v>
      </c>
      <c r="C290" s="15" t="str">
        <f>'raw data'!C290</f>
        <v>137R2(132-135)</v>
      </c>
      <c r="D290" s="81">
        <f>'raw data'!D290</f>
        <v>38385.103101851855</v>
      </c>
      <c r="E290" s="15">
        <f>'raw data'!E290</f>
        <v>1183.9910064198295</v>
      </c>
      <c r="F290" s="31">
        <f>'raw data'!F290</f>
        <v>1.4933727232037302</v>
      </c>
    </row>
    <row r="291" spans="1:6" ht="11.25">
      <c r="A291" s="16">
        <f>'raw data'!A291</f>
        <v>0</v>
      </c>
      <c r="B291" s="15">
        <f>'raw data'!B291</f>
        <v>0</v>
      </c>
      <c r="C291" s="15" t="str">
        <f>'raw data'!C291</f>
        <v>138R3(69-79)</v>
      </c>
      <c r="D291" s="81">
        <f>'raw data'!D291</f>
        <v>38385.11056712963</v>
      </c>
      <c r="E291" s="171">
        <v>56.78</v>
      </c>
      <c r="F291" s="172">
        <v>13.823327353241618</v>
      </c>
    </row>
    <row r="292" spans="1:6" ht="11.25">
      <c r="A292" s="16">
        <f>'raw data'!A292</f>
        <v>0</v>
      </c>
      <c r="B292" s="15">
        <f>'raw data'!B292</f>
        <v>0</v>
      </c>
      <c r="C292" s="15" t="str">
        <f>'raw data'!C292</f>
        <v>Drift (5)</v>
      </c>
      <c r="D292" s="81">
        <f>'raw data'!D292</f>
        <v>38385.11803240741</v>
      </c>
      <c r="E292" s="181">
        <v>364.21</v>
      </c>
      <c r="F292" s="181">
        <v>9.602564838276209</v>
      </c>
    </row>
    <row r="293" spans="1:6" ht="11.25">
      <c r="A293" s="16">
        <f>'raw data'!A293</f>
        <v>0</v>
      </c>
      <c r="B293" s="15">
        <f>'raw data'!B293</f>
        <v>0</v>
      </c>
      <c r="C293" s="15" t="str">
        <f>'raw data'!C293</f>
        <v>BIR-1 (2)</v>
      </c>
      <c r="D293" s="81">
        <f>'raw data'!D293</f>
        <v>38385.125497685185</v>
      </c>
      <c r="E293" s="171">
        <v>68.165</v>
      </c>
      <c r="F293" s="172">
        <v>6.856855899132223</v>
      </c>
    </row>
    <row r="294" spans="1:6" ht="11.25">
      <c r="A294" s="16">
        <f>'raw data'!A294</f>
        <v>0</v>
      </c>
      <c r="B294" s="15">
        <f>'raw data'!B294</f>
        <v>0</v>
      </c>
      <c r="C294" s="15" t="str">
        <f>'raw data'!C294</f>
        <v>139R3(126-133)</v>
      </c>
      <c r="D294" s="81">
        <f>'raw data'!D294</f>
        <v>38385.13297453704</v>
      </c>
      <c r="E294" s="171">
        <f>'raw data'!E294</f>
        <v>39.37131765174369</v>
      </c>
      <c r="F294" s="172">
        <f>'raw data'!F294</f>
        <v>69.86560179617759</v>
      </c>
    </row>
    <row r="295" spans="1:6" ht="11.25">
      <c r="A295" s="16">
        <f>'raw data'!A295</f>
        <v>0</v>
      </c>
      <c r="B295" s="15">
        <f>'raw data'!B295</f>
        <v>0</v>
      </c>
      <c r="C295" s="15" t="str">
        <f>'raw data'!C295</f>
        <v>140R2(11-19)</v>
      </c>
      <c r="D295" s="81">
        <f>'raw data'!D295</f>
        <v>38385.140439814815</v>
      </c>
      <c r="E295" s="171">
        <f>'raw data'!E295</f>
        <v>59.82291428123911</v>
      </c>
      <c r="F295" s="172">
        <f>'raw data'!F295</f>
        <v>41.85092311363147</v>
      </c>
    </row>
    <row r="296" spans="1:6" ht="11.25">
      <c r="A296" s="16">
        <f>'raw data'!A296</f>
        <v>0</v>
      </c>
      <c r="B296" s="15">
        <f>'raw data'!B296</f>
        <v>0</v>
      </c>
      <c r="C296" s="15" t="str">
        <f>'raw data'!C296</f>
        <v>Acid Blank</v>
      </c>
      <c r="D296" s="81">
        <f>'raw data'!D296</f>
        <v>38385.14790509259</v>
      </c>
      <c r="E296" s="177">
        <v>39.32</v>
      </c>
      <c r="F296" s="178">
        <v>31.00335937857594</v>
      </c>
    </row>
    <row r="297" spans="1:6" ht="11.25">
      <c r="A297" s="16">
        <f>'raw data'!A297</f>
        <v>0</v>
      </c>
      <c r="B297" s="15">
        <f>'raw data'!B297</f>
        <v>0</v>
      </c>
      <c r="C297" s="15" t="str">
        <f>'raw data'!C297</f>
        <v>Drift (6)</v>
      </c>
      <c r="D297" s="81">
        <f>'raw data'!D297</f>
        <v>38385.1553587963</v>
      </c>
      <c r="E297" s="171">
        <f>'raw data'!E297</f>
        <v>367.19575132794824</v>
      </c>
      <c r="F297" s="172">
        <f>'raw data'!F297</f>
        <v>5.976299735740398</v>
      </c>
    </row>
    <row r="298" spans="1:6" ht="11.25">
      <c r="A298" s="16">
        <f>'raw data'!A298</f>
        <v>0</v>
      </c>
      <c r="B298" s="15">
        <f>'raw data'!B298</f>
        <v>0</v>
      </c>
      <c r="C298" s="15" t="str">
        <f>'raw data'!C298</f>
        <v>140R3(91-101)</v>
      </c>
      <c r="D298" s="81">
        <f>'raw data'!D298</f>
        <v>38385.16284722222</v>
      </c>
      <c r="E298" s="15">
        <f>'raw data'!E298</f>
        <v>1542.5572436364987</v>
      </c>
      <c r="F298" s="31">
        <f>'raw data'!F298</f>
        <v>2.6429931774370785</v>
      </c>
    </row>
    <row r="299" spans="1:6" ht="11.25">
      <c r="A299" s="16">
        <f>'raw data'!A299</f>
        <v>0</v>
      </c>
      <c r="B299" s="15">
        <f>'raw data'!B299</f>
        <v>0</v>
      </c>
      <c r="C299" s="15" t="str">
        <f>'raw data'!C299</f>
        <v>JP-1 (2)</v>
      </c>
      <c r="D299" s="81">
        <f>'raw data'!D299</f>
        <v>38385.170324074075</v>
      </c>
      <c r="E299" s="171">
        <f>'raw data'!E299</f>
        <v>60.65497577842325</v>
      </c>
      <c r="F299" s="172">
        <f>'raw data'!F299</f>
        <v>43.70528739643968</v>
      </c>
    </row>
    <row r="300" spans="1:6" ht="11.25">
      <c r="A300" s="16">
        <f>'raw data'!A300</f>
        <v>0</v>
      </c>
      <c r="B300" s="15">
        <f>'raw data'!B300</f>
        <v>0</v>
      </c>
      <c r="C300" s="15" t="str">
        <f>'raw data'!C300</f>
        <v>142R2(68-78)</v>
      </c>
      <c r="D300" s="81">
        <f>'raw data'!D300</f>
        <v>38385.17780092593</v>
      </c>
      <c r="E300" s="177">
        <v>82.805</v>
      </c>
      <c r="F300" s="178">
        <v>22.99666157521121</v>
      </c>
    </row>
    <row r="301" spans="1:6" ht="11.25">
      <c r="A301" s="16">
        <f>'raw data'!A301</f>
        <v>0</v>
      </c>
      <c r="B301" s="15">
        <f>'raw data'!B301</f>
        <v>0</v>
      </c>
      <c r="C301" s="15" t="str">
        <f>'raw data'!C301</f>
        <v>144R1(41-49)</v>
      </c>
      <c r="D301" s="81">
        <f>'raw data'!D301</f>
        <v>38385.185266203705</v>
      </c>
      <c r="E301" s="171">
        <f>'raw data'!E301</f>
        <v>54.69362594544266</v>
      </c>
      <c r="F301" s="172">
        <f>'raw data'!F301</f>
        <v>90.9458639428708</v>
      </c>
    </row>
    <row r="302" spans="1:6" ht="11.25">
      <c r="A302" s="16">
        <f>'raw data'!A302</f>
        <v>0</v>
      </c>
      <c r="B302" s="15">
        <f>'raw data'!B302</f>
        <v>0</v>
      </c>
      <c r="C302" s="15" t="str">
        <f>'raw data'!C302</f>
        <v>Drift (7)</v>
      </c>
      <c r="D302" s="81">
        <f>'raw data'!D302</f>
        <v>38385.19273148148</v>
      </c>
      <c r="E302" s="171">
        <f>'raw data'!E302</f>
        <v>390.15121781710064</v>
      </c>
      <c r="F302" s="172">
        <f>'raw data'!F302</f>
        <v>9.167879871649063</v>
      </c>
    </row>
    <row r="303" spans="1:6" ht="11.25">
      <c r="A303" s="16">
        <f>'raw data'!A303</f>
        <v>0</v>
      </c>
      <c r="B303" s="15">
        <f>'raw data'!B303</f>
        <v>0</v>
      </c>
      <c r="C303" s="15" t="str">
        <f>'raw data'!C303</f>
        <v>JA-3 (2)</v>
      </c>
      <c r="D303" s="81">
        <f>'raw data'!D303</f>
        <v>38385.20019675926</v>
      </c>
      <c r="E303" s="171">
        <f>'raw data'!E303</f>
        <v>143.7482841976407</v>
      </c>
      <c r="F303" s="172">
        <f>'raw data'!F303</f>
        <v>33.037547241261834</v>
      </c>
    </row>
    <row r="304" spans="1:6" ht="11.25">
      <c r="A304" s="16">
        <f>'raw data'!A304</f>
        <v>0</v>
      </c>
      <c r="B304" s="15">
        <f>'raw data'!B304</f>
        <v>0</v>
      </c>
      <c r="C304" s="15" t="str">
        <f>'raw data'!C304</f>
        <v>Blank (2)</v>
      </c>
      <c r="D304" s="81">
        <f>'raw data'!D304</f>
        <v>38385.20767361111</v>
      </c>
      <c r="E304" s="171">
        <f>'raw data'!E304</f>
        <v>63.98480363345395</v>
      </c>
      <c r="F304" s="172">
        <f>'raw data'!F304</f>
        <v>8.171359674854251</v>
      </c>
    </row>
    <row r="305" spans="1:6" ht="11.25">
      <c r="A305" s="16">
        <f>'raw data'!A305</f>
        <v>0</v>
      </c>
      <c r="B305" s="15">
        <f>'raw data'!B305</f>
        <v>0</v>
      </c>
      <c r="C305" s="15" t="str">
        <f>'raw data'!C305</f>
        <v>DTS-1 (2)</v>
      </c>
      <c r="D305" s="81">
        <f>'raw data'!D305</f>
        <v>38385.21511574074</v>
      </c>
      <c r="E305" s="171">
        <f>'raw data'!E305</f>
        <v>48.087467976535365</v>
      </c>
      <c r="F305" s="172">
        <f>'raw data'!F305</f>
        <v>58.680283590573566</v>
      </c>
    </row>
    <row r="306" spans="1:6" ht="11.25">
      <c r="A306" s="16">
        <f>'raw data'!A306</f>
        <v>0</v>
      </c>
      <c r="B306" s="15">
        <f>'raw data'!B306</f>
        <v>0</v>
      </c>
      <c r="C306" s="15" t="str">
        <f>'raw data'!C306</f>
        <v>Acid Blank</v>
      </c>
      <c r="D306" s="81">
        <f>'raw data'!D306</f>
        <v>38385.22256944444</v>
      </c>
      <c r="E306" s="177">
        <v>26.675</v>
      </c>
      <c r="F306" s="178">
        <v>129.54567346424207</v>
      </c>
    </row>
    <row r="307" spans="1:6" ht="11.25">
      <c r="A307" s="16">
        <f>'raw data'!A307</f>
        <v>0</v>
      </c>
      <c r="B307" s="15">
        <f>'raw data'!B307</f>
        <v>0</v>
      </c>
      <c r="C307" s="15" t="str">
        <f>'raw data'!C307</f>
        <v>Drift (8)</v>
      </c>
      <c r="D307" s="81">
        <f>'raw data'!D307</f>
        <v>38385.22997685185</v>
      </c>
      <c r="E307" s="171">
        <f>'raw data'!E307</f>
        <v>406.6108405278795</v>
      </c>
      <c r="F307" s="172">
        <f>'raw data'!F307</f>
        <v>7.37345846623941</v>
      </c>
    </row>
    <row r="308" spans="1:6" ht="11.25">
      <c r="A308" s="16">
        <f>'raw data'!A308</f>
        <v>0</v>
      </c>
      <c r="B308" s="15">
        <f>'raw data'!B308</f>
        <v>0</v>
      </c>
      <c r="C308" s="15">
        <f>'raw data'!C308</f>
        <v>0</v>
      </c>
      <c r="D308" s="81">
        <f>'raw data'!D308</f>
        <v>0</v>
      </c>
      <c r="E308" s="15">
        <f>'raw data'!E308</f>
        <v>0</v>
      </c>
      <c r="F308" s="31">
        <f>'raw data'!F308</f>
        <v>0</v>
      </c>
    </row>
    <row r="309" spans="1:6" ht="11.25">
      <c r="A309" s="16">
        <f>'raw data'!A309</f>
        <v>0</v>
      </c>
      <c r="B309" s="15">
        <f>'raw data'!B309</f>
        <v>0</v>
      </c>
      <c r="C309" s="15">
        <f>'raw data'!C309</f>
        <v>0</v>
      </c>
      <c r="D309" s="81">
        <f>'raw data'!D309</f>
        <v>0</v>
      </c>
      <c r="E309" s="15">
        <f>'raw data'!E309</f>
        <v>33205.144570077995</v>
      </c>
      <c r="F309" s="31">
        <f>'raw data'!F309</f>
        <v>9.724306704331468</v>
      </c>
    </row>
    <row r="310" spans="1:6" ht="11.25">
      <c r="A310" s="16">
        <f>'raw data'!A310</f>
        <v>0</v>
      </c>
      <c r="B310" s="15">
        <f>'raw data'!B310</f>
        <v>0</v>
      </c>
      <c r="C310" s="15">
        <f>'raw data'!C310</f>
        <v>0</v>
      </c>
      <c r="D310" s="81">
        <f>'raw data'!D310</f>
        <v>0</v>
      </c>
      <c r="E310" s="15">
        <f>'raw data'!E310</f>
        <v>17255.02377855467</v>
      </c>
      <c r="F310" s="31">
        <f>'raw data'!F310</f>
        <v>0</v>
      </c>
    </row>
    <row r="311" spans="1:6" ht="11.25">
      <c r="A311" s="16">
        <f>'raw data'!A311</f>
        <v>0</v>
      </c>
      <c r="B311" s="15">
        <f>'raw data'!B311</f>
        <v>0</v>
      </c>
      <c r="C311" s="15">
        <f>'raw data'!C311</f>
        <v>0</v>
      </c>
      <c r="D311" s="81">
        <f>'raw data'!D311</f>
        <v>0</v>
      </c>
      <c r="E311" s="15">
        <f>'raw data'!E311</f>
        <v>51.96491086535916</v>
      </c>
      <c r="F311" s="31" t="str">
        <f>'raw data'!F311</f>
        <v>%</v>
      </c>
    </row>
    <row r="312" spans="1:6" ht="11.25">
      <c r="A312" s="16">
        <f>'raw data'!A312</f>
        <v>0</v>
      </c>
      <c r="B312" s="15">
        <f>'raw data'!B312</f>
        <v>0</v>
      </c>
      <c r="C312" s="15">
        <f>'raw data'!C312</f>
        <v>0</v>
      </c>
      <c r="D312" s="81">
        <f>'raw data'!D312</f>
        <v>0</v>
      </c>
      <c r="E312" s="15">
        <f>'raw data'!E312</f>
        <v>0</v>
      </c>
      <c r="F312" s="31">
        <f>'raw data'!F312</f>
        <v>0</v>
      </c>
    </row>
    <row r="313" spans="1:6" ht="11.25">
      <c r="A313" s="16">
        <f>'raw data'!A313</f>
        <v>0</v>
      </c>
      <c r="B313" s="15">
        <f>'raw data'!B313</f>
        <v>0</v>
      </c>
      <c r="C313" s="15">
        <f>'raw data'!C313</f>
        <v>0</v>
      </c>
      <c r="D313" s="81">
        <f>'raw data'!D313</f>
        <v>0</v>
      </c>
      <c r="E313" s="15">
        <f>'raw data'!E313</f>
        <v>0</v>
      </c>
      <c r="F313" s="31">
        <f>'raw data'!F313</f>
        <v>0</v>
      </c>
    </row>
    <row r="314" spans="1:6" ht="11.25">
      <c r="A314" s="16">
        <f>'raw data'!A314</f>
        <v>0</v>
      </c>
      <c r="B314" s="15">
        <f>'raw data'!B314</f>
        <v>0</v>
      </c>
      <c r="C314" s="15" t="str">
        <f>'raw data'!C314</f>
        <v>Sample_Name</v>
      </c>
      <c r="D314" s="81" t="str">
        <f>'raw data'!D314</f>
        <v>DateTime_Measured</v>
      </c>
      <c r="E314" s="15" t="str">
        <f>'raw data'!E314</f>
        <v>Net_Intensity</v>
      </c>
      <c r="F314" s="31" t="str">
        <f>'raw data'!F314</f>
        <v>RSD(%)</v>
      </c>
    </row>
    <row r="315" spans="1:6" ht="11.25">
      <c r="A315" s="16" t="str">
        <f>'raw data'!A315</f>
        <v>Si 251.611</v>
      </c>
      <c r="B315" s="15">
        <f>'raw data'!B315</f>
        <v>0</v>
      </c>
      <c r="C315" s="15" t="str">
        <f>'raw data'!C315</f>
        <v>Drift (1)</v>
      </c>
      <c r="D315" s="81">
        <f>'raw data'!D315</f>
        <v>38384.99885416667</v>
      </c>
      <c r="E315" s="15">
        <f>'raw data'!E315</f>
        <v>4217228.896245296</v>
      </c>
      <c r="F315" s="31">
        <f>'raw data'!F315</f>
        <v>0.17002123480225034</v>
      </c>
    </row>
    <row r="316" spans="1:6" ht="11.25">
      <c r="A316" s="16">
        <f>'raw data'!A316</f>
        <v>0</v>
      </c>
      <c r="B316" s="15">
        <f>'raw data'!B316</f>
        <v>0</v>
      </c>
      <c r="C316" s="15" t="str">
        <f>'raw data'!C316</f>
        <v>Blank 1</v>
      </c>
      <c r="D316" s="81">
        <f>'raw data'!D316</f>
        <v>38385.00634259259</v>
      </c>
      <c r="E316" s="15">
        <f>'raw data'!E316</f>
        <v>5714.662841650866</v>
      </c>
      <c r="F316" s="31">
        <f>'raw data'!F316</f>
        <v>3.3945701811712237</v>
      </c>
    </row>
    <row r="317" spans="1:6" ht="11.25">
      <c r="A317" s="16">
        <f>'raw data'!A317</f>
        <v>0</v>
      </c>
      <c r="B317" s="15">
        <f>'raw data'!B317</f>
        <v>0</v>
      </c>
      <c r="C317" s="15" t="str">
        <f>'raw data'!C317</f>
        <v>BIR-1 (1)</v>
      </c>
      <c r="D317" s="81">
        <f>'raw data'!D317</f>
        <v>38385.01380787037</v>
      </c>
      <c r="E317" s="15">
        <f>'raw data'!E317</f>
        <v>4200110.654395258</v>
      </c>
      <c r="F317" s="31">
        <f>'raw data'!F317</f>
        <v>0.5762503829411171</v>
      </c>
    </row>
    <row r="318" spans="1:6" ht="11.25">
      <c r="A318" s="16">
        <f>'raw data'!A318</f>
        <v>0</v>
      </c>
      <c r="B318" s="15">
        <f>'raw data'!B318</f>
        <v>0</v>
      </c>
      <c r="C318" s="15" t="str">
        <f>'raw data'!C318</f>
        <v>Drift (2)</v>
      </c>
      <c r="D318" s="81">
        <f>'raw data'!D318</f>
        <v>38385.0212962963</v>
      </c>
      <c r="E318" s="15">
        <f>'raw data'!E318</f>
        <v>4446514.279569475</v>
      </c>
      <c r="F318" s="31">
        <f>'raw data'!F318</f>
        <v>2.3450562069896383</v>
      </c>
    </row>
    <row r="319" spans="1:6" ht="11.25">
      <c r="A319" s="16">
        <f>'raw data'!A319</f>
        <v>0</v>
      </c>
      <c r="B319" s="15">
        <f>'raw data'!B319</f>
        <v>0</v>
      </c>
      <c r="C319" s="15" t="str">
        <f>'raw data'!C319</f>
        <v>JP-1 (1)</v>
      </c>
      <c r="D319" s="81">
        <f>'raw data'!D319</f>
        <v>38385.0287962963</v>
      </c>
      <c r="E319" s="15">
        <f>'raw data'!E319</f>
        <v>3983086.3749218015</v>
      </c>
      <c r="F319" s="31">
        <f>'raw data'!F319</f>
        <v>4.1601426436365285</v>
      </c>
    </row>
    <row r="320" spans="1:6" ht="11.25">
      <c r="A320" s="16">
        <f>'raw data'!A320</f>
        <v>0</v>
      </c>
      <c r="B320" s="15">
        <f>'raw data'!B320</f>
        <v>0</v>
      </c>
      <c r="C320" s="15" t="str">
        <f>'raw data'!C320</f>
        <v>132R1(36-45)</v>
      </c>
      <c r="D320" s="81">
        <f>'raw data'!D320</f>
        <v>38385.036261574074</v>
      </c>
      <c r="E320" s="15">
        <f>'raw data'!E320</f>
        <v>4855421.326433451</v>
      </c>
      <c r="F320" s="31">
        <f>'raw data'!F320</f>
        <v>1.4541513380960855</v>
      </c>
    </row>
    <row r="321" spans="1:6" ht="11.25">
      <c r="A321" s="16">
        <f>'raw data'!A321</f>
        <v>0</v>
      </c>
      <c r="B321" s="15">
        <f>'raw data'!B321</f>
        <v>0</v>
      </c>
      <c r="C321" s="15" t="str">
        <f>'raw data'!C321</f>
        <v>Drift (3)</v>
      </c>
      <c r="D321" s="81">
        <f>'raw data'!D321</f>
        <v>38385.04375</v>
      </c>
      <c r="E321" s="15">
        <f>'raw data'!E321</f>
        <v>4329777.2648024345</v>
      </c>
      <c r="F321" s="31">
        <f>'raw data'!F321</f>
        <v>2.0138980374150965</v>
      </c>
    </row>
    <row r="322" spans="1:6" ht="11.25">
      <c r="A322" s="16">
        <f>'raw data'!A322</f>
        <v>0</v>
      </c>
      <c r="B322" s="15">
        <f>'raw data'!B322</f>
        <v>0</v>
      </c>
      <c r="C322" s="15" t="str">
        <f>'raw data'!C322</f>
        <v>133R2(45-50)</v>
      </c>
      <c r="D322" s="81">
        <f>'raw data'!D322</f>
        <v>38385.05123842593</v>
      </c>
      <c r="E322" s="15">
        <f>'raw data'!E322</f>
        <v>4819673.748538044</v>
      </c>
      <c r="F322" s="31">
        <f>'raw data'!F322</f>
        <v>0.8119127867597897</v>
      </c>
    </row>
    <row r="323" spans="1:6" ht="11.25">
      <c r="A323" s="16">
        <f>'raw data'!A323</f>
        <v>0</v>
      </c>
      <c r="B323" s="15">
        <f>'raw data'!B323</f>
        <v>0</v>
      </c>
      <c r="C323" s="15" t="str">
        <f>'raw data'!C323</f>
        <v>134R2(21-26)</v>
      </c>
      <c r="D323" s="81">
        <f>'raw data'!D323</f>
        <v>38385.05873842593</v>
      </c>
      <c r="E323" s="15">
        <f>'raw data'!E323</f>
        <v>4902523.56075478</v>
      </c>
      <c r="F323" s="31">
        <f>'raw data'!F323</f>
        <v>3.4245052166436993</v>
      </c>
    </row>
    <row r="324" spans="1:6" ht="11.25">
      <c r="A324" s="16">
        <f>'raw data'!A324</f>
        <v>0</v>
      </c>
      <c r="B324" s="15">
        <f>'raw data'!B324</f>
        <v>0</v>
      </c>
      <c r="C324" s="15" t="str">
        <f>'raw data'!C324</f>
        <v>135R2(53-63)</v>
      </c>
      <c r="D324" s="81">
        <f>'raw data'!D324</f>
        <v>38385.066203703704</v>
      </c>
      <c r="E324" s="15">
        <f>'raw data'!E324</f>
        <v>4640473.255233678</v>
      </c>
      <c r="F324" s="31">
        <f>'raw data'!F324</f>
        <v>1.14373122608136</v>
      </c>
    </row>
    <row r="325" spans="1:6" ht="11.25">
      <c r="A325" s="16">
        <f>'raw data'!A325</f>
        <v>0</v>
      </c>
      <c r="B325" s="15">
        <f>'raw data'!B325</f>
        <v>0</v>
      </c>
      <c r="C325" s="15" t="str">
        <f>'raw data'!C325</f>
        <v>JA-3 (1)</v>
      </c>
      <c r="D325" s="81">
        <f>'raw data'!D325</f>
        <v>38385.07368055556</v>
      </c>
      <c r="E325" s="15">
        <f>'raw data'!E325</f>
        <v>5775320.74640441</v>
      </c>
      <c r="F325" s="31">
        <f>'raw data'!F325</f>
        <v>3.635767453480663</v>
      </c>
    </row>
    <row r="326" spans="1:6" ht="11.25">
      <c r="A326" s="16">
        <f>'raw data'!A326</f>
        <v>0</v>
      </c>
      <c r="B326" s="15">
        <f>'raw data'!B326</f>
        <v>0</v>
      </c>
      <c r="C326" s="15" t="str">
        <f>'raw data'!C326</f>
        <v>Drift (4)</v>
      </c>
      <c r="D326" s="81">
        <f>'raw data'!D326</f>
        <v>38385.08115740741</v>
      </c>
      <c r="E326" s="15">
        <f>'raw data'!E326</f>
        <v>4501402.253980416</v>
      </c>
      <c r="F326" s="31">
        <f>'raw data'!F326</f>
        <v>2.541999213766074</v>
      </c>
    </row>
    <row r="327" spans="1:6" ht="11.25">
      <c r="A327" s="16">
        <f>'raw data'!A327</f>
        <v>0</v>
      </c>
      <c r="B327" s="15">
        <f>'raw data'!B327</f>
        <v>0</v>
      </c>
      <c r="C327" s="15" t="str">
        <f>'raw data'!C327</f>
        <v>DTS-1 (1)</v>
      </c>
      <c r="D327" s="81">
        <f>'raw data'!D327</f>
        <v>38385.08864583333</v>
      </c>
      <c r="E327" s="15">
        <f>'raw data'!E327</f>
        <v>3867431.994181233</v>
      </c>
      <c r="F327" s="31">
        <f>'raw data'!F327</f>
        <v>1.3451864246591385</v>
      </c>
    </row>
    <row r="328" spans="1:6" ht="11.25">
      <c r="A328" s="16">
        <f>'raw data'!A328</f>
        <v>0</v>
      </c>
      <c r="B328" s="15">
        <f>'raw data'!B328</f>
        <v>0</v>
      </c>
      <c r="C328" s="15" t="str">
        <f>'raw data'!C328</f>
        <v>136R2(4-14)</v>
      </c>
      <c r="D328" s="81">
        <f>'raw data'!D328</f>
        <v>38385.09611111111</v>
      </c>
      <c r="E328" s="15">
        <f>'raw data'!E328</f>
        <v>4153596.358303273</v>
      </c>
      <c r="F328" s="31">
        <f>'raw data'!F328</f>
        <v>1.715234421873382</v>
      </c>
    </row>
    <row r="329" spans="1:6" ht="11.25">
      <c r="A329" s="16">
        <f>'raw data'!A329</f>
        <v>0</v>
      </c>
      <c r="B329" s="15">
        <f>'raw data'!B329</f>
        <v>0</v>
      </c>
      <c r="C329" s="15" t="str">
        <f>'raw data'!C329</f>
        <v>137R2(132-135)</v>
      </c>
      <c r="D329" s="81">
        <f>'raw data'!D329</f>
        <v>38385.10357638889</v>
      </c>
      <c r="E329" s="15">
        <f>'raw data'!E329</f>
        <v>3539096.311484887</v>
      </c>
      <c r="F329" s="31">
        <f>'raw data'!F329</f>
        <v>2.640530848123409</v>
      </c>
    </row>
    <row r="330" spans="1:6" ht="11.25">
      <c r="A330" s="16">
        <f>'raw data'!A330</f>
        <v>0</v>
      </c>
      <c r="B330" s="15">
        <f>'raw data'!B330</f>
        <v>0</v>
      </c>
      <c r="C330" s="15" t="str">
        <f>'raw data'!C330</f>
        <v>138R3(69-79)</v>
      </c>
      <c r="D330" s="81">
        <f>'raw data'!D330</f>
        <v>38385.111030092594</v>
      </c>
      <c r="E330" s="15">
        <f>'raw data'!E330</f>
        <v>4975573.056572102</v>
      </c>
      <c r="F330" s="31">
        <f>'raw data'!F330</f>
        <v>1.972163478191313</v>
      </c>
    </row>
    <row r="331" spans="1:6" ht="11.25">
      <c r="A331" s="16">
        <f>'raw data'!A331</f>
        <v>0</v>
      </c>
      <c r="B331" s="15">
        <f>'raw data'!B331</f>
        <v>0</v>
      </c>
      <c r="C331" s="15" t="str">
        <f>'raw data'!C331</f>
        <v>Drift (5)</v>
      </c>
      <c r="D331" s="81">
        <f>'raw data'!D331</f>
        <v>38385.11850694445</v>
      </c>
      <c r="E331" s="15">
        <f>'raw data'!E331</f>
        <v>4478439.8771260325</v>
      </c>
      <c r="F331" s="31">
        <f>'raw data'!F331</f>
        <v>2.8145964719704386</v>
      </c>
    </row>
    <row r="332" spans="1:6" ht="11.25">
      <c r="A332" s="16">
        <f>'raw data'!A332</f>
        <v>0</v>
      </c>
      <c r="B332" s="15">
        <f>'raw data'!B332</f>
        <v>0</v>
      </c>
      <c r="C332" s="15" t="str">
        <f>'raw data'!C332</f>
        <v>BIR-1 (2)</v>
      </c>
      <c r="D332" s="81">
        <f>'raw data'!D332</f>
        <v>38385.125972222224</v>
      </c>
      <c r="E332" s="15">
        <f>'raw data'!E332</f>
        <v>4471754.931224952</v>
      </c>
      <c r="F332" s="31">
        <f>'raw data'!F332</f>
        <v>3.290786986826632</v>
      </c>
    </row>
    <row r="333" spans="1:6" ht="11.25">
      <c r="A333" s="16">
        <f>'raw data'!A333</f>
        <v>0</v>
      </c>
      <c r="B333" s="15">
        <f>'raw data'!B333</f>
        <v>0</v>
      </c>
      <c r="C333" s="15" t="str">
        <f>'raw data'!C333</f>
        <v>139R3(126-133)</v>
      </c>
      <c r="D333" s="81">
        <f>'raw data'!D333</f>
        <v>38385.13344907408</v>
      </c>
      <c r="E333" s="15">
        <f>'raw data'!E333</f>
        <v>4297147.894449233</v>
      </c>
      <c r="F333" s="31">
        <f>'raw data'!F333</f>
        <v>2.8094578377852146</v>
      </c>
    </row>
    <row r="334" spans="1:6" ht="11.25">
      <c r="A334" s="16">
        <f>'raw data'!A334</f>
        <v>0</v>
      </c>
      <c r="B334" s="15">
        <f>'raw data'!B334</f>
        <v>0</v>
      </c>
      <c r="C334" s="15" t="str">
        <f>'raw data'!C334</f>
        <v>140R2(11-19)</v>
      </c>
      <c r="D334" s="81">
        <f>'raw data'!D334</f>
        <v>38385.140914351854</v>
      </c>
      <c r="E334" s="15">
        <f>'raw data'!E334</f>
        <v>4510822.98634789</v>
      </c>
      <c r="F334" s="31">
        <f>'raw data'!F334</f>
        <v>0.47903253412700947</v>
      </c>
    </row>
    <row r="335" spans="1:6" ht="11.25">
      <c r="A335" s="16">
        <f>'raw data'!A335</f>
        <v>0</v>
      </c>
      <c r="B335" s="15">
        <f>'raw data'!B335</f>
        <v>0</v>
      </c>
      <c r="C335" s="15" t="str">
        <f>'raw data'!C335</f>
        <v>Acid Blank</v>
      </c>
      <c r="D335" s="81">
        <f>'raw data'!D335</f>
        <v>38385.14837962963</v>
      </c>
      <c r="E335" s="15">
        <f>'raw data'!E335</f>
        <v>2602.864824522778</v>
      </c>
      <c r="F335" s="31">
        <f>'raw data'!F335</f>
        <v>1.2114169592119415</v>
      </c>
    </row>
    <row r="336" spans="1:6" ht="11.25">
      <c r="A336" s="16">
        <f>'raw data'!A336</f>
        <v>0</v>
      </c>
      <c r="B336" s="15">
        <f>'raw data'!B336</f>
        <v>0</v>
      </c>
      <c r="C336" s="15" t="str">
        <f>'raw data'!C336</f>
        <v>Drift (6)</v>
      </c>
      <c r="D336" s="81">
        <f>'raw data'!D336</f>
        <v>38385.15584490741</v>
      </c>
      <c r="E336" s="15">
        <f>'raw data'!E336</f>
        <v>4704866.933773187</v>
      </c>
      <c r="F336" s="31">
        <f>'raw data'!F336</f>
        <v>1.1582311303383743</v>
      </c>
    </row>
    <row r="337" spans="1:6" ht="11.25">
      <c r="A337" s="16">
        <f>'raw data'!A337</f>
        <v>0</v>
      </c>
      <c r="B337" s="15">
        <f>'raw data'!B337</f>
        <v>0</v>
      </c>
      <c r="C337" s="15" t="str">
        <f>'raw data'!C337</f>
        <v>140R3(91-101)</v>
      </c>
      <c r="D337" s="81">
        <f>'raw data'!D337</f>
        <v>38385.16332175926</v>
      </c>
      <c r="E337" s="15">
        <f>'raw data'!E337</f>
        <v>4530034.567244024</v>
      </c>
      <c r="F337" s="31">
        <f>'raw data'!F337</f>
        <v>0.6703874882064311</v>
      </c>
    </row>
    <row r="338" spans="1:6" ht="11.25">
      <c r="A338" s="16">
        <f>'raw data'!A338</f>
        <v>0</v>
      </c>
      <c r="B338" s="15">
        <f>'raw data'!B338</f>
        <v>0</v>
      </c>
      <c r="C338" s="15" t="str">
        <f>'raw data'!C338</f>
        <v>JP-1 (2)</v>
      </c>
      <c r="D338" s="81">
        <f>'raw data'!D338</f>
        <v>38385.170798611114</v>
      </c>
      <c r="E338" s="15">
        <f>'raw data'!E338</f>
        <v>4381277.261960816</v>
      </c>
      <c r="F338" s="31">
        <f>'raw data'!F338</f>
        <v>1.6853961275115998</v>
      </c>
    </row>
    <row r="339" spans="1:6" ht="11.25">
      <c r="A339" s="16">
        <f>'raw data'!A339</f>
        <v>0</v>
      </c>
      <c r="B339" s="15">
        <f>'raw data'!B339</f>
        <v>0</v>
      </c>
      <c r="C339" s="15" t="str">
        <f>'raw data'!C339</f>
        <v>142R2(68-78)</v>
      </c>
      <c r="D339" s="81">
        <f>'raw data'!D339</f>
        <v>38385.17827546296</v>
      </c>
      <c r="E339" s="15">
        <f>'raw data'!E339</f>
        <v>4901203.865021828</v>
      </c>
      <c r="F339" s="31">
        <f>'raw data'!F339</f>
        <v>1.9207699021145879</v>
      </c>
    </row>
    <row r="340" spans="1:6" ht="11.25">
      <c r="A340" s="16">
        <f>'raw data'!A340</f>
        <v>0</v>
      </c>
      <c r="B340" s="15">
        <f>'raw data'!B340</f>
        <v>0</v>
      </c>
      <c r="C340" s="15" t="str">
        <f>'raw data'!C340</f>
        <v>144R1(41-49)</v>
      </c>
      <c r="D340" s="81">
        <f>'raw data'!D340</f>
        <v>38385.185740740744</v>
      </c>
      <c r="E340" s="15">
        <f>'raw data'!E340</f>
        <v>4866824.822085918</v>
      </c>
      <c r="F340" s="31">
        <f>'raw data'!F340</f>
        <v>1.4087865763591818</v>
      </c>
    </row>
    <row r="341" spans="1:6" ht="11.25">
      <c r="A341" s="16">
        <f>'raw data'!A341</f>
        <v>0</v>
      </c>
      <c r="B341" s="15">
        <f>'raw data'!B341</f>
        <v>0</v>
      </c>
      <c r="C341" s="15" t="str">
        <f>'raw data'!C341</f>
        <v>Drift (7)</v>
      </c>
      <c r="D341" s="81">
        <f>'raw data'!D341</f>
        <v>38385.19320601852</v>
      </c>
      <c r="E341" s="15">
        <f>'raw data'!E341</f>
        <v>4747728.098304715</v>
      </c>
      <c r="F341" s="31">
        <f>'raw data'!F341</f>
        <v>2.265608422369816</v>
      </c>
    </row>
    <row r="342" spans="1:6" ht="11.25">
      <c r="A342" s="16">
        <f>'raw data'!A342</f>
        <v>0</v>
      </c>
      <c r="B342" s="15">
        <f>'raw data'!B342</f>
        <v>0</v>
      </c>
      <c r="C342" s="15" t="str">
        <f>'raw data'!C342</f>
        <v>JA-3 (2)</v>
      </c>
      <c r="D342" s="81">
        <f>'raw data'!D342</f>
        <v>38385.2006712963</v>
      </c>
      <c r="E342" s="15">
        <f>'raw data'!E342</f>
        <v>6065008.0510389805</v>
      </c>
      <c r="F342" s="31">
        <f>'raw data'!F342</f>
        <v>3.868037577385323</v>
      </c>
    </row>
    <row r="343" spans="1:6" ht="11.25">
      <c r="A343" s="16">
        <f>'raw data'!A343</f>
        <v>0</v>
      </c>
      <c r="B343" s="15">
        <f>'raw data'!B343</f>
        <v>0</v>
      </c>
      <c r="C343" s="15" t="str">
        <f>'raw data'!C343</f>
        <v>Blank (2)</v>
      </c>
      <c r="D343" s="81">
        <f>'raw data'!D343</f>
        <v>38385.20814814815</v>
      </c>
      <c r="E343" s="15">
        <f>'raw data'!E343</f>
        <v>6915.500792385649</v>
      </c>
      <c r="F343" s="31">
        <f>'raw data'!F343</f>
        <v>0.7980416145649123</v>
      </c>
    </row>
    <row r="344" spans="1:6" ht="11.25">
      <c r="A344" s="16">
        <f>'raw data'!A344</f>
        <v>0</v>
      </c>
      <c r="B344" s="15">
        <f>'raw data'!B344</f>
        <v>0</v>
      </c>
      <c r="C344" s="15" t="str">
        <f>'raw data'!C344</f>
        <v>DTS-1 (2)</v>
      </c>
      <c r="D344" s="81">
        <f>'raw data'!D344</f>
        <v>38385.21559027778</v>
      </c>
      <c r="E344" s="15">
        <f>'raw data'!E344</f>
        <v>4065657.463903594</v>
      </c>
      <c r="F344" s="31">
        <f>'raw data'!F344</f>
        <v>2.2884280807014306</v>
      </c>
    </row>
    <row r="345" spans="1:6" ht="11.25">
      <c r="A345" s="16">
        <f>'raw data'!A345</f>
        <v>0</v>
      </c>
      <c r="B345" s="15">
        <f>'raw data'!B345</f>
        <v>0</v>
      </c>
      <c r="C345" s="15" t="str">
        <f>'raw data'!C345</f>
        <v>Acid Blank</v>
      </c>
      <c r="D345" s="81">
        <f>'raw data'!D345</f>
        <v>38385.22304398148</v>
      </c>
      <c r="E345" s="15">
        <f>'raw data'!E345</f>
        <v>3311.3087404958846</v>
      </c>
      <c r="F345" s="31">
        <f>'raw data'!F345</f>
        <v>2.667588687245415</v>
      </c>
    </row>
    <row r="346" spans="1:6" ht="11.25">
      <c r="A346" s="16">
        <f>'raw data'!A346</f>
        <v>0</v>
      </c>
      <c r="B346" s="15">
        <f>'raw data'!B346</f>
        <v>0</v>
      </c>
      <c r="C346" s="15" t="str">
        <f>'raw data'!C346</f>
        <v>Drift (8)</v>
      </c>
      <c r="D346" s="81">
        <f>'raw data'!D346</f>
        <v>38385.23045138889</v>
      </c>
      <c r="E346" s="15">
        <f>'raw data'!E346</f>
        <v>4817844.414149267</v>
      </c>
      <c r="F346" s="31">
        <f>'raw data'!F346</f>
        <v>3.517872650500052</v>
      </c>
    </row>
    <row r="347" spans="1:6" ht="11.25">
      <c r="A347" s="16">
        <f>'raw data'!A347</f>
        <v>0</v>
      </c>
      <c r="B347" s="15">
        <f>'raw data'!B347</f>
        <v>0</v>
      </c>
      <c r="C347" s="15">
        <f>'raw data'!C347</f>
        <v>0</v>
      </c>
      <c r="D347" s="81">
        <f>'raw data'!D347</f>
        <v>0</v>
      </c>
      <c r="E347" s="15">
        <f>'raw data'!E347</f>
        <v>0</v>
      </c>
      <c r="F347" s="31">
        <f>'raw data'!F347</f>
        <v>0</v>
      </c>
    </row>
    <row r="348" spans="1:6" ht="11.25">
      <c r="A348" s="16">
        <f>'raw data'!A348</f>
        <v>0</v>
      </c>
      <c r="B348" s="15">
        <f>'raw data'!B348</f>
        <v>0</v>
      </c>
      <c r="C348" s="15">
        <f>'raw data'!C348</f>
        <v>0</v>
      </c>
      <c r="D348" s="81">
        <f>'raw data'!D348</f>
        <v>0</v>
      </c>
      <c r="E348" s="15">
        <f>'raw data'!E348</f>
        <v>8248752.655806404</v>
      </c>
      <c r="F348" s="31">
        <f>'raw data'!F348</f>
        <v>1.4746595224973407</v>
      </c>
    </row>
    <row r="349" spans="1:6" ht="11.25">
      <c r="A349" s="16">
        <f>'raw data'!A349</f>
        <v>0</v>
      </c>
      <c r="B349" s="15">
        <f>'raw data'!B349</f>
        <v>0</v>
      </c>
      <c r="C349" s="15">
        <f>'raw data'!C349</f>
        <v>0</v>
      </c>
      <c r="D349" s="81">
        <f>'raw data'!D349</f>
        <v>0</v>
      </c>
      <c r="E349" s="15">
        <f>'raw data'!E349</f>
        <v>2292620.002757567</v>
      </c>
      <c r="F349" s="31">
        <f>'raw data'!F349</f>
        <v>0</v>
      </c>
    </row>
    <row r="350" spans="1:6" ht="11.25">
      <c r="A350" s="16">
        <f>'raw data'!A350</f>
        <v>0</v>
      </c>
      <c r="B350" s="15">
        <f>'raw data'!B350</f>
        <v>0</v>
      </c>
      <c r="C350" s="15">
        <f>'raw data'!C350</f>
        <v>0</v>
      </c>
      <c r="D350" s="81">
        <f>'raw data'!D350</f>
        <v>0</v>
      </c>
      <c r="E350" s="15">
        <f>'raw data'!E350</f>
        <v>27.793535561328323</v>
      </c>
      <c r="F350" s="31" t="str">
        <f>'raw data'!F350</f>
        <v>%</v>
      </c>
    </row>
    <row r="351" spans="1:6" ht="11.25">
      <c r="A351" s="16">
        <f>'raw data'!A351</f>
        <v>0</v>
      </c>
      <c r="B351" s="15">
        <f>'raw data'!B351</f>
        <v>0</v>
      </c>
      <c r="C351" s="15">
        <f>'raw data'!C351</f>
        <v>0</v>
      </c>
      <c r="D351" s="81">
        <f>'raw data'!D351</f>
        <v>0</v>
      </c>
      <c r="E351" s="15">
        <f>'raw data'!E351</f>
        <v>0</v>
      </c>
      <c r="F351" s="31">
        <f>'raw data'!F351</f>
        <v>0</v>
      </c>
    </row>
    <row r="352" spans="1:6" ht="11.25">
      <c r="A352" s="16">
        <f>'raw data'!A352</f>
        <v>0</v>
      </c>
      <c r="B352" s="15">
        <f>'raw data'!B352</f>
        <v>0</v>
      </c>
      <c r="C352" s="15">
        <f>'raw data'!C352</f>
        <v>0</v>
      </c>
      <c r="D352" s="81">
        <f>'raw data'!D352</f>
        <v>0</v>
      </c>
      <c r="E352" s="15">
        <f>'raw data'!E352</f>
        <v>0</v>
      </c>
      <c r="F352" s="31">
        <f>'raw data'!F352</f>
        <v>0</v>
      </c>
    </row>
    <row r="353" spans="1:6" ht="11.25">
      <c r="A353" s="16">
        <f>'raw data'!A353</f>
        <v>0</v>
      </c>
      <c r="B353" s="15">
        <f>'raw data'!B353</f>
        <v>0</v>
      </c>
      <c r="C353" s="15" t="str">
        <f>'raw data'!C353</f>
        <v>Sample_Name</v>
      </c>
      <c r="D353" s="81" t="str">
        <f>'raw data'!D353</f>
        <v>DateTime_Measured</v>
      </c>
      <c r="E353" s="15" t="str">
        <f>'raw data'!E353</f>
        <v>Net_Intensity</v>
      </c>
      <c r="F353" s="31" t="str">
        <f>'raw data'!F353</f>
        <v>RSD(%)</v>
      </c>
    </row>
    <row r="354" spans="1:6" ht="11.25">
      <c r="A354" s="16" t="str">
        <f>'raw data'!A354</f>
        <v>Ti 334.941</v>
      </c>
      <c r="B354" s="15">
        <f>'raw data'!B354</f>
        <v>0</v>
      </c>
      <c r="C354" s="15" t="str">
        <f>'raw data'!C354</f>
        <v>Drift (1)</v>
      </c>
      <c r="D354" s="81">
        <f>'raw data'!D354</f>
        <v>38385.00171296296</v>
      </c>
      <c r="E354" s="15">
        <f>'raw data'!E354</f>
        <v>1569334.5055440268</v>
      </c>
      <c r="F354" s="31">
        <f>'raw data'!F354</f>
        <v>2.1905988750923253</v>
      </c>
    </row>
    <row r="355" spans="1:6" ht="11.25">
      <c r="A355" s="16">
        <f>'raw data'!A355</f>
        <v>0</v>
      </c>
      <c r="B355" s="15">
        <f>'raw data'!B355</f>
        <v>0</v>
      </c>
      <c r="C355" s="15" t="str">
        <f>'raw data'!C355</f>
        <v>Blank 1</v>
      </c>
      <c r="D355" s="81">
        <f>'raw data'!D355</f>
        <v>38385.009201388886</v>
      </c>
      <c r="E355" s="173">
        <v>627.695</v>
      </c>
      <c r="F355" s="174">
        <v>3.991236708503372</v>
      </c>
    </row>
    <row r="356" spans="1:6" ht="11.25">
      <c r="A356" s="16">
        <f>'raw data'!A356</f>
        <v>0</v>
      </c>
      <c r="B356" s="15">
        <f>'raw data'!B356</f>
        <v>0</v>
      </c>
      <c r="C356" s="15" t="str">
        <f>'raw data'!C356</f>
        <v>BIR-1 (1)</v>
      </c>
      <c r="D356" s="81">
        <f>'raw data'!D356</f>
        <v>38385.01666666667</v>
      </c>
      <c r="E356" s="15">
        <f>'raw data'!E356</f>
        <v>560419.0253473917</v>
      </c>
      <c r="F356" s="31">
        <f>'raw data'!F356</f>
        <v>0.5789595194901413</v>
      </c>
    </row>
    <row r="357" spans="1:6" ht="11.25">
      <c r="A357" s="16">
        <f>'raw data'!A357</f>
        <v>0</v>
      </c>
      <c r="B357" s="15">
        <f>'raw data'!B357</f>
        <v>0</v>
      </c>
      <c r="C357" s="15" t="str">
        <f>'raw data'!C357</f>
        <v>Drift (2)</v>
      </c>
      <c r="D357" s="81">
        <f>'raw data'!D357</f>
        <v>38385.02416666667</v>
      </c>
      <c r="E357" s="15">
        <f>'raw data'!E357</f>
        <v>1597411.3938248954</v>
      </c>
      <c r="F357" s="31">
        <f>'raw data'!F357</f>
        <v>1.446491075863043</v>
      </c>
    </row>
    <row r="358" spans="1:6" ht="11.25">
      <c r="A358" s="16">
        <f>'raw data'!A358</f>
        <v>0</v>
      </c>
      <c r="B358" s="15">
        <f>'raw data'!B358</f>
        <v>0</v>
      </c>
      <c r="C358" s="15" t="str">
        <f>'raw data'!C358</f>
        <v>JP-1 (1)</v>
      </c>
      <c r="D358" s="81">
        <f>'raw data'!D358</f>
        <v>38385.031643518516</v>
      </c>
      <c r="E358" s="15">
        <f>'raw data'!E358</f>
        <v>2733.144362002611</v>
      </c>
      <c r="F358" s="31">
        <f>'raw data'!F358</f>
        <v>0.8463452607433664</v>
      </c>
    </row>
    <row r="359" spans="1:6" ht="11.25">
      <c r="A359" s="16">
        <f>'raw data'!A359</f>
        <v>0</v>
      </c>
      <c r="B359" s="15">
        <f>'raw data'!B359</f>
        <v>0</v>
      </c>
      <c r="C359" s="15" t="str">
        <f>'raw data'!C359</f>
        <v>132R1(36-45)</v>
      </c>
      <c r="D359" s="81">
        <f>'raw data'!D359</f>
        <v>38385.03912037037</v>
      </c>
      <c r="E359" s="15">
        <f>'raw data'!E359</f>
        <v>251210.75321102142</v>
      </c>
      <c r="F359" s="31">
        <f>'raw data'!F359</f>
        <v>0.7720223844899392</v>
      </c>
    </row>
    <row r="360" spans="1:6" ht="11.25">
      <c r="A360" s="16">
        <f>'raw data'!A360</f>
        <v>0</v>
      </c>
      <c r="B360" s="15">
        <f>'raw data'!B360</f>
        <v>0</v>
      </c>
      <c r="C360" s="15" t="str">
        <f>'raw data'!C360</f>
        <v>Drift (3)</v>
      </c>
      <c r="D360" s="81">
        <f>'raw data'!D360</f>
        <v>38385.0466087963</v>
      </c>
      <c r="E360" s="15">
        <f>'raw data'!E360</f>
        <v>1588654.22164917</v>
      </c>
      <c r="F360" s="31">
        <f>'raw data'!F360</f>
        <v>2.439546159761594</v>
      </c>
    </row>
    <row r="361" spans="1:6" ht="11.25">
      <c r="A361" s="16">
        <f>'raw data'!A361</f>
        <v>0</v>
      </c>
      <c r="B361" s="15">
        <f>'raw data'!B361</f>
        <v>0</v>
      </c>
      <c r="C361" s="15" t="str">
        <f>'raw data'!C361</f>
        <v>133R2(45-50)</v>
      </c>
      <c r="D361" s="81">
        <f>'raw data'!D361</f>
        <v>38385.05409722222</v>
      </c>
      <c r="E361" s="15">
        <f>'raw data'!E361</f>
        <v>221791.13523443538</v>
      </c>
      <c r="F361" s="31">
        <f>'raw data'!F361</f>
        <v>2.2172038325455308</v>
      </c>
    </row>
    <row r="362" spans="1:6" ht="11.25">
      <c r="A362" s="16">
        <f>'raw data'!A362</f>
        <v>0</v>
      </c>
      <c r="B362" s="15">
        <f>'raw data'!B362</f>
        <v>0</v>
      </c>
      <c r="C362" s="15" t="str">
        <f>'raw data'!C362</f>
        <v>134R2(21-26)</v>
      </c>
      <c r="D362" s="81">
        <f>'raw data'!D362</f>
        <v>38385.06159722222</v>
      </c>
      <c r="E362" s="173">
        <v>234200.72</v>
      </c>
      <c r="F362" s="174">
        <v>0.5522058252062599</v>
      </c>
    </row>
    <row r="363" spans="1:6" ht="11.25">
      <c r="A363" s="16">
        <f>'raw data'!A363</f>
        <v>0</v>
      </c>
      <c r="B363" s="15">
        <f>'raw data'!B363</f>
        <v>0</v>
      </c>
      <c r="C363" s="15" t="str">
        <f>'raw data'!C363</f>
        <v>135R2(53-63)</v>
      </c>
      <c r="D363" s="81">
        <f>'raw data'!D363</f>
        <v>38385.0690625</v>
      </c>
      <c r="E363" s="15">
        <f>'raw data'!E363</f>
        <v>241649.77024730045</v>
      </c>
      <c r="F363" s="31">
        <f>'raw data'!F363</f>
        <v>0.9851827567547973</v>
      </c>
    </row>
    <row r="364" spans="1:6" ht="11.25">
      <c r="A364" s="16">
        <f>'raw data'!A364</f>
        <v>0</v>
      </c>
      <c r="B364" s="15">
        <f>'raw data'!B364</f>
        <v>0</v>
      </c>
      <c r="C364" s="15" t="str">
        <f>'raw data'!C364</f>
        <v>JA-3 (1)</v>
      </c>
      <c r="D364" s="81">
        <f>'raw data'!D364</f>
        <v>38385.07653935185</v>
      </c>
      <c r="E364" s="15">
        <f>'raw data'!E364</f>
        <v>390746.0478153229</v>
      </c>
      <c r="F364" s="31">
        <f>'raw data'!F364</f>
        <v>3.419764112218689</v>
      </c>
    </row>
    <row r="365" spans="1:6" ht="11.25">
      <c r="A365" s="16">
        <f>'raw data'!A365</f>
        <v>0</v>
      </c>
      <c r="B365" s="15">
        <f>'raw data'!B365</f>
        <v>0</v>
      </c>
      <c r="C365" s="15" t="str">
        <f>'raw data'!C365</f>
        <v>Drift (4)</v>
      </c>
      <c r="D365" s="81">
        <f>'raw data'!D365</f>
        <v>38385.084016203706</v>
      </c>
      <c r="E365" s="173">
        <v>1638121.09</v>
      </c>
      <c r="F365" s="174">
        <v>0.9033411321159683</v>
      </c>
    </row>
    <row r="366" spans="1:6" ht="11.25">
      <c r="A366" s="16">
        <f>'raw data'!A366</f>
        <v>0</v>
      </c>
      <c r="B366" s="15">
        <f>'raw data'!B366</f>
        <v>0</v>
      </c>
      <c r="C366" s="15" t="str">
        <f>'raw data'!C366</f>
        <v>DTS-1 (1)</v>
      </c>
      <c r="D366" s="81">
        <f>'raw data'!D366</f>
        <v>38385.09148148148</v>
      </c>
      <c r="E366" s="173">
        <v>2936</v>
      </c>
      <c r="F366" s="174">
        <v>1.370862329193927</v>
      </c>
    </row>
    <row r="367" spans="1:6" ht="11.25">
      <c r="A367" s="16">
        <f>'raw data'!A367</f>
        <v>0</v>
      </c>
      <c r="B367" s="15">
        <f>'raw data'!B367</f>
        <v>0</v>
      </c>
      <c r="C367" s="15" t="str">
        <f>'raw data'!C367</f>
        <v>136R2(4-14)</v>
      </c>
      <c r="D367" s="81">
        <f>'raw data'!D367</f>
        <v>38385.098958333336</v>
      </c>
      <c r="E367" s="15">
        <f>'raw data'!E367</f>
        <v>59286.82043472926</v>
      </c>
      <c r="F367" s="31">
        <f>'raw data'!F367</f>
        <v>0.8061658804307128</v>
      </c>
    </row>
    <row r="368" spans="1:6" ht="11.25">
      <c r="A368" s="16">
        <f>'raw data'!A368</f>
        <v>0</v>
      </c>
      <c r="B368" s="15">
        <f>'raw data'!B368</f>
        <v>0</v>
      </c>
      <c r="C368" s="15" t="str">
        <f>'raw data'!C368</f>
        <v>137R2(132-135)</v>
      </c>
      <c r="D368" s="81">
        <f>'raw data'!D368</f>
        <v>38385.10642361111</v>
      </c>
      <c r="E368" s="15">
        <f>'raw data'!E368</f>
        <v>4820535.665285747</v>
      </c>
      <c r="F368" s="31">
        <f>'raw data'!F368</f>
        <v>0.901836758177074</v>
      </c>
    </row>
    <row r="369" spans="1:6" ht="11.25">
      <c r="A369" s="16">
        <f>'raw data'!A369</f>
        <v>0</v>
      </c>
      <c r="B369" s="15">
        <f>'raw data'!B369</f>
        <v>0</v>
      </c>
      <c r="C369" s="15" t="str">
        <f>'raw data'!C369</f>
        <v>138R3(69-79)</v>
      </c>
      <c r="D369" s="81">
        <f>'raw data'!D369</f>
        <v>38385.11388888889</v>
      </c>
      <c r="E369" s="15">
        <f>'raw data'!E369</f>
        <v>205351.7218252818</v>
      </c>
      <c r="F369" s="31">
        <f>'raw data'!F369</f>
        <v>1.958385222223265</v>
      </c>
    </row>
    <row r="370" spans="1:6" ht="11.25">
      <c r="A370" s="16">
        <f>'raw data'!A370</f>
        <v>0</v>
      </c>
      <c r="B370" s="15">
        <f>'raw data'!B370</f>
        <v>0</v>
      </c>
      <c r="C370" s="15" t="str">
        <f>'raw data'!C370</f>
        <v>Drift (5)</v>
      </c>
      <c r="D370" s="81">
        <f>'raw data'!D370</f>
        <v>38385.121354166666</v>
      </c>
      <c r="E370" s="15">
        <f>'raw data'!E370</f>
        <v>1611583.5070832572</v>
      </c>
      <c r="F370" s="31">
        <f>'raw data'!F370</f>
        <v>1.6201305957775625</v>
      </c>
    </row>
    <row r="371" spans="1:6" ht="11.25">
      <c r="A371" s="16">
        <f>'raw data'!A371</f>
        <v>0</v>
      </c>
      <c r="B371" s="15">
        <f>'raw data'!B371</f>
        <v>0</v>
      </c>
      <c r="C371" s="15" t="str">
        <f>'raw data'!C371</f>
        <v>BIR-1 (2)</v>
      </c>
      <c r="D371" s="81">
        <f>'raw data'!D371</f>
        <v>38385.12883101852</v>
      </c>
      <c r="E371" s="15">
        <f>'raw data'!E371</f>
        <v>573698.7875610987</v>
      </c>
      <c r="F371" s="31">
        <f>'raw data'!F371</f>
        <v>0.9012888054008253</v>
      </c>
    </row>
    <row r="372" spans="1:6" ht="11.25">
      <c r="A372" s="16">
        <f>'raw data'!A372</f>
        <v>0</v>
      </c>
      <c r="B372" s="15">
        <f>'raw data'!B372</f>
        <v>0</v>
      </c>
      <c r="C372" s="15" t="str">
        <f>'raw data'!C372</f>
        <v>139R3(126-133)</v>
      </c>
      <c r="D372" s="81">
        <f>'raw data'!D372</f>
        <v>38385.136296296296</v>
      </c>
      <c r="E372" s="15">
        <f>'raw data'!E372</f>
        <v>91198.57486474514</v>
      </c>
      <c r="F372" s="31">
        <f>'raw data'!F372</f>
        <v>2.970399242996239</v>
      </c>
    </row>
    <row r="373" spans="1:6" ht="11.25">
      <c r="A373" s="16">
        <f>'raw data'!A373</f>
        <v>0</v>
      </c>
      <c r="B373" s="15">
        <f>'raw data'!B373</f>
        <v>0</v>
      </c>
      <c r="C373" s="15" t="str">
        <f>'raw data'!C373</f>
        <v>140R2(11-19)</v>
      </c>
      <c r="D373" s="81">
        <f>'raw data'!D373</f>
        <v>38385.14376157407</v>
      </c>
      <c r="E373" s="15">
        <f>'raw data'!E373</f>
        <v>273903.8433327675</v>
      </c>
      <c r="F373" s="31">
        <f>'raw data'!F373</f>
        <v>1.8275371520952106</v>
      </c>
    </row>
    <row r="374" spans="1:6" ht="11.25">
      <c r="A374" s="16">
        <f>'raw data'!A374</f>
        <v>0</v>
      </c>
      <c r="B374" s="15">
        <f>'raw data'!B374</f>
        <v>0</v>
      </c>
      <c r="C374" s="15" t="str">
        <f>'raw data'!C374</f>
        <v>Acid Blank</v>
      </c>
      <c r="D374" s="81">
        <f>'raw data'!D374</f>
        <v>38385.15122685185</v>
      </c>
      <c r="E374" s="171">
        <v>597.33</v>
      </c>
      <c r="F374" s="172">
        <v>8.177546154448706</v>
      </c>
    </row>
    <row r="375" spans="1:6" ht="11.25">
      <c r="A375" s="16">
        <f>'raw data'!A375</f>
        <v>0</v>
      </c>
      <c r="B375" s="15">
        <f>'raw data'!B375</f>
        <v>0</v>
      </c>
      <c r="C375" s="15" t="str">
        <f>'raw data'!C375</f>
        <v>Drift (6)</v>
      </c>
      <c r="D375" s="81">
        <f>'raw data'!D375</f>
        <v>38385.1587037037</v>
      </c>
      <c r="E375" s="15">
        <f>'raw data'!E375</f>
        <v>1672886.343577067</v>
      </c>
      <c r="F375" s="31">
        <f>'raw data'!F375</f>
        <v>1.745353767212208</v>
      </c>
    </row>
    <row r="376" spans="1:6" ht="11.25">
      <c r="A376" s="16">
        <f>'raw data'!A376</f>
        <v>0</v>
      </c>
      <c r="B376" s="15">
        <f>'raw data'!B376</f>
        <v>0</v>
      </c>
      <c r="C376" s="15" t="str">
        <f>'raw data'!C376</f>
        <v>140R3(91-101)</v>
      </c>
      <c r="D376" s="81">
        <f>'raw data'!D376</f>
        <v>38385.166180555556</v>
      </c>
      <c r="E376" s="15">
        <f>'raw data'!E376</f>
        <v>1883381.7653179169</v>
      </c>
      <c r="F376" s="31">
        <f>'raw data'!F376</f>
        <v>3.9283715529673833</v>
      </c>
    </row>
    <row r="377" spans="1:6" ht="11.25">
      <c r="A377" s="16">
        <f>'raw data'!A377</f>
        <v>0</v>
      </c>
      <c r="B377" s="15">
        <f>'raw data'!B377</f>
        <v>0</v>
      </c>
      <c r="C377" s="15" t="str">
        <f>'raw data'!C377</f>
        <v>JP-1 (2)</v>
      </c>
      <c r="D377" s="81">
        <f>'raw data'!D377</f>
        <v>38385.17365740741</v>
      </c>
      <c r="E377" s="177">
        <f>'raw data'!E377</f>
        <v>3071.007252236207</v>
      </c>
      <c r="F377" s="178">
        <f>'raw data'!F377</f>
        <v>6.46340761507599</v>
      </c>
    </row>
    <row r="378" spans="1:6" ht="11.25">
      <c r="A378" s="16">
        <f>'raw data'!A378</f>
        <v>0</v>
      </c>
      <c r="B378" s="15">
        <f>'raw data'!B378</f>
        <v>0</v>
      </c>
      <c r="C378" s="15" t="str">
        <f>'raw data'!C378</f>
        <v>142R2(68-78)</v>
      </c>
      <c r="D378" s="81">
        <f>'raw data'!D378</f>
        <v>38385.181122685186</v>
      </c>
      <c r="E378" s="15">
        <f>'raw data'!E378</f>
        <v>243372.86627403897</v>
      </c>
      <c r="F378" s="31">
        <f>'raw data'!F378</f>
        <v>1.7577666856703917</v>
      </c>
    </row>
    <row r="379" spans="1:6" ht="11.25">
      <c r="A379" s="16">
        <f>'raw data'!A379</f>
        <v>0</v>
      </c>
      <c r="B379" s="15">
        <f>'raw data'!B379</f>
        <v>0</v>
      </c>
      <c r="C379" s="15" t="str">
        <f>'raw data'!C379</f>
        <v>144R1(41-49)</v>
      </c>
      <c r="D379" s="81">
        <f>'raw data'!D379</f>
        <v>38385.18859953704</v>
      </c>
      <c r="E379" s="15">
        <f>'raw data'!E379</f>
        <v>227926.3040234248</v>
      </c>
      <c r="F379" s="31">
        <f>'raw data'!F379</f>
        <v>1.5363635320468552</v>
      </c>
    </row>
    <row r="380" spans="1:6" ht="11.25">
      <c r="A380" s="16">
        <f>'raw data'!A380</f>
        <v>0</v>
      </c>
      <c r="B380" s="15">
        <f>'raw data'!B380</f>
        <v>0</v>
      </c>
      <c r="C380" s="15" t="str">
        <f>'raw data'!C380</f>
        <v>Drift (7)</v>
      </c>
      <c r="D380" s="81">
        <f>'raw data'!D380</f>
        <v>38385.19605324074</v>
      </c>
      <c r="E380" s="15">
        <f>'raw data'!E380</f>
        <v>1710771.6352030435</v>
      </c>
      <c r="F380" s="31">
        <f>'raw data'!F380</f>
        <v>1.2774119597919635</v>
      </c>
    </row>
    <row r="381" spans="1:6" ht="11.25">
      <c r="A381" s="16">
        <f>'raw data'!A381</f>
        <v>0</v>
      </c>
      <c r="B381" s="15">
        <f>'raw data'!B381</f>
        <v>0</v>
      </c>
      <c r="C381" s="15" t="str">
        <f>'raw data'!C381</f>
        <v>JA-3 (2)</v>
      </c>
      <c r="D381" s="81">
        <f>'raw data'!D381</f>
        <v>38385.20353009259</v>
      </c>
      <c r="E381" s="15">
        <f>'raw data'!E381</f>
        <v>415205.3261256218</v>
      </c>
      <c r="F381" s="31">
        <f>'raw data'!F381</f>
        <v>0.8335543163968141</v>
      </c>
    </row>
    <row r="382" spans="1:6" ht="11.25">
      <c r="A382" s="16">
        <f>'raw data'!A382</f>
        <v>0</v>
      </c>
      <c r="B382" s="15">
        <f>'raw data'!B382</f>
        <v>0</v>
      </c>
      <c r="C382" s="15" t="str">
        <f>'raw data'!C382</f>
        <v>Blank (2)</v>
      </c>
      <c r="D382" s="81">
        <f>'raw data'!D382</f>
        <v>38385.2109837963</v>
      </c>
      <c r="E382" s="173">
        <v>861.85</v>
      </c>
      <c r="F382" s="174">
        <v>0.4742214068911289</v>
      </c>
    </row>
    <row r="383" spans="1:6" ht="11.25">
      <c r="A383" s="16">
        <f>'raw data'!A383</f>
        <v>0</v>
      </c>
      <c r="B383" s="15">
        <f>'raw data'!B383</f>
        <v>0</v>
      </c>
      <c r="C383" s="15" t="str">
        <f>'raw data'!C383</f>
        <v>DTS-1 (2)</v>
      </c>
      <c r="D383" s="81">
        <f>'raw data'!D383</f>
        <v>38385.2184375</v>
      </c>
      <c r="E383" s="15">
        <f>'raw data'!E383</f>
        <v>2763.4040717482567</v>
      </c>
      <c r="F383" s="31">
        <f>'raw data'!F383</f>
        <v>4.188572875263554</v>
      </c>
    </row>
    <row r="384" spans="1:6" ht="11.25">
      <c r="A384" s="16">
        <f>'raw data'!A384</f>
        <v>0</v>
      </c>
      <c r="B384" s="15">
        <f>'raw data'!B384</f>
        <v>0</v>
      </c>
      <c r="C384" s="15" t="str">
        <f>'raw data'!C384</f>
        <v>Acid Blank</v>
      </c>
      <c r="D384" s="81">
        <f>'raw data'!D384</f>
        <v>38385.22586805555</v>
      </c>
      <c r="E384" s="173">
        <v>998.685</v>
      </c>
      <c r="F384" s="174">
        <v>1.0174503918318272</v>
      </c>
    </row>
    <row r="385" spans="1:6" ht="11.25">
      <c r="A385" s="16">
        <f>'raw data'!A385</f>
        <v>0</v>
      </c>
      <c r="B385" s="15">
        <f>'raw data'!B385</f>
        <v>0</v>
      </c>
      <c r="C385" s="15" t="str">
        <f>'raw data'!C385</f>
        <v>Drift (8)</v>
      </c>
      <c r="D385" s="81">
        <f>'raw data'!D385</f>
        <v>38385.23328703704</v>
      </c>
      <c r="E385" s="15">
        <f>'raw data'!E385</f>
        <v>1696225.6755256653</v>
      </c>
      <c r="F385" s="31">
        <f>'raw data'!F385</f>
        <v>2.884008729895671</v>
      </c>
    </row>
    <row r="386" spans="1:6" ht="11.25">
      <c r="A386" s="16">
        <f>'raw data'!A386</f>
        <v>0</v>
      </c>
      <c r="B386" s="15">
        <f>'raw data'!B386</f>
        <v>0</v>
      </c>
      <c r="C386" s="15">
        <f>'raw data'!C386</f>
        <v>0</v>
      </c>
      <c r="D386" s="81">
        <f>'raw data'!D386</f>
        <v>0</v>
      </c>
      <c r="E386" s="15">
        <f>'raw data'!E386</f>
        <v>0</v>
      </c>
      <c r="F386" s="31">
        <f>'raw data'!F386</f>
        <v>0</v>
      </c>
    </row>
    <row r="387" spans="1:6" ht="11.25">
      <c r="A387" s="16">
        <f>'raw data'!A387</f>
        <v>0</v>
      </c>
      <c r="B387" s="15">
        <f>'raw data'!B387</f>
        <v>0</v>
      </c>
      <c r="C387" s="15">
        <f>'raw data'!C387</f>
        <v>0</v>
      </c>
      <c r="D387" s="81">
        <f>'raw data'!D387</f>
        <v>0</v>
      </c>
      <c r="E387" s="15">
        <f>'raw data'!E387</f>
        <v>536354.9761818757</v>
      </c>
      <c r="F387" s="31">
        <f>'raw data'!F387</f>
        <v>9.20134838009247</v>
      </c>
    </row>
    <row r="388" spans="1:6" ht="11.25">
      <c r="A388" s="16">
        <f>'raw data'!A388</f>
        <v>0</v>
      </c>
      <c r="B388" s="15">
        <f>'raw data'!B388</f>
        <v>0</v>
      </c>
      <c r="C388" s="15">
        <f>'raw data'!C388</f>
        <v>0</v>
      </c>
      <c r="D388" s="81">
        <f>'raw data'!D388</f>
        <v>0</v>
      </c>
      <c r="E388" s="15">
        <f>'raw data'!E388</f>
        <v>439585.2786585167</v>
      </c>
      <c r="F388" s="31">
        <f>'raw data'!F388</f>
        <v>0</v>
      </c>
    </row>
    <row r="389" spans="1:6" ht="11.25">
      <c r="A389" s="16">
        <f>'raw data'!A389</f>
        <v>0</v>
      </c>
      <c r="B389" s="15">
        <f>'raw data'!B389</f>
        <v>0</v>
      </c>
      <c r="C389" s="15">
        <f>'raw data'!C389</f>
        <v>0</v>
      </c>
      <c r="D389" s="81">
        <f>'raw data'!D389</f>
        <v>0</v>
      </c>
      <c r="E389" s="15">
        <f>'raw data'!E389</f>
        <v>81.95790067760184</v>
      </c>
      <c r="F389" s="31" t="str">
        <f>'raw data'!F389</f>
        <v>%</v>
      </c>
    </row>
    <row r="390" spans="1:6" ht="11.25">
      <c r="A390" s="16">
        <f>'raw data'!A390</f>
        <v>0</v>
      </c>
      <c r="B390" s="15">
        <f>'raw data'!B390</f>
        <v>0</v>
      </c>
      <c r="C390" s="15">
        <f>'raw data'!C390</f>
        <v>0</v>
      </c>
      <c r="D390" s="81">
        <f>'raw data'!D390</f>
        <v>0</v>
      </c>
      <c r="E390" s="15">
        <f>'raw data'!E390</f>
        <v>0</v>
      </c>
      <c r="F390" s="31">
        <f>'raw data'!F390</f>
        <v>0</v>
      </c>
    </row>
    <row r="391" spans="1:6" ht="11.25">
      <c r="A391" s="16">
        <f>'raw data'!A391</f>
        <v>0</v>
      </c>
      <c r="B391" s="15">
        <f>'raw data'!B391</f>
        <v>0</v>
      </c>
      <c r="C391" s="15">
        <f>'raw data'!C391</f>
        <v>0</v>
      </c>
      <c r="D391" s="81">
        <f>'raw data'!D391</f>
        <v>0</v>
      </c>
      <c r="E391" s="15">
        <f>'raw data'!E391</f>
        <v>0</v>
      </c>
      <c r="F391" s="31">
        <f>'raw data'!F391</f>
        <v>0</v>
      </c>
    </row>
    <row r="392" spans="1:6" ht="11.25">
      <c r="A392" s="16">
        <f>'raw data'!A392</f>
        <v>0</v>
      </c>
      <c r="B392" s="15">
        <f>'raw data'!B392</f>
        <v>0</v>
      </c>
      <c r="C392" s="15">
        <f>'raw data'!C392</f>
        <v>0</v>
      </c>
      <c r="D392" s="81">
        <f>'raw data'!D392</f>
        <v>0</v>
      </c>
      <c r="E392" s="15">
        <f>'raw data'!E392</f>
        <v>0</v>
      </c>
      <c r="F392" s="31">
        <f>'raw data'!F392</f>
        <v>0</v>
      </c>
    </row>
    <row r="393" spans="1:6" ht="11.25">
      <c r="A393" s="16" t="str">
        <f>'raw data'!A393</f>
        <v>Print Date: 06-12-2004</v>
      </c>
      <c r="B393" s="15">
        <f>'raw data'!B393</f>
        <v>0</v>
      </c>
      <c r="C393" s="15">
        <f>'raw data'!C393</f>
        <v>0</v>
      </c>
      <c r="D393" s="81">
        <f>'raw data'!D393</f>
        <v>0</v>
      </c>
      <c r="E393" s="15">
        <f>'raw data'!E393</f>
        <v>0</v>
      </c>
      <c r="F393" s="31">
        <f>'raw data'!F393</f>
        <v>0</v>
      </c>
    </row>
    <row r="394" spans="1:6" ht="11.25">
      <c r="A394" s="16"/>
      <c r="B394" s="15"/>
      <c r="C394" s="15"/>
      <c r="D394" s="81"/>
      <c r="E394" s="15"/>
      <c r="F394" s="31"/>
    </row>
    <row r="395" spans="1:6" ht="11.25">
      <c r="A395" s="16"/>
      <c r="B395" s="15"/>
      <c r="C395" s="15"/>
      <c r="D395" s="81"/>
      <c r="E395" s="15"/>
      <c r="F395" s="31"/>
    </row>
    <row r="396" spans="1:6" ht="11.25">
      <c r="A396" s="16"/>
      <c r="B396" s="15"/>
      <c r="C396" s="15"/>
      <c r="D396" s="81"/>
      <c r="E396" s="15"/>
      <c r="F396" s="31"/>
    </row>
    <row r="397" spans="1:6" ht="11.25">
      <c r="A397" s="16"/>
      <c r="B397" s="15"/>
      <c r="C397" s="15"/>
      <c r="D397" s="81"/>
      <c r="E397" s="15"/>
      <c r="F397" s="31"/>
    </row>
    <row r="398" spans="1:6" ht="11.25">
      <c r="A398" s="16"/>
      <c r="B398" s="15"/>
      <c r="C398" s="15"/>
      <c r="D398" s="81"/>
      <c r="E398" s="15"/>
      <c r="F398" s="31"/>
    </row>
    <row r="399" spans="1:6" ht="11.25">
      <c r="A399" s="16"/>
      <c r="B399" s="15"/>
      <c r="C399" s="15"/>
      <c r="D399" s="81"/>
      <c r="E399" s="15"/>
      <c r="F399" s="31"/>
    </row>
    <row r="400" spans="1:6" ht="11.25">
      <c r="A400" s="16"/>
      <c r="B400" s="15"/>
      <c r="C400" s="15"/>
      <c r="D400" s="81"/>
      <c r="E400" s="15"/>
      <c r="F400" s="31"/>
    </row>
    <row r="401" spans="1:6" ht="11.25">
      <c r="A401" s="16"/>
      <c r="B401" s="15"/>
      <c r="C401" s="15"/>
      <c r="D401" s="81"/>
      <c r="E401" s="15"/>
      <c r="F401" s="31"/>
    </row>
    <row r="402" spans="1:6" ht="11.25">
      <c r="A402" s="16"/>
      <c r="B402" s="15"/>
      <c r="C402" s="15"/>
      <c r="D402" s="81"/>
      <c r="E402" s="15"/>
      <c r="F402" s="31"/>
    </row>
    <row r="403" spans="1:6" ht="11.25">
      <c r="A403" s="16"/>
      <c r="B403" s="15"/>
      <c r="C403" s="15"/>
      <c r="D403" s="81"/>
      <c r="E403" s="15"/>
      <c r="F403" s="31"/>
    </row>
    <row r="404" spans="1:6" ht="11.25">
      <c r="A404" s="16"/>
      <c r="B404" s="15"/>
      <c r="C404" s="15"/>
      <c r="D404" s="81"/>
      <c r="E404" s="15"/>
      <c r="F404" s="31"/>
    </row>
    <row r="405" spans="1:6" ht="11.25">
      <c r="A405" s="16"/>
      <c r="B405" s="15"/>
      <c r="C405" s="15"/>
      <c r="D405" s="81"/>
      <c r="E405" s="15"/>
      <c r="F405" s="31"/>
    </row>
    <row r="406" spans="1:6" ht="11.25">
      <c r="A406" s="16"/>
      <c r="B406" s="15"/>
      <c r="C406" s="15"/>
      <c r="D406" s="81"/>
      <c r="E406" s="15"/>
      <c r="F406" s="31"/>
    </row>
    <row r="407" spans="1:6" ht="11.25">
      <c r="A407" s="16"/>
      <c r="B407" s="15"/>
      <c r="C407" s="15"/>
      <c r="D407" s="81"/>
      <c r="E407" s="15"/>
      <c r="F407" s="31"/>
    </row>
    <row r="408" spans="1:6" ht="11.25">
      <c r="A408" s="16"/>
      <c r="B408" s="15"/>
      <c r="C408" s="15"/>
      <c r="D408" s="81"/>
      <c r="E408" s="15"/>
      <c r="F408" s="31"/>
    </row>
    <row r="409" spans="1:6" ht="11.25">
      <c r="A409" s="16"/>
      <c r="B409" s="15"/>
      <c r="C409" s="15"/>
      <c r="D409" s="81"/>
      <c r="E409" s="15"/>
      <c r="F409" s="31"/>
    </row>
    <row r="410" spans="1:6" ht="11.25">
      <c r="A410" s="16"/>
      <c r="B410" s="15"/>
      <c r="C410" s="15"/>
      <c r="D410" s="81"/>
      <c r="E410" s="15"/>
      <c r="F410" s="31"/>
    </row>
    <row r="411" spans="1:6" ht="11.25">
      <c r="A411" s="16"/>
      <c r="B411" s="15"/>
      <c r="C411" s="15"/>
      <c r="D411" s="81"/>
      <c r="E411" s="15"/>
      <c r="F411" s="31"/>
    </row>
    <row r="412" spans="1:6" ht="11.25">
      <c r="A412" s="16"/>
      <c r="B412" s="15"/>
      <c r="C412" s="15"/>
      <c r="D412" s="81"/>
      <c r="E412" s="15"/>
      <c r="F412" s="31"/>
    </row>
    <row r="413" spans="1:6" ht="11.25">
      <c r="A413" s="16"/>
      <c r="B413" s="15"/>
      <c r="C413" s="15"/>
      <c r="D413" s="81"/>
      <c r="E413" s="15"/>
      <c r="F413" s="31"/>
    </row>
    <row r="414" spans="1:6" ht="11.25">
      <c r="A414" s="16"/>
      <c r="B414" s="15"/>
      <c r="C414" s="15"/>
      <c r="D414" s="81"/>
      <c r="E414" s="15"/>
      <c r="F414" s="31"/>
    </row>
    <row r="415" spans="1:6" ht="11.25">
      <c r="A415" s="16"/>
      <c r="B415" s="15"/>
      <c r="C415" s="15"/>
      <c r="D415" s="81"/>
      <c r="E415" s="15"/>
      <c r="F415" s="31"/>
    </row>
    <row r="416" spans="1:6" ht="11.25">
      <c r="A416" s="16"/>
      <c r="B416" s="15"/>
      <c r="C416" s="15"/>
      <c r="D416" s="81"/>
      <c r="E416" s="15"/>
      <c r="F416" s="31"/>
    </row>
    <row r="417" spans="1:6" ht="11.25">
      <c r="A417" s="16"/>
      <c r="B417" s="15"/>
      <c r="C417" s="15"/>
      <c r="D417" s="81"/>
      <c r="E417" s="15"/>
      <c r="F417" s="31"/>
    </row>
    <row r="418" spans="1:6" ht="11.25">
      <c r="A418" s="16"/>
      <c r="B418" s="15"/>
      <c r="C418" s="15"/>
      <c r="D418" s="81"/>
      <c r="E418" s="15"/>
      <c r="F418" s="31"/>
    </row>
    <row r="419" spans="1:6" ht="11.25">
      <c r="A419" s="16"/>
      <c r="B419" s="15"/>
      <c r="C419" s="15"/>
      <c r="D419" s="81"/>
      <c r="E419" s="15"/>
      <c r="F419" s="31"/>
    </row>
    <row r="420" spans="1:6" ht="11.25">
      <c r="A420" s="16"/>
      <c r="B420" s="15"/>
      <c r="C420" s="15"/>
      <c r="D420" s="81"/>
      <c r="E420" s="15"/>
      <c r="F420" s="31"/>
    </row>
    <row r="421" spans="1:6" ht="11.25">
      <c r="A421" s="16"/>
      <c r="B421" s="15"/>
      <c r="C421" s="15"/>
      <c r="D421" s="81"/>
      <c r="E421" s="15"/>
      <c r="F421" s="31"/>
    </row>
    <row r="422" spans="1:6" ht="11.25">
      <c r="A422" s="16"/>
      <c r="B422" s="15"/>
      <c r="C422" s="15"/>
      <c r="D422" s="81"/>
      <c r="E422" s="15"/>
      <c r="F422" s="31"/>
    </row>
    <row r="423" spans="1:6" ht="11.25">
      <c r="A423" s="16"/>
      <c r="B423" s="15"/>
      <c r="C423" s="15"/>
      <c r="D423" s="81"/>
      <c r="E423" s="15"/>
      <c r="F423" s="31"/>
    </row>
    <row r="424" spans="1:6" ht="11.25">
      <c r="A424" s="16"/>
      <c r="B424" s="15"/>
      <c r="C424" s="15"/>
      <c r="D424" s="81"/>
      <c r="E424" s="15"/>
      <c r="F424" s="31"/>
    </row>
    <row r="425" spans="1:6" ht="11.25">
      <c r="A425" s="16"/>
      <c r="B425" s="15"/>
      <c r="C425" s="15"/>
      <c r="D425" s="81"/>
      <c r="E425" s="15"/>
      <c r="F425" s="31"/>
    </row>
    <row r="426" spans="1:6" ht="11.25">
      <c r="A426" s="16"/>
      <c r="B426" s="15"/>
      <c r="C426" s="15"/>
      <c r="D426" s="81"/>
      <c r="E426" s="15"/>
      <c r="F426" s="31"/>
    </row>
    <row r="427" spans="1:6" ht="11.25">
      <c r="A427" s="16"/>
      <c r="B427" s="15"/>
      <c r="C427" s="15"/>
      <c r="D427" s="81"/>
      <c r="E427" s="15"/>
      <c r="F427" s="31"/>
    </row>
    <row r="428" spans="1:6" ht="11.25">
      <c r="A428" s="16"/>
      <c r="B428" s="15"/>
      <c r="C428" s="15"/>
      <c r="D428" s="81"/>
      <c r="E428" s="15"/>
      <c r="F428" s="31"/>
    </row>
    <row r="429" spans="1:6" ht="11.25">
      <c r="A429" s="16"/>
      <c r="B429" s="15"/>
      <c r="C429" s="15"/>
      <c r="D429" s="81"/>
      <c r="E429" s="15"/>
      <c r="F429" s="31"/>
    </row>
    <row r="430" spans="1:6" ht="11.25">
      <c r="A430" s="16"/>
      <c r="B430" s="15"/>
      <c r="C430" s="15"/>
      <c r="D430" s="81"/>
      <c r="E430" s="15"/>
      <c r="F430" s="31"/>
    </row>
    <row r="431" spans="1:6" ht="11.25">
      <c r="A431" s="16"/>
      <c r="B431" s="15"/>
      <c r="C431" s="15"/>
      <c r="D431" s="81"/>
      <c r="E431" s="15"/>
      <c r="F431" s="31"/>
    </row>
    <row r="432" spans="1:6" s="108" customFormat="1" ht="15">
      <c r="A432" s="16"/>
      <c r="B432" s="15"/>
      <c r="C432" s="15"/>
      <c r="D432" s="81"/>
      <c r="E432" s="15"/>
      <c r="F432" s="31"/>
    </row>
    <row r="433" spans="1:6" ht="11.25">
      <c r="A433" s="16"/>
      <c r="B433" s="15"/>
      <c r="C433" s="15"/>
      <c r="D433" s="81"/>
      <c r="E433" s="15"/>
      <c r="F433" s="31"/>
    </row>
    <row r="434" spans="1:6" s="108" customFormat="1" ht="15">
      <c r="A434" s="16"/>
      <c r="B434" s="15"/>
      <c r="C434" s="15"/>
      <c r="D434" s="81"/>
      <c r="E434" s="15"/>
      <c r="F434" s="31"/>
    </row>
    <row r="435" spans="1:6" ht="11.25">
      <c r="A435" s="16"/>
      <c r="B435" s="15"/>
      <c r="C435" s="15"/>
      <c r="D435" s="81"/>
      <c r="E435" s="15"/>
      <c r="F435" s="31"/>
    </row>
    <row r="436" spans="1:6" ht="11.25">
      <c r="A436" s="16"/>
      <c r="B436" s="15"/>
      <c r="C436" s="15"/>
      <c r="D436" s="81"/>
      <c r="E436" s="15"/>
      <c r="F436" s="31"/>
    </row>
    <row r="437" spans="1:6" ht="11.25">
      <c r="A437" s="16"/>
      <c r="B437" s="15"/>
      <c r="C437" s="15"/>
      <c r="D437" s="81"/>
      <c r="E437" s="15"/>
      <c r="F437" s="31"/>
    </row>
    <row r="438" spans="1:6" ht="11.25">
      <c r="A438" s="16"/>
      <c r="B438" s="15"/>
      <c r="C438" s="15"/>
      <c r="D438" s="81"/>
      <c r="E438" s="15"/>
      <c r="F438" s="31"/>
    </row>
    <row r="439" spans="1:6" ht="11.25">
      <c r="A439" s="16"/>
      <c r="B439" s="15"/>
      <c r="C439" s="15"/>
      <c r="D439" s="81"/>
      <c r="E439" s="15"/>
      <c r="F439" s="31"/>
    </row>
    <row r="440" spans="1:6" ht="11.25">
      <c r="A440" s="16"/>
      <c r="B440" s="15"/>
      <c r="C440" s="15"/>
      <c r="D440" s="81"/>
      <c r="E440" s="15"/>
      <c r="F440" s="31"/>
    </row>
    <row r="441" spans="1:6" ht="11.25">
      <c r="A441" s="16"/>
      <c r="B441" s="15"/>
      <c r="C441" s="15"/>
      <c r="D441" s="81"/>
      <c r="E441" s="15"/>
      <c r="F441" s="31"/>
    </row>
    <row r="442" spans="1:6" ht="11.25">
      <c r="A442" s="16"/>
      <c r="B442" s="15"/>
      <c r="C442" s="15"/>
      <c r="D442" s="81"/>
      <c r="E442" s="15"/>
      <c r="F442" s="31"/>
    </row>
    <row r="443" spans="1:6" ht="11.25">
      <c r="A443" s="16"/>
      <c r="B443" s="15"/>
      <c r="C443" s="15"/>
      <c r="D443" s="81"/>
      <c r="E443" s="15"/>
      <c r="F443" s="31"/>
    </row>
    <row r="444" spans="1:6" ht="11.25">
      <c r="A444" s="16"/>
      <c r="B444" s="15"/>
      <c r="C444" s="15"/>
      <c r="D444" s="81"/>
      <c r="E444" s="15"/>
      <c r="F444" s="31"/>
    </row>
    <row r="445" spans="1:6" ht="11.25">
      <c r="A445" s="16"/>
      <c r="B445" s="15"/>
      <c r="C445" s="15"/>
      <c r="D445" s="81"/>
      <c r="E445" s="15"/>
      <c r="F445" s="31"/>
    </row>
    <row r="446" spans="1:6" ht="11.25">
      <c r="A446" s="16"/>
      <c r="B446" s="15"/>
      <c r="C446" s="15"/>
      <c r="D446" s="81"/>
      <c r="E446" s="15"/>
      <c r="F446" s="31"/>
    </row>
    <row r="447" spans="1:6" ht="11.25">
      <c r="A447" s="16"/>
      <c r="B447" s="15"/>
      <c r="C447" s="15"/>
      <c r="D447" s="81"/>
      <c r="E447" s="15"/>
      <c r="F447" s="31"/>
    </row>
    <row r="448" spans="1:6" ht="11.25">
      <c r="A448" s="16"/>
      <c r="B448" s="15"/>
      <c r="C448" s="15"/>
      <c r="D448" s="81"/>
      <c r="E448" s="15"/>
      <c r="F448" s="31"/>
    </row>
    <row r="449" spans="1:6" ht="11.25">
      <c r="A449" s="16"/>
      <c r="B449" s="15"/>
      <c r="C449" s="15"/>
      <c r="D449" s="81"/>
      <c r="E449" s="15"/>
      <c r="F449" s="31"/>
    </row>
    <row r="450" spans="1:6" ht="11.25">
      <c r="A450" s="16"/>
      <c r="B450" s="15"/>
      <c r="C450" s="15"/>
      <c r="D450" s="81"/>
      <c r="E450" s="15"/>
      <c r="F450" s="31"/>
    </row>
    <row r="451" spans="1:6" ht="11.25">
      <c r="A451" s="16"/>
      <c r="B451" s="15"/>
      <c r="C451" s="15"/>
      <c r="D451" s="81"/>
      <c r="E451" s="15"/>
      <c r="F451" s="31"/>
    </row>
    <row r="452" spans="1:6" ht="11.25">
      <c r="A452" s="16"/>
      <c r="B452" s="15"/>
      <c r="C452" s="15"/>
      <c r="D452" s="81"/>
      <c r="E452" s="15"/>
      <c r="F452" s="31"/>
    </row>
    <row r="453" spans="1:6" ht="11.25">
      <c r="A453" s="16"/>
      <c r="B453" s="15"/>
      <c r="C453" s="15"/>
      <c r="D453" s="81"/>
      <c r="E453" s="15"/>
      <c r="F453" s="31"/>
    </row>
    <row r="454" spans="1:6" ht="11.25">
      <c r="A454" s="16"/>
      <c r="B454" s="15"/>
      <c r="C454" s="15"/>
      <c r="D454" s="81"/>
      <c r="E454" s="15"/>
      <c r="F454" s="31"/>
    </row>
    <row r="455" spans="1:6" ht="11.25">
      <c r="A455" s="16"/>
      <c r="B455" s="15"/>
      <c r="C455" s="15"/>
      <c r="D455" s="81"/>
      <c r="E455" s="15"/>
      <c r="F455" s="31"/>
    </row>
    <row r="456" spans="1:6" ht="11.25">
      <c r="A456" s="16"/>
      <c r="B456" s="15"/>
      <c r="C456" s="15"/>
      <c r="D456" s="81"/>
      <c r="E456" s="15"/>
      <c r="F456" s="31"/>
    </row>
    <row r="457" spans="1:6" ht="11.25">
      <c r="A457" s="16"/>
      <c r="B457" s="15"/>
      <c r="C457" s="15"/>
      <c r="D457" s="81"/>
      <c r="E457" s="15"/>
      <c r="F457" s="31"/>
    </row>
    <row r="458" spans="1:6" ht="11.25">
      <c r="A458" s="16"/>
      <c r="B458" s="15"/>
      <c r="C458" s="15"/>
      <c r="D458" s="81"/>
      <c r="E458" s="15"/>
      <c r="F458" s="31"/>
    </row>
    <row r="459" spans="1:6" ht="11.25">
      <c r="A459" s="16"/>
      <c r="B459" s="15"/>
      <c r="C459" s="15"/>
      <c r="D459" s="81"/>
      <c r="E459" s="15"/>
      <c r="F459" s="31"/>
    </row>
    <row r="460" spans="1:6" ht="11.25">
      <c r="A460" s="16"/>
      <c r="B460" s="15"/>
      <c r="C460" s="15"/>
      <c r="D460" s="81"/>
      <c r="E460" s="15"/>
      <c r="F460" s="31"/>
    </row>
    <row r="461" spans="1:6" ht="11.25">
      <c r="A461" s="16"/>
      <c r="B461" s="15"/>
      <c r="C461" s="15"/>
      <c r="D461" s="81"/>
      <c r="E461" s="15"/>
      <c r="F461" s="31"/>
    </row>
    <row r="462" spans="1:6" ht="11.25">
      <c r="A462" s="16"/>
      <c r="B462" s="15"/>
      <c r="C462" s="15"/>
      <c r="D462" s="81"/>
      <c r="E462" s="15"/>
      <c r="F462" s="31"/>
    </row>
    <row r="463" spans="1:6" ht="11.25">
      <c r="A463" s="16"/>
      <c r="B463" s="15"/>
      <c r="C463" s="15"/>
      <c r="D463" s="81"/>
      <c r="E463" s="15"/>
      <c r="F463" s="31"/>
    </row>
    <row r="464" spans="1:6" ht="11.25">
      <c r="A464" s="16"/>
      <c r="B464" s="15"/>
      <c r="C464" s="15"/>
      <c r="D464" s="81"/>
      <c r="E464" s="15"/>
      <c r="F464" s="31"/>
    </row>
    <row r="465" spans="1:6" ht="11.25">
      <c r="A465" s="16"/>
      <c r="B465" s="15"/>
      <c r="C465" s="15"/>
      <c r="D465" s="81"/>
      <c r="E465" s="15"/>
      <c r="F465" s="31"/>
    </row>
    <row r="466" spans="1:6" ht="11.25">
      <c r="A466" s="16"/>
      <c r="B466" s="15"/>
      <c r="C466" s="15"/>
      <c r="D466" s="81"/>
      <c r="E466" s="15"/>
      <c r="F466" s="31"/>
    </row>
    <row r="467" spans="1:6" ht="11.25">
      <c r="A467" s="16"/>
      <c r="B467" s="15"/>
      <c r="C467" s="15"/>
      <c r="D467" s="81"/>
      <c r="E467" s="15"/>
      <c r="F467" s="31"/>
    </row>
    <row r="468" spans="1:6" ht="11.25">
      <c r="A468" s="16"/>
      <c r="B468" s="15"/>
      <c r="C468" s="15"/>
      <c r="D468" s="81"/>
      <c r="E468" s="15"/>
      <c r="F468" s="31"/>
    </row>
    <row r="469" spans="1:6" ht="11.25">
      <c r="A469" s="16"/>
      <c r="B469" s="15"/>
      <c r="C469" s="15"/>
      <c r="D469" s="81"/>
      <c r="E469" s="15"/>
      <c r="F469" s="31"/>
    </row>
    <row r="470" spans="1:6" ht="11.25">
      <c r="A470" s="16"/>
      <c r="B470" s="15"/>
      <c r="C470" s="15"/>
      <c r="D470" s="81"/>
      <c r="E470" s="15"/>
      <c r="F470" s="31"/>
    </row>
    <row r="471" spans="1:6" ht="11.25">
      <c r="A471" s="16"/>
      <c r="B471" s="15"/>
      <c r="C471" s="15"/>
      <c r="D471" s="81"/>
      <c r="E471" s="15"/>
      <c r="F471" s="31"/>
    </row>
    <row r="472" spans="1:6" ht="11.25">
      <c r="A472" s="16"/>
      <c r="B472" s="15"/>
      <c r="C472" s="15"/>
      <c r="D472" s="81"/>
      <c r="E472" s="15"/>
      <c r="F472" s="31"/>
    </row>
    <row r="473" spans="1:6" ht="11.25">
      <c r="A473" s="16"/>
      <c r="B473" s="15"/>
      <c r="C473" s="15"/>
      <c r="D473" s="81"/>
      <c r="E473" s="15"/>
      <c r="F473" s="31"/>
    </row>
    <row r="474" spans="1:6" ht="11.25">
      <c r="A474" s="16"/>
      <c r="B474" s="15"/>
      <c r="C474" s="15"/>
      <c r="D474" s="81"/>
      <c r="E474" s="15"/>
      <c r="F474" s="31"/>
    </row>
    <row r="475" spans="1:6" ht="11.25">
      <c r="A475" s="16"/>
      <c r="B475" s="15"/>
      <c r="C475" s="15"/>
      <c r="D475" s="81"/>
      <c r="E475" s="15"/>
      <c r="F475" s="31"/>
    </row>
    <row r="476" spans="1:6" ht="11.25">
      <c r="A476" s="16"/>
      <c r="B476" s="15"/>
      <c r="C476" s="15"/>
      <c r="D476" s="81"/>
      <c r="E476" s="15"/>
      <c r="F476" s="31"/>
    </row>
    <row r="477" spans="1:6" ht="11.25">
      <c r="A477" s="16"/>
      <c r="B477" s="15"/>
      <c r="C477" s="15"/>
      <c r="D477" s="81"/>
      <c r="E477" s="15"/>
      <c r="F477" s="31"/>
    </row>
    <row r="478" spans="1:6" ht="11.25">
      <c r="A478" s="16"/>
      <c r="B478" s="15"/>
      <c r="C478" s="15"/>
      <c r="D478" s="81"/>
      <c r="E478" s="15"/>
      <c r="F478" s="31"/>
    </row>
    <row r="479" spans="1:6" ht="11.25">
      <c r="A479" s="16"/>
      <c r="B479" s="15"/>
      <c r="C479" s="15"/>
      <c r="D479" s="81"/>
      <c r="E479" s="15"/>
      <c r="F479" s="31"/>
    </row>
    <row r="480" spans="1:6" ht="11.25">
      <c r="A480" s="16"/>
      <c r="B480" s="15"/>
      <c r="C480" s="15"/>
      <c r="D480" s="81"/>
      <c r="E480" s="15"/>
      <c r="F480" s="31"/>
    </row>
    <row r="481" spans="1:6" ht="11.25">
      <c r="A481" s="16"/>
      <c r="B481" s="15"/>
      <c r="C481" s="15"/>
      <c r="D481" s="81"/>
      <c r="E481" s="15"/>
      <c r="F481" s="31"/>
    </row>
    <row r="482" spans="1:6" ht="11.25">
      <c r="A482" s="16"/>
      <c r="B482" s="15"/>
      <c r="C482" s="15"/>
      <c r="D482" s="81"/>
      <c r="E482" s="15"/>
      <c r="F482" s="31"/>
    </row>
    <row r="483" spans="1:6" ht="11.25">
      <c r="A483" s="16"/>
      <c r="B483" s="15"/>
      <c r="C483" s="15"/>
      <c r="D483" s="81"/>
      <c r="E483" s="15"/>
      <c r="F483" s="31"/>
    </row>
    <row r="484" spans="1:6" ht="11.25">
      <c r="A484" s="16"/>
      <c r="B484" s="15"/>
      <c r="C484" s="15"/>
      <c r="D484" s="81"/>
      <c r="E484" s="15"/>
      <c r="F484" s="31"/>
    </row>
    <row r="485" spans="1:6" ht="11.25">
      <c r="A485" s="16"/>
      <c r="B485" s="15"/>
      <c r="C485" s="15"/>
      <c r="D485" s="81"/>
      <c r="E485" s="15"/>
      <c r="F485" s="31"/>
    </row>
    <row r="486" spans="1:6" ht="11.25">
      <c r="A486" s="16"/>
      <c r="B486" s="15"/>
      <c r="C486" s="15"/>
      <c r="D486" s="81"/>
      <c r="E486" s="15"/>
      <c r="F486" s="31"/>
    </row>
    <row r="487" spans="1:6" ht="11.25">
      <c r="A487" s="16"/>
      <c r="B487" s="15"/>
      <c r="C487" s="15"/>
      <c r="D487" s="81"/>
      <c r="E487" s="15"/>
      <c r="F487" s="31"/>
    </row>
    <row r="488" spans="1:6" ht="11.25">
      <c r="A488" s="16"/>
      <c r="B488" s="15"/>
      <c r="C488" s="15"/>
      <c r="D488" s="81"/>
      <c r="E488" s="15"/>
      <c r="F488" s="31"/>
    </row>
    <row r="489" spans="1:6" ht="11.25">
      <c r="A489" s="16"/>
      <c r="B489" s="15"/>
      <c r="C489" s="15"/>
      <c r="D489" s="81"/>
      <c r="E489" s="15"/>
      <c r="F489" s="31"/>
    </row>
    <row r="490" spans="1:6" ht="11.25">
      <c r="A490" s="16"/>
      <c r="B490" s="15"/>
      <c r="C490" s="15"/>
      <c r="D490" s="81"/>
      <c r="E490" s="15"/>
      <c r="F490" s="31"/>
    </row>
    <row r="491" spans="1:6" ht="11.25">
      <c r="A491" s="16"/>
      <c r="B491" s="15"/>
      <c r="C491" s="15"/>
      <c r="D491" s="81"/>
      <c r="E491" s="15"/>
      <c r="F491" s="31"/>
    </row>
    <row r="492" spans="1:6" ht="11.25">
      <c r="A492" s="16"/>
      <c r="B492" s="15"/>
      <c r="C492" s="15"/>
      <c r="D492" s="81"/>
      <c r="E492" s="15"/>
      <c r="F492" s="31"/>
    </row>
    <row r="493" spans="1:6" ht="11.25">
      <c r="A493" s="16"/>
      <c r="B493" s="15"/>
      <c r="C493" s="15"/>
      <c r="D493" s="81"/>
      <c r="E493" s="15"/>
      <c r="F493" s="31"/>
    </row>
    <row r="494" spans="1:6" ht="11.25">
      <c r="A494" s="16"/>
      <c r="B494" s="15"/>
      <c r="C494" s="15"/>
      <c r="D494" s="81"/>
      <c r="E494" s="15"/>
      <c r="F494" s="31"/>
    </row>
    <row r="495" spans="1:6" ht="11.25">
      <c r="A495" s="16"/>
      <c r="B495" s="15"/>
      <c r="C495" s="15"/>
      <c r="D495" s="81"/>
      <c r="E495" s="15"/>
      <c r="F495" s="31"/>
    </row>
    <row r="496" spans="1:6" ht="11.25">
      <c r="A496" s="16"/>
      <c r="B496" s="15"/>
      <c r="C496" s="15"/>
      <c r="D496" s="81"/>
      <c r="E496" s="15"/>
      <c r="F496" s="31"/>
    </row>
    <row r="497" spans="1:6" ht="11.25">
      <c r="A497" s="16"/>
      <c r="B497" s="15"/>
      <c r="C497" s="15"/>
      <c r="D497" s="81"/>
      <c r="E497" s="15"/>
      <c r="F497" s="31"/>
    </row>
    <row r="498" spans="1:6" ht="11.25">
      <c r="A498" s="16"/>
      <c r="B498" s="15"/>
      <c r="C498" s="15"/>
      <c r="D498" s="81"/>
      <c r="E498" s="15"/>
      <c r="F498" s="31"/>
    </row>
    <row r="499" spans="1:6" ht="11.25">
      <c r="A499" s="16"/>
      <c r="B499" s="15"/>
      <c r="C499" s="15"/>
      <c r="D499" s="81"/>
      <c r="E499" s="15"/>
      <c r="F499" s="31"/>
    </row>
    <row r="500" spans="1:6" ht="11.25">
      <c r="A500" s="16"/>
      <c r="B500" s="15"/>
      <c r="C500" s="15"/>
      <c r="D500" s="81"/>
      <c r="E500" s="15"/>
      <c r="F500" s="31"/>
    </row>
    <row r="501" spans="1:6" ht="11.25">
      <c r="A501" s="16"/>
      <c r="B501" s="15"/>
      <c r="C501" s="15"/>
      <c r="D501" s="81"/>
      <c r="E501" s="15"/>
      <c r="F501" s="31"/>
    </row>
    <row r="502" spans="1:6" ht="11.25">
      <c r="A502" s="16"/>
      <c r="B502" s="15"/>
      <c r="C502" s="15"/>
      <c r="D502" s="81"/>
      <c r="E502" s="15"/>
      <c r="F502" s="31"/>
    </row>
    <row r="503" spans="1:6" ht="11.25">
      <c r="A503" s="16"/>
      <c r="B503" s="15"/>
      <c r="C503" s="15"/>
      <c r="D503" s="81"/>
      <c r="E503" s="15"/>
      <c r="F503" s="31"/>
    </row>
    <row r="504" spans="1:6" ht="11.25">
      <c r="A504" s="16"/>
      <c r="B504" s="15"/>
      <c r="C504" s="15"/>
      <c r="D504" s="81"/>
      <c r="E504" s="15"/>
      <c r="F504" s="31"/>
    </row>
    <row r="505" spans="1:6" ht="11.25">
      <c r="A505" s="16"/>
      <c r="B505" s="15"/>
      <c r="C505" s="15"/>
      <c r="D505" s="81"/>
      <c r="E505" s="15"/>
      <c r="F505" s="31"/>
    </row>
    <row r="506" spans="1:6" ht="11.25">
      <c r="A506" s="16"/>
      <c r="B506" s="15"/>
      <c r="C506" s="15"/>
      <c r="D506" s="81"/>
      <c r="E506" s="15"/>
      <c r="F506" s="31"/>
    </row>
    <row r="507" spans="1:6" ht="11.25">
      <c r="A507" s="16"/>
      <c r="B507" s="15"/>
      <c r="C507" s="15"/>
      <c r="D507" s="81"/>
      <c r="E507" s="15"/>
      <c r="F507" s="31"/>
    </row>
    <row r="508" spans="1:6" ht="11.25">
      <c r="A508" s="16"/>
      <c r="B508" s="15"/>
      <c r="C508" s="15"/>
      <c r="D508" s="81"/>
      <c r="E508" s="15"/>
      <c r="F508" s="31"/>
    </row>
    <row r="509" spans="1:6" ht="11.25">
      <c r="A509" s="16"/>
      <c r="B509" s="15"/>
      <c r="C509" s="15"/>
      <c r="D509" s="81"/>
      <c r="E509" s="15"/>
      <c r="F509" s="31"/>
    </row>
    <row r="510" spans="1:6" ht="11.25">
      <c r="A510" s="16"/>
      <c r="B510" s="15"/>
      <c r="C510" s="15"/>
      <c r="D510" s="81"/>
      <c r="E510" s="15"/>
      <c r="F510" s="31"/>
    </row>
    <row r="511" spans="1:6" ht="11.25">
      <c r="A511" s="16"/>
      <c r="B511" s="15"/>
      <c r="C511" s="15"/>
      <c r="D511" s="81"/>
      <c r="E511" s="15"/>
      <c r="F511" s="31"/>
    </row>
    <row r="512" spans="1:6" ht="11.25">
      <c r="A512" s="16"/>
      <c r="B512" s="15"/>
      <c r="C512" s="15"/>
      <c r="D512" s="81"/>
      <c r="E512" s="15"/>
      <c r="F512" s="31"/>
    </row>
    <row r="513" spans="1:6" ht="11.25">
      <c r="A513" s="16"/>
      <c r="B513" s="15"/>
      <c r="C513" s="15"/>
      <c r="D513" s="81"/>
      <c r="E513" s="15"/>
      <c r="F513" s="31"/>
    </row>
    <row r="514" spans="1:6" ht="11.25">
      <c r="A514" s="16"/>
      <c r="B514" s="15"/>
      <c r="C514" s="15"/>
      <c r="D514" s="81"/>
      <c r="E514" s="15"/>
      <c r="F514" s="31"/>
    </row>
    <row r="515" spans="1:6" ht="11.25">
      <c r="A515" s="16"/>
      <c r="B515" s="15"/>
      <c r="C515" s="15"/>
      <c r="D515" s="81"/>
      <c r="E515" s="15"/>
      <c r="F515" s="31"/>
    </row>
    <row r="516" spans="1:6" ht="11.25">
      <c r="A516" s="16"/>
      <c r="B516" s="15"/>
      <c r="C516" s="15"/>
      <c r="D516" s="81"/>
      <c r="E516" s="15"/>
      <c r="F516" s="31"/>
    </row>
    <row r="517" spans="1:6" ht="11.25">
      <c r="A517" s="16"/>
      <c r="B517" s="15"/>
      <c r="C517" s="15"/>
      <c r="D517" s="81"/>
      <c r="E517" s="15"/>
      <c r="F517" s="31"/>
    </row>
    <row r="518" spans="1:6" ht="11.25">
      <c r="A518" s="16"/>
      <c r="B518" s="15"/>
      <c r="C518" s="15"/>
      <c r="D518" s="81"/>
      <c r="E518" s="15"/>
      <c r="F518" s="31"/>
    </row>
    <row r="519" spans="1:6" ht="11.25">
      <c r="A519" s="16"/>
      <c r="B519" s="15"/>
      <c r="C519" s="15"/>
      <c r="D519" s="81"/>
      <c r="E519" s="15"/>
      <c r="F519" s="31"/>
    </row>
    <row r="520" spans="1:6" ht="11.25">
      <c r="A520" s="16"/>
      <c r="B520" s="15"/>
      <c r="C520" s="15"/>
      <c r="D520" s="81"/>
      <c r="E520" s="15"/>
      <c r="F520" s="31"/>
    </row>
    <row r="521" spans="1:6" ht="11.25">
      <c r="A521" s="16"/>
      <c r="B521" s="15"/>
      <c r="C521" s="15"/>
      <c r="D521" s="81"/>
      <c r="E521" s="15"/>
      <c r="F521" s="31"/>
    </row>
    <row r="522" spans="1:6" ht="11.25">
      <c r="A522" s="16"/>
      <c r="B522" s="15"/>
      <c r="C522" s="15"/>
      <c r="D522" s="81"/>
      <c r="E522" s="15"/>
      <c r="F522" s="31"/>
    </row>
    <row r="523" spans="1:6" ht="11.25">
      <c r="A523" s="16"/>
      <c r="B523" s="15"/>
      <c r="C523" s="15"/>
      <c r="D523" s="81"/>
      <c r="E523" s="15"/>
      <c r="F523" s="31"/>
    </row>
    <row r="524" spans="1:6" ht="11.25">
      <c r="A524" s="16"/>
      <c r="B524" s="15"/>
      <c r="C524" s="15"/>
      <c r="D524" s="81"/>
      <c r="E524" s="15"/>
      <c r="F524" s="31"/>
    </row>
    <row r="525" spans="1:6" ht="11.25">
      <c r="A525" s="16"/>
      <c r="B525" s="15"/>
      <c r="C525" s="15"/>
      <c r="D525" s="81"/>
      <c r="E525" s="15"/>
      <c r="F525" s="31"/>
    </row>
    <row r="526" spans="1:6" ht="11.25">
      <c r="A526" s="16"/>
      <c r="B526" s="15"/>
      <c r="C526" s="15"/>
      <c r="D526" s="81"/>
      <c r="E526" s="15"/>
      <c r="F526" s="31"/>
    </row>
    <row r="527" spans="1:6" ht="11.25">
      <c r="A527" s="16"/>
      <c r="B527" s="15"/>
      <c r="C527" s="15"/>
      <c r="D527" s="81"/>
      <c r="E527" s="15"/>
      <c r="F527" s="31"/>
    </row>
    <row r="528" spans="1:6" ht="11.25">
      <c r="A528" s="16"/>
      <c r="B528" s="15"/>
      <c r="C528" s="15"/>
      <c r="D528" s="81"/>
      <c r="E528" s="15"/>
      <c r="F528" s="31"/>
    </row>
    <row r="529" spans="1:6" ht="11.25">
      <c r="A529" s="16"/>
      <c r="B529" s="15"/>
      <c r="C529" s="15"/>
      <c r="D529" s="81"/>
      <c r="E529" s="15"/>
      <c r="F529" s="31"/>
    </row>
    <row r="530" spans="1:6" ht="11.25">
      <c r="A530" s="16"/>
      <c r="B530" s="15"/>
      <c r="C530" s="15"/>
      <c r="D530" s="81"/>
      <c r="E530" s="15"/>
      <c r="F530" s="31"/>
    </row>
    <row r="531" spans="1:6" ht="11.25">
      <c r="A531" s="16"/>
      <c r="B531" s="15"/>
      <c r="C531" s="15"/>
      <c r="D531" s="81"/>
      <c r="E531" s="15"/>
      <c r="F531" s="31"/>
    </row>
    <row r="532" spans="1:6" ht="11.25">
      <c r="A532" s="16"/>
      <c r="B532" s="15"/>
      <c r="C532" s="15"/>
      <c r="D532" s="81"/>
      <c r="E532" s="15"/>
      <c r="F532" s="31"/>
    </row>
    <row r="533" spans="1:6" ht="11.25">
      <c r="A533" s="16"/>
      <c r="B533" s="15"/>
      <c r="C533" s="15"/>
      <c r="D533" s="81"/>
      <c r="E533" s="15"/>
      <c r="F533" s="31"/>
    </row>
    <row r="534" spans="1:6" ht="11.25">
      <c r="A534" s="16"/>
      <c r="B534" s="15"/>
      <c r="C534" s="15"/>
      <c r="D534" s="81"/>
      <c r="E534" s="15"/>
      <c r="F534" s="31"/>
    </row>
    <row r="535" spans="1:6" ht="11.25">
      <c r="A535" s="16"/>
      <c r="B535" s="15"/>
      <c r="C535" s="15"/>
      <c r="D535" s="81"/>
      <c r="E535" s="15"/>
      <c r="F535" s="31"/>
    </row>
    <row r="536" spans="1:6" ht="11.25">
      <c r="A536" s="16"/>
      <c r="B536" s="15"/>
      <c r="C536" s="15"/>
      <c r="D536" s="81"/>
      <c r="E536" s="15"/>
      <c r="F536" s="31"/>
    </row>
    <row r="537" spans="1:6" ht="11.25">
      <c r="A537" s="16"/>
      <c r="B537" s="15"/>
      <c r="C537" s="15"/>
      <c r="D537" s="81"/>
      <c r="E537" s="15"/>
      <c r="F537" s="31"/>
    </row>
    <row r="538" spans="1:6" ht="11.25">
      <c r="A538" s="16"/>
      <c r="B538" s="15"/>
      <c r="C538" s="15"/>
      <c r="D538" s="81"/>
      <c r="E538" s="15"/>
      <c r="F538" s="31"/>
    </row>
    <row r="539" spans="1:6" ht="11.25">
      <c r="A539" s="16"/>
      <c r="B539" s="15"/>
      <c r="C539" s="15"/>
      <c r="D539" s="81"/>
      <c r="E539" s="15"/>
      <c r="F539" s="31"/>
    </row>
    <row r="540" spans="1:6" ht="11.25">
      <c r="A540" s="16"/>
      <c r="B540" s="15"/>
      <c r="C540" s="15"/>
      <c r="D540" s="81"/>
      <c r="E540" s="15"/>
      <c r="F540" s="31"/>
    </row>
    <row r="541" spans="1:6" ht="11.25">
      <c r="A541" s="16"/>
      <c r="B541" s="15"/>
      <c r="C541" s="15"/>
      <c r="D541" s="81"/>
      <c r="E541" s="15"/>
      <c r="F541" s="31"/>
    </row>
    <row r="542" spans="1:6" ht="11.25">
      <c r="A542" s="16"/>
      <c r="B542" s="15"/>
      <c r="C542" s="15"/>
      <c r="D542" s="81"/>
      <c r="E542" s="15"/>
      <c r="F542" s="31"/>
    </row>
    <row r="543" spans="1:6" ht="11.25">
      <c r="A543" s="16"/>
      <c r="B543" s="15"/>
      <c r="C543" s="15"/>
      <c r="D543" s="81"/>
      <c r="E543" s="15"/>
      <c r="F543" s="31"/>
    </row>
    <row r="544" spans="1:6" ht="11.25">
      <c r="A544" s="16"/>
      <c r="B544" s="15"/>
      <c r="C544" s="15"/>
      <c r="D544" s="81"/>
      <c r="E544" s="15"/>
      <c r="F544" s="31"/>
    </row>
    <row r="545" spans="1:6" ht="11.25">
      <c r="A545" s="16"/>
      <c r="B545" s="15"/>
      <c r="C545" s="15"/>
      <c r="D545" s="81"/>
      <c r="E545" s="15"/>
      <c r="F545" s="31"/>
    </row>
    <row r="546" spans="1:6" ht="11.25">
      <c r="A546" s="16"/>
      <c r="B546" s="15"/>
      <c r="C546" s="15"/>
      <c r="D546" s="81"/>
      <c r="E546" s="15"/>
      <c r="F546" s="31"/>
    </row>
    <row r="547" spans="1:6" ht="11.25">
      <c r="A547" s="16"/>
      <c r="B547" s="15"/>
      <c r="C547" s="15"/>
      <c r="D547" s="81"/>
      <c r="E547" s="15"/>
      <c r="F547" s="31"/>
    </row>
    <row r="548" spans="1:6" ht="11.25">
      <c r="A548" s="16"/>
      <c r="B548" s="15"/>
      <c r="C548" s="15"/>
      <c r="D548" s="81"/>
      <c r="E548" s="15"/>
      <c r="F548" s="31"/>
    </row>
    <row r="549" spans="1:6" ht="11.25">
      <c r="A549" s="16"/>
      <c r="B549" s="15"/>
      <c r="C549" s="15"/>
      <c r="D549" s="81"/>
      <c r="E549" s="15"/>
      <c r="F549" s="31"/>
    </row>
    <row r="550" spans="1:6" ht="11.25">
      <c r="A550" s="16"/>
      <c r="B550" s="15"/>
      <c r="C550" s="15"/>
      <c r="D550" s="81"/>
      <c r="E550" s="15"/>
      <c r="F550" s="31"/>
    </row>
    <row r="551" spans="1:6" ht="11.25">
      <c r="A551" s="16"/>
      <c r="B551" s="15"/>
      <c r="C551" s="15"/>
      <c r="D551" s="81"/>
      <c r="E551" s="15"/>
      <c r="F551" s="31"/>
    </row>
    <row r="552" spans="1:6" ht="11.25">
      <c r="A552" s="16"/>
      <c r="B552" s="15"/>
      <c r="C552" s="15"/>
      <c r="D552" s="81"/>
      <c r="E552" s="15"/>
      <c r="F552" s="31"/>
    </row>
    <row r="553" spans="1:6" ht="11.25">
      <c r="A553" s="16"/>
      <c r="B553" s="15"/>
      <c r="C553" s="15"/>
      <c r="D553" s="81"/>
      <c r="E553" s="15"/>
      <c r="F553" s="31"/>
    </row>
    <row r="554" spans="1:6" ht="11.25">
      <c r="A554" s="16"/>
      <c r="B554" s="15"/>
      <c r="C554" s="15"/>
      <c r="D554" s="81"/>
      <c r="E554" s="15"/>
      <c r="F554" s="31"/>
    </row>
    <row r="555" spans="1:6" ht="11.25">
      <c r="A555" s="16"/>
      <c r="B555" s="15"/>
      <c r="C555" s="15"/>
      <c r="D555" s="81"/>
      <c r="E555" s="15"/>
      <c r="F555" s="31"/>
    </row>
    <row r="556" spans="1:6" ht="11.25">
      <c r="A556" s="16"/>
      <c r="B556" s="15"/>
      <c r="C556" s="15"/>
      <c r="D556" s="81"/>
      <c r="E556" s="15"/>
      <c r="F556" s="31"/>
    </row>
    <row r="557" spans="1:6" ht="11.25">
      <c r="A557" s="16"/>
      <c r="B557" s="15"/>
      <c r="C557" s="15"/>
      <c r="D557" s="81"/>
      <c r="E557" s="15"/>
      <c r="F557" s="31"/>
    </row>
    <row r="558" spans="1:6" ht="11.25">
      <c r="A558" s="16"/>
      <c r="B558" s="15"/>
      <c r="C558" s="15"/>
      <c r="D558" s="81"/>
      <c r="E558" s="15"/>
      <c r="F558" s="31"/>
    </row>
    <row r="559" spans="1:6" ht="11.25">
      <c r="A559" s="16"/>
      <c r="B559" s="15"/>
      <c r="C559" s="15"/>
      <c r="D559" s="81"/>
      <c r="E559" s="15"/>
      <c r="F559" s="31"/>
    </row>
    <row r="560" spans="1:6" ht="11.25">
      <c r="A560" s="16"/>
      <c r="B560" s="15"/>
      <c r="C560" s="15"/>
      <c r="D560" s="81"/>
      <c r="E560" s="15"/>
      <c r="F560" s="31"/>
    </row>
    <row r="561" spans="1:6" ht="11.25">
      <c r="A561" s="16"/>
      <c r="B561" s="15"/>
      <c r="C561" s="15"/>
      <c r="D561" s="81"/>
      <c r="E561" s="15"/>
      <c r="F561" s="31"/>
    </row>
    <row r="562" spans="1:6" ht="11.25">
      <c r="A562" s="16"/>
      <c r="B562" s="15"/>
      <c r="C562" s="15"/>
      <c r="D562" s="81"/>
      <c r="E562" s="15"/>
      <c r="F562" s="31"/>
    </row>
    <row r="563" spans="1:6" ht="11.25">
      <c r="A563" s="16"/>
      <c r="B563" s="15"/>
      <c r="C563" s="15"/>
      <c r="D563" s="81"/>
      <c r="E563" s="15"/>
      <c r="F563" s="31"/>
    </row>
    <row r="564" spans="1:6" ht="11.25">
      <c r="A564" s="16"/>
      <c r="B564" s="15"/>
      <c r="C564" s="15"/>
      <c r="D564" s="81"/>
      <c r="E564" s="15"/>
      <c r="F564" s="31"/>
    </row>
    <row r="565" spans="1:6" ht="11.25">
      <c r="A565" s="16"/>
      <c r="B565" s="15"/>
      <c r="C565" s="15"/>
      <c r="D565" s="81"/>
      <c r="E565" s="15"/>
      <c r="F565" s="31"/>
    </row>
    <row r="566" spans="1:6" ht="11.25">
      <c r="A566" s="16"/>
      <c r="B566" s="15"/>
      <c r="C566" s="15"/>
      <c r="D566" s="81"/>
      <c r="E566" s="15"/>
      <c r="F566" s="31"/>
    </row>
    <row r="567" spans="1:6" ht="11.25">
      <c r="A567" s="16"/>
      <c r="B567" s="15"/>
      <c r="C567" s="15"/>
      <c r="D567" s="81"/>
      <c r="E567" s="15"/>
      <c r="F567" s="31"/>
    </row>
    <row r="568" spans="1:6" ht="11.25">
      <c r="A568" s="16"/>
      <c r="B568" s="15"/>
      <c r="C568" s="15"/>
      <c r="D568" s="81"/>
      <c r="E568" s="15"/>
      <c r="F568" s="31"/>
    </row>
    <row r="569" spans="1:6" ht="11.25">
      <c r="A569" s="16"/>
      <c r="B569" s="15"/>
      <c r="C569" s="15"/>
      <c r="D569" s="81"/>
      <c r="E569" s="15"/>
      <c r="F569" s="31"/>
    </row>
    <row r="570" spans="1:6" ht="11.25">
      <c r="A570" s="16"/>
      <c r="B570" s="15"/>
      <c r="C570" s="15"/>
      <c r="D570" s="81"/>
      <c r="E570" s="15"/>
      <c r="F570" s="31"/>
    </row>
    <row r="571" spans="1:6" ht="11.25">
      <c r="A571" s="16"/>
      <c r="B571" s="15"/>
      <c r="C571" s="15"/>
      <c r="D571" s="81"/>
      <c r="E571" s="15"/>
      <c r="F571" s="31"/>
    </row>
    <row r="572" spans="1:6" ht="11.25">
      <c r="A572" s="16"/>
      <c r="B572" s="15"/>
      <c r="C572" s="15"/>
      <c r="D572" s="81"/>
      <c r="E572" s="15"/>
      <c r="F572" s="31"/>
    </row>
    <row r="573" spans="1:6" ht="11.25">
      <c r="A573" s="16"/>
      <c r="B573" s="15"/>
      <c r="C573" s="15"/>
      <c r="D573" s="81"/>
      <c r="E573" s="15"/>
      <c r="F573" s="31"/>
    </row>
    <row r="574" spans="1:6" ht="11.25">
      <c r="A574" s="16"/>
      <c r="B574" s="15"/>
      <c r="C574" s="15"/>
      <c r="D574" s="81"/>
      <c r="E574" s="15"/>
      <c r="F574" s="31"/>
    </row>
    <row r="575" spans="1:6" ht="11.25">
      <c r="A575" s="16"/>
      <c r="B575" s="15"/>
      <c r="C575" s="15"/>
      <c r="D575" s="81"/>
      <c r="E575" s="15"/>
      <c r="F575" s="31"/>
    </row>
    <row r="576" spans="1:6" ht="11.25">
      <c r="A576" s="16"/>
      <c r="B576" s="15"/>
      <c r="C576" s="15"/>
      <c r="D576" s="81"/>
      <c r="E576" s="15"/>
      <c r="F576" s="31"/>
    </row>
    <row r="577" spans="1:6" ht="11.25">
      <c r="A577" s="16"/>
      <c r="B577" s="15"/>
      <c r="C577" s="15"/>
      <c r="D577" s="81"/>
      <c r="E577" s="15"/>
      <c r="F577" s="31"/>
    </row>
    <row r="578" spans="1:6" ht="11.25">
      <c r="A578" s="16"/>
      <c r="B578" s="15"/>
      <c r="C578" s="15"/>
      <c r="D578" s="81"/>
      <c r="E578" s="15"/>
      <c r="F578" s="31"/>
    </row>
    <row r="579" spans="1:6" ht="11.25">
      <c r="A579" s="16"/>
      <c r="B579" s="15"/>
      <c r="C579" s="15"/>
      <c r="D579" s="81"/>
      <c r="E579" s="15"/>
      <c r="F579" s="31"/>
    </row>
    <row r="580" spans="1:6" ht="11.25">
      <c r="A580" s="16"/>
      <c r="B580" s="15"/>
      <c r="C580" s="15"/>
      <c r="D580" s="81"/>
      <c r="E580" s="15"/>
      <c r="F580" s="31"/>
    </row>
    <row r="581" spans="1:6" ht="11.25">
      <c r="A581" s="16"/>
      <c r="B581" s="15"/>
      <c r="C581" s="15"/>
      <c r="D581" s="81"/>
      <c r="E581" s="15"/>
      <c r="F581" s="31"/>
    </row>
    <row r="582" spans="1:6" ht="11.25">
      <c r="A582" s="16"/>
      <c r="B582" s="15"/>
      <c r="C582" s="15"/>
      <c r="D582" s="81"/>
      <c r="E582" s="15"/>
      <c r="F582" s="31"/>
    </row>
    <row r="583" spans="1:6" ht="11.25">
      <c r="A583" s="16"/>
      <c r="B583" s="15"/>
      <c r="C583" s="15"/>
      <c r="D583" s="81"/>
      <c r="E583" s="15"/>
      <c r="F583" s="31"/>
    </row>
    <row r="584" spans="1:6" ht="11.25">
      <c r="A584" s="16"/>
      <c r="B584" s="15"/>
      <c r="C584" s="15"/>
      <c r="D584" s="81"/>
      <c r="E584" s="15"/>
      <c r="F584" s="31"/>
    </row>
    <row r="585" spans="1:6" ht="11.25">
      <c r="A585" s="16"/>
      <c r="B585" s="15"/>
      <c r="C585" s="15"/>
      <c r="D585" s="81"/>
      <c r="E585" s="15"/>
      <c r="F585" s="31"/>
    </row>
    <row r="586" spans="1:6" ht="11.25">
      <c r="A586" s="16"/>
      <c r="B586" s="15"/>
      <c r="C586" s="15"/>
      <c r="D586" s="81"/>
      <c r="E586" s="15"/>
      <c r="F586" s="31"/>
    </row>
    <row r="587" spans="1:6" ht="11.25">
      <c r="A587" s="16"/>
      <c r="B587" s="15"/>
      <c r="C587" s="15"/>
      <c r="D587" s="81"/>
      <c r="E587" s="15"/>
      <c r="F587" s="31"/>
    </row>
    <row r="588" spans="1:6" ht="11.25">
      <c r="A588" s="16"/>
      <c r="B588" s="15"/>
      <c r="C588" s="15"/>
      <c r="D588" s="81"/>
      <c r="E588" s="15"/>
      <c r="F588" s="31"/>
    </row>
    <row r="589" spans="1:6" ht="11.25">
      <c r="A589" s="16"/>
      <c r="B589" s="15"/>
      <c r="C589" s="15"/>
      <c r="D589" s="81"/>
      <c r="E589" s="15"/>
      <c r="F589" s="31"/>
    </row>
    <row r="590" spans="1:6" ht="11.25">
      <c r="A590" s="16"/>
      <c r="B590" s="15"/>
      <c r="C590" s="15"/>
      <c r="D590" s="81"/>
      <c r="E590" s="15"/>
      <c r="F590" s="31"/>
    </row>
    <row r="591" spans="1:6" ht="11.25">
      <c r="A591" s="16"/>
      <c r="B591" s="15"/>
      <c r="C591" s="15"/>
      <c r="D591" s="81"/>
      <c r="E591" s="15"/>
      <c r="F591" s="31"/>
    </row>
    <row r="592" spans="1:6" ht="11.25">
      <c r="A592" s="16"/>
      <c r="B592" s="15"/>
      <c r="C592" s="15"/>
      <c r="D592" s="81"/>
      <c r="E592" s="15"/>
      <c r="F592" s="31"/>
    </row>
    <row r="593" spans="1:6" ht="11.25">
      <c r="A593" s="16"/>
      <c r="B593" s="15"/>
      <c r="C593" s="15"/>
      <c r="D593" s="81"/>
      <c r="E593" s="15"/>
      <c r="F593" s="31"/>
    </row>
    <row r="594" spans="1:6" ht="11.25">
      <c r="A594" s="16"/>
      <c r="B594" s="15"/>
      <c r="C594" s="15"/>
      <c r="D594" s="81"/>
      <c r="E594" s="15"/>
      <c r="F594" s="31"/>
    </row>
    <row r="595" spans="1:6" ht="11.25">
      <c r="A595" s="16"/>
      <c r="B595" s="15"/>
      <c r="C595" s="15"/>
      <c r="D595" s="81"/>
      <c r="E595" s="15"/>
      <c r="F595" s="31"/>
    </row>
    <row r="596" spans="1:6" ht="11.25">
      <c r="A596" s="16"/>
      <c r="B596" s="15"/>
      <c r="C596" s="15"/>
      <c r="D596" s="81"/>
      <c r="E596" s="15"/>
      <c r="F596" s="31"/>
    </row>
    <row r="597" spans="1:6" ht="11.25">
      <c r="A597" s="16"/>
      <c r="B597" s="15"/>
      <c r="C597" s="15"/>
      <c r="D597" s="81"/>
      <c r="E597" s="15"/>
      <c r="F597" s="31"/>
    </row>
    <row r="598" spans="1:6" ht="11.25">
      <c r="A598" s="16"/>
      <c r="B598" s="15"/>
      <c r="C598" s="15"/>
      <c r="D598" s="81"/>
      <c r="E598" s="15"/>
      <c r="F598" s="31"/>
    </row>
    <row r="599" spans="1:6" ht="11.25">
      <c r="A599" s="16"/>
      <c r="B599" s="15"/>
      <c r="C599" s="15"/>
      <c r="D599" s="81"/>
      <c r="E599" s="15"/>
      <c r="F599" s="31"/>
    </row>
    <row r="600" spans="1:6" ht="11.25">
      <c r="A600" s="16"/>
      <c r="B600" s="15"/>
      <c r="C600" s="15"/>
      <c r="D600" s="81"/>
      <c r="E600" s="15"/>
      <c r="F600" s="31"/>
    </row>
    <row r="601" spans="1:6" ht="11.25">
      <c r="A601" s="16"/>
      <c r="B601" s="15"/>
      <c r="C601" s="15"/>
      <c r="D601" s="81"/>
      <c r="E601" s="15"/>
      <c r="F601" s="31"/>
    </row>
    <row r="602" spans="1:6" ht="11.25">
      <c r="A602" s="16"/>
      <c r="B602" s="15"/>
      <c r="C602" s="15"/>
      <c r="D602" s="81"/>
      <c r="E602" s="15"/>
      <c r="F602" s="31"/>
    </row>
    <row r="603" spans="1:6" ht="11.25">
      <c r="A603" s="16"/>
      <c r="B603" s="15"/>
      <c r="C603" s="15"/>
      <c r="D603" s="81"/>
      <c r="E603" s="15"/>
      <c r="F603" s="31"/>
    </row>
    <row r="604" spans="1:6" ht="11.25">
      <c r="A604" s="16"/>
      <c r="B604" s="15"/>
      <c r="C604" s="15"/>
      <c r="D604" s="81"/>
      <c r="E604" s="15"/>
      <c r="F604" s="31"/>
    </row>
    <row r="605" spans="1:6" ht="11.25">
      <c r="A605" s="16"/>
      <c r="B605" s="15"/>
      <c r="C605" s="15"/>
      <c r="D605" s="81"/>
      <c r="E605" s="15"/>
      <c r="F605" s="31"/>
    </row>
    <row r="606" spans="1:6" ht="11.25">
      <c r="A606" s="16"/>
      <c r="B606" s="15"/>
      <c r="C606" s="15"/>
      <c r="D606" s="81"/>
      <c r="E606" s="15"/>
      <c r="F606" s="31"/>
    </row>
    <row r="607" spans="1:6" ht="11.25">
      <c r="A607" s="16"/>
      <c r="B607" s="15"/>
      <c r="C607" s="15"/>
      <c r="D607" s="81"/>
      <c r="E607" s="15"/>
      <c r="F607" s="31"/>
    </row>
    <row r="608" spans="1:6" ht="11.25">
      <c r="A608" s="16"/>
      <c r="B608" s="15"/>
      <c r="C608" s="15"/>
      <c r="D608" s="81"/>
      <c r="E608" s="15"/>
      <c r="F608" s="31"/>
    </row>
    <row r="609" spans="1:6" ht="11.25">
      <c r="A609" s="16"/>
      <c r="B609" s="15"/>
      <c r="C609" s="15"/>
      <c r="D609" s="81"/>
      <c r="E609" s="15"/>
      <c r="F609" s="31"/>
    </row>
    <row r="610" spans="1:6" ht="11.25">
      <c r="A610" s="16"/>
      <c r="B610" s="15"/>
      <c r="C610" s="15"/>
      <c r="D610" s="81"/>
      <c r="E610" s="15"/>
      <c r="F610" s="31"/>
    </row>
    <row r="611" spans="1:6" ht="11.25">
      <c r="A611" s="16"/>
      <c r="B611" s="15"/>
      <c r="C611" s="15"/>
      <c r="D611" s="81"/>
      <c r="E611" s="15"/>
      <c r="F611" s="31"/>
    </row>
    <row r="612" spans="1:6" ht="11.25">
      <c r="A612" s="16"/>
      <c r="B612" s="15"/>
      <c r="C612" s="15"/>
      <c r="D612" s="81"/>
      <c r="E612" s="15"/>
      <c r="F612" s="31"/>
    </row>
    <row r="613" spans="1:6" ht="11.25">
      <c r="A613" s="16"/>
      <c r="B613" s="15"/>
      <c r="C613" s="15"/>
      <c r="D613" s="81"/>
      <c r="E613" s="15"/>
      <c r="F613" s="31"/>
    </row>
    <row r="614" spans="1:6" ht="11.25">
      <c r="A614" s="16"/>
      <c r="B614" s="15"/>
      <c r="C614" s="15"/>
      <c r="D614" s="81"/>
      <c r="E614" s="15"/>
      <c r="F614" s="31"/>
    </row>
    <row r="615" spans="1:6" ht="11.25">
      <c r="A615" s="16"/>
      <c r="B615" s="15"/>
      <c r="C615" s="15"/>
      <c r="D615" s="81"/>
      <c r="E615" s="15"/>
      <c r="F615" s="31"/>
    </row>
    <row r="616" spans="1:6" ht="11.25">
      <c r="A616" s="16"/>
      <c r="B616" s="15"/>
      <c r="C616" s="15"/>
      <c r="D616" s="81"/>
      <c r="E616" s="15"/>
      <c r="F616" s="31"/>
    </row>
    <row r="617" spans="1:6" ht="11.25">
      <c r="A617" s="16"/>
      <c r="B617" s="15"/>
      <c r="C617" s="15"/>
      <c r="D617" s="81"/>
      <c r="E617" s="15"/>
      <c r="F617" s="31"/>
    </row>
    <row r="618" spans="1:6" ht="11.25">
      <c r="A618" s="16"/>
      <c r="B618" s="15"/>
      <c r="C618" s="15"/>
      <c r="D618" s="81"/>
      <c r="E618" s="15"/>
      <c r="F618" s="31"/>
    </row>
    <row r="619" spans="1:6" ht="11.25">
      <c r="A619" s="16"/>
      <c r="B619" s="15"/>
      <c r="C619" s="15"/>
      <c r="D619" s="81"/>
      <c r="E619" s="15"/>
      <c r="F619" s="31"/>
    </row>
    <row r="620" spans="1:6" ht="11.25">
      <c r="A620" s="16"/>
      <c r="B620" s="15"/>
      <c r="C620" s="15"/>
      <c r="D620" s="81"/>
      <c r="E620" s="15"/>
      <c r="F620" s="31"/>
    </row>
    <row r="621" spans="1:6" ht="11.25">
      <c r="A621" s="16"/>
      <c r="B621" s="15"/>
      <c r="C621" s="15"/>
      <c r="D621" s="81"/>
      <c r="E621" s="15"/>
      <c r="F621" s="31"/>
    </row>
    <row r="622" spans="1:6" ht="11.25">
      <c r="A622" s="16"/>
      <c r="B622" s="15"/>
      <c r="C622" s="15"/>
      <c r="D622" s="81"/>
      <c r="E622" s="15"/>
      <c r="F622" s="31"/>
    </row>
    <row r="623" spans="1:6" ht="11.25">
      <c r="A623" s="16"/>
      <c r="B623" s="15"/>
      <c r="C623" s="15"/>
      <c r="D623" s="81"/>
      <c r="E623" s="15"/>
      <c r="F623" s="31"/>
    </row>
    <row r="624" spans="1:6" ht="11.25">
      <c r="A624" s="16"/>
      <c r="B624" s="15"/>
      <c r="C624" s="15"/>
      <c r="D624" s="81"/>
      <c r="E624" s="15"/>
      <c r="F624" s="31"/>
    </row>
    <row r="625" spans="1:6" ht="11.25">
      <c r="A625" s="16"/>
      <c r="B625" s="15"/>
      <c r="C625" s="15"/>
      <c r="D625" s="81"/>
      <c r="E625" s="15"/>
      <c r="F625" s="31"/>
    </row>
    <row r="626" spans="1:6" ht="11.25">
      <c r="A626" s="16"/>
      <c r="B626" s="15"/>
      <c r="C626" s="15"/>
      <c r="D626" s="81"/>
      <c r="E626" s="15"/>
      <c r="F626" s="31"/>
    </row>
    <row r="627" spans="1:6" ht="11.25">
      <c r="A627" s="16"/>
      <c r="B627" s="15"/>
      <c r="C627" s="15"/>
      <c r="D627" s="81"/>
      <c r="E627" s="15"/>
      <c r="F627" s="31"/>
    </row>
    <row r="628" spans="1:6" ht="11.25">
      <c r="A628" s="16"/>
      <c r="B628" s="15"/>
      <c r="C628" s="15"/>
      <c r="D628" s="81"/>
      <c r="E628" s="15"/>
      <c r="F628" s="31"/>
    </row>
    <row r="629" spans="1:6" ht="11.25">
      <c r="A629" s="16"/>
      <c r="B629" s="15"/>
      <c r="C629" s="15"/>
      <c r="D629" s="81"/>
      <c r="E629" s="15"/>
      <c r="F629" s="31"/>
    </row>
    <row r="630" spans="1:6" ht="11.25">
      <c r="A630" s="16"/>
      <c r="B630" s="15"/>
      <c r="C630" s="15"/>
      <c r="D630" s="81"/>
      <c r="E630" s="15"/>
      <c r="F630" s="31"/>
    </row>
    <row r="631" spans="1:6" ht="11.25">
      <c r="A631" s="16"/>
      <c r="B631" s="15"/>
      <c r="C631" s="15"/>
      <c r="D631" s="81"/>
      <c r="E631" s="15"/>
      <c r="F631" s="31"/>
    </row>
    <row r="632" spans="1:6" ht="11.25">
      <c r="A632" s="16"/>
      <c r="B632" s="15"/>
      <c r="C632" s="15"/>
      <c r="D632" s="81"/>
      <c r="E632" s="15"/>
      <c r="F632" s="31"/>
    </row>
    <row r="633" spans="1:6" ht="11.25">
      <c r="A633" s="16"/>
      <c r="B633" s="15"/>
      <c r="C633" s="15"/>
      <c r="D633" s="81"/>
      <c r="E633" s="15"/>
      <c r="F633" s="31"/>
    </row>
    <row r="634" spans="1:6" ht="11.25">
      <c r="A634" s="16"/>
      <c r="B634" s="15"/>
      <c r="C634" s="15"/>
      <c r="D634" s="81"/>
      <c r="E634" s="15"/>
      <c r="F634" s="31"/>
    </row>
    <row r="635" spans="1:6" ht="11.25">
      <c r="A635" s="16"/>
      <c r="B635" s="15"/>
      <c r="C635" s="15"/>
      <c r="D635" s="81"/>
      <c r="E635" s="15"/>
      <c r="F635" s="31"/>
    </row>
    <row r="636" spans="1:6" ht="11.25">
      <c r="A636" s="16"/>
      <c r="B636" s="15"/>
      <c r="C636" s="15"/>
      <c r="D636" s="81"/>
      <c r="E636" s="15"/>
      <c r="F636" s="31"/>
    </row>
    <row r="637" spans="1:6" ht="11.25">
      <c r="A637" s="16"/>
      <c r="B637" s="15"/>
      <c r="C637" s="15"/>
      <c r="D637" s="81"/>
      <c r="E637" s="15"/>
      <c r="F637" s="31"/>
    </row>
    <row r="638" spans="1:6" ht="11.25">
      <c r="A638" s="16"/>
      <c r="B638" s="15"/>
      <c r="C638" s="15"/>
      <c r="D638" s="81"/>
      <c r="E638" s="15"/>
      <c r="F638" s="31"/>
    </row>
    <row r="639" spans="1:6" ht="11.25">
      <c r="A639" s="16"/>
      <c r="B639" s="15"/>
      <c r="C639" s="15"/>
      <c r="D639" s="81"/>
      <c r="E639" s="15"/>
      <c r="F639" s="31"/>
    </row>
    <row r="640" spans="1:6" ht="11.25">
      <c r="A640" s="16"/>
      <c r="B640" s="15"/>
      <c r="C640" s="15"/>
      <c r="D640" s="81"/>
      <c r="E640" s="15"/>
      <c r="F640" s="31"/>
    </row>
    <row r="641" spans="1:6" ht="11.25">
      <c r="A641" s="16"/>
      <c r="B641" s="15"/>
      <c r="C641" s="15"/>
      <c r="D641" s="81"/>
      <c r="E641" s="15"/>
      <c r="F641" s="31"/>
    </row>
    <row r="642" spans="1:6" ht="11.25">
      <c r="A642" s="16"/>
      <c r="B642" s="15"/>
      <c r="C642" s="15"/>
      <c r="D642" s="81"/>
      <c r="E642" s="15"/>
      <c r="F642" s="31"/>
    </row>
    <row r="643" spans="1:6" ht="11.25">
      <c r="A643" s="16"/>
      <c r="B643" s="15"/>
      <c r="C643" s="15"/>
      <c r="D643" s="81"/>
      <c r="E643" s="15"/>
      <c r="F643" s="31"/>
    </row>
    <row r="644" spans="1:6" ht="11.25">
      <c r="A644" s="16"/>
      <c r="B644" s="15"/>
      <c r="C644" s="15"/>
      <c r="D644" s="81"/>
      <c r="E644" s="15"/>
      <c r="F644" s="31"/>
    </row>
    <row r="645" spans="1:6" ht="11.25">
      <c r="A645" s="16"/>
      <c r="B645" s="15"/>
      <c r="C645" s="15"/>
      <c r="D645" s="81"/>
      <c r="E645" s="15"/>
      <c r="F645" s="31"/>
    </row>
    <row r="646" spans="1:6" ht="11.25">
      <c r="A646" s="16"/>
      <c r="B646" s="15"/>
      <c r="C646" s="15"/>
      <c r="D646" s="81"/>
      <c r="E646" s="15"/>
      <c r="F646" s="31"/>
    </row>
    <row r="647" spans="1:6" ht="11.25">
      <c r="A647" s="16"/>
      <c r="B647" s="15"/>
      <c r="C647" s="15"/>
      <c r="D647" s="81"/>
      <c r="E647" s="15"/>
      <c r="F647" s="31"/>
    </row>
    <row r="648" spans="1:6" ht="11.25">
      <c r="A648" s="16"/>
      <c r="B648" s="15"/>
      <c r="C648" s="15"/>
      <c r="D648" s="81"/>
      <c r="E648" s="15"/>
      <c r="F648" s="31"/>
    </row>
    <row r="649" spans="1:6" ht="11.25">
      <c r="A649" s="16"/>
      <c r="B649" s="15"/>
      <c r="C649" s="15"/>
      <c r="D649" s="81"/>
      <c r="E649" s="15"/>
      <c r="F649" s="31"/>
    </row>
    <row r="650" spans="1:6" ht="11.25">
      <c r="A650" s="16"/>
      <c r="B650" s="15"/>
      <c r="C650" s="15"/>
      <c r="D650" s="81"/>
      <c r="E650" s="15"/>
      <c r="F650" s="31"/>
    </row>
    <row r="651" spans="1:6" ht="11.25">
      <c r="A651" s="16"/>
      <c r="B651" s="15"/>
      <c r="C651" s="15"/>
      <c r="D651" s="81"/>
      <c r="E651" s="15"/>
      <c r="F651" s="31"/>
    </row>
    <row r="652" spans="1:6" ht="11.25">
      <c r="A652" s="16"/>
      <c r="B652" s="15"/>
      <c r="C652" s="15"/>
      <c r="D652" s="81"/>
      <c r="E652" s="15"/>
      <c r="F652" s="31"/>
    </row>
    <row r="653" spans="1:6" ht="11.25">
      <c r="A653" s="16"/>
      <c r="B653" s="15"/>
      <c r="C653" s="15"/>
      <c r="D653" s="81"/>
      <c r="E653" s="15"/>
      <c r="F653" s="31"/>
    </row>
    <row r="654" spans="1:6" ht="11.25">
      <c r="A654" s="16"/>
      <c r="B654" s="15"/>
      <c r="C654" s="15"/>
      <c r="D654" s="81"/>
      <c r="E654" s="15"/>
      <c r="F654" s="31"/>
    </row>
    <row r="655" spans="1:6" ht="11.25">
      <c r="A655" s="16"/>
      <c r="B655" s="15"/>
      <c r="C655" s="15"/>
      <c r="D655" s="81"/>
      <c r="E655" s="15"/>
      <c r="F655" s="31"/>
    </row>
    <row r="656" spans="1:6" ht="11.25">
      <c r="A656" s="16"/>
      <c r="B656" s="15"/>
      <c r="C656" s="15"/>
      <c r="D656" s="81"/>
      <c r="E656" s="15"/>
      <c r="F656" s="31"/>
    </row>
    <row r="657" spans="1:6" ht="11.25">
      <c r="A657" s="16"/>
      <c r="B657" s="15"/>
      <c r="C657" s="15"/>
      <c r="D657" s="81"/>
      <c r="E657" s="15"/>
      <c r="F657" s="31"/>
    </row>
    <row r="658" spans="1:6" ht="11.25">
      <c r="A658" s="16"/>
      <c r="B658" s="15"/>
      <c r="C658" s="15"/>
      <c r="D658" s="81"/>
      <c r="E658" s="15"/>
      <c r="F658" s="31"/>
    </row>
    <row r="659" spans="1:6" ht="11.25">
      <c r="A659" s="16"/>
      <c r="B659" s="15"/>
      <c r="C659" s="15"/>
      <c r="D659" s="81"/>
      <c r="E659" s="15"/>
      <c r="F659" s="31"/>
    </row>
    <row r="660" spans="1:6" ht="11.25">
      <c r="A660" s="16"/>
      <c r="B660" s="15"/>
      <c r="C660" s="15"/>
      <c r="D660" s="81"/>
      <c r="E660" s="15"/>
      <c r="F660" s="31"/>
    </row>
    <row r="661" spans="1:6" ht="11.25">
      <c r="A661" s="16"/>
      <c r="B661" s="15"/>
      <c r="C661" s="15"/>
      <c r="D661" s="81"/>
      <c r="E661" s="15"/>
      <c r="F661" s="31"/>
    </row>
    <row r="662" spans="1:6" ht="11.25">
      <c r="A662" s="16"/>
      <c r="B662" s="15"/>
      <c r="C662" s="15"/>
      <c r="D662" s="81"/>
      <c r="E662" s="15"/>
      <c r="F662" s="31"/>
    </row>
    <row r="663" spans="1:6" ht="11.25">
      <c r="A663" s="16"/>
      <c r="B663" s="15"/>
      <c r="C663" s="15"/>
      <c r="D663" s="81"/>
      <c r="E663" s="15"/>
      <c r="F663" s="31"/>
    </row>
    <row r="664" spans="1:6" ht="11.25">
      <c r="A664" s="16"/>
      <c r="B664" s="15"/>
      <c r="C664" s="15"/>
      <c r="D664" s="81"/>
      <c r="E664" s="15"/>
      <c r="F664" s="31"/>
    </row>
    <row r="665" spans="1:6" ht="11.25">
      <c r="A665" s="16"/>
      <c r="B665" s="15"/>
      <c r="C665" s="15"/>
      <c r="D665" s="81"/>
      <c r="E665" s="15"/>
      <c r="F665" s="31"/>
    </row>
    <row r="666" spans="1:6" ht="11.25">
      <c r="A666" s="16"/>
      <c r="B666" s="15"/>
      <c r="C666" s="15"/>
      <c r="D666" s="81"/>
      <c r="E666" s="15"/>
      <c r="F666" s="31"/>
    </row>
    <row r="667" spans="1:6" ht="11.25">
      <c r="A667" s="16"/>
      <c r="B667" s="15"/>
      <c r="C667" s="15"/>
      <c r="D667" s="81"/>
      <c r="E667" s="15"/>
      <c r="F667" s="31"/>
    </row>
    <row r="668" spans="1:6" ht="11.25">
      <c r="A668" s="16"/>
      <c r="B668" s="15"/>
      <c r="C668" s="15"/>
      <c r="D668" s="81"/>
      <c r="E668" s="15"/>
      <c r="F668" s="31"/>
    </row>
    <row r="669" spans="1:6" ht="11.25">
      <c r="A669" s="16"/>
      <c r="B669" s="15"/>
      <c r="C669" s="15"/>
      <c r="D669" s="81"/>
      <c r="E669" s="15"/>
      <c r="F669" s="31"/>
    </row>
    <row r="670" spans="1:6" ht="11.25">
      <c r="A670" s="16"/>
      <c r="B670" s="15"/>
      <c r="C670" s="15"/>
      <c r="D670" s="81"/>
      <c r="E670" s="15"/>
      <c r="F670" s="31"/>
    </row>
    <row r="671" spans="1:6" ht="11.25">
      <c r="A671" s="16"/>
      <c r="B671" s="15"/>
      <c r="C671" s="15"/>
      <c r="D671" s="81"/>
      <c r="E671" s="15"/>
      <c r="F671" s="31"/>
    </row>
    <row r="672" spans="1:6" ht="11.25">
      <c r="A672" s="16"/>
      <c r="B672" s="15"/>
      <c r="C672" s="15"/>
      <c r="D672" s="81"/>
      <c r="E672" s="15"/>
      <c r="F672" s="31"/>
    </row>
    <row r="673" spans="1:6" ht="11.25">
      <c r="A673" s="16"/>
      <c r="B673" s="15"/>
      <c r="C673" s="15"/>
      <c r="D673" s="81"/>
      <c r="E673" s="15"/>
      <c r="F673" s="31"/>
    </row>
    <row r="674" spans="1:6" ht="11.25">
      <c r="A674" s="16"/>
      <c r="B674" s="15"/>
      <c r="C674" s="15"/>
      <c r="D674" s="81"/>
      <c r="E674" s="15"/>
      <c r="F674" s="31"/>
    </row>
    <row r="675" spans="1:6" ht="11.25">
      <c r="A675" s="16"/>
      <c r="B675" s="15"/>
      <c r="C675" s="15"/>
      <c r="D675" s="81"/>
      <c r="E675" s="15"/>
      <c r="F675" s="31"/>
    </row>
    <row r="676" spans="1:6" ht="11.25">
      <c r="A676" s="16"/>
      <c r="B676" s="15"/>
      <c r="C676" s="15"/>
      <c r="D676" s="81"/>
      <c r="E676" s="15"/>
      <c r="F676" s="31"/>
    </row>
    <row r="677" spans="1:6" ht="11.25">
      <c r="A677" s="16"/>
      <c r="B677" s="15"/>
      <c r="C677" s="15"/>
      <c r="D677" s="81"/>
      <c r="E677" s="15"/>
      <c r="F677" s="31"/>
    </row>
    <row r="678" spans="1:6" ht="11.25">
      <c r="A678" s="16"/>
      <c r="B678" s="15"/>
      <c r="C678" s="15"/>
      <c r="D678" s="81"/>
      <c r="E678" s="15"/>
      <c r="F678" s="31"/>
    </row>
    <row r="679" spans="1:6" ht="11.25">
      <c r="A679" s="16"/>
      <c r="B679" s="15"/>
      <c r="C679" s="15"/>
      <c r="D679" s="81"/>
      <c r="E679" s="15"/>
      <c r="F679" s="31"/>
    </row>
    <row r="680" spans="1:6" ht="11.25">
      <c r="A680" s="16"/>
      <c r="B680" s="15"/>
      <c r="C680" s="15"/>
      <c r="D680" s="81"/>
      <c r="E680" s="15"/>
      <c r="F680" s="31"/>
    </row>
    <row r="681" spans="1:6" ht="11.25">
      <c r="A681" s="16"/>
      <c r="B681" s="15"/>
      <c r="C681" s="15"/>
      <c r="D681" s="81"/>
      <c r="E681" s="15"/>
      <c r="F681" s="31"/>
    </row>
    <row r="682" spans="1:6" ht="11.25">
      <c r="A682" s="16"/>
      <c r="B682" s="15"/>
      <c r="C682" s="15"/>
      <c r="D682" s="81"/>
      <c r="E682" s="15"/>
      <c r="F682" s="31"/>
    </row>
    <row r="683" spans="1:6" ht="11.25">
      <c r="A683" s="16"/>
      <c r="B683" s="15"/>
      <c r="C683" s="15"/>
      <c r="D683" s="81"/>
      <c r="E683" s="15"/>
      <c r="F683" s="31"/>
    </row>
    <row r="684" spans="1:6" ht="11.25">
      <c r="A684" s="16"/>
      <c r="B684" s="15"/>
      <c r="C684" s="15"/>
      <c r="D684" s="81"/>
      <c r="E684" s="15"/>
      <c r="F684" s="31"/>
    </row>
    <row r="685" spans="1:6" ht="11.25">
      <c r="A685" s="16"/>
      <c r="B685" s="15"/>
      <c r="C685" s="15"/>
      <c r="D685" s="81"/>
      <c r="E685" s="15"/>
      <c r="F685" s="31"/>
    </row>
    <row r="686" spans="1:6" ht="11.25">
      <c r="A686" s="16"/>
      <c r="B686" s="15"/>
      <c r="C686" s="15"/>
      <c r="D686" s="81"/>
      <c r="E686" s="15"/>
      <c r="F686" s="31"/>
    </row>
    <row r="687" spans="1:6" ht="11.25">
      <c r="A687" s="16"/>
      <c r="B687" s="15"/>
      <c r="C687" s="15"/>
      <c r="D687" s="81"/>
      <c r="E687" s="15"/>
      <c r="F687" s="31"/>
    </row>
    <row r="688" spans="1:6" ht="11.25">
      <c r="A688" s="16"/>
      <c r="B688" s="15"/>
      <c r="C688" s="15"/>
      <c r="D688" s="81"/>
      <c r="E688" s="15"/>
      <c r="F688" s="31"/>
    </row>
    <row r="689" spans="1:6" ht="11.25">
      <c r="A689" s="16"/>
      <c r="B689" s="15"/>
      <c r="C689" s="15"/>
      <c r="D689" s="81"/>
      <c r="E689" s="15"/>
      <c r="F689" s="31"/>
    </row>
    <row r="690" spans="1:6" ht="11.25">
      <c r="A690" s="16"/>
      <c r="B690" s="15"/>
      <c r="C690" s="15"/>
      <c r="D690" s="81"/>
      <c r="E690" s="15"/>
      <c r="F690" s="31"/>
    </row>
    <row r="691" spans="1:6" ht="11.25">
      <c r="A691" s="16"/>
      <c r="B691" s="15"/>
      <c r="C691" s="15"/>
      <c r="D691" s="81"/>
      <c r="E691" s="15"/>
      <c r="F691" s="31"/>
    </row>
    <row r="692" spans="1:6" ht="11.25">
      <c r="A692" s="16"/>
      <c r="B692" s="15"/>
      <c r="C692" s="15"/>
      <c r="D692" s="81"/>
      <c r="E692" s="15"/>
      <c r="F692" s="31"/>
    </row>
    <row r="693" spans="1:6" ht="11.25">
      <c r="A693" s="16"/>
      <c r="B693" s="15"/>
      <c r="C693" s="15"/>
      <c r="D693" s="81"/>
      <c r="E693" s="15"/>
      <c r="F693" s="31"/>
    </row>
    <row r="694" spans="1:6" ht="11.25">
      <c r="A694" s="16"/>
      <c r="B694" s="15"/>
      <c r="C694" s="15"/>
      <c r="D694" s="81"/>
      <c r="E694" s="15"/>
      <c r="F694" s="31"/>
    </row>
    <row r="695" spans="1:6" ht="11.25">
      <c r="A695" s="16"/>
      <c r="B695" s="15"/>
      <c r="C695" s="15"/>
      <c r="D695" s="81"/>
      <c r="E695" s="15"/>
      <c r="F695" s="31"/>
    </row>
    <row r="696" spans="1:6" ht="11.25">
      <c r="A696" s="16"/>
      <c r="B696" s="15"/>
      <c r="C696" s="15"/>
      <c r="D696" s="81"/>
      <c r="E696" s="15"/>
      <c r="F696" s="31"/>
    </row>
    <row r="697" spans="1:6" ht="11.25">
      <c r="A697" s="16"/>
      <c r="B697" s="15"/>
      <c r="C697" s="15"/>
      <c r="D697" s="81"/>
      <c r="E697" s="15"/>
      <c r="F697" s="31"/>
    </row>
    <row r="698" spans="1:6" ht="11.25">
      <c r="A698" s="16"/>
      <c r="B698" s="15"/>
      <c r="C698" s="15"/>
      <c r="D698" s="81"/>
      <c r="E698" s="15"/>
      <c r="F698" s="31"/>
    </row>
    <row r="699" spans="1:6" ht="11.25">
      <c r="A699" s="16"/>
      <c r="B699" s="15"/>
      <c r="C699" s="15"/>
      <c r="D699" s="81"/>
      <c r="E699" s="15"/>
      <c r="F699" s="31"/>
    </row>
    <row r="700" spans="1:6" ht="11.25">
      <c r="A700" s="16"/>
      <c r="B700" s="15"/>
      <c r="C700" s="15"/>
      <c r="D700" s="81"/>
      <c r="E700" s="15"/>
      <c r="F700" s="31"/>
    </row>
    <row r="701" spans="1:6" ht="11.25">
      <c r="A701" s="16"/>
      <c r="B701" s="15"/>
      <c r="C701" s="15"/>
      <c r="D701" s="81"/>
      <c r="E701" s="15"/>
      <c r="F701" s="31"/>
    </row>
    <row r="702" spans="1:6" ht="11.25">
      <c r="A702" s="16"/>
      <c r="B702" s="15"/>
      <c r="C702" s="15"/>
      <c r="D702" s="81"/>
      <c r="E702" s="15"/>
      <c r="F702" s="31"/>
    </row>
    <row r="703" spans="1:6" ht="11.25">
      <c r="A703" s="16"/>
      <c r="B703" s="15"/>
      <c r="C703" s="15"/>
      <c r="D703" s="81"/>
      <c r="E703" s="15"/>
      <c r="F703" s="31"/>
    </row>
    <row r="704" spans="1:6" ht="11.25">
      <c r="A704" s="16"/>
      <c r="B704" s="15"/>
      <c r="C704" s="15"/>
      <c r="D704" s="81"/>
      <c r="E704" s="15"/>
      <c r="F704" s="31"/>
    </row>
    <row r="705" spans="1:6" ht="11.25">
      <c r="A705" s="16"/>
      <c r="B705" s="15"/>
      <c r="C705" s="15"/>
      <c r="D705" s="81"/>
      <c r="E705" s="15"/>
      <c r="F705" s="31"/>
    </row>
    <row r="706" spans="1:6" ht="11.25">
      <c r="A706" s="16"/>
      <c r="B706" s="15"/>
      <c r="C706" s="15"/>
      <c r="D706" s="81"/>
      <c r="E706" s="15"/>
      <c r="F706" s="31"/>
    </row>
    <row r="707" spans="1:6" ht="11.25">
      <c r="A707" s="16"/>
      <c r="B707" s="15"/>
      <c r="C707" s="15"/>
      <c r="D707" s="81"/>
      <c r="E707" s="15"/>
      <c r="F707" s="31"/>
    </row>
    <row r="708" spans="1:6" ht="11.25">
      <c r="A708" s="16"/>
      <c r="B708" s="15"/>
      <c r="C708" s="15"/>
      <c r="D708" s="81"/>
      <c r="E708" s="15"/>
      <c r="F708" s="31"/>
    </row>
    <row r="709" spans="1:6" ht="11.25">
      <c r="A709" s="16"/>
      <c r="B709" s="15"/>
      <c r="C709" s="15"/>
      <c r="D709" s="81"/>
      <c r="E709" s="15"/>
      <c r="F709" s="31"/>
    </row>
    <row r="710" spans="1:6" ht="11.25">
      <c r="A710" s="16"/>
      <c r="B710" s="15"/>
      <c r="C710" s="15"/>
      <c r="D710" s="81"/>
      <c r="E710" s="15"/>
      <c r="F710" s="31"/>
    </row>
    <row r="711" spans="1:6" ht="11.25">
      <c r="A711" s="16"/>
      <c r="B711" s="15"/>
      <c r="C711" s="15"/>
      <c r="D711" s="81"/>
      <c r="E711" s="15"/>
      <c r="F711" s="31"/>
    </row>
    <row r="712" spans="1:6" ht="11.25">
      <c r="A712" s="16"/>
      <c r="B712" s="15"/>
      <c r="C712" s="15"/>
      <c r="D712" s="81"/>
      <c r="E712" s="15"/>
      <c r="F712" s="31"/>
    </row>
    <row r="713" spans="1:6" ht="11.25">
      <c r="A713" s="16"/>
      <c r="B713" s="15"/>
      <c r="C713" s="15"/>
      <c r="D713" s="81"/>
      <c r="E713" s="15"/>
      <c r="F713" s="31"/>
    </row>
    <row r="714" spans="1:6" ht="11.25">
      <c r="A714" s="16"/>
      <c r="B714" s="15"/>
      <c r="C714" s="15"/>
      <c r="D714" s="81"/>
      <c r="E714" s="15"/>
      <c r="F714" s="31"/>
    </row>
    <row r="715" spans="1:6" ht="11.25">
      <c r="A715" s="16"/>
      <c r="B715" s="15"/>
      <c r="C715" s="15"/>
      <c r="D715" s="81"/>
      <c r="E715" s="15"/>
      <c r="F715" s="31"/>
    </row>
    <row r="716" spans="1:6" ht="11.25">
      <c r="A716" s="16"/>
      <c r="B716" s="15"/>
      <c r="C716" s="15"/>
      <c r="D716" s="81"/>
      <c r="E716" s="15"/>
      <c r="F716" s="31"/>
    </row>
    <row r="717" spans="1:6" ht="11.25">
      <c r="A717" s="16"/>
      <c r="B717" s="15"/>
      <c r="C717" s="15"/>
      <c r="D717" s="81"/>
      <c r="E717" s="15"/>
      <c r="F717" s="31"/>
    </row>
    <row r="718" spans="1:6" ht="11.25">
      <c r="A718" s="16"/>
      <c r="B718" s="15"/>
      <c r="C718" s="15"/>
      <c r="D718" s="81"/>
      <c r="E718" s="15"/>
      <c r="F718" s="31"/>
    </row>
    <row r="719" spans="1:6" ht="11.25">
      <c r="A719" s="16"/>
      <c r="B719" s="15"/>
      <c r="C719" s="15"/>
      <c r="D719" s="81"/>
      <c r="E719" s="15"/>
      <c r="F719" s="31"/>
    </row>
    <row r="720" spans="1:6" ht="11.25">
      <c r="A720" s="16"/>
      <c r="B720" s="15"/>
      <c r="C720" s="15"/>
      <c r="D720" s="81"/>
      <c r="E720" s="15"/>
      <c r="F720" s="31"/>
    </row>
    <row r="721" spans="1:6" ht="11.25">
      <c r="A721" s="16"/>
      <c r="B721" s="15"/>
      <c r="C721" s="15"/>
      <c r="D721" s="81"/>
      <c r="E721" s="15"/>
      <c r="F721" s="31"/>
    </row>
    <row r="722" spans="1:6" ht="11.25">
      <c r="A722" s="16"/>
      <c r="B722" s="15"/>
      <c r="C722" s="15"/>
      <c r="D722" s="81"/>
      <c r="E722" s="15"/>
      <c r="F722" s="31"/>
    </row>
    <row r="723" spans="1:6" ht="11.25">
      <c r="A723" s="16"/>
      <c r="B723" s="15"/>
      <c r="C723" s="15"/>
      <c r="D723" s="81"/>
      <c r="E723" s="15"/>
      <c r="F723" s="31"/>
    </row>
    <row r="724" spans="1:6" ht="11.25">
      <c r="A724" s="16"/>
      <c r="B724" s="15"/>
      <c r="C724" s="15"/>
      <c r="D724" s="81"/>
      <c r="E724" s="15"/>
      <c r="F724" s="31"/>
    </row>
    <row r="725" spans="1:6" ht="11.25">
      <c r="A725" s="16"/>
      <c r="B725" s="15"/>
      <c r="C725" s="15"/>
      <c r="D725" s="81"/>
      <c r="E725" s="15"/>
      <c r="F725" s="31"/>
    </row>
    <row r="726" spans="1:6" ht="11.25">
      <c r="A726" s="16"/>
      <c r="B726" s="15"/>
      <c r="C726" s="15"/>
      <c r="D726" s="81"/>
      <c r="E726" s="15"/>
      <c r="F726" s="31"/>
    </row>
    <row r="727" spans="1:6" ht="11.25">
      <c r="A727" s="16"/>
      <c r="B727" s="15"/>
      <c r="C727" s="15"/>
      <c r="D727" s="81"/>
      <c r="E727" s="15"/>
      <c r="F727" s="31"/>
    </row>
    <row r="728" spans="1:6" ht="11.25">
      <c r="A728" s="16"/>
      <c r="B728" s="15"/>
      <c r="C728" s="15"/>
      <c r="D728" s="81"/>
      <c r="E728" s="15"/>
      <c r="F728" s="31"/>
    </row>
    <row r="729" spans="1:6" ht="11.25">
      <c r="A729" s="16"/>
      <c r="B729" s="15"/>
      <c r="C729" s="15"/>
      <c r="D729" s="81"/>
      <c r="E729" s="15"/>
      <c r="F729" s="31"/>
    </row>
    <row r="730" spans="1:6" ht="11.25">
      <c r="A730" s="16"/>
      <c r="B730" s="15"/>
      <c r="C730" s="15"/>
      <c r="D730" s="81"/>
      <c r="E730" s="15"/>
      <c r="F730" s="31"/>
    </row>
    <row r="731" spans="1:6" ht="11.25">
      <c r="A731" s="16"/>
      <c r="B731" s="15"/>
      <c r="C731" s="15"/>
      <c r="D731" s="81"/>
      <c r="E731" s="15"/>
      <c r="F731" s="31"/>
    </row>
    <row r="732" spans="1:6" ht="11.25">
      <c r="A732" s="16"/>
      <c r="B732" s="15"/>
      <c r="C732" s="15"/>
      <c r="D732" s="81"/>
      <c r="E732" s="15"/>
      <c r="F732" s="31"/>
    </row>
    <row r="733" spans="1:6" ht="11.25">
      <c r="A733" s="16"/>
      <c r="B733" s="15"/>
      <c r="C733" s="15"/>
      <c r="D733" s="81"/>
      <c r="E733" s="15"/>
      <c r="F733" s="31"/>
    </row>
    <row r="734" spans="1:6" ht="11.25">
      <c r="A734" s="16"/>
      <c r="B734" s="15"/>
      <c r="C734" s="15"/>
      <c r="D734" s="81"/>
      <c r="E734" s="15"/>
      <c r="F734" s="31"/>
    </row>
    <row r="735" spans="1:6" ht="11.25">
      <c r="A735" s="16"/>
      <c r="B735" s="15"/>
      <c r="C735" s="15"/>
      <c r="D735" s="81"/>
      <c r="E735" s="15"/>
      <c r="F735" s="31"/>
    </row>
    <row r="736" spans="1:6" ht="11.25">
      <c r="A736" s="16"/>
      <c r="B736" s="15"/>
      <c r="C736" s="15"/>
      <c r="D736" s="81"/>
      <c r="E736" s="15"/>
      <c r="F736" s="31"/>
    </row>
    <row r="737" spans="1:6" ht="11.25">
      <c r="A737" s="16"/>
      <c r="B737" s="15"/>
      <c r="C737" s="15"/>
      <c r="D737" s="81"/>
      <c r="E737" s="15"/>
      <c r="F737" s="31"/>
    </row>
    <row r="738" spans="1:6" ht="11.25">
      <c r="A738" s="16"/>
      <c r="B738" s="15"/>
      <c r="C738" s="15"/>
      <c r="D738" s="81"/>
      <c r="E738" s="15"/>
      <c r="F738" s="31"/>
    </row>
    <row r="739" spans="1:6" ht="11.25">
      <c r="A739" s="16"/>
      <c r="B739" s="15"/>
      <c r="C739" s="15"/>
      <c r="D739" s="81"/>
      <c r="E739" s="15"/>
      <c r="F739" s="31"/>
    </row>
    <row r="740" spans="1:6" ht="11.25">
      <c r="A740" s="16"/>
      <c r="B740" s="15"/>
      <c r="C740" s="15"/>
      <c r="D740" s="81"/>
      <c r="E740" s="15"/>
      <c r="F740" s="31"/>
    </row>
    <row r="741" spans="1:6" ht="11.25">
      <c r="A741" s="16"/>
      <c r="B741" s="15"/>
      <c r="C741" s="15"/>
      <c r="D741" s="81"/>
      <c r="E741" s="15"/>
      <c r="F741" s="31"/>
    </row>
    <row r="742" spans="1:6" ht="11.25">
      <c r="A742" s="16"/>
      <c r="B742" s="15"/>
      <c r="C742" s="15"/>
      <c r="D742" s="81"/>
      <c r="E742" s="15"/>
      <c r="F742" s="31"/>
    </row>
    <row r="743" spans="1:6" ht="11.25">
      <c r="A743" s="16"/>
      <c r="B743" s="15"/>
      <c r="C743" s="15"/>
      <c r="D743" s="81"/>
      <c r="E743" s="15"/>
      <c r="F743" s="31"/>
    </row>
    <row r="744" spans="1:6" ht="11.25">
      <c r="A744" s="16"/>
      <c r="B744" s="15"/>
      <c r="C744" s="15"/>
      <c r="D744" s="81"/>
      <c r="E744" s="15"/>
      <c r="F744" s="31"/>
    </row>
    <row r="745" spans="1:6" ht="11.25">
      <c r="A745" s="16"/>
      <c r="B745" s="15"/>
      <c r="C745" s="15"/>
      <c r="D745" s="81"/>
      <c r="E745" s="15"/>
      <c r="F745" s="31"/>
    </row>
    <row r="746" spans="1:6" ht="11.25">
      <c r="A746" s="16"/>
      <c r="B746" s="15"/>
      <c r="C746" s="15"/>
      <c r="D746" s="81"/>
      <c r="E746" s="15"/>
      <c r="F746" s="31"/>
    </row>
    <row r="747" spans="1:6" ht="11.25">
      <c r="A747" s="16"/>
      <c r="B747" s="15"/>
      <c r="C747" s="15"/>
      <c r="D747" s="81"/>
      <c r="E747" s="15"/>
      <c r="F747" s="31"/>
    </row>
    <row r="748" spans="1:6" ht="11.25">
      <c r="A748" s="16"/>
      <c r="B748" s="15"/>
      <c r="C748" s="15"/>
      <c r="D748" s="81"/>
      <c r="E748" s="15"/>
      <c r="F748" s="31"/>
    </row>
    <row r="749" spans="1:6" ht="11.25">
      <c r="A749" s="16"/>
      <c r="B749" s="15"/>
      <c r="C749" s="15"/>
      <c r="D749" s="81"/>
      <c r="E749" s="15"/>
      <c r="F749" s="31"/>
    </row>
    <row r="750" spans="1:6" ht="11.25">
      <c r="A750" s="16"/>
      <c r="B750" s="15"/>
      <c r="C750" s="15"/>
      <c r="D750" s="81"/>
      <c r="E750" s="15"/>
      <c r="F750" s="31"/>
    </row>
    <row r="751" spans="1:6" ht="11.25">
      <c r="A751" s="16"/>
      <c r="B751" s="15"/>
      <c r="C751" s="15"/>
      <c r="D751" s="81"/>
      <c r="E751" s="15"/>
      <c r="F751" s="31"/>
    </row>
    <row r="752" spans="1:6" ht="11.25">
      <c r="A752" s="16"/>
      <c r="B752" s="15"/>
      <c r="C752" s="15"/>
      <c r="D752" s="81"/>
      <c r="E752" s="15"/>
      <c r="F752" s="31"/>
    </row>
    <row r="753" spans="1:6" ht="11.25">
      <c r="A753" s="16"/>
      <c r="B753" s="15"/>
      <c r="C753" s="15"/>
      <c r="D753" s="81"/>
      <c r="E753" s="15"/>
      <c r="F753" s="31"/>
    </row>
    <row r="754" spans="1:6" ht="11.25">
      <c r="A754" s="16"/>
      <c r="B754" s="15"/>
      <c r="C754" s="15"/>
      <c r="D754" s="81"/>
      <c r="E754" s="15"/>
      <c r="F754" s="31"/>
    </row>
    <row r="755" spans="1:6" ht="11.25">
      <c r="A755" s="16"/>
      <c r="B755" s="15"/>
      <c r="C755" s="15"/>
      <c r="D755" s="81"/>
      <c r="E755" s="15"/>
      <c r="F755" s="31"/>
    </row>
    <row r="756" spans="1:6" ht="11.25">
      <c r="A756" s="16"/>
      <c r="B756" s="15"/>
      <c r="C756" s="15"/>
      <c r="D756" s="81"/>
      <c r="E756" s="15"/>
      <c r="F756" s="31"/>
    </row>
    <row r="757" spans="1:6" ht="11.25">
      <c r="A757" s="16"/>
      <c r="B757" s="15"/>
      <c r="C757" s="15"/>
      <c r="D757" s="81"/>
      <c r="E757" s="15"/>
      <c r="F757" s="31"/>
    </row>
    <row r="758" spans="1:6" ht="11.25">
      <c r="A758" s="16"/>
      <c r="B758" s="15"/>
      <c r="C758" s="15"/>
      <c r="D758" s="81"/>
      <c r="E758" s="15"/>
      <c r="F758" s="31"/>
    </row>
    <row r="759" spans="1:6" ht="11.25">
      <c r="A759" s="16"/>
      <c r="B759" s="15"/>
      <c r="C759" s="15"/>
      <c r="D759" s="81"/>
      <c r="E759" s="15"/>
      <c r="F759" s="31"/>
    </row>
    <row r="760" spans="1:6" ht="11.25">
      <c r="A760" s="16"/>
      <c r="B760" s="15"/>
      <c r="C760" s="15"/>
      <c r="D760" s="81"/>
      <c r="E760" s="15"/>
      <c r="F760" s="31"/>
    </row>
    <row r="761" spans="1:6" ht="11.25">
      <c r="A761" s="16"/>
      <c r="B761" s="15"/>
      <c r="C761" s="15"/>
      <c r="D761" s="81"/>
      <c r="E761" s="15"/>
      <c r="F761" s="31"/>
    </row>
    <row r="762" spans="1:6" ht="11.25">
      <c r="A762" s="16"/>
      <c r="B762" s="15"/>
      <c r="C762" s="15"/>
      <c r="D762" s="81"/>
      <c r="E762" s="15"/>
      <c r="F762" s="31"/>
    </row>
    <row r="763" spans="1:6" ht="11.25">
      <c r="A763" s="16"/>
      <c r="B763" s="15"/>
      <c r="C763" s="15"/>
      <c r="D763" s="81"/>
      <c r="E763" s="15"/>
      <c r="F763" s="31"/>
    </row>
    <row r="764" spans="1:6" ht="11.25">
      <c r="A764" s="16"/>
      <c r="B764" s="15"/>
      <c r="C764" s="15"/>
      <c r="D764" s="81"/>
      <c r="E764" s="15"/>
      <c r="F764" s="31"/>
    </row>
    <row r="765" spans="1:6" ht="11.25">
      <c r="A765" s="16"/>
      <c r="B765" s="15"/>
      <c r="C765" s="15"/>
      <c r="D765" s="81"/>
      <c r="E765" s="15"/>
      <c r="F765" s="31"/>
    </row>
    <row r="766" spans="1:6" ht="11.25">
      <c r="A766" s="16"/>
      <c r="B766" s="15"/>
      <c r="C766" s="15"/>
      <c r="D766" s="81"/>
      <c r="E766" s="15"/>
      <c r="F766" s="31"/>
    </row>
    <row r="767" spans="1:6" ht="11.25">
      <c r="A767" s="16"/>
      <c r="B767" s="15"/>
      <c r="C767" s="15"/>
      <c r="D767" s="81"/>
      <c r="E767" s="15"/>
      <c r="F767" s="31"/>
    </row>
    <row r="768" spans="1:6" ht="11.25">
      <c r="A768" s="16"/>
      <c r="B768" s="15"/>
      <c r="C768" s="15"/>
      <c r="D768" s="81"/>
      <c r="E768" s="15"/>
      <c r="F768" s="31"/>
    </row>
    <row r="769" spans="1:6" ht="11.25">
      <c r="A769" s="16"/>
      <c r="B769" s="15"/>
      <c r="C769" s="15"/>
      <c r="D769" s="81"/>
      <c r="E769" s="15"/>
      <c r="F769" s="31"/>
    </row>
    <row r="770" spans="1:6" ht="11.25">
      <c r="A770" s="16"/>
      <c r="B770" s="15"/>
      <c r="C770" s="15"/>
      <c r="D770" s="81"/>
      <c r="E770" s="15"/>
      <c r="F770" s="31"/>
    </row>
    <row r="771" spans="1:6" ht="11.25">
      <c r="A771" s="16"/>
      <c r="B771" s="15"/>
      <c r="C771" s="15"/>
      <c r="D771" s="81"/>
      <c r="E771" s="15"/>
      <c r="F771" s="31"/>
    </row>
    <row r="772" spans="1:6" ht="11.25">
      <c r="A772" s="16"/>
      <c r="B772" s="15"/>
      <c r="C772" s="15"/>
      <c r="D772" s="81"/>
      <c r="E772" s="15"/>
      <c r="F772" s="31"/>
    </row>
    <row r="773" spans="1:6" ht="11.25">
      <c r="A773" s="16"/>
      <c r="B773" s="15"/>
      <c r="C773" s="15"/>
      <c r="D773" s="81"/>
      <c r="E773" s="15"/>
      <c r="F773" s="31"/>
    </row>
    <row r="774" spans="1:6" ht="11.25">
      <c r="A774" s="16"/>
      <c r="B774" s="15"/>
      <c r="C774" s="15"/>
      <c r="D774" s="81"/>
      <c r="E774" s="15"/>
      <c r="F774" s="31"/>
    </row>
    <row r="775" spans="1:6" ht="11.25">
      <c r="A775" s="16"/>
      <c r="B775" s="15"/>
      <c r="C775" s="15"/>
      <c r="D775" s="81"/>
      <c r="E775" s="15"/>
      <c r="F775" s="31"/>
    </row>
    <row r="776" spans="1:6" ht="11.25">
      <c r="A776" s="16"/>
      <c r="B776" s="15"/>
      <c r="C776" s="15"/>
      <c r="D776" s="81"/>
      <c r="E776" s="15"/>
      <c r="F776" s="31"/>
    </row>
    <row r="777" spans="1:6" ht="11.25">
      <c r="A777" s="16"/>
      <c r="B777" s="15"/>
      <c r="C777" s="15"/>
      <c r="D777" s="81"/>
      <c r="E777" s="15"/>
      <c r="F777" s="31"/>
    </row>
    <row r="778" spans="1:6" ht="11.25">
      <c r="A778" s="16"/>
      <c r="B778" s="15"/>
      <c r="C778" s="15"/>
      <c r="D778" s="81"/>
      <c r="E778" s="15"/>
      <c r="F778" s="31"/>
    </row>
    <row r="779" spans="1:6" ht="11.25">
      <c r="A779" s="16"/>
      <c r="B779" s="15"/>
      <c r="C779" s="15"/>
      <c r="D779" s="81"/>
      <c r="E779" s="15"/>
      <c r="F779" s="31"/>
    </row>
    <row r="780" spans="1:6" ht="11.25">
      <c r="A780" s="16"/>
      <c r="B780" s="15"/>
      <c r="C780" s="15"/>
      <c r="D780" s="81"/>
      <c r="E780" s="15"/>
      <c r="F780" s="31"/>
    </row>
    <row r="781" spans="1:6" ht="11.25">
      <c r="A781" s="16"/>
      <c r="B781" s="15"/>
      <c r="C781" s="15"/>
      <c r="D781" s="81"/>
      <c r="E781" s="15"/>
      <c r="F781" s="31"/>
    </row>
    <row r="782" spans="1:6" ht="11.25">
      <c r="A782" s="16"/>
      <c r="B782" s="15"/>
      <c r="C782" s="15"/>
      <c r="D782" s="81"/>
      <c r="E782" s="15"/>
      <c r="F782" s="31"/>
    </row>
    <row r="783" spans="1:6" ht="11.25">
      <c r="A783" s="16"/>
      <c r="B783" s="15"/>
      <c r="C783" s="15"/>
      <c r="D783" s="81"/>
      <c r="E783" s="15"/>
      <c r="F783" s="31"/>
    </row>
    <row r="784" spans="1:6" ht="11.25">
      <c r="A784" s="16"/>
      <c r="B784" s="15"/>
      <c r="C784" s="15"/>
      <c r="D784" s="81"/>
      <c r="E784" s="15"/>
      <c r="F784" s="31"/>
    </row>
    <row r="785" spans="1:6" ht="11.25">
      <c r="A785" s="16"/>
      <c r="B785" s="15"/>
      <c r="C785" s="15"/>
      <c r="D785" s="81"/>
      <c r="E785" s="15"/>
      <c r="F785" s="31"/>
    </row>
    <row r="786" spans="1:6" ht="11.25">
      <c r="A786" s="16"/>
      <c r="B786" s="15"/>
      <c r="C786" s="15"/>
      <c r="D786" s="81"/>
      <c r="E786" s="15"/>
      <c r="F786" s="31"/>
    </row>
    <row r="787" spans="1:6" ht="11.25">
      <c r="A787" s="16"/>
      <c r="B787" s="15"/>
      <c r="C787" s="15"/>
      <c r="D787" s="81"/>
      <c r="E787" s="15"/>
      <c r="F787" s="31"/>
    </row>
    <row r="788" spans="1:6" ht="11.25">
      <c r="A788" s="16"/>
      <c r="B788" s="15"/>
      <c r="C788" s="15"/>
      <c r="D788" s="81"/>
      <c r="E788" s="15"/>
      <c r="F788" s="31"/>
    </row>
    <row r="789" spans="1:6" ht="11.25">
      <c r="A789" s="16"/>
      <c r="B789" s="15"/>
      <c r="C789" s="15"/>
      <c r="D789" s="81"/>
      <c r="E789" s="15"/>
      <c r="F789" s="31"/>
    </row>
    <row r="790" spans="1:6" ht="11.25">
      <c r="A790" s="16"/>
      <c r="B790" s="15"/>
      <c r="C790" s="15"/>
      <c r="D790" s="81"/>
      <c r="E790" s="15"/>
      <c r="F790" s="31"/>
    </row>
    <row r="791" spans="1:6" ht="11.25">
      <c r="A791" s="16"/>
      <c r="B791" s="15"/>
      <c r="C791" s="15"/>
      <c r="D791" s="81"/>
      <c r="E791" s="15"/>
      <c r="F791" s="31"/>
    </row>
    <row r="792" spans="1:6" ht="11.25">
      <c r="A792" s="16"/>
      <c r="B792" s="15"/>
      <c r="C792" s="15"/>
      <c r="D792" s="81"/>
      <c r="E792" s="15"/>
      <c r="F792" s="31"/>
    </row>
    <row r="793" spans="1:6" ht="11.25">
      <c r="A793" s="16"/>
      <c r="B793" s="15"/>
      <c r="C793" s="15"/>
      <c r="D793" s="81"/>
      <c r="E793" s="15"/>
      <c r="F793" s="31"/>
    </row>
    <row r="794" spans="1:6" ht="11.25">
      <c r="A794" s="16"/>
      <c r="B794" s="15"/>
      <c r="C794" s="15"/>
      <c r="D794" s="81"/>
      <c r="E794" s="15"/>
      <c r="F794" s="31"/>
    </row>
    <row r="795" spans="1:6" ht="11.25">
      <c r="A795" s="16"/>
      <c r="B795" s="15"/>
      <c r="C795" s="15"/>
      <c r="D795" s="81"/>
      <c r="E795" s="15"/>
      <c r="F795" s="31"/>
    </row>
    <row r="796" spans="1:6" ht="11.25">
      <c r="A796" s="16"/>
      <c r="B796" s="15"/>
      <c r="C796" s="15"/>
      <c r="D796" s="81"/>
      <c r="E796" s="15"/>
      <c r="F796" s="31"/>
    </row>
    <row r="797" spans="1:6" ht="11.25">
      <c r="A797" s="16"/>
      <c r="B797" s="15"/>
      <c r="C797" s="15"/>
      <c r="D797" s="81"/>
      <c r="E797" s="15"/>
      <c r="F797" s="31"/>
    </row>
    <row r="798" spans="1:6" ht="11.25">
      <c r="A798" s="16"/>
      <c r="B798" s="15"/>
      <c r="C798" s="15"/>
      <c r="D798" s="81"/>
      <c r="E798" s="15"/>
      <c r="F798" s="31"/>
    </row>
    <row r="799" spans="1:6" ht="11.25">
      <c r="A799" s="16"/>
      <c r="B799" s="15"/>
      <c r="C799" s="15"/>
      <c r="D799" s="81"/>
      <c r="E799" s="15"/>
      <c r="F799" s="31"/>
    </row>
    <row r="800" spans="1:6" ht="11.25">
      <c r="A800" s="16"/>
      <c r="B800" s="15"/>
      <c r="C800" s="15"/>
      <c r="D800" s="81"/>
      <c r="E800" s="15"/>
      <c r="F800" s="31"/>
    </row>
    <row r="801" spans="1:6" ht="11.25">
      <c r="A801" s="16"/>
      <c r="B801" s="15"/>
      <c r="C801" s="15"/>
      <c r="D801" s="81"/>
      <c r="E801" s="15"/>
      <c r="F801" s="31"/>
    </row>
    <row r="802" spans="1:6" ht="11.25">
      <c r="A802" s="16"/>
      <c r="B802" s="15"/>
      <c r="C802" s="15"/>
      <c r="D802" s="81"/>
      <c r="E802" s="15"/>
      <c r="F802" s="31"/>
    </row>
    <row r="803" spans="1:6" ht="11.25">
      <c r="A803" s="16"/>
      <c r="B803" s="15"/>
      <c r="C803" s="15"/>
      <c r="D803" s="81"/>
      <c r="E803" s="15"/>
      <c r="F803" s="31"/>
    </row>
    <row r="804" spans="1:6" ht="11.25">
      <c r="A804" s="16"/>
      <c r="B804" s="15"/>
      <c r="C804" s="15"/>
      <c r="D804" s="81"/>
      <c r="E804" s="15"/>
      <c r="F804" s="31"/>
    </row>
    <row r="805" spans="1:6" ht="11.25">
      <c r="A805" s="16"/>
      <c r="B805" s="15"/>
      <c r="C805" s="15"/>
      <c r="D805" s="81"/>
      <c r="E805" s="15"/>
      <c r="F805" s="31"/>
    </row>
    <row r="806" spans="1:6" ht="11.25">
      <c r="A806" s="16"/>
      <c r="B806" s="15"/>
      <c r="C806" s="15"/>
      <c r="D806" s="81"/>
      <c r="E806" s="15"/>
      <c r="F806" s="31"/>
    </row>
    <row r="807" spans="1:6" ht="11.25">
      <c r="A807" s="16"/>
      <c r="B807" s="15"/>
      <c r="C807" s="15"/>
      <c r="D807" s="81"/>
      <c r="E807" s="15"/>
      <c r="F807" s="31"/>
    </row>
    <row r="808" spans="1:6" ht="11.25">
      <c r="A808" s="16"/>
      <c r="B808" s="15"/>
      <c r="C808" s="15"/>
      <c r="D808" s="81"/>
      <c r="E808" s="15"/>
      <c r="F808" s="31"/>
    </row>
    <row r="809" spans="1:6" ht="11.25">
      <c r="A809" s="16"/>
      <c r="B809" s="15"/>
      <c r="C809" s="15"/>
      <c r="D809" s="81"/>
      <c r="E809" s="15"/>
      <c r="F809" s="31"/>
    </row>
    <row r="810" spans="1:6" ht="11.25">
      <c r="A810" s="16"/>
      <c r="B810" s="15"/>
      <c r="C810" s="15"/>
      <c r="D810" s="81"/>
      <c r="E810" s="15"/>
      <c r="F810" s="31"/>
    </row>
    <row r="811" spans="1:6" ht="11.25">
      <c r="A811" s="16"/>
      <c r="B811" s="15"/>
      <c r="C811" s="15"/>
      <c r="D811" s="81"/>
      <c r="E811" s="15"/>
      <c r="F811" s="31"/>
    </row>
    <row r="812" spans="1:6" ht="11.25">
      <c r="A812" s="16"/>
      <c r="B812" s="15"/>
      <c r="C812" s="15"/>
      <c r="D812" s="81"/>
      <c r="E812" s="15"/>
      <c r="F812" s="31"/>
    </row>
    <row r="813" spans="1:6" ht="11.25">
      <c r="A813" s="16"/>
      <c r="B813" s="15"/>
      <c r="C813" s="15"/>
      <c r="D813" s="81"/>
      <c r="E813" s="15"/>
      <c r="F813" s="31"/>
    </row>
    <row r="814" spans="1:6" ht="11.25">
      <c r="A814" s="16"/>
      <c r="B814" s="15"/>
      <c r="C814" s="15"/>
      <c r="D814" s="81"/>
      <c r="E814" s="15"/>
      <c r="F814" s="31"/>
    </row>
    <row r="815" spans="1:6" ht="11.25">
      <c r="A815" s="16"/>
      <c r="B815" s="15"/>
      <c r="C815" s="15"/>
      <c r="D815" s="81"/>
      <c r="E815" s="15"/>
      <c r="F815" s="31"/>
    </row>
    <row r="816" spans="1:6" ht="11.25">
      <c r="A816" s="16"/>
      <c r="B816" s="15"/>
      <c r="C816" s="15"/>
      <c r="D816" s="81"/>
      <c r="E816" s="15"/>
      <c r="F816" s="31"/>
    </row>
    <row r="817" spans="1:6" ht="11.25">
      <c r="A817" s="16"/>
      <c r="B817" s="15"/>
      <c r="C817" s="15"/>
      <c r="D817" s="81"/>
      <c r="E817" s="15"/>
      <c r="F817" s="31"/>
    </row>
    <row r="818" spans="1:6" ht="11.25">
      <c r="A818" s="16"/>
      <c r="B818" s="15"/>
      <c r="C818" s="15"/>
      <c r="D818" s="81"/>
      <c r="E818" s="15"/>
      <c r="F818" s="31"/>
    </row>
    <row r="819" spans="1:6" ht="11.25">
      <c r="A819" s="16"/>
      <c r="B819" s="15"/>
      <c r="C819" s="15"/>
      <c r="D819" s="81"/>
      <c r="E819" s="15"/>
      <c r="F819" s="31"/>
    </row>
    <row r="820" spans="1:6" ht="11.25">
      <c r="A820" s="16"/>
      <c r="B820" s="15"/>
      <c r="C820" s="15"/>
      <c r="D820" s="81"/>
      <c r="E820" s="15"/>
      <c r="F820" s="31"/>
    </row>
    <row r="821" spans="1:6" ht="11.25">
      <c r="A821" s="16"/>
      <c r="B821" s="15"/>
      <c r="C821" s="15"/>
      <c r="D821" s="81"/>
      <c r="E821" s="15"/>
      <c r="F821" s="31"/>
    </row>
    <row r="822" spans="1:6" ht="11.25">
      <c r="A822" s="16"/>
      <c r="B822" s="15"/>
      <c r="C822" s="15"/>
      <c r="D822" s="81"/>
      <c r="E822" s="15"/>
      <c r="F822" s="31"/>
    </row>
    <row r="823" spans="1:6" ht="11.25">
      <c r="A823" s="16"/>
      <c r="B823" s="15"/>
      <c r="C823" s="15"/>
      <c r="D823" s="81"/>
      <c r="E823" s="15"/>
      <c r="F823" s="31"/>
    </row>
    <row r="824" spans="1:6" ht="11.25">
      <c r="A824" s="16"/>
      <c r="B824" s="15"/>
      <c r="C824" s="15"/>
      <c r="D824" s="81"/>
      <c r="E824" s="15"/>
      <c r="F824" s="31"/>
    </row>
    <row r="825" spans="1:6" ht="11.25">
      <c r="A825" s="16"/>
      <c r="B825" s="15"/>
      <c r="C825" s="15"/>
      <c r="D825" s="81"/>
      <c r="E825" s="15"/>
      <c r="F825" s="31"/>
    </row>
    <row r="826" spans="1:6" ht="11.25">
      <c r="A826" s="16"/>
      <c r="B826" s="15"/>
      <c r="C826" s="15"/>
      <c r="D826" s="81"/>
      <c r="E826" s="15"/>
      <c r="F826" s="31"/>
    </row>
    <row r="827" spans="1:6" ht="11.25">
      <c r="A827" s="16"/>
      <c r="B827" s="15"/>
      <c r="C827" s="15"/>
      <c r="D827" s="81"/>
      <c r="E827" s="15"/>
      <c r="F827" s="31"/>
    </row>
    <row r="828" spans="1:6" ht="11.25">
      <c r="A828" s="16"/>
      <c r="B828" s="15"/>
      <c r="C828" s="15"/>
      <c r="D828" s="81"/>
      <c r="E828" s="15"/>
      <c r="F828" s="31"/>
    </row>
    <row r="829" spans="1:6" ht="11.25">
      <c r="A829" s="16"/>
      <c r="B829" s="15"/>
      <c r="C829" s="15"/>
      <c r="D829" s="81"/>
      <c r="E829" s="15"/>
      <c r="F829" s="31"/>
    </row>
    <row r="830" spans="1:6" ht="11.25">
      <c r="A830" s="16"/>
      <c r="B830" s="15"/>
      <c r="C830" s="15"/>
      <c r="D830" s="81"/>
      <c r="E830" s="15"/>
      <c r="F830" s="31"/>
    </row>
    <row r="831" spans="1:6" ht="11.25">
      <c r="A831" s="16"/>
      <c r="B831" s="15"/>
      <c r="C831" s="15"/>
      <c r="D831" s="81"/>
      <c r="E831" s="15"/>
      <c r="F831" s="31"/>
    </row>
    <row r="832" spans="1:6" ht="11.25">
      <c r="A832" s="16"/>
      <c r="B832" s="15"/>
      <c r="C832" s="15"/>
      <c r="D832" s="81"/>
      <c r="E832" s="15"/>
      <c r="F832" s="31"/>
    </row>
    <row r="833" spans="1:6" ht="11.25">
      <c r="A833" s="16"/>
      <c r="B833" s="15"/>
      <c r="C833" s="15"/>
      <c r="D833" s="81"/>
      <c r="E833" s="15"/>
      <c r="F833" s="31"/>
    </row>
    <row r="834" spans="1:6" ht="11.25">
      <c r="A834" s="16"/>
      <c r="B834" s="15"/>
      <c r="C834" s="15"/>
      <c r="D834" s="81"/>
      <c r="E834" s="15"/>
      <c r="F834" s="31"/>
    </row>
    <row r="835" spans="1:6" ht="11.25">
      <c r="A835" s="16"/>
      <c r="B835" s="15"/>
      <c r="C835" s="15"/>
      <c r="D835" s="81"/>
      <c r="E835" s="15"/>
      <c r="F835" s="31"/>
    </row>
    <row r="836" spans="1:6" ht="11.25">
      <c r="A836" s="16"/>
      <c r="B836" s="15"/>
      <c r="C836" s="15"/>
      <c r="D836" s="81"/>
      <c r="E836" s="15"/>
      <c r="F836" s="31"/>
    </row>
    <row r="837" spans="1:6" ht="11.25">
      <c r="A837" s="16"/>
      <c r="B837" s="15"/>
      <c r="C837" s="15"/>
      <c r="D837" s="81"/>
      <c r="E837" s="15"/>
      <c r="F837" s="31"/>
    </row>
    <row r="838" spans="1:6" ht="11.25">
      <c r="A838" s="16"/>
      <c r="B838" s="15"/>
      <c r="C838" s="15"/>
      <c r="D838" s="81"/>
      <c r="E838" s="15"/>
      <c r="F838" s="31"/>
    </row>
    <row r="839" spans="1:6" ht="11.25">
      <c r="A839" s="16"/>
      <c r="B839" s="15"/>
      <c r="C839" s="15"/>
      <c r="D839" s="81"/>
      <c r="E839" s="15"/>
      <c r="F839" s="31"/>
    </row>
    <row r="840" spans="1:6" ht="11.25">
      <c r="A840" s="16"/>
      <c r="B840" s="15"/>
      <c r="C840" s="15"/>
      <c r="D840" s="81"/>
      <c r="E840" s="15"/>
      <c r="F840" s="31"/>
    </row>
    <row r="841" spans="1:6" ht="11.25">
      <c r="A841" s="16"/>
      <c r="B841" s="15"/>
      <c r="C841" s="15"/>
      <c r="D841" s="81"/>
      <c r="E841" s="15"/>
      <c r="F841" s="31"/>
    </row>
    <row r="842" spans="1:6" ht="11.25">
      <c r="A842" s="16"/>
      <c r="B842" s="15"/>
      <c r="C842" s="15"/>
      <c r="D842" s="81"/>
      <c r="E842" s="15"/>
      <c r="F842" s="31"/>
    </row>
    <row r="843" spans="1:6" ht="11.25">
      <c r="A843" s="16"/>
      <c r="B843" s="15"/>
      <c r="C843" s="15"/>
      <c r="D843" s="81"/>
      <c r="E843" s="15"/>
      <c r="F843" s="31"/>
    </row>
    <row r="844" spans="1:6" ht="11.25">
      <c r="A844" s="16"/>
      <c r="B844" s="15"/>
      <c r="C844" s="15"/>
      <c r="D844" s="81"/>
      <c r="E844" s="15"/>
      <c r="F844" s="31"/>
    </row>
    <row r="845" spans="1:6" ht="11.25">
      <c r="A845" s="16"/>
      <c r="B845" s="15"/>
      <c r="C845" s="15"/>
      <c r="D845" s="81"/>
      <c r="E845" s="15"/>
      <c r="F845" s="31"/>
    </row>
    <row r="846" spans="1:6" ht="11.25">
      <c r="A846" s="16"/>
      <c r="B846" s="15"/>
      <c r="C846" s="15"/>
      <c r="D846" s="81"/>
      <c r="E846" s="15"/>
      <c r="F846" s="31"/>
    </row>
    <row r="847" spans="1:6" ht="11.25">
      <c r="A847" s="16"/>
      <c r="B847" s="15"/>
      <c r="C847" s="15"/>
      <c r="D847" s="81"/>
      <c r="E847" s="15"/>
      <c r="F847" s="31"/>
    </row>
    <row r="848" spans="1:6" ht="11.25">
      <c r="A848" s="16"/>
      <c r="B848" s="15"/>
      <c r="C848" s="15"/>
      <c r="D848" s="81"/>
      <c r="E848" s="15"/>
      <c r="F848" s="31"/>
    </row>
    <row r="849" spans="1:6" ht="11.25">
      <c r="A849" s="16"/>
      <c r="B849" s="15"/>
      <c r="C849" s="15"/>
      <c r="D849" s="81"/>
      <c r="E849" s="15"/>
      <c r="F849" s="31"/>
    </row>
    <row r="850" spans="1:6" ht="11.25">
      <c r="A850" s="16"/>
      <c r="B850" s="15"/>
      <c r="C850" s="15"/>
      <c r="D850" s="81"/>
      <c r="E850" s="15"/>
      <c r="F850" s="31"/>
    </row>
    <row r="851" spans="1:6" ht="11.25">
      <c r="A851" s="16"/>
      <c r="B851" s="15"/>
      <c r="C851" s="15"/>
      <c r="D851" s="81"/>
      <c r="E851" s="15"/>
      <c r="F851" s="31"/>
    </row>
    <row r="852" spans="1:6" ht="11.25">
      <c r="A852" s="16"/>
      <c r="B852" s="15"/>
      <c r="C852" s="15"/>
      <c r="D852" s="81"/>
      <c r="E852" s="15"/>
      <c r="F852" s="31"/>
    </row>
    <row r="853" spans="1:6" ht="11.25">
      <c r="A853" s="16"/>
      <c r="B853" s="15"/>
      <c r="C853" s="15"/>
      <c r="D853" s="81"/>
      <c r="E853" s="15"/>
      <c r="F853" s="31"/>
    </row>
    <row r="854" spans="1:6" ht="11.25">
      <c r="A854" s="16"/>
      <c r="B854" s="15"/>
      <c r="C854" s="15"/>
      <c r="D854" s="81"/>
      <c r="E854" s="15"/>
      <c r="F854" s="31"/>
    </row>
    <row r="855" spans="1:6" ht="11.25">
      <c r="A855" s="16"/>
      <c r="B855" s="15"/>
      <c r="C855" s="15"/>
      <c r="D855" s="81"/>
      <c r="E855" s="15"/>
      <c r="F855" s="31"/>
    </row>
    <row r="856" spans="1:6" ht="11.25">
      <c r="A856" s="16"/>
      <c r="B856" s="15"/>
      <c r="C856" s="15"/>
      <c r="D856" s="81"/>
      <c r="E856" s="15"/>
      <c r="F856" s="31"/>
    </row>
    <row r="857" spans="1:6" ht="11.25">
      <c r="A857" s="16"/>
      <c r="B857" s="15"/>
      <c r="C857" s="15"/>
      <c r="D857" s="81"/>
      <c r="E857" s="15"/>
      <c r="F857" s="31"/>
    </row>
    <row r="858" spans="1:6" ht="11.25">
      <c r="A858" s="16"/>
      <c r="B858" s="15"/>
      <c r="C858" s="15"/>
      <c r="D858" s="81"/>
      <c r="E858" s="15"/>
      <c r="F858" s="31"/>
    </row>
    <row r="859" spans="1:6" ht="11.25">
      <c r="A859" s="16"/>
      <c r="B859" s="15"/>
      <c r="C859" s="15"/>
      <c r="D859" s="81"/>
      <c r="E859" s="15"/>
      <c r="F859" s="31"/>
    </row>
    <row r="860" spans="1:6" ht="11.25">
      <c r="A860" s="16"/>
      <c r="B860" s="15"/>
      <c r="C860" s="15"/>
      <c r="D860" s="81"/>
      <c r="E860" s="15"/>
      <c r="F860" s="31"/>
    </row>
    <row r="861" spans="1:6" ht="11.25">
      <c r="A861" s="16"/>
      <c r="B861" s="15"/>
      <c r="C861" s="15"/>
      <c r="D861" s="81"/>
      <c r="E861" s="15"/>
      <c r="F861" s="31"/>
    </row>
    <row r="862" spans="1:6" ht="11.25">
      <c r="A862" s="16"/>
      <c r="B862" s="15"/>
      <c r="C862" s="15"/>
      <c r="D862" s="81"/>
      <c r="E862" s="15"/>
      <c r="F862" s="31"/>
    </row>
    <row r="863" spans="1:6" ht="11.25">
      <c r="A863" s="16"/>
      <c r="B863" s="15"/>
      <c r="C863" s="15"/>
      <c r="D863" s="81"/>
      <c r="E863" s="15"/>
      <c r="F863" s="31"/>
    </row>
    <row r="864" spans="1:6" ht="11.25">
      <c r="A864" s="16"/>
      <c r="B864" s="15"/>
      <c r="C864" s="15"/>
      <c r="D864" s="81"/>
      <c r="E864" s="15"/>
      <c r="F864" s="31"/>
    </row>
    <row r="865" spans="1:6" ht="11.25">
      <c r="A865" s="16"/>
      <c r="B865" s="15"/>
      <c r="C865" s="15"/>
      <c r="D865" s="81"/>
      <c r="E865" s="15"/>
      <c r="F865" s="31"/>
    </row>
    <row r="866" spans="1:6" ht="11.25">
      <c r="A866" s="16"/>
      <c r="B866" s="15"/>
      <c r="C866" s="15"/>
      <c r="D866" s="81"/>
      <c r="E866" s="15"/>
      <c r="F866" s="31"/>
    </row>
    <row r="867" spans="1:6" ht="11.25">
      <c r="A867" s="16"/>
      <c r="B867" s="15"/>
      <c r="C867" s="15"/>
      <c r="D867" s="81"/>
      <c r="E867" s="15"/>
      <c r="F867" s="31"/>
    </row>
    <row r="868" spans="1:6" ht="11.25">
      <c r="A868" s="16"/>
      <c r="B868" s="15"/>
      <c r="C868" s="15"/>
      <c r="D868" s="81"/>
      <c r="E868" s="15"/>
      <c r="F868" s="31"/>
    </row>
    <row r="869" spans="1:6" ht="11.25">
      <c r="A869" s="16"/>
      <c r="B869" s="15"/>
      <c r="C869" s="15"/>
      <c r="D869" s="81"/>
      <c r="E869" s="15"/>
      <c r="F869" s="31"/>
    </row>
    <row r="870" spans="1:6" ht="11.25">
      <c r="A870" s="16"/>
      <c r="B870" s="15"/>
      <c r="C870" s="15"/>
      <c r="D870" s="81"/>
      <c r="E870" s="15"/>
      <c r="F870" s="31"/>
    </row>
    <row r="871" spans="1:6" ht="11.25">
      <c r="A871" s="16"/>
      <c r="B871" s="15"/>
      <c r="C871" s="15"/>
      <c r="D871" s="81"/>
      <c r="E871" s="15"/>
      <c r="F871" s="31"/>
    </row>
    <row r="872" spans="1:6" ht="11.25">
      <c r="A872" s="16"/>
      <c r="B872" s="15"/>
      <c r="C872" s="15"/>
      <c r="D872" s="81"/>
      <c r="E872" s="15"/>
      <c r="F872" s="31"/>
    </row>
    <row r="873" spans="1:6" ht="11.25">
      <c r="A873" s="16"/>
      <c r="B873" s="15"/>
      <c r="C873" s="15"/>
      <c r="D873" s="81"/>
      <c r="E873" s="15"/>
      <c r="F873" s="31"/>
    </row>
    <row r="874" spans="1:6" ht="11.25">
      <c r="A874" s="16"/>
      <c r="B874" s="15"/>
      <c r="C874" s="15"/>
      <c r="D874" s="81"/>
      <c r="E874" s="15"/>
      <c r="F874" s="31"/>
    </row>
    <row r="875" spans="1:6" ht="11.25">
      <c r="A875" s="16"/>
      <c r="B875" s="15"/>
      <c r="C875" s="15"/>
      <c r="D875" s="81"/>
      <c r="E875" s="15"/>
      <c r="F875" s="31"/>
    </row>
    <row r="876" spans="1:6" ht="11.25">
      <c r="A876" s="16"/>
      <c r="B876" s="15"/>
      <c r="C876" s="15"/>
      <c r="D876" s="81"/>
      <c r="E876" s="15"/>
      <c r="F876" s="31"/>
    </row>
    <row r="877" spans="1:6" ht="11.25">
      <c r="A877" s="16"/>
      <c r="B877" s="15"/>
      <c r="C877" s="15"/>
      <c r="D877" s="81"/>
      <c r="E877" s="15"/>
      <c r="F877" s="31"/>
    </row>
    <row r="878" spans="1:6" ht="11.25">
      <c r="A878" s="16"/>
      <c r="B878" s="15"/>
      <c r="C878" s="15"/>
      <c r="D878" s="81"/>
      <c r="E878" s="15"/>
      <c r="F878" s="31"/>
    </row>
    <row r="879" spans="1:6" ht="11.25">
      <c r="A879" s="16"/>
      <c r="B879" s="15"/>
      <c r="C879" s="15"/>
      <c r="D879" s="81"/>
      <c r="E879" s="15"/>
      <c r="F879" s="31"/>
    </row>
    <row r="880" spans="1:6" ht="11.25">
      <c r="A880" s="16"/>
      <c r="B880" s="15"/>
      <c r="C880" s="15"/>
      <c r="D880" s="81"/>
      <c r="E880" s="15"/>
      <c r="F880" s="31"/>
    </row>
    <row r="881" spans="1:6" ht="11.25">
      <c r="A881" s="16"/>
      <c r="B881" s="15"/>
      <c r="C881" s="15"/>
      <c r="D881" s="81"/>
      <c r="E881" s="15"/>
      <c r="F881" s="31"/>
    </row>
    <row r="882" spans="1:6" ht="11.25">
      <c r="A882" s="16"/>
      <c r="B882" s="15"/>
      <c r="C882" s="15"/>
      <c r="D882" s="81"/>
      <c r="E882" s="15"/>
      <c r="F882" s="31"/>
    </row>
    <row r="883" spans="1:6" ht="11.25">
      <c r="A883" s="16"/>
      <c r="B883" s="15"/>
      <c r="C883" s="15"/>
      <c r="D883" s="81"/>
      <c r="E883" s="15"/>
      <c r="F883" s="31"/>
    </row>
    <row r="884" spans="1:6" ht="11.25">
      <c r="A884" s="16"/>
      <c r="B884" s="15"/>
      <c r="C884" s="15"/>
      <c r="D884" s="81"/>
      <c r="E884" s="15"/>
      <c r="F884" s="31"/>
    </row>
  </sheetData>
  <printOptions/>
  <pageMargins left="0.75" right="0.75" top="1" bottom="1" header="0.5" footer="0.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177"/>
  <sheetViews>
    <sheetView zoomScale="150" zoomScaleNormal="150" workbookViewId="0" topLeftCell="A72">
      <pane xSplit="2" topLeftCell="H1" activePane="topRight" state="frozen"/>
      <selection pane="topLeft" activeCell="A1" sqref="A1"/>
      <selection pane="topRight" activeCell="H99" sqref="H99"/>
    </sheetView>
  </sheetViews>
  <sheetFormatPr defaultColWidth="11.421875" defaultRowHeight="12.75"/>
  <cols>
    <col min="1" max="1" width="9.140625" style="23" customWidth="1"/>
    <col min="2" max="2" width="18.00390625" style="1" bestFit="1" customWidth="1"/>
    <col min="3" max="7" width="14.28125" style="1" customWidth="1"/>
    <col min="8" max="9" width="12.7109375" style="1" customWidth="1"/>
    <col min="10" max="11" width="9.140625" style="1" customWidth="1"/>
    <col min="12" max="12" width="9.8515625" style="1" bestFit="1" customWidth="1"/>
    <col min="13" max="19" width="9.140625" style="1" customWidth="1"/>
    <col min="20" max="20" width="9.8515625" style="1" bestFit="1" customWidth="1"/>
    <col min="21" max="16384" width="9.140625" style="1" customWidth="1"/>
  </cols>
  <sheetData>
    <row r="1" spans="1:22" s="18" customFormat="1" ht="11.25">
      <c r="A1" s="23"/>
      <c r="B1" s="17" t="s">
        <v>1234</v>
      </c>
      <c r="C1" s="18" t="s">
        <v>1244</v>
      </c>
      <c r="D1" s="18" t="s">
        <v>1243</v>
      </c>
      <c r="E1" s="18" t="s">
        <v>1246</v>
      </c>
      <c r="F1" s="18" t="s">
        <v>1248</v>
      </c>
      <c r="G1" s="18" t="s">
        <v>1247</v>
      </c>
      <c r="H1" s="18" t="s">
        <v>1249</v>
      </c>
      <c r="I1" s="18" t="s">
        <v>1250</v>
      </c>
      <c r="J1" s="18" t="s">
        <v>1251</v>
      </c>
      <c r="K1" s="18" t="s">
        <v>1164</v>
      </c>
      <c r="L1" s="18" t="s">
        <v>1245</v>
      </c>
      <c r="M1" s="18" t="s">
        <v>1254</v>
      </c>
      <c r="N1" s="18" t="s">
        <v>1256</v>
      </c>
      <c r="O1" s="18" t="s">
        <v>1259</v>
      </c>
      <c r="P1" s="18" t="s">
        <v>1252</v>
      </c>
      <c r="Q1" s="18" t="s">
        <v>1253</v>
      </c>
      <c r="R1" s="18" t="s">
        <v>1077</v>
      </c>
      <c r="S1" s="18" t="s">
        <v>1076</v>
      </c>
      <c r="T1" s="18" t="s">
        <v>1179</v>
      </c>
      <c r="U1" s="18" t="s">
        <v>1255</v>
      </c>
      <c r="V1" s="18" t="s">
        <v>1311</v>
      </c>
    </row>
    <row r="2" spans="1:22" s="20" customFormat="1" ht="11.25">
      <c r="A2" s="24"/>
      <c r="B2" s="20" t="str">
        <f>'recalc raw'!C1</f>
        <v>Sample</v>
      </c>
      <c r="C2" s="20" t="str">
        <f>'recalc raw'!A315</f>
        <v>Si 251.611</v>
      </c>
      <c r="D2" s="20" t="str">
        <f>'recalc raw'!A3</f>
        <v>Al 396.152</v>
      </c>
      <c r="E2" s="20" t="str">
        <f>'recalc raw'!A81</f>
        <v>Fe 259.940</v>
      </c>
      <c r="F2" s="20" t="str">
        <f>'recalc raw'!A159</f>
        <v>Mg 285.213</v>
      </c>
      <c r="G2" s="20" t="str">
        <f>'recalc raw'!A198</f>
        <v>Mn 257.610</v>
      </c>
      <c r="H2" s="20" t="str">
        <f>'recalc raw'!A42</f>
        <v>Ca 393.366</v>
      </c>
      <c r="I2" s="20" t="str">
        <f>'recalc raw'!A237</f>
        <v>Na 589.592</v>
      </c>
      <c r="J2" s="20" t="str">
        <f>'recalc raw'!A120</f>
        <v>K 766.490</v>
      </c>
      <c r="K2" s="20">
        <f>'recalc raw'!A653</f>
        <v>0</v>
      </c>
      <c r="L2" s="20" t="str">
        <f>'recalc raw'!A354</f>
        <v>Ti 334.941</v>
      </c>
      <c r="M2" s="20">
        <f>'recalc raw'!A524</f>
        <v>0</v>
      </c>
      <c r="N2" s="20">
        <f>'recalc raw'!A610</f>
        <v>0</v>
      </c>
      <c r="O2" s="20">
        <f>'recalc raw'!A438</f>
        <v>0</v>
      </c>
      <c r="P2" s="20">
        <f>'recalc raw'!A696</f>
        <v>0</v>
      </c>
      <c r="Q2" s="20">
        <f>'recalc raw'!A739</f>
        <v>0</v>
      </c>
      <c r="R2" s="20">
        <f>'recalc raw'!A782</f>
        <v>0</v>
      </c>
      <c r="S2" s="20">
        <f>'recalc raw'!A825</f>
        <v>0</v>
      </c>
      <c r="T2" s="20" t="str">
        <f>'recalc raw'!A276</f>
        <v>P 178.229</v>
      </c>
      <c r="U2" s="20">
        <f>'recalc raw'!A481</f>
        <v>0</v>
      </c>
      <c r="V2" s="20">
        <f>'recalc raw'!A567</f>
        <v>0</v>
      </c>
    </row>
    <row r="4" spans="1:22" s="7" customFormat="1" ht="11.25">
      <c r="A4" s="25">
        <v>1</v>
      </c>
      <c r="B4" s="1" t="str">
        <f>'recalc raw'!$C3</f>
        <v>Drift (1)</v>
      </c>
      <c r="C4" s="7">
        <f>'recalc raw'!E315</f>
        <v>4217228.896245296</v>
      </c>
      <c r="D4" s="7">
        <f>'recalc raw'!E3</f>
        <v>4643789.701981253</v>
      </c>
      <c r="E4" s="7">
        <f>'recalc raw'!E81</f>
        <v>4392370.0608531805</v>
      </c>
      <c r="F4" s="7">
        <f>'recalc raw'!E159</f>
        <v>785271.81379893</v>
      </c>
      <c r="G4" s="7">
        <f>'recalc raw'!E198</f>
        <v>407508.325554212</v>
      </c>
      <c r="H4" s="7">
        <f>'recalc raw'!E42</f>
        <v>4066457.4162686663</v>
      </c>
      <c r="I4" s="7">
        <f>'recalc raw'!E237</f>
        <v>446420.2305968597</v>
      </c>
      <c r="J4" s="7">
        <f>'recalc raw'!E120</f>
        <v>25308.83682491931</v>
      </c>
      <c r="K4" s="7">
        <f>'recalc raw'!E276</f>
        <v>316.01282377905375</v>
      </c>
      <c r="L4" s="7">
        <f>'recalc raw'!E354</f>
        <v>1569334.5055440268</v>
      </c>
      <c r="M4" s="7">
        <f>'recalc raw'!E524</f>
        <v>0</v>
      </c>
      <c r="N4" s="7">
        <f>'recalc raw'!E610</f>
        <v>0</v>
      </c>
      <c r="O4" s="7">
        <f>'recalc raw'!E438</f>
        <v>0</v>
      </c>
      <c r="P4" s="7">
        <f>'recalc raw'!E696</f>
        <v>0</v>
      </c>
      <c r="Q4" s="7">
        <f>'recalc raw'!E739</f>
        <v>0</v>
      </c>
      <c r="R4" s="7">
        <f>'recalc raw'!E782</f>
        <v>0</v>
      </c>
      <c r="S4" s="7">
        <f>'recalc raw'!E825</f>
        <v>0</v>
      </c>
      <c r="T4" s="7">
        <f>'recalc raw'!E276</f>
        <v>316.01282377905375</v>
      </c>
      <c r="U4" s="7">
        <f>'recalc raw'!E481</f>
        <v>0</v>
      </c>
      <c r="V4" s="7">
        <f>'recalc raw'!E567</f>
        <v>0</v>
      </c>
    </row>
    <row r="5" spans="1:22" s="7" customFormat="1" ht="11.25">
      <c r="A5" s="25">
        <f>A4+1</f>
        <v>2</v>
      </c>
      <c r="B5" s="1" t="str">
        <f>'recalc raw'!$C4</f>
        <v>Blank 1</v>
      </c>
      <c r="C5" s="7">
        <f>'recalc raw'!E316</f>
        <v>5714.662841650866</v>
      </c>
      <c r="D5" s="7">
        <f>'recalc raw'!E4</f>
        <v>6181.61</v>
      </c>
      <c r="E5" s="7">
        <f>'recalc raw'!E82</f>
        <v>18235.23596186028</v>
      </c>
      <c r="F5" s="7">
        <f>'recalc raw'!E160</f>
        <v>729.14</v>
      </c>
      <c r="G5" s="7">
        <f>'recalc raw'!E199</f>
        <v>21177.069739371538</v>
      </c>
      <c r="H5" s="7">
        <f>'recalc raw'!E43</f>
        <v>8395.765</v>
      </c>
      <c r="I5" s="7">
        <f>'recalc raw'!E238</f>
        <v>2344.6627652474367</v>
      </c>
      <c r="J5" s="7">
        <f>'recalc raw'!E121</f>
        <v>43.94</v>
      </c>
      <c r="K5" s="7">
        <f>'recalc raw'!E277</f>
        <v>10.295</v>
      </c>
      <c r="L5" s="7">
        <f>'recalc raw'!E355</f>
        <v>627.695</v>
      </c>
      <c r="M5" s="7">
        <f>'recalc raw'!E525</f>
        <v>0</v>
      </c>
      <c r="N5" s="7">
        <f>'recalc raw'!E611</f>
        <v>0</v>
      </c>
      <c r="O5" s="7">
        <f>'recalc raw'!E439</f>
        <v>0</v>
      </c>
      <c r="P5" s="7">
        <f>'recalc raw'!E697</f>
        <v>0</v>
      </c>
      <c r="Q5" s="7">
        <f>'recalc raw'!E740</f>
        <v>0</v>
      </c>
      <c r="R5" s="7">
        <f>'recalc raw'!E783</f>
        <v>0</v>
      </c>
      <c r="S5" s="7">
        <f>'recalc raw'!E826</f>
        <v>0</v>
      </c>
      <c r="T5" s="7">
        <f>'recalc raw'!E277</f>
        <v>10.295</v>
      </c>
      <c r="U5" s="7">
        <f>'recalc raw'!E482</f>
        <v>0</v>
      </c>
      <c r="V5" s="7">
        <f>'recalc raw'!E568</f>
        <v>0</v>
      </c>
    </row>
    <row r="6" spans="1:22" s="7" customFormat="1" ht="11.25">
      <c r="A6" s="25">
        <f aca="true" t="shared" si="0" ref="A6:A24">A5+1</f>
        <v>3</v>
      </c>
      <c r="B6" s="1" t="str">
        <f>'recalc raw'!$C5</f>
        <v>BIR-1 (1)</v>
      </c>
      <c r="C6" s="7">
        <f>'recalc raw'!E317</f>
        <v>4200110.654395258</v>
      </c>
      <c r="D6" s="7">
        <f>'recalc raw'!E5</f>
        <v>5242329.130380296</v>
      </c>
      <c r="E6" s="7">
        <f>'recalc raw'!E83</f>
        <v>4135762.47592262</v>
      </c>
      <c r="F6" s="7">
        <f>'recalc raw'!E161</f>
        <v>1013024.6794445722</v>
      </c>
      <c r="G6" s="7">
        <f>'recalc raw'!E200</f>
        <v>413974.5789863294</v>
      </c>
      <c r="H6" s="7">
        <f>'recalc raw'!E44</f>
        <v>4679174.2295633955</v>
      </c>
      <c r="I6" s="7">
        <f>'recalc raw'!E239</f>
        <v>363169.4632333108</v>
      </c>
      <c r="J6" s="7">
        <f>'recalc raw'!E122</f>
        <v>1033.235</v>
      </c>
      <c r="K6" s="7">
        <f>'recalc raw'!E278</f>
        <v>72.25</v>
      </c>
      <c r="L6" s="7">
        <f>'recalc raw'!E356</f>
        <v>560419.0253473917</v>
      </c>
      <c r="M6" s="7">
        <f>'recalc raw'!E526</f>
        <v>0</v>
      </c>
      <c r="N6" s="7">
        <f>'recalc raw'!E612</f>
        <v>0</v>
      </c>
      <c r="O6" s="7">
        <f>'recalc raw'!E440</f>
        <v>0</v>
      </c>
      <c r="P6" s="7">
        <f>'recalc raw'!E698</f>
        <v>0</v>
      </c>
      <c r="Q6" s="7">
        <f>'recalc raw'!E741</f>
        <v>0</v>
      </c>
      <c r="R6" s="7">
        <f>'recalc raw'!E784</f>
        <v>0</v>
      </c>
      <c r="S6" s="7">
        <f>'recalc raw'!E827</f>
        <v>0</v>
      </c>
      <c r="T6" s="7">
        <f>'recalc raw'!E278</f>
        <v>72.25</v>
      </c>
      <c r="U6" s="7">
        <f>'recalc raw'!E483</f>
        <v>0</v>
      </c>
      <c r="V6" s="7">
        <f>'recalc raw'!E569</f>
        <v>0</v>
      </c>
    </row>
    <row r="7" spans="1:22" s="7" customFormat="1" ht="11.25">
      <c r="A7" s="25">
        <f t="shared" si="0"/>
        <v>4</v>
      </c>
      <c r="B7" s="1" t="str">
        <f>'recalc raw'!$C6</f>
        <v>Drift (2)</v>
      </c>
      <c r="C7" s="7">
        <f>'recalc raw'!E318</f>
        <v>4446514.279569475</v>
      </c>
      <c r="D7" s="7">
        <f>'recalc raw'!E6</f>
        <v>4609004.375603635</v>
      </c>
      <c r="E7" s="7">
        <f>'recalc raw'!E84</f>
        <v>4431611.3</v>
      </c>
      <c r="F7" s="7">
        <f>'recalc raw'!E162</f>
        <v>797555.6350487161</v>
      </c>
      <c r="G7" s="7">
        <f>'recalc raw'!E201</f>
        <v>406454.49327420944</v>
      </c>
      <c r="H7" s="7">
        <f>'recalc raw'!E45</f>
        <v>4103069.436395009</v>
      </c>
      <c r="I7" s="7">
        <f>'recalc raw'!E240</f>
        <v>447648.0137367237</v>
      </c>
      <c r="J7" s="7">
        <f>'recalc raw'!E123</f>
        <v>25554.499719540036</v>
      </c>
      <c r="K7" s="7" t="str">
        <f>'recalc raw'!E279</f>
        <v>      322.12</v>
      </c>
      <c r="L7" s="7">
        <f>'recalc raw'!E357</f>
        <v>1597411.3938248954</v>
      </c>
      <c r="M7" s="7">
        <f>'recalc raw'!E527</f>
        <v>0</v>
      </c>
      <c r="N7" s="7">
        <f>'recalc raw'!E613</f>
        <v>0</v>
      </c>
      <c r="O7" s="7">
        <f>'recalc raw'!E441</f>
        <v>0</v>
      </c>
      <c r="P7" s="7">
        <f>'recalc raw'!E699</f>
        <v>0</v>
      </c>
      <c r="Q7" s="7">
        <f>'recalc raw'!E742</f>
        <v>0</v>
      </c>
      <c r="R7" s="7">
        <f>'recalc raw'!E785</f>
        <v>0</v>
      </c>
      <c r="S7" s="7">
        <f>'recalc raw'!E828</f>
        <v>0</v>
      </c>
      <c r="T7" s="7" t="str">
        <f>'recalc raw'!E279</f>
        <v>      322.12</v>
      </c>
      <c r="U7" s="7">
        <f>'recalc raw'!E484</f>
        <v>0</v>
      </c>
      <c r="V7" s="7">
        <f>'recalc raw'!E570</f>
        <v>0</v>
      </c>
    </row>
    <row r="8" spans="1:22" s="7" customFormat="1" ht="11.25">
      <c r="A8" s="25">
        <f t="shared" si="0"/>
        <v>5</v>
      </c>
      <c r="B8" s="1" t="str">
        <f>'recalc raw'!$C7</f>
        <v>JP-1 (1)</v>
      </c>
      <c r="C8" s="7">
        <f>'recalc raw'!E319</f>
        <v>3983086.3749218015</v>
      </c>
      <c r="D8" s="7">
        <f>'recalc raw'!E7</f>
        <v>243257.71478032542</v>
      </c>
      <c r="E8" s="7">
        <f>'recalc raw'!E85</f>
        <v>2967092.7342464942</v>
      </c>
      <c r="F8" s="7">
        <f>'recalc raw'!E163</f>
        <v>5071553.345000001</v>
      </c>
      <c r="G8" s="7">
        <f>'recalc raw'!E202</f>
        <v>287236.2360270818</v>
      </c>
      <c r="H8" s="7">
        <f>'recalc raw'!E46</f>
        <v>223615.64390261966</v>
      </c>
      <c r="I8" s="7">
        <f>'recalc raw'!E241</f>
        <v>7104.8242601702605</v>
      </c>
      <c r="J8" s="7">
        <f>'recalc raw'!E124</f>
        <v>411.175</v>
      </c>
      <c r="K8" s="7">
        <f>'recalc raw'!E280</f>
        <v>59.08</v>
      </c>
      <c r="L8" s="7">
        <f>'recalc raw'!E358</f>
        <v>2733.144362002611</v>
      </c>
      <c r="M8" s="7">
        <f>'recalc raw'!E528</f>
        <v>0</v>
      </c>
      <c r="N8" s="7">
        <f>'recalc raw'!E614</f>
        <v>0</v>
      </c>
      <c r="O8" s="7">
        <f>'recalc raw'!E442</f>
        <v>0</v>
      </c>
      <c r="P8" s="7">
        <f>'recalc raw'!E700</f>
        <v>0</v>
      </c>
      <c r="Q8" s="7">
        <f>'recalc raw'!E743</f>
        <v>0</v>
      </c>
      <c r="R8" s="7">
        <f>'recalc raw'!E786</f>
        <v>0</v>
      </c>
      <c r="S8" s="7">
        <f>'recalc raw'!E829</f>
        <v>0</v>
      </c>
      <c r="T8" s="7">
        <f>'recalc raw'!E280</f>
        <v>59.08</v>
      </c>
      <c r="U8" s="7">
        <f>'recalc raw'!E485</f>
        <v>0</v>
      </c>
      <c r="V8" s="7">
        <f>'recalc raw'!E571</f>
        <v>0</v>
      </c>
    </row>
    <row r="9" spans="1:22" s="7" customFormat="1" ht="11.25">
      <c r="A9" s="25">
        <f t="shared" si="0"/>
        <v>6</v>
      </c>
      <c r="B9" s="1" t="str">
        <f>'recalc raw'!$C8</f>
        <v>132R1(36-45)</v>
      </c>
      <c r="C9" s="7">
        <f>'recalc raw'!E320</f>
        <v>4855421.326433451</v>
      </c>
      <c r="D9" s="7">
        <f>'recalc raw'!E8</f>
        <v>5585397.413043883</v>
      </c>
      <c r="E9" s="7">
        <f>'recalc raw'!E86</f>
        <v>2816648.883897775</v>
      </c>
      <c r="F9" s="7">
        <f>'recalc raw'!E164</f>
        <v>890579.355</v>
      </c>
      <c r="G9" s="7">
        <f>'recalc raw'!E203</f>
        <v>357241.4576563835</v>
      </c>
      <c r="H9" s="7">
        <f>'recalc raw'!E47</f>
        <v>4318437.30581665</v>
      </c>
      <c r="I9" s="7">
        <f>'recalc raw'!E242</f>
        <v>551184.8426081345</v>
      </c>
      <c r="J9" s="7">
        <f>'recalc raw'!E125</f>
        <v>1438.6</v>
      </c>
      <c r="K9" s="7">
        <f>'recalc raw'!E281</f>
        <v>75.99</v>
      </c>
      <c r="L9" s="7">
        <f>'recalc raw'!E359</f>
        <v>251210.75321102142</v>
      </c>
      <c r="M9" s="7">
        <f>'recalc raw'!E529</f>
        <v>0</v>
      </c>
      <c r="N9" s="7">
        <f>'recalc raw'!E615</f>
        <v>0</v>
      </c>
      <c r="O9" s="7">
        <f>'recalc raw'!E443</f>
        <v>0</v>
      </c>
      <c r="P9" s="7">
        <f>'recalc raw'!E701</f>
        <v>0</v>
      </c>
      <c r="Q9" s="7">
        <f>'recalc raw'!E744</f>
        <v>0</v>
      </c>
      <c r="R9" s="7">
        <f>'recalc raw'!E787</f>
        <v>0</v>
      </c>
      <c r="S9" s="7">
        <f>'recalc raw'!E830</f>
        <v>0</v>
      </c>
      <c r="T9" s="7">
        <f>'recalc raw'!E281</f>
        <v>75.99</v>
      </c>
      <c r="U9" s="7">
        <f>'recalc raw'!E486</f>
        <v>0</v>
      </c>
      <c r="V9" s="7">
        <f>'recalc raw'!E572</f>
        <v>0</v>
      </c>
    </row>
    <row r="10" spans="1:22" s="7" customFormat="1" ht="11.25">
      <c r="A10" s="25">
        <f t="shared" si="0"/>
        <v>7</v>
      </c>
      <c r="B10" s="1" t="str">
        <f>'recalc raw'!$C9</f>
        <v>Drift (3)</v>
      </c>
      <c r="C10" s="7">
        <f>'recalc raw'!E321</f>
        <v>4329777.2648024345</v>
      </c>
      <c r="D10" s="7">
        <f>'recalc raw'!E9</f>
        <v>4601777.853573621</v>
      </c>
      <c r="E10" s="7">
        <f>'recalc raw'!E87</f>
        <v>4395670.169078249</v>
      </c>
      <c r="F10" s="7">
        <f>'recalc raw'!E165</f>
        <v>791854.3216195552</v>
      </c>
      <c r="G10" s="7">
        <f>'recalc raw'!E204</f>
        <v>412957.17634248734</v>
      </c>
      <c r="H10" s="7">
        <f>'recalc raw'!E48</f>
        <v>4079694.6516393023</v>
      </c>
      <c r="I10" s="7">
        <f>'recalc raw'!E243</f>
        <v>454863.88532813336</v>
      </c>
      <c r="J10" s="7">
        <f>'recalc raw'!E126</f>
        <v>25617.399291780363</v>
      </c>
      <c r="K10" s="7">
        <f>'recalc raw'!E282</f>
        <v>333.895</v>
      </c>
      <c r="L10" s="7">
        <f>'recalc raw'!E360</f>
        <v>1588654.22164917</v>
      </c>
      <c r="M10" s="7">
        <f>'recalc raw'!E530</f>
        <v>0</v>
      </c>
      <c r="N10" s="7">
        <f>'recalc raw'!E616</f>
        <v>0</v>
      </c>
      <c r="O10" s="7">
        <f>'recalc raw'!E444</f>
        <v>0</v>
      </c>
      <c r="P10" s="7">
        <f>'recalc raw'!E702</f>
        <v>0</v>
      </c>
      <c r="Q10" s="7">
        <f>'recalc raw'!E745</f>
        <v>0</v>
      </c>
      <c r="R10" s="7">
        <f>'recalc raw'!E788</f>
        <v>0</v>
      </c>
      <c r="S10" s="7">
        <f>'recalc raw'!E831</f>
        <v>0</v>
      </c>
      <c r="T10" s="7">
        <f>'recalc raw'!E282</f>
        <v>333.895</v>
      </c>
      <c r="U10" s="7">
        <f>'recalc raw'!E487</f>
        <v>0</v>
      </c>
      <c r="V10" s="7">
        <f>'recalc raw'!E573</f>
        <v>0</v>
      </c>
    </row>
    <row r="11" spans="1:22" s="7" customFormat="1" ht="11.25">
      <c r="A11" s="25">
        <f t="shared" si="0"/>
        <v>8</v>
      </c>
      <c r="B11" s="1" t="str">
        <f>'recalc raw'!$C10</f>
        <v>133R2(45-50)</v>
      </c>
      <c r="C11" s="7">
        <f>'recalc raw'!E322</f>
        <v>4819673.748538044</v>
      </c>
      <c r="D11" s="7">
        <f>'recalc raw'!E10</f>
        <v>5675372.088986861</v>
      </c>
      <c r="E11" s="7">
        <f>'recalc raw'!E88</f>
        <v>3142695.408881833</v>
      </c>
      <c r="F11" s="7">
        <f>'recalc raw'!E166</f>
        <v>907469.2113342525</v>
      </c>
      <c r="G11" s="7">
        <f>'recalc raw'!E205</f>
        <v>369423.72042226547</v>
      </c>
      <c r="H11" s="7">
        <f>'recalc raw'!E49</f>
        <v>3680887.1593386335</v>
      </c>
      <c r="I11" s="7">
        <f>'recalc raw'!E244</f>
        <v>582552.9220428467</v>
      </c>
      <c r="J11" s="7">
        <f>'recalc raw'!E127</f>
        <v>1945.38</v>
      </c>
      <c r="K11" s="7">
        <f>'recalc raw'!E283</f>
        <v>84.36001355348921</v>
      </c>
      <c r="L11" s="7">
        <f>'recalc raw'!E361</f>
        <v>221791.13523443538</v>
      </c>
      <c r="M11" s="7">
        <f>'recalc raw'!E531</f>
        <v>0</v>
      </c>
      <c r="N11" s="7">
        <f>'recalc raw'!E617</f>
        <v>0</v>
      </c>
      <c r="O11" s="7">
        <f>'recalc raw'!E445</f>
        <v>0</v>
      </c>
      <c r="P11" s="7">
        <f>'recalc raw'!E703</f>
        <v>0</v>
      </c>
      <c r="Q11" s="7">
        <f>'recalc raw'!E746</f>
        <v>0</v>
      </c>
      <c r="R11" s="7">
        <f>'recalc raw'!E789</f>
        <v>0</v>
      </c>
      <c r="S11" s="7">
        <f>'recalc raw'!E832</f>
        <v>0</v>
      </c>
      <c r="T11" s="7">
        <f>'recalc raw'!E283</f>
        <v>84.36001355348921</v>
      </c>
      <c r="U11" s="7">
        <f>'recalc raw'!E488</f>
        <v>0</v>
      </c>
      <c r="V11" s="7">
        <f>'recalc raw'!E574</f>
        <v>0</v>
      </c>
    </row>
    <row r="12" spans="1:22" s="7" customFormat="1" ht="11.25">
      <c r="A12" s="25">
        <f t="shared" si="0"/>
        <v>9</v>
      </c>
      <c r="B12" s="1" t="str">
        <f>'recalc raw'!$C11</f>
        <v>134R2(21-26)</v>
      </c>
      <c r="C12" s="7">
        <f>'recalc raw'!E323</f>
        <v>4902523.56075478</v>
      </c>
      <c r="D12" s="7">
        <f>'recalc raw'!E11</f>
        <v>5617380.84</v>
      </c>
      <c r="E12" s="7">
        <f>'recalc raw'!E89</f>
        <v>3023242.244822544</v>
      </c>
      <c r="F12" s="7">
        <f>'recalc raw'!E167</f>
        <v>980779.6812895734</v>
      </c>
      <c r="G12" s="7">
        <f>'recalc raw'!E206</f>
        <v>399108.8736847242</v>
      </c>
      <c r="H12" s="7">
        <f>'recalc raw'!E50</f>
        <v>4181688.3</v>
      </c>
      <c r="I12" s="7">
        <f>'recalc raw'!E245</f>
        <v>500399.39719104767</v>
      </c>
      <c r="J12" s="7">
        <f>'recalc raw'!E128</f>
        <v>1295.31</v>
      </c>
      <c r="K12" s="7">
        <f>'recalc raw'!E284</f>
        <v>88.535</v>
      </c>
      <c r="L12" s="7">
        <f>'recalc raw'!E362</f>
        <v>234200.72</v>
      </c>
      <c r="M12" s="7">
        <f>'recalc raw'!E532</f>
        <v>0</v>
      </c>
      <c r="N12" s="7">
        <f>'recalc raw'!E618</f>
        <v>0</v>
      </c>
      <c r="O12" s="7">
        <f>'recalc raw'!E446</f>
        <v>0</v>
      </c>
      <c r="P12" s="7">
        <f>'recalc raw'!E704</f>
        <v>0</v>
      </c>
      <c r="Q12" s="7">
        <f>'recalc raw'!E747</f>
        <v>0</v>
      </c>
      <c r="R12" s="7">
        <f>'recalc raw'!E790</f>
        <v>0</v>
      </c>
      <c r="S12" s="7">
        <f>'recalc raw'!E833</f>
        <v>0</v>
      </c>
      <c r="T12" s="7">
        <f>'recalc raw'!E284</f>
        <v>88.535</v>
      </c>
      <c r="U12" s="7">
        <f>'recalc raw'!E489</f>
        <v>0</v>
      </c>
      <c r="V12" s="7">
        <f>'recalc raw'!E575</f>
        <v>0</v>
      </c>
    </row>
    <row r="13" spans="1:22" s="7" customFormat="1" ht="11.25">
      <c r="A13" s="25">
        <f t="shared" si="0"/>
        <v>10</v>
      </c>
      <c r="B13" s="1" t="str">
        <f>'recalc raw'!$C12</f>
        <v>135R2(53-63)</v>
      </c>
      <c r="C13" s="7">
        <f>'recalc raw'!E324</f>
        <v>4640473.255233678</v>
      </c>
      <c r="D13" s="7">
        <f>'recalc raw'!E12</f>
        <v>5204364.802380759</v>
      </c>
      <c r="E13" s="7">
        <f>'recalc raw'!E90</f>
        <v>2773394.6860690643</v>
      </c>
      <c r="F13" s="7">
        <f>'recalc raw'!E168</f>
        <v>1272906.2371114634</v>
      </c>
      <c r="G13" s="7">
        <f>'recalc raw'!E207</f>
        <v>336467.6444274584</v>
      </c>
      <c r="H13" s="7">
        <f>'recalc raw'!E51</f>
        <v>4896241.310272217</v>
      </c>
      <c r="I13" s="7">
        <f>'recalc raw'!E246</f>
        <v>366851.320473828</v>
      </c>
      <c r="J13" s="7">
        <f>'recalc raw'!E129</f>
        <v>1029.7416572568454</v>
      </c>
      <c r="K13" s="7">
        <f>'recalc raw'!E285</f>
        <v>58.4</v>
      </c>
      <c r="L13" s="7">
        <f>'recalc raw'!E363</f>
        <v>241649.77024730045</v>
      </c>
      <c r="M13" s="7">
        <f>'recalc raw'!E533</f>
        <v>0</v>
      </c>
      <c r="N13" s="7">
        <f>'recalc raw'!E619</f>
        <v>0</v>
      </c>
      <c r="O13" s="7">
        <f>'recalc raw'!E447</f>
        <v>0</v>
      </c>
      <c r="P13" s="7">
        <f>'recalc raw'!E705</f>
        <v>0</v>
      </c>
      <c r="Q13" s="7">
        <f>'recalc raw'!E748</f>
        <v>0</v>
      </c>
      <c r="R13" s="7">
        <f>'recalc raw'!E791</f>
        <v>0</v>
      </c>
      <c r="S13" s="7">
        <f>'recalc raw'!E834</f>
        <v>0</v>
      </c>
      <c r="T13" s="7">
        <f>'recalc raw'!E285</f>
        <v>58.4</v>
      </c>
      <c r="U13" s="7">
        <f>'recalc raw'!E490</f>
        <v>0</v>
      </c>
      <c r="V13" s="7">
        <f>'recalc raw'!E576</f>
        <v>0</v>
      </c>
    </row>
    <row r="14" spans="1:22" s="7" customFormat="1" ht="11.25">
      <c r="A14" s="25">
        <f t="shared" si="0"/>
        <v>11</v>
      </c>
      <c r="B14" s="1" t="str">
        <f>'recalc raw'!$C13</f>
        <v>JA-3 (1)</v>
      </c>
      <c r="C14" s="7">
        <f>'recalc raw'!E325</f>
        <v>5775320.74640441</v>
      </c>
      <c r="D14" s="7">
        <f>'recalc raw'!E13</f>
        <v>5383454.428956548</v>
      </c>
      <c r="E14" s="7">
        <f>'recalc raw'!E91</f>
        <v>2397829.6087739347</v>
      </c>
      <c r="F14" s="7">
        <f>'recalc raw'!E169</f>
        <v>414345.7166937662</v>
      </c>
      <c r="G14" s="7">
        <f>'recalc raw'!E208</f>
        <v>268333.8239045118</v>
      </c>
      <c r="H14" s="7">
        <f>'recalc raw'!E52</f>
        <v>2280575.7657966614</v>
      </c>
      <c r="I14" s="7">
        <f>'recalc raw'!E247</f>
        <v>659172.1700293217</v>
      </c>
      <c r="J14" s="7">
        <f>'recalc raw'!E130</f>
        <v>69945.32927029171</v>
      </c>
      <c r="K14" s="7">
        <f>'recalc raw'!E286</f>
        <v>113.66144675761461</v>
      </c>
      <c r="L14" s="7">
        <f>'recalc raw'!E364</f>
        <v>390746.0478153229</v>
      </c>
      <c r="M14" s="7">
        <f>'recalc raw'!E534</f>
        <v>0</v>
      </c>
      <c r="N14" s="7">
        <f>'recalc raw'!E620</f>
        <v>0</v>
      </c>
      <c r="O14" s="7">
        <f>'recalc raw'!E448</f>
        <v>0</v>
      </c>
      <c r="P14" s="7">
        <f>'recalc raw'!E706</f>
        <v>0</v>
      </c>
      <c r="Q14" s="7">
        <f>'recalc raw'!E749</f>
        <v>0</v>
      </c>
      <c r="R14" s="7">
        <f>'recalc raw'!E792</f>
        <v>0</v>
      </c>
      <c r="S14" s="7">
        <f>'recalc raw'!E835</f>
        <v>0</v>
      </c>
      <c r="T14" s="7">
        <f>'recalc raw'!E286</f>
        <v>113.66144675761461</v>
      </c>
      <c r="U14" s="7">
        <f>'recalc raw'!E491</f>
        <v>0</v>
      </c>
      <c r="V14" s="7">
        <f>'recalc raw'!E577</f>
        <v>0</v>
      </c>
    </row>
    <row r="15" spans="1:22" s="7" customFormat="1" ht="11.25">
      <c r="A15" s="25">
        <f t="shared" si="0"/>
        <v>12</v>
      </c>
      <c r="B15" s="1" t="str">
        <f>'recalc raw'!$C14</f>
        <v>Drift (4)</v>
      </c>
      <c r="C15" s="7">
        <f>'recalc raw'!E326</f>
        <v>4501402.253980416</v>
      </c>
      <c r="D15" s="7">
        <f>'recalc raw'!E14</f>
        <v>4745621.861243128</v>
      </c>
      <c r="E15" s="7">
        <f>'recalc raw'!E92</f>
        <v>4447370.102063523</v>
      </c>
      <c r="F15" s="7">
        <f>'recalc raw'!E170</f>
        <v>798489.011557784</v>
      </c>
      <c r="G15" s="7">
        <f>'recalc raw'!E209</f>
        <v>409755.0530474981</v>
      </c>
      <c r="H15" s="7">
        <f>'recalc raw'!E53</f>
        <v>4081222.9938252764</v>
      </c>
      <c r="I15" s="7">
        <f>'recalc raw'!E248</f>
        <v>458268.65371211374</v>
      </c>
      <c r="J15" s="7">
        <f>'recalc raw'!E131</f>
        <v>25766.09933153864</v>
      </c>
      <c r="K15" s="7">
        <f>'recalc raw'!E287</f>
        <v>346.02122352311534</v>
      </c>
      <c r="L15" s="7">
        <f>'recalc raw'!E365</f>
        <v>1638121.09</v>
      </c>
      <c r="M15" s="7">
        <f>'recalc raw'!E535</f>
        <v>0</v>
      </c>
      <c r="N15" s="7">
        <f>'recalc raw'!E621</f>
        <v>0</v>
      </c>
      <c r="O15" s="7">
        <f>'recalc raw'!E449</f>
        <v>0</v>
      </c>
      <c r="P15" s="7">
        <f>'recalc raw'!E707</f>
        <v>0</v>
      </c>
      <c r="Q15" s="7">
        <f>'recalc raw'!E750</f>
        <v>0</v>
      </c>
      <c r="R15" s="7">
        <f>'recalc raw'!E793</f>
        <v>0</v>
      </c>
      <c r="S15" s="7">
        <f>'recalc raw'!E836</f>
        <v>0</v>
      </c>
      <c r="T15" s="7">
        <f>'recalc raw'!E287</f>
        <v>346.02122352311534</v>
      </c>
      <c r="U15" s="7">
        <f>'recalc raw'!E492</f>
        <v>0</v>
      </c>
      <c r="V15" s="7">
        <f>'recalc raw'!E578</f>
        <v>0</v>
      </c>
    </row>
    <row r="16" spans="1:22" s="7" customFormat="1" ht="11.25">
      <c r="A16" s="25">
        <f t="shared" si="0"/>
        <v>13</v>
      </c>
      <c r="B16" s="1" t="str">
        <f>'recalc raw'!$C15</f>
        <v>DTS-1 (1)</v>
      </c>
      <c r="C16" s="7">
        <f>'recalc raw'!E327</f>
        <v>3867431.994181233</v>
      </c>
      <c r="D16" s="7">
        <f>'recalc raw'!E15</f>
        <v>67365.16323215698</v>
      </c>
      <c r="E16" s="7">
        <f>'recalc raw'!E93</f>
        <v>3198403.3287989683</v>
      </c>
      <c r="F16" s="7">
        <f>'recalc raw'!E171</f>
        <v>5399181.759796428</v>
      </c>
      <c r="G16" s="7">
        <f>'recalc raw'!E210</f>
        <v>303944.78286806494</v>
      </c>
      <c r="H16" s="7">
        <f>'recalc raw'!E54</f>
        <v>56920.39658778906</v>
      </c>
      <c r="I16" s="7">
        <f>'recalc raw'!E249</f>
        <v>3746.9922661930323</v>
      </c>
      <c r="J16" s="7">
        <f>'recalc raw'!E132</f>
        <v>45.73</v>
      </c>
      <c r="K16" s="7">
        <f>'recalc raw'!E288</f>
        <v>28.115</v>
      </c>
      <c r="L16" s="7">
        <f>'recalc raw'!E366</f>
        <v>2936</v>
      </c>
      <c r="M16" s="7">
        <f>'recalc raw'!E536</f>
        <v>0</v>
      </c>
      <c r="N16" s="7">
        <f>'recalc raw'!E622</f>
        <v>0</v>
      </c>
      <c r="O16" s="7">
        <f>'recalc raw'!E450</f>
        <v>0</v>
      </c>
      <c r="P16" s="7">
        <f>'recalc raw'!E708</f>
        <v>0</v>
      </c>
      <c r="Q16" s="7">
        <f>'recalc raw'!E751</f>
        <v>0</v>
      </c>
      <c r="R16" s="7">
        <f>'recalc raw'!E794</f>
        <v>0</v>
      </c>
      <c r="S16" s="7">
        <f>'recalc raw'!E837</f>
        <v>0</v>
      </c>
      <c r="T16" s="7">
        <f>'recalc raw'!E288</f>
        <v>28.115</v>
      </c>
      <c r="U16" s="7">
        <f>'recalc raw'!E493</f>
        <v>0</v>
      </c>
      <c r="V16" s="7">
        <f>'recalc raw'!E579</f>
        <v>0</v>
      </c>
    </row>
    <row r="17" spans="1:22" s="7" customFormat="1" ht="11.25">
      <c r="A17" s="25">
        <f t="shared" si="0"/>
        <v>14</v>
      </c>
      <c r="B17" s="1" t="str">
        <f>'recalc raw'!$C16</f>
        <v>136R2(4-14)</v>
      </c>
      <c r="C17" s="7">
        <f>'recalc raw'!E328</f>
        <v>4153596.358303273</v>
      </c>
      <c r="D17" s="7">
        <f>'recalc raw'!E16</f>
        <v>2262927.088739485</v>
      </c>
      <c r="E17" s="7">
        <f>'recalc raw'!E94</f>
        <v>3843717.18</v>
      </c>
      <c r="F17" s="7">
        <f>'recalc raw'!E172</f>
        <v>3567319.208022328</v>
      </c>
      <c r="G17" s="7">
        <f>'recalc raw'!E211</f>
        <v>380147.9867728526</v>
      </c>
      <c r="H17" s="7">
        <f>'recalc raw'!E55</f>
        <v>2104242.4841690063</v>
      </c>
      <c r="I17" s="7">
        <f>'recalc raw'!E250</f>
        <v>71316.18449548881</v>
      </c>
      <c r="J17" s="7">
        <f>'recalc raw'!E133</f>
        <v>700.36</v>
      </c>
      <c r="K17" s="7">
        <f>'recalc raw'!E289</f>
        <v>82.01</v>
      </c>
      <c r="L17" s="7">
        <f>'recalc raw'!E367</f>
        <v>59286.82043472926</v>
      </c>
      <c r="M17" s="7">
        <f>'recalc raw'!E537</f>
        <v>0</v>
      </c>
      <c r="N17" s="7">
        <f>'recalc raw'!E623</f>
        <v>0</v>
      </c>
      <c r="O17" s="7">
        <f>'recalc raw'!E451</f>
        <v>0</v>
      </c>
      <c r="P17" s="7">
        <f>'recalc raw'!E709</f>
        <v>0</v>
      </c>
      <c r="Q17" s="7">
        <f>'recalc raw'!E752</f>
        <v>0</v>
      </c>
      <c r="R17" s="7">
        <f>'recalc raw'!E795</f>
        <v>0</v>
      </c>
      <c r="S17" s="7">
        <f>'recalc raw'!E838</f>
        <v>0</v>
      </c>
      <c r="T17" s="7">
        <f>'recalc raw'!E289</f>
        <v>82.01</v>
      </c>
      <c r="U17" s="7">
        <f>'recalc raw'!E494</f>
        <v>0</v>
      </c>
      <c r="V17" s="7">
        <f>'recalc raw'!E580</f>
        <v>0</v>
      </c>
    </row>
    <row r="18" spans="1:22" s="7" customFormat="1" ht="11.25">
      <c r="A18" s="25">
        <f t="shared" si="0"/>
        <v>15</v>
      </c>
      <c r="B18" s="1" t="str">
        <f>'recalc raw'!$C17</f>
        <v>137R2(132-135)</v>
      </c>
      <c r="C18" s="7">
        <f>'recalc raw'!E329</f>
        <v>3539096.311484887</v>
      </c>
      <c r="D18" s="7">
        <f>'recalc raw'!E17</f>
        <v>3038470.636190483</v>
      </c>
      <c r="E18" s="7">
        <f>'recalc raw'!E95</f>
        <v>11125454.489062838</v>
      </c>
      <c r="F18" s="7">
        <f>'recalc raw'!E173</f>
        <v>562299.8165278882</v>
      </c>
      <c r="G18" s="7">
        <f>'recalc raw'!E212</f>
        <v>888585.7614310582</v>
      </c>
      <c r="H18" s="7">
        <f>'recalc raw'!E56</f>
        <v>3391792.720691681</v>
      </c>
      <c r="I18" s="7">
        <f>'recalc raw'!E251</f>
        <v>402394.2114394512</v>
      </c>
      <c r="J18" s="7">
        <f>'recalc raw'!E134</f>
        <v>972.1960784681655</v>
      </c>
      <c r="K18" s="7">
        <f>'recalc raw'!E290</f>
        <v>1183.9910064198295</v>
      </c>
      <c r="L18" s="7">
        <f>'recalc raw'!E368</f>
        <v>4820535.665285747</v>
      </c>
      <c r="M18" s="7">
        <f>'recalc raw'!E538</f>
        <v>0</v>
      </c>
      <c r="N18" s="7">
        <f>'recalc raw'!E624</f>
        <v>0</v>
      </c>
      <c r="O18" s="7">
        <f>'recalc raw'!E452</f>
        <v>0</v>
      </c>
      <c r="P18" s="7">
        <f>'recalc raw'!E710</f>
        <v>0</v>
      </c>
      <c r="Q18" s="7">
        <f>'recalc raw'!E753</f>
        <v>0</v>
      </c>
      <c r="R18" s="7">
        <f>'recalc raw'!E796</f>
        <v>0</v>
      </c>
      <c r="S18" s="7">
        <f>'recalc raw'!E839</f>
        <v>0</v>
      </c>
      <c r="T18" s="7">
        <f>'recalc raw'!E290</f>
        <v>1183.9910064198295</v>
      </c>
      <c r="U18" s="7">
        <f>'recalc raw'!E495</f>
        <v>0</v>
      </c>
      <c r="V18" s="7">
        <f>'recalc raw'!E581</f>
        <v>0</v>
      </c>
    </row>
    <row r="19" spans="1:22" s="7" customFormat="1" ht="11.25">
      <c r="A19" s="25">
        <f t="shared" si="0"/>
        <v>16</v>
      </c>
      <c r="B19" s="1" t="str">
        <f>'recalc raw'!$C18</f>
        <v>138R3(69-79)</v>
      </c>
      <c r="C19" s="7">
        <f>'recalc raw'!E330</f>
        <v>4975573.056572102</v>
      </c>
      <c r="D19" s="7">
        <f>'recalc raw'!E18</f>
        <v>5518652.3149999995</v>
      </c>
      <c r="E19" s="7">
        <f>'recalc raw'!E96</f>
        <v>2797546.233988726</v>
      </c>
      <c r="F19" s="7">
        <f>'recalc raw'!E174</f>
        <v>1095092.4186898104</v>
      </c>
      <c r="G19" s="7">
        <f>'recalc raw'!E213</f>
        <v>370068.37538894266</v>
      </c>
      <c r="H19" s="7">
        <f>'recalc raw'!E57</f>
        <v>4474056.568270366</v>
      </c>
      <c r="I19" s="7">
        <f>'recalc raw'!E252</f>
        <v>493619.62208620703</v>
      </c>
      <c r="J19" s="7">
        <f>'recalc raw'!E135</f>
        <v>1656.3204702713472</v>
      </c>
      <c r="K19" s="7">
        <f>'recalc raw'!E291</f>
        <v>56.78</v>
      </c>
      <c r="L19" s="7">
        <f>'recalc raw'!E369</f>
        <v>205351.7218252818</v>
      </c>
      <c r="M19" s="7">
        <f>'recalc raw'!E539</f>
        <v>0</v>
      </c>
      <c r="N19" s="7">
        <f>'recalc raw'!E625</f>
        <v>0</v>
      </c>
      <c r="O19" s="7">
        <f>'recalc raw'!E453</f>
        <v>0</v>
      </c>
      <c r="P19" s="7">
        <f>'recalc raw'!E711</f>
        <v>0</v>
      </c>
      <c r="Q19" s="7">
        <f>'recalc raw'!E754</f>
        <v>0</v>
      </c>
      <c r="R19" s="7">
        <f>'recalc raw'!E797</f>
        <v>0</v>
      </c>
      <c r="S19" s="7">
        <f>'recalc raw'!E840</f>
        <v>0</v>
      </c>
      <c r="T19" s="7">
        <f>'recalc raw'!E291</f>
        <v>56.78</v>
      </c>
      <c r="U19" s="7">
        <f>'recalc raw'!E496</f>
        <v>0</v>
      </c>
      <c r="V19" s="7">
        <f>'recalc raw'!E582</f>
        <v>0</v>
      </c>
    </row>
    <row r="20" spans="1:22" s="7" customFormat="1" ht="11.25">
      <c r="A20" s="25">
        <f t="shared" si="0"/>
        <v>17</v>
      </c>
      <c r="B20" s="1" t="str">
        <f>'recalc raw'!$C19</f>
        <v>Drift (5)</v>
      </c>
      <c r="C20" s="7">
        <f>'recalc raw'!E331</f>
        <v>4478439.8771260325</v>
      </c>
      <c r="D20" s="7">
        <f>'recalc raw'!E19</f>
        <v>4731192.488149382</v>
      </c>
      <c r="E20" s="7">
        <f>'recalc raw'!E97</f>
        <v>4644802.6140952585</v>
      </c>
      <c r="F20" s="7">
        <f>'recalc raw'!E175</f>
        <v>795694.77</v>
      </c>
      <c r="G20" s="7">
        <f>'recalc raw'!E214</f>
        <v>428084.6216293996</v>
      </c>
      <c r="H20" s="7">
        <f>'recalc raw'!E58</f>
        <v>4211730.857452393</v>
      </c>
      <c r="I20" s="7">
        <f>'recalc raw'!E253</f>
        <v>469920.0746936804</v>
      </c>
      <c r="J20" s="7">
        <f>'recalc raw'!E136</f>
        <v>26360.433292521102</v>
      </c>
      <c r="K20" s="7">
        <f>'recalc raw'!E292</f>
        <v>364.21</v>
      </c>
      <c r="L20" s="7">
        <f>'recalc raw'!E370</f>
        <v>1611583.5070832572</v>
      </c>
      <c r="M20" s="7">
        <f>'recalc raw'!E540</f>
        <v>0</v>
      </c>
      <c r="N20" s="7">
        <f>'recalc raw'!E626</f>
        <v>0</v>
      </c>
      <c r="O20" s="7">
        <f>'recalc raw'!E454</f>
        <v>0</v>
      </c>
      <c r="P20" s="7">
        <f>'recalc raw'!E712</f>
        <v>0</v>
      </c>
      <c r="Q20" s="7">
        <f>'recalc raw'!E755</f>
        <v>0</v>
      </c>
      <c r="R20" s="7">
        <f>'recalc raw'!E798</f>
        <v>0</v>
      </c>
      <c r="S20" s="7">
        <f>'recalc raw'!E841</f>
        <v>0</v>
      </c>
      <c r="T20" s="7">
        <f>'recalc raw'!E292</f>
        <v>364.21</v>
      </c>
      <c r="U20" s="7">
        <f>'recalc raw'!E497</f>
        <v>0</v>
      </c>
      <c r="V20" s="7">
        <f>'recalc raw'!E583</f>
        <v>0</v>
      </c>
    </row>
    <row r="21" spans="1:22" s="7" customFormat="1" ht="11.25">
      <c r="A21" s="25">
        <f t="shared" si="0"/>
        <v>18</v>
      </c>
      <c r="B21" s="1" t="str">
        <f>'recalc raw'!$C20</f>
        <v>BIR-1 (2)</v>
      </c>
      <c r="C21" s="7">
        <f>'recalc raw'!E332</f>
        <v>4471754.931224952</v>
      </c>
      <c r="D21" s="7">
        <f>'recalc raw'!E20</f>
        <v>5425173.857743531</v>
      </c>
      <c r="E21" s="7">
        <f>'recalc raw'!E98</f>
        <v>4311177.505</v>
      </c>
      <c r="F21" s="7">
        <f>'recalc raw'!E176</f>
        <v>1073265.8219829171</v>
      </c>
      <c r="G21" s="7">
        <f>'recalc raw'!E215</f>
        <v>441196.5899345055</v>
      </c>
      <c r="H21" s="7">
        <f>'recalc raw'!E59</f>
        <v>4832025.763384501</v>
      </c>
      <c r="I21" s="7">
        <f>'recalc raw'!E254</f>
        <v>382271.2839929268</v>
      </c>
      <c r="J21" s="7">
        <f>'recalc raw'!E137</f>
        <v>1247.09</v>
      </c>
      <c r="K21" s="7">
        <f>'recalc raw'!E293</f>
        <v>68.165</v>
      </c>
      <c r="L21" s="7">
        <f>'recalc raw'!E371</f>
        <v>573698.7875610987</v>
      </c>
      <c r="M21" s="7">
        <f>'recalc raw'!E541</f>
        <v>0</v>
      </c>
      <c r="N21" s="7">
        <f>'recalc raw'!E627</f>
        <v>0</v>
      </c>
      <c r="O21" s="7">
        <f>'recalc raw'!E455</f>
        <v>0</v>
      </c>
      <c r="P21" s="7">
        <f>'recalc raw'!E713</f>
        <v>0</v>
      </c>
      <c r="Q21" s="7">
        <f>'recalc raw'!E756</f>
        <v>0</v>
      </c>
      <c r="R21" s="7">
        <f>'recalc raw'!E799</f>
        <v>0</v>
      </c>
      <c r="S21" s="7">
        <f>'recalc raw'!E842</f>
        <v>0</v>
      </c>
      <c r="T21" s="7">
        <f>'recalc raw'!E293</f>
        <v>68.165</v>
      </c>
      <c r="U21" s="7">
        <f>'recalc raw'!E498</f>
        <v>0</v>
      </c>
      <c r="V21" s="7">
        <f>'recalc raw'!E584</f>
        <v>0</v>
      </c>
    </row>
    <row r="22" spans="1:22" s="7" customFormat="1" ht="11.25">
      <c r="A22" s="25">
        <f t="shared" si="0"/>
        <v>19</v>
      </c>
      <c r="B22" s="1" t="str">
        <f>'recalc raw'!$C21</f>
        <v>139R3(126-133)</v>
      </c>
      <c r="C22" s="7">
        <f>'recalc raw'!E333</f>
        <v>4297147.894449233</v>
      </c>
      <c r="D22" s="7">
        <f>'recalc raw'!E21</f>
        <v>5058497.054830454</v>
      </c>
      <c r="E22" s="7">
        <f>'recalc raw'!E99</f>
        <v>3564385.2191093266</v>
      </c>
      <c r="F22" s="7">
        <f>'recalc raw'!E177</f>
        <v>2706795.120784166</v>
      </c>
      <c r="G22" s="7">
        <f>'recalc raw'!E216</f>
        <v>340108.3772395452</v>
      </c>
      <c r="H22" s="7">
        <f>'recalc raw'!E60</f>
        <v>2748764.9621543884</v>
      </c>
      <c r="I22" s="7">
        <f>'recalc raw'!E255</f>
        <v>227145.42163006467</v>
      </c>
      <c r="J22" s="7">
        <f>'recalc raw'!E138</f>
        <v>730.4652324523869</v>
      </c>
      <c r="K22" s="7">
        <f>'recalc raw'!E294</f>
        <v>39.37131765174369</v>
      </c>
      <c r="L22" s="7">
        <f>'recalc raw'!E372</f>
        <v>91198.57486474514</v>
      </c>
      <c r="M22" s="7">
        <f>'recalc raw'!E542</f>
        <v>0</v>
      </c>
      <c r="N22" s="7">
        <f>'recalc raw'!E628</f>
        <v>0</v>
      </c>
      <c r="O22" s="7">
        <f>'recalc raw'!E456</f>
        <v>0</v>
      </c>
      <c r="P22" s="7">
        <f>'recalc raw'!E714</f>
        <v>0</v>
      </c>
      <c r="Q22" s="7">
        <f>'recalc raw'!E757</f>
        <v>0</v>
      </c>
      <c r="R22" s="7">
        <f>'recalc raw'!E800</f>
        <v>0</v>
      </c>
      <c r="S22" s="7">
        <f>'recalc raw'!E843</f>
        <v>0</v>
      </c>
      <c r="T22" s="7">
        <f>'recalc raw'!E294</f>
        <v>39.37131765174369</v>
      </c>
      <c r="U22" s="7">
        <f>'recalc raw'!E499</f>
        <v>0</v>
      </c>
      <c r="V22" s="7">
        <f>'recalc raw'!E585</f>
        <v>0</v>
      </c>
    </row>
    <row r="23" spans="1:22" s="7" customFormat="1" ht="11.25">
      <c r="A23" s="25">
        <f t="shared" si="0"/>
        <v>20</v>
      </c>
      <c r="B23" s="1" t="str">
        <f>'recalc raw'!$C22</f>
        <v>140R2(11-19)</v>
      </c>
      <c r="C23" s="7">
        <f>'recalc raw'!E334</f>
        <v>4510822.98634789</v>
      </c>
      <c r="D23" s="7">
        <f>'recalc raw'!E22</f>
        <v>1728624.2275742944</v>
      </c>
      <c r="E23" s="7">
        <f>'recalc raw'!E100</f>
        <v>5085747.155035256</v>
      </c>
      <c r="F23" s="7">
        <f>'recalc raw'!E178</f>
        <v>3331080.548108852</v>
      </c>
      <c r="G23" s="7">
        <f>'recalc raw'!E217</f>
        <v>652360.4820922241</v>
      </c>
      <c r="H23" s="7">
        <f>'recalc raw'!E61</f>
        <v>1241676.6575393677</v>
      </c>
      <c r="I23" s="7">
        <f>'recalc raw'!E256</f>
        <v>71759.38813495636</v>
      </c>
      <c r="J23" s="7">
        <f>'recalc raw'!E139</f>
        <v>1322.6500411595937</v>
      </c>
      <c r="K23" s="7">
        <f>'recalc raw'!E295</f>
        <v>59.82291428123911</v>
      </c>
      <c r="L23" s="7">
        <f>'recalc raw'!E373</f>
        <v>273903.8433327675</v>
      </c>
      <c r="M23" s="7">
        <f>'recalc raw'!E543</f>
        <v>0</v>
      </c>
      <c r="N23" s="7">
        <f>'recalc raw'!E629</f>
        <v>0</v>
      </c>
      <c r="O23" s="7">
        <f>'recalc raw'!E457</f>
        <v>0</v>
      </c>
      <c r="P23" s="7">
        <f>'recalc raw'!E715</f>
        <v>0</v>
      </c>
      <c r="Q23" s="7">
        <f>'recalc raw'!E758</f>
        <v>0</v>
      </c>
      <c r="R23" s="7">
        <f>'recalc raw'!E801</f>
        <v>0</v>
      </c>
      <c r="S23" s="7">
        <f>'recalc raw'!E844</f>
        <v>0</v>
      </c>
      <c r="T23" s="7">
        <f>'recalc raw'!E295</f>
        <v>59.82291428123911</v>
      </c>
      <c r="U23" s="7">
        <f>'recalc raw'!E500</f>
        <v>0</v>
      </c>
      <c r="V23" s="7">
        <f>'recalc raw'!E586</f>
        <v>0</v>
      </c>
    </row>
    <row r="24" spans="1:22" s="7" customFormat="1" ht="11.25">
      <c r="A24" s="25">
        <f t="shared" si="0"/>
        <v>21</v>
      </c>
      <c r="B24" s="1" t="str">
        <f>'recalc raw'!$C23</f>
        <v>Acid Blank</v>
      </c>
      <c r="C24" s="7">
        <f>'recalc raw'!E335</f>
        <v>2602.864824522778</v>
      </c>
      <c r="D24" s="7">
        <f>'recalc raw'!E23</f>
        <v>3510.825</v>
      </c>
      <c r="E24" s="7">
        <f>'recalc raw'!E101</f>
        <v>17364.77933425534</v>
      </c>
      <c r="F24" s="7">
        <f>'recalc raw'!E179</f>
        <v>584.425</v>
      </c>
      <c r="G24" s="7">
        <f>'recalc raw'!E218</f>
        <v>21763.26811250051</v>
      </c>
      <c r="H24" s="7">
        <f>'recalc raw'!E62</f>
        <v>8337.865688716372</v>
      </c>
      <c r="I24" s="7">
        <f>'recalc raw'!E257</f>
        <v>899.4437970696017</v>
      </c>
      <c r="J24" s="7">
        <f>'recalc raw'!E140</f>
        <v>70.575</v>
      </c>
      <c r="K24" s="7">
        <f>'recalc raw'!E296</f>
        <v>39.32</v>
      </c>
      <c r="L24" s="7">
        <f>'recalc raw'!E374</f>
        <v>597.33</v>
      </c>
      <c r="M24" s="7">
        <f>'recalc raw'!E544</f>
        <v>0</v>
      </c>
      <c r="N24" s="7">
        <f>'recalc raw'!E630</f>
        <v>0</v>
      </c>
      <c r="O24" s="7">
        <f>'recalc raw'!E458</f>
        <v>0</v>
      </c>
      <c r="P24" s="7">
        <f>'recalc raw'!E716</f>
        <v>0</v>
      </c>
      <c r="Q24" s="7">
        <f>'recalc raw'!E759</f>
        <v>0</v>
      </c>
      <c r="R24" s="7">
        <f>'recalc raw'!E802</f>
        <v>0</v>
      </c>
      <c r="S24" s="7">
        <f>'recalc raw'!E845</f>
        <v>0</v>
      </c>
      <c r="T24" s="7">
        <f>'recalc raw'!E296</f>
        <v>39.32</v>
      </c>
      <c r="U24" s="7">
        <f>'recalc raw'!E501</f>
        <v>0</v>
      </c>
      <c r="V24" s="7">
        <f>'recalc raw'!E587</f>
        <v>0</v>
      </c>
    </row>
    <row r="25" spans="1:22" s="7" customFormat="1" ht="11.25">
      <c r="A25" s="25">
        <f>A24+1</f>
        <v>22</v>
      </c>
      <c r="B25" s="1" t="str">
        <f>'recalc raw'!$C24</f>
        <v>Drift (6)</v>
      </c>
      <c r="C25" s="7">
        <f>'recalc raw'!E336</f>
        <v>4704866.933773187</v>
      </c>
      <c r="D25" s="7">
        <f>'recalc raw'!E24</f>
        <v>4726763.623632627</v>
      </c>
      <c r="E25" s="7">
        <f>'recalc raw'!E102</f>
        <v>4743111.051826632</v>
      </c>
      <c r="F25" s="7">
        <f>'recalc raw'!E180</f>
        <v>830760.5743204474</v>
      </c>
      <c r="G25" s="7">
        <f>'recalc raw'!E219</f>
        <v>441690.2161156386</v>
      </c>
      <c r="H25" s="7">
        <f>'recalc raw'!E63</f>
        <v>4194055.248204549</v>
      </c>
      <c r="I25" s="7">
        <f>'recalc raw'!E258</f>
        <v>476920.4281565348</v>
      </c>
      <c r="J25" s="7">
        <f>'recalc raw'!E141</f>
        <v>26464.427077294127</v>
      </c>
      <c r="K25" s="7">
        <f>'recalc raw'!E297</f>
        <v>367.19575132794824</v>
      </c>
      <c r="L25" s="7">
        <f>'recalc raw'!E375</f>
        <v>1672886.343577067</v>
      </c>
      <c r="M25" s="7">
        <f>'recalc raw'!E545</f>
        <v>0</v>
      </c>
      <c r="N25" s="7">
        <f>'recalc raw'!E631</f>
        <v>0</v>
      </c>
      <c r="O25" s="7">
        <f>'recalc raw'!E459</f>
        <v>0</v>
      </c>
      <c r="P25" s="7">
        <f>'recalc raw'!E717</f>
        <v>0</v>
      </c>
      <c r="Q25" s="7">
        <f>'recalc raw'!E760</f>
        <v>0</v>
      </c>
      <c r="R25" s="7">
        <f>'recalc raw'!E803</f>
        <v>0</v>
      </c>
      <c r="S25" s="7">
        <f>'recalc raw'!E846</f>
        <v>0</v>
      </c>
      <c r="T25" s="7">
        <f>'recalc raw'!E297</f>
        <v>367.19575132794824</v>
      </c>
      <c r="U25" s="7">
        <f>'recalc raw'!E502</f>
        <v>0</v>
      </c>
      <c r="V25" s="7">
        <f>'recalc raw'!E588</f>
        <v>0</v>
      </c>
    </row>
    <row r="26" spans="1:22" s="7" customFormat="1" ht="11.25">
      <c r="A26" s="25">
        <f>A25+1</f>
        <v>23</v>
      </c>
      <c r="B26" s="1" t="str">
        <f>'recalc raw'!$C25</f>
        <v>140R3(91-101)</v>
      </c>
      <c r="C26" s="7">
        <f>'recalc raw'!E337</f>
        <v>4530034.567244024</v>
      </c>
      <c r="D26" s="7">
        <f>'recalc raw'!E25</f>
        <v>4510746.593771651</v>
      </c>
      <c r="E26" s="7">
        <f>'recalc raw'!E103</f>
        <v>7787720.510858631</v>
      </c>
      <c r="F26" s="7">
        <f>'recalc raw'!E181</f>
        <v>599381.0278795752</v>
      </c>
      <c r="G26" s="7">
        <f>'recalc raw'!E220</f>
        <v>767338.3574091569</v>
      </c>
      <c r="H26" s="7">
        <f>'recalc raw'!E64</f>
        <v>3606414.6022288008</v>
      </c>
      <c r="I26" s="7">
        <f>'recalc raw'!E259</f>
        <v>661963.5785678228</v>
      </c>
      <c r="J26" s="7">
        <f>'recalc raw'!E142</f>
        <v>2621.6054703895443</v>
      </c>
      <c r="K26" s="7">
        <f>'recalc raw'!E298</f>
        <v>1542.5572436364987</v>
      </c>
      <c r="L26" s="7">
        <f>'recalc raw'!E376</f>
        <v>1883381.7653179169</v>
      </c>
      <c r="M26" s="7">
        <f>'recalc raw'!E546</f>
        <v>0</v>
      </c>
      <c r="N26" s="7">
        <f>'recalc raw'!E632</f>
        <v>0</v>
      </c>
      <c r="O26" s="7">
        <f>'recalc raw'!E460</f>
        <v>0</v>
      </c>
      <c r="P26" s="7">
        <f>'recalc raw'!E718</f>
        <v>0</v>
      </c>
      <c r="Q26" s="7">
        <f>'recalc raw'!E761</f>
        <v>0</v>
      </c>
      <c r="R26" s="7">
        <f>'recalc raw'!E804</f>
        <v>0</v>
      </c>
      <c r="S26" s="7">
        <f>'recalc raw'!E847</f>
        <v>0</v>
      </c>
      <c r="T26" s="7">
        <f>'recalc raw'!E298</f>
        <v>1542.5572436364987</v>
      </c>
      <c r="U26" s="7">
        <f>'recalc raw'!E503</f>
        <v>0</v>
      </c>
      <c r="V26" s="7">
        <f>'recalc raw'!E589</f>
        <v>0</v>
      </c>
    </row>
    <row r="27" spans="1:22" s="7" customFormat="1" ht="11.25">
      <c r="A27" s="25">
        <f>A26+1</f>
        <v>24</v>
      </c>
      <c r="B27" s="1" t="str">
        <f>'recalc raw'!$C26</f>
        <v>JP-1 (2)</v>
      </c>
      <c r="C27" s="7">
        <f>'recalc raw'!E338</f>
        <v>4381277.261960816</v>
      </c>
      <c r="D27" s="7">
        <f>'recalc raw'!E26</f>
        <v>243883.6557678562</v>
      </c>
      <c r="E27" s="7">
        <f>'recalc raw'!E104</f>
        <v>3352370.9302308434</v>
      </c>
      <c r="F27" s="7">
        <f>'recalc raw'!E182</f>
        <v>5195588.141703055</v>
      </c>
      <c r="G27" s="7">
        <f>'recalc raw'!E221</f>
        <v>319276.9451894735</v>
      </c>
      <c r="H27" s="7">
        <f>'recalc raw'!E65</f>
        <v>229157.1079378128</v>
      </c>
      <c r="I27" s="7">
        <f>'recalc raw'!E260</f>
        <v>7696.771203403981</v>
      </c>
      <c r="J27" s="7">
        <f>'recalc raw'!E143</f>
        <v>294.79</v>
      </c>
      <c r="K27" s="7">
        <f>'recalc raw'!E299</f>
        <v>60.65497577842325</v>
      </c>
      <c r="L27" s="7">
        <f>'recalc raw'!E377</f>
        <v>3071.007252236207</v>
      </c>
      <c r="M27" s="7">
        <f>'recalc raw'!E547</f>
        <v>0</v>
      </c>
      <c r="N27" s="7">
        <f>'recalc raw'!E633</f>
        <v>0</v>
      </c>
      <c r="O27" s="7">
        <f>'recalc raw'!E461</f>
        <v>0</v>
      </c>
      <c r="P27" s="7">
        <f>'recalc raw'!E719</f>
        <v>0</v>
      </c>
      <c r="Q27" s="7">
        <f>'recalc raw'!E762</f>
        <v>0</v>
      </c>
      <c r="R27" s="7">
        <f>'recalc raw'!E805</f>
        <v>0</v>
      </c>
      <c r="S27" s="7">
        <f>'recalc raw'!E848</f>
        <v>0</v>
      </c>
      <c r="T27" s="7">
        <f>'recalc raw'!E299</f>
        <v>60.65497577842325</v>
      </c>
      <c r="U27" s="7">
        <f>'recalc raw'!E504</f>
        <v>0</v>
      </c>
      <c r="V27" s="7">
        <f>'recalc raw'!E590</f>
        <v>0</v>
      </c>
    </row>
    <row r="28" spans="1:22" s="7" customFormat="1" ht="11.25">
      <c r="A28" s="25">
        <f aca="true" t="shared" si="1" ref="A28:A33">A27+1</f>
        <v>25</v>
      </c>
      <c r="B28" s="1" t="str">
        <f>'recalc raw'!$C27</f>
        <v>142R2(68-78)</v>
      </c>
      <c r="C28" s="7">
        <f>'recalc raw'!E339</f>
        <v>4901203.865021828</v>
      </c>
      <c r="D28" s="7">
        <f>'recalc raw'!E27</f>
        <v>6990999.606888359</v>
      </c>
      <c r="E28" s="7">
        <f>'recalc raw'!E105</f>
        <v>2516348.002079575</v>
      </c>
      <c r="F28" s="7">
        <f>'recalc raw'!E183</f>
        <v>985645.2064373707</v>
      </c>
      <c r="G28" s="7">
        <f>'recalc raw'!E222</f>
        <v>286169.88781245303</v>
      </c>
      <c r="H28" s="7">
        <f>'recalc raw'!E66</f>
        <v>5031485.241325378</v>
      </c>
      <c r="I28" s="7">
        <f>'recalc raw'!E261</f>
        <v>504273.608177503</v>
      </c>
      <c r="J28" s="7">
        <f>'recalc raw'!E144</f>
        <v>3373.5885269847267</v>
      </c>
      <c r="K28" s="7">
        <f>'recalc raw'!E300</f>
        <v>82.805</v>
      </c>
      <c r="L28" s="7">
        <f>'recalc raw'!E378</f>
        <v>243372.86627403897</v>
      </c>
      <c r="M28" s="7">
        <f>'recalc raw'!E548</f>
        <v>0</v>
      </c>
      <c r="N28" s="7">
        <f>'recalc raw'!E634</f>
        <v>0</v>
      </c>
      <c r="O28" s="7">
        <f>'recalc raw'!E462</f>
        <v>0</v>
      </c>
      <c r="P28" s="7">
        <f>'recalc raw'!E720</f>
        <v>0</v>
      </c>
      <c r="Q28" s="7">
        <f>'recalc raw'!E763</f>
        <v>0</v>
      </c>
      <c r="R28" s="7">
        <f>'recalc raw'!E806</f>
        <v>0</v>
      </c>
      <c r="S28" s="7">
        <f>'recalc raw'!E849</f>
        <v>0</v>
      </c>
      <c r="T28" s="7">
        <f>'recalc raw'!E300</f>
        <v>82.805</v>
      </c>
      <c r="U28" s="7">
        <f>'recalc raw'!E505</f>
        <v>0</v>
      </c>
      <c r="V28" s="7">
        <f>'recalc raw'!E591</f>
        <v>0</v>
      </c>
    </row>
    <row r="29" spans="1:22" s="7" customFormat="1" ht="11.25">
      <c r="A29" s="25">
        <f t="shared" si="1"/>
        <v>26</v>
      </c>
      <c r="B29" s="1" t="str">
        <f>'recalc raw'!$C28</f>
        <v>144R1(41-49)</v>
      </c>
      <c r="C29" s="7">
        <f>'recalc raw'!E340</f>
        <v>4866824.822085918</v>
      </c>
      <c r="D29" s="7">
        <f>'recalc raw'!E28</f>
        <v>5760062.056290316</v>
      </c>
      <c r="E29" s="7">
        <f>'recalc raw'!E106</f>
        <v>3138754.9313082583</v>
      </c>
      <c r="F29" s="7">
        <f>'recalc raw'!E184</f>
        <v>1385972.1671729116</v>
      </c>
      <c r="G29" s="7">
        <f>'recalc raw'!E223</f>
        <v>353929.3093797391</v>
      </c>
      <c r="H29" s="7">
        <f>'recalc raw'!E67</f>
        <v>5010330.468381246</v>
      </c>
      <c r="I29" s="7">
        <f>'recalc raw'!E262</f>
        <v>342204.16345739306</v>
      </c>
      <c r="J29" s="7">
        <f>'recalc raw'!E145</f>
        <v>1762.67</v>
      </c>
      <c r="K29" s="7">
        <f>'recalc raw'!E301</f>
        <v>54.69362594544266</v>
      </c>
      <c r="L29" s="7">
        <f>'recalc raw'!E379</f>
        <v>227926.3040234248</v>
      </c>
      <c r="M29" s="7">
        <f>'recalc raw'!E549</f>
        <v>0</v>
      </c>
      <c r="N29" s="7">
        <f>'recalc raw'!E635</f>
        <v>0</v>
      </c>
      <c r="O29" s="7">
        <f>'recalc raw'!E463</f>
        <v>0</v>
      </c>
      <c r="P29" s="7">
        <f>'recalc raw'!E721</f>
        <v>0</v>
      </c>
      <c r="Q29" s="7">
        <f>'recalc raw'!E764</f>
        <v>0</v>
      </c>
      <c r="R29" s="7">
        <f>'recalc raw'!E807</f>
        <v>0</v>
      </c>
      <c r="S29" s="7">
        <f>'recalc raw'!E850</f>
        <v>0</v>
      </c>
      <c r="T29" s="7">
        <f>'recalc raw'!E301</f>
        <v>54.69362594544266</v>
      </c>
      <c r="U29" s="7">
        <f>'recalc raw'!E506</f>
        <v>0</v>
      </c>
      <c r="V29" s="7">
        <f>'recalc raw'!E592</f>
        <v>0</v>
      </c>
    </row>
    <row r="30" spans="1:22" s="7" customFormat="1" ht="11.25">
      <c r="A30" s="25">
        <f t="shared" si="1"/>
        <v>27</v>
      </c>
      <c r="B30" s="1" t="str">
        <f>'recalc raw'!$C29</f>
        <v>Drift (7)</v>
      </c>
      <c r="C30" s="7">
        <f>'recalc raw'!E341</f>
        <v>4747728.098304715</v>
      </c>
      <c r="D30" s="7">
        <f>'recalc raw'!E29</f>
        <v>4793204.745597325</v>
      </c>
      <c r="E30" s="7">
        <f>'recalc raw'!E107</f>
        <v>4885294.44</v>
      </c>
      <c r="F30" s="7">
        <f>'recalc raw'!E185</f>
        <v>847703.1032692981</v>
      </c>
      <c r="G30" s="7">
        <f>'recalc raw'!E224</f>
        <v>445874.03457609564</v>
      </c>
      <c r="H30" s="7">
        <f>'recalc raw'!E68</f>
        <v>4240303.769496918</v>
      </c>
      <c r="I30" s="7">
        <f>'recalc raw'!E263</f>
        <v>484317.56494649255</v>
      </c>
      <c r="J30" s="7">
        <f>'recalc raw'!E146</f>
        <v>26947.199978297176</v>
      </c>
      <c r="K30" s="7">
        <f>'recalc raw'!E302</f>
        <v>390.15121781710064</v>
      </c>
      <c r="L30" s="7">
        <f>'recalc raw'!E380</f>
        <v>1710771.6352030435</v>
      </c>
      <c r="M30" s="7">
        <f>'recalc raw'!E550</f>
        <v>0</v>
      </c>
      <c r="N30" s="7">
        <f>'recalc raw'!E636</f>
        <v>0</v>
      </c>
      <c r="O30" s="7">
        <f>'recalc raw'!E464</f>
        <v>0</v>
      </c>
      <c r="P30" s="7">
        <f>'recalc raw'!E722</f>
        <v>0</v>
      </c>
      <c r="Q30" s="7">
        <f>'recalc raw'!E765</f>
        <v>0</v>
      </c>
      <c r="R30" s="7">
        <f>'recalc raw'!E808</f>
        <v>0</v>
      </c>
      <c r="S30" s="7">
        <f>'recalc raw'!E851</f>
        <v>0</v>
      </c>
      <c r="T30" s="7">
        <f>'recalc raw'!E302</f>
        <v>390.15121781710064</v>
      </c>
      <c r="U30" s="7">
        <f>'recalc raw'!E507</f>
        <v>0</v>
      </c>
      <c r="V30" s="7">
        <f>'recalc raw'!E593</f>
        <v>0</v>
      </c>
    </row>
    <row r="31" spans="1:22" s="7" customFormat="1" ht="11.25">
      <c r="A31" s="25">
        <f t="shared" si="1"/>
        <v>28</v>
      </c>
      <c r="B31" s="1" t="str">
        <f>'recalc raw'!$C30</f>
        <v>JA-3 (2)</v>
      </c>
      <c r="C31" s="7">
        <f>'recalc raw'!E342</f>
        <v>6065008.0510389805</v>
      </c>
      <c r="D31" s="7">
        <f>'recalc raw'!E30</f>
        <v>5619896.757004922</v>
      </c>
      <c r="E31" s="7">
        <f>'recalc raw'!E108</f>
        <v>2576698.495511745</v>
      </c>
      <c r="F31" s="7">
        <f>'recalc raw'!E186</f>
        <v>440577.4299684375</v>
      </c>
      <c r="G31" s="7">
        <f>'recalc raw'!E225</f>
        <v>293817.3548676148</v>
      </c>
      <c r="H31" s="7">
        <f>'recalc raw'!E69</f>
        <v>2424740.0708211265</v>
      </c>
      <c r="I31" s="7">
        <f>'recalc raw'!E264</f>
        <v>705482.2135896683</v>
      </c>
      <c r="J31" s="7">
        <f>'recalc raw'!E147</f>
        <v>72668.4154985837</v>
      </c>
      <c r="K31" s="7">
        <f>'recalc raw'!E303</f>
        <v>143.7482841976407</v>
      </c>
      <c r="L31" s="7">
        <f>'recalc raw'!E381</f>
        <v>415205.3261256218</v>
      </c>
      <c r="M31" s="7">
        <f>'recalc raw'!E551</f>
        <v>0</v>
      </c>
      <c r="N31" s="7">
        <f>'recalc raw'!E637</f>
        <v>0</v>
      </c>
      <c r="O31" s="7">
        <f>'recalc raw'!E465</f>
        <v>0</v>
      </c>
      <c r="P31" s="7">
        <f>'recalc raw'!E723</f>
        <v>0</v>
      </c>
      <c r="Q31" s="7">
        <f>'recalc raw'!E766</f>
        <v>0</v>
      </c>
      <c r="R31" s="7">
        <f>'recalc raw'!E809</f>
        <v>0</v>
      </c>
      <c r="S31" s="7">
        <f>'recalc raw'!E852</f>
        <v>0</v>
      </c>
      <c r="T31" s="7">
        <f>'recalc raw'!E303</f>
        <v>143.7482841976407</v>
      </c>
      <c r="U31" s="7">
        <f>'recalc raw'!E508</f>
        <v>0</v>
      </c>
      <c r="V31" s="7">
        <f>'recalc raw'!E594</f>
        <v>0</v>
      </c>
    </row>
    <row r="32" spans="1:22" s="7" customFormat="1" ht="11.25">
      <c r="A32" s="25">
        <f t="shared" si="1"/>
        <v>29</v>
      </c>
      <c r="B32" s="1" t="str">
        <f>'recalc raw'!$C31</f>
        <v>Blank (2)</v>
      </c>
      <c r="C32" s="7">
        <f>'recalc raw'!E343</f>
        <v>6915.500792385649</v>
      </c>
      <c r="D32" s="7">
        <f>'recalc raw'!E31</f>
        <v>8509.323277211692</v>
      </c>
      <c r="E32" s="7">
        <f>'recalc raw'!E109</f>
        <v>19418.368197506523</v>
      </c>
      <c r="F32" s="7">
        <f>'recalc raw'!E187</f>
        <v>776.8431922447566</v>
      </c>
      <c r="G32" s="7">
        <f>'recalc raw'!E226</f>
        <v>19763.844380428392</v>
      </c>
      <c r="H32" s="7">
        <f>'recalc raw'!E70</f>
        <v>8535.096827497086</v>
      </c>
      <c r="I32" s="7">
        <f>'recalc raw'!E265</f>
        <v>2631.0079443873838</v>
      </c>
      <c r="J32" s="7">
        <f>'recalc raw'!E148</f>
        <v>172.065</v>
      </c>
      <c r="K32" s="7">
        <f>'recalc raw'!E304</f>
        <v>63.98480363345395</v>
      </c>
      <c r="L32" s="7">
        <f>'recalc raw'!E382</f>
        <v>861.85</v>
      </c>
      <c r="M32" s="7">
        <f>'recalc raw'!E552</f>
        <v>0</v>
      </c>
      <c r="N32" s="7">
        <f>'recalc raw'!E638</f>
        <v>0</v>
      </c>
      <c r="O32" s="7">
        <f>'recalc raw'!E466</f>
        <v>0</v>
      </c>
      <c r="P32" s="7">
        <f>'recalc raw'!E724</f>
        <v>0</v>
      </c>
      <c r="Q32" s="7">
        <f>'recalc raw'!E767</f>
        <v>0</v>
      </c>
      <c r="R32" s="7">
        <f>'recalc raw'!E810</f>
        <v>0</v>
      </c>
      <c r="S32" s="7">
        <f>'recalc raw'!E853</f>
        <v>0</v>
      </c>
      <c r="T32" s="7">
        <f>'recalc raw'!E304</f>
        <v>63.98480363345395</v>
      </c>
      <c r="U32" s="7">
        <f>'recalc raw'!E509</f>
        <v>0</v>
      </c>
      <c r="V32" s="7">
        <f>'recalc raw'!E595</f>
        <v>0</v>
      </c>
    </row>
    <row r="33" spans="1:22" s="7" customFormat="1" ht="11.25">
      <c r="A33" s="25">
        <f t="shared" si="1"/>
        <v>30</v>
      </c>
      <c r="B33" s="1" t="str">
        <f>'recalc raw'!$C32</f>
        <v>DTS-1 (2)</v>
      </c>
      <c r="C33" s="7">
        <f>'recalc raw'!E344</f>
        <v>4065657.463903594</v>
      </c>
      <c r="D33" s="7">
        <f>'recalc raw'!E32</f>
        <v>70337.31134469775</v>
      </c>
      <c r="E33" s="7">
        <f>'recalc raw'!E110</f>
        <v>3404726.2335988823</v>
      </c>
      <c r="F33" s="7">
        <f>'recalc raw'!E188</f>
        <v>5704654.193597895</v>
      </c>
      <c r="G33" s="7">
        <f>'recalc raw'!E227</f>
        <v>324039.3382980029</v>
      </c>
      <c r="H33" s="7">
        <f>'recalc raw'!E71</f>
        <v>60407.50444881122</v>
      </c>
      <c r="I33" s="7">
        <f>'recalc raw'!E266</f>
        <v>4078.5527672786266</v>
      </c>
      <c r="J33" s="7">
        <f>'recalc raw'!E149</f>
        <v>196.855</v>
      </c>
      <c r="K33" s="7">
        <f>'recalc raw'!E305</f>
        <v>48.087467976535365</v>
      </c>
      <c r="L33" s="7">
        <f>'recalc raw'!E383</f>
        <v>2763.4040717482567</v>
      </c>
      <c r="M33" s="7">
        <f>'recalc raw'!E553</f>
        <v>0</v>
      </c>
      <c r="N33" s="7">
        <f>'recalc raw'!E639</f>
        <v>0</v>
      </c>
      <c r="O33" s="7">
        <f>'recalc raw'!E467</f>
        <v>0</v>
      </c>
      <c r="P33" s="7">
        <f>'recalc raw'!E725</f>
        <v>0</v>
      </c>
      <c r="Q33" s="7">
        <f>'recalc raw'!E768</f>
        <v>0</v>
      </c>
      <c r="R33" s="7">
        <f>'recalc raw'!E811</f>
        <v>0</v>
      </c>
      <c r="S33" s="7">
        <f>'recalc raw'!E854</f>
        <v>0</v>
      </c>
      <c r="T33" s="7">
        <f>'recalc raw'!E305</f>
        <v>48.087467976535365</v>
      </c>
      <c r="U33" s="7">
        <f>'recalc raw'!E510</f>
        <v>0</v>
      </c>
      <c r="V33" s="7">
        <f>'recalc raw'!E596</f>
        <v>0</v>
      </c>
    </row>
    <row r="34" spans="1:22" s="7" customFormat="1" ht="11.25">
      <c r="A34" s="25">
        <f>A33+1</f>
        <v>31</v>
      </c>
      <c r="B34" s="1" t="str">
        <f>'recalc raw'!$C33</f>
        <v>Acid Blank</v>
      </c>
      <c r="C34" s="7">
        <f>'recalc raw'!E345</f>
        <v>3311.3087404958846</v>
      </c>
      <c r="D34" s="7">
        <f>'recalc raw'!E33</f>
        <v>3789.06</v>
      </c>
      <c r="E34" s="7">
        <f>'recalc raw'!E111</f>
        <v>17381.682871920293</v>
      </c>
      <c r="F34" s="7">
        <f>'recalc raw'!E189</f>
        <v>536.980768606441</v>
      </c>
      <c r="G34" s="7">
        <f>'recalc raw'!E228</f>
        <v>21206.010121822357</v>
      </c>
      <c r="H34" s="7">
        <f>'recalc raw'!E72</f>
        <v>8930.669823259115</v>
      </c>
      <c r="I34" s="7">
        <f>'recalc raw'!E267</f>
        <v>962.9896250112604</v>
      </c>
      <c r="J34" s="7">
        <f>'recalc raw'!E150</f>
        <v>105.11</v>
      </c>
      <c r="K34" s="7">
        <f>'recalc raw'!E306</f>
        <v>26.675</v>
      </c>
      <c r="L34" s="7">
        <f>'recalc raw'!E384</f>
        <v>998.685</v>
      </c>
      <c r="M34" s="7">
        <f>'recalc raw'!E554</f>
        <v>0</v>
      </c>
      <c r="N34" s="7">
        <f>'recalc raw'!E640</f>
        <v>0</v>
      </c>
      <c r="O34" s="7">
        <f>'recalc raw'!E468</f>
        <v>0</v>
      </c>
      <c r="P34" s="7">
        <f>'recalc raw'!E726</f>
        <v>0</v>
      </c>
      <c r="Q34" s="7">
        <f>'recalc raw'!E769</f>
        <v>0</v>
      </c>
      <c r="R34" s="7">
        <f>'recalc raw'!E812</f>
        <v>0</v>
      </c>
      <c r="S34" s="7">
        <f>'recalc raw'!E855</f>
        <v>0</v>
      </c>
      <c r="T34" s="7">
        <f>'recalc raw'!E306</f>
        <v>26.675</v>
      </c>
      <c r="U34" s="7">
        <f>'recalc raw'!E511</f>
        <v>0</v>
      </c>
      <c r="V34" s="7">
        <f>'recalc raw'!E597</f>
        <v>0</v>
      </c>
    </row>
    <row r="35" spans="1:22" s="7" customFormat="1" ht="11.25">
      <c r="A35" s="25">
        <f>A34+1</f>
        <v>32</v>
      </c>
      <c r="B35" s="1" t="str">
        <f>'recalc raw'!$C34</f>
        <v>Drift (8)</v>
      </c>
      <c r="C35" s="7">
        <f>'recalc raw'!E346</f>
        <v>4817844.414149267</v>
      </c>
      <c r="D35" s="7">
        <f>'recalc raw'!E34</f>
        <v>4868227.327505038</v>
      </c>
      <c r="E35" s="7">
        <f>'recalc raw'!E112</f>
        <v>4938320.379561992</v>
      </c>
      <c r="F35" s="7">
        <f>'recalc raw'!E190</f>
        <v>852038.0226903016</v>
      </c>
      <c r="G35" s="7">
        <f>'recalc raw'!E229</f>
        <v>461555.4872940406</v>
      </c>
      <c r="H35" s="7">
        <f>'recalc raw'!E73</f>
        <v>4259852.473141988</v>
      </c>
      <c r="I35" s="7">
        <f>'recalc raw'!E268</f>
        <v>489520.19375928305</v>
      </c>
      <c r="J35" s="7">
        <f>'recalc raw'!E151</f>
        <v>27169.370920766167</v>
      </c>
      <c r="K35" s="7">
        <f>'recalc raw'!E307</f>
        <v>406.6108405278795</v>
      </c>
      <c r="L35" s="7">
        <f>'recalc raw'!E385</f>
        <v>1696225.6755256653</v>
      </c>
      <c r="M35" s="7">
        <f>'recalc raw'!E555</f>
        <v>0</v>
      </c>
      <c r="N35" s="7">
        <f>'recalc raw'!E641</f>
        <v>0</v>
      </c>
      <c r="O35" s="7">
        <f>'recalc raw'!E469</f>
        <v>0</v>
      </c>
      <c r="P35" s="7">
        <f>'recalc raw'!E727</f>
        <v>0</v>
      </c>
      <c r="Q35" s="7">
        <f>'recalc raw'!E770</f>
        <v>0</v>
      </c>
      <c r="R35" s="7">
        <f>'recalc raw'!E813</f>
        <v>0</v>
      </c>
      <c r="S35" s="7">
        <f>'recalc raw'!E856</f>
        <v>0</v>
      </c>
      <c r="T35" s="7">
        <f>'recalc raw'!E307</f>
        <v>406.6108405278795</v>
      </c>
      <c r="U35" s="7">
        <f>'recalc raw'!E512</f>
        <v>0</v>
      </c>
      <c r="V35" s="7">
        <f>'recalc raw'!E598</f>
        <v>0</v>
      </c>
    </row>
    <row r="36" spans="1:2" s="7" customFormat="1" ht="11.25">
      <c r="A36" s="25"/>
      <c r="B36" s="1"/>
    </row>
    <row r="37" spans="1:2" s="18" customFormat="1" ht="11.25">
      <c r="A37" s="23"/>
      <c r="B37" s="17" t="s">
        <v>1261</v>
      </c>
    </row>
    <row r="38" spans="1:22" s="20" customFormat="1" ht="11.25">
      <c r="A38" s="24"/>
      <c r="B38" s="20" t="s">
        <v>1232</v>
      </c>
      <c r="C38" s="20" t="str">
        <f aca="true" t="shared" si="2" ref="C38:U38">C2</f>
        <v>Si 251.611</v>
      </c>
      <c r="D38" s="20" t="str">
        <f t="shared" si="2"/>
        <v>Al 396.152</v>
      </c>
      <c r="E38" s="20" t="str">
        <f t="shared" si="2"/>
        <v>Fe 259.940</v>
      </c>
      <c r="F38" s="20" t="str">
        <f t="shared" si="2"/>
        <v>Mg 285.213</v>
      </c>
      <c r="G38" s="20" t="str">
        <f t="shared" si="2"/>
        <v>Mn 257.610</v>
      </c>
      <c r="H38" s="20" t="str">
        <f t="shared" si="2"/>
        <v>Ca 393.366</v>
      </c>
      <c r="I38" s="20" t="str">
        <f t="shared" si="2"/>
        <v>Na 589.592</v>
      </c>
      <c r="J38" s="20" t="str">
        <f t="shared" si="2"/>
        <v>K 766.490</v>
      </c>
      <c r="K38" s="20" t="s">
        <v>1215</v>
      </c>
      <c r="L38" s="20" t="str">
        <f t="shared" si="2"/>
        <v>Ti 334.941</v>
      </c>
      <c r="M38" s="20">
        <f t="shared" si="2"/>
        <v>0</v>
      </c>
      <c r="N38" s="20">
        <f t="shared" si="2"/>
        <v>0</v>
      </c>
      <c r="O38" s="20">
        <f t="shared" si="2"/>
        <v>0</v>
      </c>
      <c r="P38" s="20">
        <f t="shared" si="2"/>
        <v>0</v>
      </c>
      <c r="Q38" s="20">
        <f t="shared" si="2"/>
        <v>0</v>
      </c>
      <c r="R38" s="20">
        <f t="shared" si="2"/>
        <v>0</v>
      </c>
      <c r="S38" s="20">
        <f t="shared" si="2"/>
        <v>0</v>
      </c>
      <c r="T38" s="20" t="str">
        <f t="shared" si="2"/>
        <v>P 178.229</v>
      </c>
      <c r="U38" s="20">
        <f t="shared" si="2"/>
        <v>0</v>
      </c>
      <c r="V38" s="20">
        <f>V2</f>
        <v>0</v>
      </c>
    </row>
    <row r="40" spans="1:23" ht="11.25">
      <c r="A40" s="25">
        <v>1</v>
      </c>
      <c r="B40" s="1" t="str">
        <f>'recalc raw'!$C3</f>
        <v>Drift (1)</v>
      </c>
      <c r="C40" s="7">
        <f>C4-blanks!C$9</f>
        <v>4210913.814428278</v>
      </c>
      <c r="D40" s="7">
        <f>D4-blanks!D$9</f>
        <v>4636444.235342647</v>
      </c>
      <c r="E40" s="7">
        <f>E4-blanks!E$9</f>
        <v>4373543.258773497</v>
      </c>
      <c r="F40" s="7">
        <f>F4-blanks!F$9</f>
        <v>784518.8222028076</v>
      </c>
      <c r="G40" s="7">
        <f>G4-blanks!G$9</f>
        <v>387037.868494312</v>
      </c>
      <c r="H40" s="7">
        <f>H4-blanks!H$9</f>
        <v>4057991.9853549176</v>
      </c>
      <c r="I40" s="7">
        <f>I4-blanks!I$9</f>
        <v>443932.3952420423</v>
      </c>
      <c r="J40" s="7">
        <f>J4-blanks!J$9</f>
        <v>25200.834324919313</v>
      </c>
      <c r="K40" s="7">
        <f>K4-blanks!K$9</f>
        <v>278.87292196232676</v>
      </c>
      <c r="L40" s="7">
        <f>L4-blanks!L$9</f>
        <v>1568589.733044027</v>
      </c>
      <c r="M40" s="7">
        <f>M4-blanks!M$9</f>
        <v>0</v>
      </c>
      <c r="N40" s="107">
        <f>N4-blanks!N$9</f>
        <v>0</v>
      </c>
      <c r="O40" s="7">
        <f>O4-blanks!O$9</f>
        <v>0</v>
      </c>
      <c r="P40" s="7">
        <f>P4-blanks!P$9</f>
        <v>0</v>
      </c>
      <c r="Q40" s="7">
        <f>Q4-blanks!Q$9</f>
        <v>0</v>
      </c>
      <c r="R40" s="7">
        <f>R4-blanks!R$9</f>
        <v>0</v>
      </c>
      <c r="S40" s="7">
        <f>S4-blanks!S$9</f>
        <v>0</v>
      </c>
      <c r="T40" s="7">
        <f>T4-blanks!T$9</f>
        <v>286.82158979078605</v>
      </c>
      <c r="U40" s="7">
        <f>U4-blanks!U$9</f>
        <v>0</v>
      </c>
      <c r="V40" s="7">
        <f>V4-blanks!V$9</f>
        <v>0</v>
      </c>
      <c r="W40" s="7"/>
    </row>
    <row r="41" spans="1:23" ht="11.25">
      <c r="A41" s="25">
        <f>A40+1</f>
        <v>2</v>
      </c>
      <c r="B41" s="1" t="str">
        <f>'recalc raw'!$C4</f>
        <v>Blank 1</v>
      </c>
      <c r="C41" s="7">
        <f>C5-blanks!C$9</f>
        <v>-600.4189753673918</v>
      </c>
      <c r="D41" s="7">
        <f>D5-blanks!D$9</f>
        <v>-1163.8566386058455</v>
      </c>
      <c r="E41" s="7">
        <f>E5-blanks!E$9</f>
        <v>-591.5661178231239</v>
      </c>
      <c r="F41" s="7">
        <f>F5-blanks!F$9</f>
        <v>-23.851596122378282</v>
      </c>
      <c r="G41" s="7">
        <f>G5-blanks!G$9</f>
        <v>706.6126794715747</v>
      </c>
      <c r="H41" s="7">
        <f>H5-blanks!H$9</f>
        <v>-69.66591374854397</v>
      </c>
      <c r="I41" s="7">
        <f>I5-blanks!I$9</f>
        <v>-143.1725895699733</v>
      </c>
      <c r="J41" s="7">
        <f>J5-blanks!J$9</f>
        <v>-64.0625</v>
      </c>
      <c r="K41" s="7">
        <f>K5-blanks!K$9</f>
        <v>-26.844901816726974</v>
      </c>
      <c r="L41" s="7">
        <f>L5-blanks!L$9</f>
        <v>-117.07749999999999</v>
      </c>
      <c r="M41" s="7">
        <f>M5-blanks!M$9</f>
        <v>0</v>
      </c>
      <c r="N41" s="107">
        <f>N5-blanks!N$9</f>
        <v>0</v>
      </c>
      <c r="O41" s="7">
        <f>O5-blanks!O$9</f>
        <v>0</v>
      </c>
      <c r="P41" s="7">
        <f>P5-blanks!P$9</f>
        <v>0</v>
      </c>
      <c r="Q41" s="7">
        <f>Q5-blanks!Q$9</f>
        <v>0</v>
      </c>
      <c r="R41" s="7">
        <f>R5-blanks!R$9</f>
        <v>0</v>
      </c>
      <c r="S41" s="7">
        <f>S5-blanks!S$9</f>
        <v>0</v>
      </c>
      <c r="T41" s="7">
        <f>T5-blanks!T$9</f>
        <v>-18.89623398826768</v>
      </c>
      <c r="U41" s="7">
        <f>U5-blanks!U$9</f>
        <v>0</v>
      </c>
      <c r="V41" s="7">
        <f>V5-blanks!V$9</f>
        <v>0</v>
      </c>
      <c r="W41" s="7"/>
    </row>
    <row r="42" spans="1:23" ht="11.25">
      <c r="A42" s="25">
        <f aca="true" t="shared" si="3" ref="A42:A60">A41+1</f>
        <v>3</v>
      </c>
      <c r="B42" s="1" t="str">
        <f>'recalc raw'!$C5</f>
        <v>BIR-1 (1)</v>
      </c>
      <c r="C42" s="7">
        <f>C6-blanks!C$9</f>
        <v>4193795.5725782397</v>
      </c>
      <c r="D42" s="7">
        <f>D6-blanks!D$9</f>
        <v>5234983.66374169</v>
      </c>
      <c r="E42" s="7">
        <f>E6-blanks!E$9</f>
        <v>4116935.6738429368</v>
      </c>
      <c r="F42" s="7">
        <f>F6-blanks!F$9</f>
        <v>1012271.6878484498</v>
      </c>
      <c r="G42" s="7">
        <f>G6-blanks!G$9</f>
        <v>393504.1219264294</v>
      </c>
      <c r="H42" s="7">
        <f>H6-blanks!H$9</f>
        <v>4670708.798649647</v>
      </c>
      <c r="I42" s="7">
        <f>I6-blanks!I$9</f>
        <v>360681.6278784934</v>
      </c>
      <c r="J42" s="7">
        <f>J6-blanks!J$9</f>
        <v>925.2324999999998</v>
      </c>
      <c r="K42" s="7">
        <f>K6-blanks!K$9</f>
        <v>35.110098183273024</v>
      </c>
      <c r="L42" s="7">
        <f>L6-blanks!L$9</f>
        <v>559674.2528473918</v>
      </c>
      <c r="M42" s="7">
        <f>M6-blanks!M$9</f>
        <v>0</v>
      </c>
      <c r="N42" s="107">
        <f>N6-blanks!N$9</f>
        <v>0</v>
      </c>
      <c r="O42" s="7">
        <f>O6-blanks!O$9</f>
        <v>0</v>
      </c>
      <c r="P42" s="7">
        <f>P6-blanks!P$9</f>
        <v>0</v>
      </c>
      <c r="Q42" s="7">
        <f>Q6-blanks!Q$9</f>
        <v>0</v>
      </c>
      <c r="R42" s="7">
        <f>R6-blanks!R$9</f>
        <v>0</v>
      </c>
      <c r="S42" s="7">
        <f>S6-blanks!S$9</f>
        <v>0</v>
      </c>
      <c r="T42" s="7">
        <f>T6-blanks!T$9</f>
        <v>43.05876601173232</v>
      </c>
      <c r="U42" s="7">
        <f>U6-blanks!U$9</f>
        <v>0</v>
      </c>
      <c r="V42" s="7">
        <f>V6-blanks!V$9</f>
        <v>0</v>
      </c>
      <c r="W42" s="7"/>
    </row>
    <row r="43" spans="1:23" ht="11.25">
      <c r="A43" s="25">
        <f t="shared" si="3"/>
        <v>4</v>
      </c>
      <c r="B43" s="1" t="str">
        <f>'recalc raw'!$C6</f>
        <v>Drift (2)</v>
      </c>
      <c r="C43" s="7">
        <f>C7-blanks!C$9</f>
        <v>4440199.197752457</v>
      </c>
      <c r="D43" s="7">
        <f>D7-blanks!D$9</f>
        <v>4601658.908965029</v>
      </c>
      <c r="E43" s="7">
        <f>E7-blanks!E$9</f>
        <v>4412784.497920317</v>
      </c>
      <c r="F43" s="7">
        <f>F7-blanks!F$9</f>
        <v>796802.6434525937</v>
      </c>
      <c r="G43" s="7">
        <f>G7-blanks!G$9</f>
        <v>385984.03621430945</v>
      </c>
      <c r="H43" s="7">
        <f>H7-blanks!H$9</f>
        <v>4094604.0054812604</v>
      </c>
      <c r="I43" s="7">
        <f>I7-blanks!I$9</f>
        <v>445160.1783819063</v>
      </c>
      <c r="J43" s="7">
        <f>J7-blanks!J$9</f>
        <v>25446.497219540037</v>
      </c>
      <c r="K43" s="7">
        <f>K7-blanks!K$9</f>
        <v>284.980098183273</v>
      </c>
      <c r="L43" s="7">
        <f>L7-blanks!L$9</f>
        <v>1596666.6213248954</v>
      </c>
      <c r="M43" s="7">
        <f>M7-blanks!M$9</f>
        <v>0</v>
      </c>
      <c r="N43" s="107">
        <f>N7-blanks!N$9</f>
        <v>0</v>
      </c>
      <c r="O43" s="7">
        <f>O7-blanks!O$9</f>
        <v>0</v>
      </c>
      <c r="P43" s="7">
        <f>P7-blanks!P$9</f>
        <v>0</v>
      </c>
      <c r="Q43" s="7">
        <f>Q7-blanks!Q$9</f>
        <v>0</v>
      </c>
      <c r="R43" s="7">
        <f>R7-blanks!R$9</f>
        <v>0</v>
      </c>
      <c r="S43" s="7">
        <f>S7-blanks!S$9</f>
        <v>0</v>
      </c>
      <c r="T43" s="7">
        <f>T7-blanks!T$9</f>
        <v>292.9287660117323</v>
      </c>
      <c r="U43" s="7">
        <f>U7-blanks!U$9</f>
        <v>0</v>
      </c>
      <c r="V43" s="7">
        <f>V7-blanks!V$9</f>
        <v>0</v>
      </c>
      <c r="W43" s="7"/>
    </row>
    <row r="44" spans="1:23" ht="11.25">
      <c r="A44" s="25">
        <f t="shared" si="3"/>
        <v>5</v>
      </c>
      <c r="B44" s="1" t="str">
        <f>'recalc raw'!$C7</f>
        <v>JP-1 (1)</v>
      </c>
      <c r="C44" s="7">
        <f>C8-blanks!C$9</f>
        <v>3976771.293104783</v>
      </c>
      <c r="D44" s="7">
        <f>D8-blanks!D$9</f>
        <v>235912.24814171958</v>
      </c>
      <c r="E44" s="7">
        <f>E8-blanks!E$9</f>
        <v>2948265.932166811</v>
      </c>
      <c r="F44" s="7">
        <f>F8-blanks!F$9</f>
        <v>5070800.353403878</v>
      </c>
      <c r="G44" s="7">
        <f>G8-blanks!G$9</f>
        <v>266765.7789671818</v>
      </c>
      <c r="H44" s="7">
        <f>H8-blanks!H$9</f>
        <v>215150.21298887112</v>
      </c>
      <c r="I44" s="7">
        <f>I8-blanks!I$9</f>
        <v>4616.98890535285</v>
      </c>
      <c r="J44" s="7">
        <f>J8-blanks!J$9</f>
        <v>303.1725</v>
      </c>
      <c r="K44" s="7">
        <f>K8-blanks!K$9</f>
        <v>21.940098183273022</v>
      </c>
      <c r="L44" s="7">
        <f>L8-blanks!L$9</f>
        <v>1988.3718620026111</v>
      </c>
      <c r="M44" s="7">
        <f>M8-blanks!M$9</f>
        <v>0</v>
      </c>
      <c r="N44" s="107">
        <f>N8-blanks!N$9</f>
        <v>0</v>
      </c>
      <c r="O44" s="7">
        <f>O8-blanks!O$9</f>
        <v>0</v>
      </c>
      <c r="P44" s="7">
        <f>P8-blanks!P$9</f>
        <v>0</v>
      </c>
      <c r="Q44" s="7">
        <f>Q8-blanks!Q$9</f>
        <v>0</v>
      </c>
      <c r="R44" s="7">
        <f>R8-blanks!R$9</f>
        <v>0</v>
      </c>
      <c r="S44" s="7">
        <f>S8-blanks!S$9</f>
        <v>0</v>
      </c>
      <c r="T44" s="7">
        <f>T8-blanks!T$9</f>
        <v>29.888766011732315</v>
      </c>
      <c r="U44" s="7">
        <f>U8-blanks!U$9</f>
        <v>0</v>
      </c>
      <c r="V44" s="7">
        <f>V8-blanks!V$9</f>
        <v>0</v>
      </c>
      <c r="W44" s="7"/>
    </row>
    <row r="45" spans="1:23" ht="11.25">
      <c r="A45" s="25">
        <f t="shared" si="3"/>
        <v>6</v>
      </c>
      <c r="B45" s="1" t="str">
        <f>'recalc raw'!$C8</f>
        <v>132R1(36-45)</v>
      </c>
      <c r="C45" s="7">
        <f>C9-blanks!C$9</f>
        <v>4849106.244616433</v>
      </c>
      <c r="D45" s="7">
        <f>D9-blanks!D$9</f>
        <v>5578051.946405277</v>
      </c>
      <c r="E45" s="7">
        <f>E9-blanks!E$9</f>
        <v>2797822.0818180917</v>
      </c>
      <c r="F45" s="7">
        <f>F9-blanks!F$9</f>
        <v>889826.3634038776</v>
      </c>
      <c r="G45" s="7">
        <f>G9-blanks!G$9</f>
        <v>336771.0005964835</v>
      </c>
      <c r="H45" s="7">
        <f>H9-blanks!H$9</f>
        <v>4309971.874902902</v>
      </c>
      <c r="I45" s="7">
        <f>I9-blanks!I$9</f>
        <v>548697.007253317</v>
      </c>
      <c r="J45" s="7">
        <f>J9-blanks!J$9</f>
        <v>1330.5974999999999</v>
      </c>
      <c r="K45" s="7">
        <f>K9-blanks!K$9</f>
        <v>38.85009818327302</v>
      </c>
      <c r="L45" s="7">
        <f>L9-blanks!L$9</f>
        <v>250465.98071102143</v>
      </c>
      <c r="M45" s="7">
        <f>M9-blanks!M$9</f>
        <v>0</v>
      </c>
      <c r="N45" s="107">
        <f>N9-blanks!N$9</f>
        <v>0</v>
      </c>
      <c r="O45" s="7">
        <f>O9-blanks!O$9</f>
        <v>0</v>
      </c>
      <c r="P45" s="7">
        <f>P9-blanks!P$9</f>
        <v>0</v>
      </c>
      <c r="Q45" s="7">
        <f>Q9-blanks!Q$9</f>
        <v>0</v>
      </c>
      <c r="R45" s="7">
        <f>R9-blanks!R$9</f>
        <v>0</v>
      </c>
      <c r="S45" s="7">
        <f>S9-blanks!S$9</f>
        <v>0</v>
      </c>
      <c r="T45" s="7">
        <f>T9-blanks!T$9</f>
        <v>46.79876601173231</v>
      </c>
      <c r="U45" s="7">
        <f>U9-blanks!U$9</f>
        <v>0</v>
      </c>
      <c r="V45" s="7">
        <f>V9-blanks!V$9</f>
        <v>0</v>
      </c>
      <c r="W45" s="7"/>
    </row>
    <row r="46" spans="1:23" ht="11.25">
      <c r="A46" s="25">
        <f t="shared" si="3"/>
        <v>7</v>
      </c>
      <c r="B46" s="1" t="str">
        <f>'recalc raw'!$C9</f>
        <v>Drift (3)</v>
      </c>
      <c r="C46" s="7">
        <f>C10-blanks!C$9</f>
        <v>4323462.182985417</v>
      </c>
      <c r="D46" s="7">
        <f>D10-blanks!D$9</f>
        <v>4594432.386935015</v>
      </c>
      <c r="E46" s="7">
        <f>E10-blanks!E$9</f>
        <v>4376843.366998565</v>
      </c>
      <c r="F46" s="7">
        <f>F10-blanks!F$9</f>
        <v>791101.3300234328</v>
      </c>
      <c r="G46" s="7">
        <f>G10-blanks!G$9</f>
        <v>392486.71928258735</v>
      </c>
      <c r="H46" s="7">
        <f>H10-blanks!H$9</f>
        <v>4071229.2207255536</v>
      </c>
      <c r="I46" s="7">
        <f>I10-blanks!I$9</f>
        <v>452376.04997331597</v>
      </c>
      <c r="J46" s="7">
        <f>J10-blanks!J$9</f>
        <v>25509.396791780364</v>
      </c>
      <c r="K46" s="7">
        <f>K10-blanks!K$9</f>
        <v>296.755098183273</v>
      </c>
      <c r="L46" s="7">
        <f>L10-blanks!L$9</f>
        <v>1587909.44914917</v>
      </c>
      <c r="M46" s="7">
        <f>M10-blanks!M$9</f>
        <v>0</v>
      </c>
      <c r="N46" s="107">
        <f>N10-blanks!N$9</f>
        <v>0</v>
      </c>
      <c r="O46" s="7">
        <f>O10-blanks!O$9</f>
        <v>0</v>
      </c>
      <c r="P46" s="7">
        <f>P10-blanks!P$9</f>
        <v>0</v>
      </c>
      <c r="Q46" s="7">
        <f>Q10-blanks!Q$9</f>
        <v>0</v>
      </c>
      <c r="R46" s="7">
        <f>R10-blanks!R$9</f>
        <v>0</v>
      </c>
      <c r="S46" s="7">
        <f>S10-blanks!S$9</f>
        <v>0</v>
      </c>
      <c r="T46" s="7">
        <f>T10-blanks!T$9</f>
        <v>304.7037660117323</v>
      </c>
      <c r="U46" s="7">
        <f>U10-blanks!U$9</f>
        <v>0</v>
      </c>
      <c r="V46" s="7">
        <f>V10-blanks!V$9</f>
        <v>0</v>
      </c>
      <c r="W46" s="7"/>
    </row>
    <row r="47" spans="1:23" ht="11.25">
      <c r="A47" s="25">
        <f t="shared" si="3"/>
        <v>8</v>
      </c>
      <c r="B47" s="1" t="str">
        <f>'recalc raw'!$C10</f>
        <v>133R2(45-50)</v>
      </c>
      <c r="C47" s="7">
        <f>C11-blanks!C$9</f>
        <v>4813358.666721026</v>
      </c>
      <c r="D47" s="7">
        <f>D11-blanks!D$9</f>
        <v>5668026.622348255</v>
      </c>
      <c r="E47" s="7">
        <f>E11-blanks!E$9</f>
        <v>3123868.6068021497</v>
      </c>
      <c r="F47" s="7">
        <f>F11-blanks!F$9</f>
        <v>906716.2197381301</v>
      </c>
      <c r="G47" s="7">
        <f>G11-blanks!G$9</f>
        <v>348953.2633623655</v>
      </c>
      <c r="H47" s="7">
        <f>H11-blanks!H$9</f>
        <v>3672421.728424885</v>
      </c>
      <c r="I47" s="7">
        <f>I11-blanks!I$9</f>
        <v>580065.0866880292</v>
      </c>
      <c r="J47" s="7">
        <f>J11-blanks!J$9</f>
        <v>1837.3775</v>
      </c>
      <c r="K47" s="7">
        <f>K11-blanks!K$9</f>
        <v>47.220111736762235</v>
      </c>
      <c r="L47" s="7">
        <f>L11-blanks!L$9</f>
        <v>221046.3627344354</v>
      </c>
      <c r="M47" s="7">
        <f>M11-blanks!M$9</f>
        <v>0</v>
      </c>
      <c r="N47" s="107">
        <f>N11-blanks!N$9</f>
        <v>0</v>
      </c>
      <c r="O47" s="7">
        <f>O11-blanks!O$9</f>
        <v>0</v>
      </c>
      <c r="P47" s="7">
        <f>P11-blanks!P$9</f>
        <v>0</v>
      </c>
      <c r="Q47" s="7">
        <f>Q11-blanks!Q$9</f>
        <v>0</v>
      </c>
      <c r="R47" s="7">
        <f>R11-blanks!R$9</f>
        <v>0</v>
      </c>
      <c r="S47" s="7">
        <f>S11-blanks!S$9</f>
        <v>0</v>
      </c>
      <c r="T47" s="7">
        <f>T11-blanks!T$9</f>
        <v>55.16877956522153</v>
      </c>
      <c r="U47" s="7">
        <f>U11-blanks!U$9</f>
        <v>0</v>
      </c>
      <c r="V47" s="7">
        <f>V11-blanks!V$9</f>
        <v>0</v>
      </c>
      <c r="W47" s="7"/>
    </row>
    <row r="48" spans="1:23" ht="11.25">
      <c r="A48" s="25">
        <f t="shared" si="3"/>
        <v>9</v>
      </c>
      <c r="B48" s="1" t="str">
        <f>'recalc raw'!$C11</f>
        <v>134R2(21-26)</v>
      </c>
      <c r="C48" s="7">
        <f>C12-blanks!C$9</f>
        <v>4896208.478937762</v>
      </c>
      <c r="D48" s="7">
        <f>D12-blanks!D$9</f>
        <v>5610035.373361394</v>
      </c>
      <c r="E48" s="7">
        <f>E12-blanks!E$9</f>
        <v>3004415.442742861</v>
      </c>
      <c r="F48" s="7">
        <f>F12-blanks!F$9</f>
        <v>980026.689693451</v>
      </c>
      <c r="G48" s="7">
        <f>G12-blanks!G$9</f>
        <v>378638.4166248242</v>
      </c>
      <c r="H48" s="7">
        <f>H12-blanks!H$9</f>
        <v>4173222.869086251</v>
      </c>
      <c r="I48" s="7">
        <f>I12-blanks!I$9</f>
        <v>497911.5618362303</v>
      </c>
      <c r="J48" s="7">
        <f>J12-blanks!J$9</f>
        <v>1187.3075</v>
      </c>
      <c r="K48" s="7">
        <f>K12-blanks!K$9</f>
        <v>51.39509818327302</v>
      </c>
      <c r="L48" s="7">
        <f>L12-blanks!L$9</f>
        <v>233455.9475</v>
      </c>
      <c r="M48" s="7">
        <f>M12-blanks!M$9</f>
        <v>0</v>
      </c>
      <c r="N48" s="107">
        <f>N12-blanks!N$9</f>
        <v>0</v>
      </c>
      <c r="O48" s="7">
        <f>O12-blanks!O$9</f>
        <v>0</v>
      </c>
      <c r="P48" s="7">
        <f>P12-blanks!P$9</f>
        <v>0</v>
      </c>
      <c r="Q48" s="7">
        <f>Q12-blanks!Q$9</f>
        <v>0</v>
      </c>
      <c r="R48" s="7">
        <f>R12-blanks!R$9</f>
        <v>0</v>
      </c>
      <c r="S48" s="7">
        <f>S12-blanks!S$9</f>
        <v>0</v>
      </c>
      <c r="T48" s="7">
        <f>T12-blanks!T$9</f>
        <v>59.34376601173231</v>
      </c>
      <c r="U48" s="7">
        <f>U12-blanks!U$9</f>
        <v>0</v>
      </c>
      <c r="V48" s="7">
        <f>V12-blanks!V$9</f>
        <v>0</v>
      </c>
      <c r="W48" s="7"/>
    </row>
    <row r="49" spans="1:23" ht="11.25">
      <c r="A49" s="25">
        <f t="shared" si="3"/>
        <v>10</v>
      </c>
      <c r="B49" s="1" t="str">
        <f>'recalc raw'!$C12</f>
        <v>135R2(53-63)</v>
      </c>
      <c r="C49" s="7">
        <f>C13-blanks!C$9</f>
        <v>4634158.17341666</v>
      </c>
      <c r="D49" s="7">
        <f>D13-blanks!D$9</f>
        <v>5197019.335742153</v>
      </c>
      <c r="E49" s="7">
        <f>E13-blanks!E$9</f>
        <v>2754567.8839893807</v>
      </c>
      <c r="F49" s="7">
        <f>F13-blanks!F$9</f>
        <v>1272153.2455153412</v>
      </c>
      <c r="G49" s="7">
        <f>G13-blanks!G$9</f>
        <v>315997.1873675584</v>
      </c>
      <c r="H49" s="7">
        <f>H13-blanks!H$9</f>
        <v>4887775.879358469</v>
      </c>
      <c r="I49" s="7">
        <f>I13-blanks!I$9</f>
        <v>364363.4851190106</v>
      </c>
      <c r="J49" s="7">
        <f>J13-blanks!J$9</f>
        <v>921.7391572568454</v>
      </c>
      <c r="K49" s="7">
        <f>K13-blanks!K$9</f>
        <v>21.260098183273023</v>
      </c>
      <c r="L49" s="7">
        <f>L13-blanks!L$9</f>
        <v>240904.99774730045</v>
      </c>
      <c r="M49" s="7">
        <f>M13-blanks!M$9</f>
        <v>0</v>
      </c>
      <c r="N49" s="107">
        <f>N13-blanks!N$9</f>
        <v>0</v>
      </c>
      <c r="O49" s="7">
        <f>O13-blanks!O$9</f>
        <v>0</v>
      </c>
      <c r="P49" s="7">
        <f>P13-blanks!P$9</f>
        <v>0</v>
      </c>
      <c r="Q49" s="7">
        <f>Q13-blanks!Q$9</f>
        <v>0</v>
      </c>
      <c r="R49" s="7">
        <f>R13-blanks!R$9</f>
        <v>0</v>
      </c>
      <c r="S49" s="7">
        <f>S13-blanks!S$9</f>
        <v>0</v>
      </c>
      <c r="T49" s="7">
        <f>T13-blanks!T$9</f>
        <v>29.208766011732315</v>
      </c>
      <c r="U49" s="7">
        <f>U13-blanks!U$9</f>
        <v>0</v>
      </c>
      <c r="V49" s="7">
        <f>V13-blanks!V$9</f>
        <v>0</v>
      </c>
      <c r="W49" s="7"/>
    </row>
    <row r="50" spans="1:23" ht="11.25">
      <c r="A50" s="25">
        <f t="shared" si="3"/>
        <v>11</v>
      </c>
      <c r="B50" s="1" t="str">
        <f>'recalc raw'!$C13</f>
        <v>JA-3 (1)</v>
      </c>
      <c r="C50" s="7">
        <f>C14-blanks!C$9</f>
        <v>5769005.6645873925</v>
      </c>
      <c r="D50" s="7">
        <f>D14-blanks!D$9</f>
        <v>5376108.962317942</v>
      </c>
      <c r="E50" s="7">
        <f>E14-blanks!E$9</f>
        <v>2379002.8066942515</v>
      </c>
      <c r="F50" s="7">
        <f>F14-blanks!F$9</f>
        <v>413592.7250976438</v>
      </c>
      <c r="G50" s="7">
        <f>G14-blanks!G$9</f>
        <v>247863.36684461185</v>
      </c>
      <c r="H50" s="7">
        <f>H14-blanks!H$9</f>
        <v>2272110.3348829127</v>
      </c>
      <c r="I50" s="7">
        <f>I14-blanks!I$9</f>
        <v>656684.3346745042</v>
      </c>
      <c r="J50" s="7">
        <f>J14-blanks!J$9</f>
        <v>69837.32677029171</v>
      </c>
      <c r="K50" s="7">
        <f>K14-blanks!K$9</f>
        <v>76.52154494088764</v>
      </c>
      <c r="L50" s="7">
        <f>L14-blanks!L$9</f>
        <v>390001.27531532286</v>
      </c>
      <c r="M50" s="7">
        <f>M14-blanks!M$9</f>
        <v>0</v>
      </c>
      <c r="N50" s="107">
        <f>N14-blanks!N$9</f>
        <v>0</v>
      </c>
      <c r="O50" s="7">
        <f>O14-blanks!O$9</f>
        <v>0</v>
      </c>
      <c r="P50" s="7">
        <f>P14-blanks!P$9</f>
        <v>0</v>
      </c>
      <c r="Q50" s="7">
        <f>Q14-blanks!Q$9</f>
        <v>0</v>
      </c>
      <c r="R50" s="7">
        <f>R14-blanks!R$9</f>
        <v>0</v>
      </c>
      <c r="S50" s="7">
        <f>S14-blanks!S$9</f>
        <v>0</v>
      </c>
      <c r="T50" s="7">
        <f>T14-blanks!T$9</f>
        <v>84.47021276934693</v>
      </c>
      <c r="U50" s="7">
        <f>U14-blanks!U$9</f>
        <v>0</v>
      </c>
      <c r="V50" s="7">
        <f>V14-blanks!V$9</f>
        <v>0</v>
      </c>
      <c r="W50" s="7"/>
    </row>
    <row r="51" spans="1:23" ht="11.25">
      <c r="A51" s="25">
        <f t="shared" si="3"/>
        <v>12</v>
      </c>
      <c r="B51" s="1" t="str">
        <f>'recalc raw'!$C14</f>
        <v>Drift (4)</v>
      </c>
      <c r="C51" s="7">
        <f>C15-blanks!C$9</f>
        <v>4495087.172163398</v>
      </c>
      <c r="D51" s="7">
        <f>D15-blanks!D$9</f>
        <v>4738276.394604522</v>
      </c>
      <c r="E51" s="7">
        <f>E15-blanks!E$9</f>
        <v>4428543.2999838395</v>
      </c>
      <c r="F51" s="7">
        <f>F15-blanks!F$9</f>
        <v>797736.0199616617</v>
      </c>
      <c r="G51" s="7">
        <f>G15-blanks!G$9</f>
        <v>389284.5959875981</v>
      </c>
      <c r="H51" s="7">
        <f>H15-blanks!H$9</f>
        <v>4072757.5629115277</v>
      </c>
      <c r="I51" s="7">
        <f>I15-blanks!I$9</f>
        <v>455780.81835729635</v>
      </c>
      <c r="J51" s="7">
        <f>J15-blanks!J$9</f>
        <v>25658.09683153864</v>
      </c>
      <c r="K51" s="7">
        <f>K15-blanks!K$9</f>
        <v>308.88132170638835</v>
      </c>
      <c r="L51" s="7">
        <f>L15-blanks!L$9</f>
        <v>1637376.3175000001</v>
      </c>
      <c r="M51" s="7">
        <f>M15-blanks!M$9</f>
        <v>0</v>
      </c>
      <c r="N51" s="107">
        <f>N15-blanks!N$9</f>
        <v>0</v>
      </c>
      <c r="O51" s="7">
        <f>O15-blanks!O$9</f>
        <v>0</v>
      </c>
      <c r="P51" s="7">
        <f>P15-blanks!P$9</f>
        <v>0</v>
      </c>
      <c r="Q51" s="7">
        <f>Q15-blanks!Q$9</f>
        <v>0</v>
      </c>
      <c r="R51" s="7">
        <f>R15-blanks!R$9</f>
        <v>0</v>
      </c>
      <c r="S51" s="7">
        <f>S15-blanks!S$9</f>
        <v>0</v>
      </c>
      <c r="T51" s="7">
        <f>T15-blanks!T$9</f>
        <v>316.82998953484764</v>
      </c>
      <c r="U51" s="7">
        <f>U15-blanks!U$9</f>
        <v>0</v>
      </c>
      <c r="V51" s="7">
        <f>V15-blanks!V$9</f>
        <v>0</v>
      </c>
      <c r="W51" s="7"/>
    </row>
    <row r="52" spans="1:23" ht="11.25">
      <c r="A52" s="25">
        <f t="shared" si="3"/>
        <v>13</v>
      </c>
      <c r="B52" s="1" t="str">
        <f>'recalc raw'!$C15</f>
        <v>DTS-1 (1)</v>
      </c>
      <c r="C52" s="7">
        <f>C16-blanks!C$9</f>
        <v>3861116.9123642147</v>
      </c>
      <c r="D52" s="7">
        <f>D16-blanks!D$9</f>
        <v>60019.69659355113</v>
      </c>
      <c r="E52" s="7">
        <f>E16-blanks!E$9</f>
        <v>3179576.526719285</v>
      </c>
      <c r="F52" s="7">
        <f>F16-blanks!F$9</f>
        <v>5398428.768200305</v>
      </c>
      <c r="G52" s="7">
        <f>G16-blanks!G$9</f>
        <v>283474.32580816495</v>
      </c>
      <c r="H52" s="7">
        <f>H16-blanks!H$9</f>
        <v>48454.96567404052</v>
      </c>
      <c r="I52" s="7">
        <f>I16-blanks!I$9</f>
        <v>1259.1569113756223</v>
      </c>
      <c r="J52" s="7">
        <f>J16-blanks!J$9</f>
        <v>-62.2725</v>
      </c>
      <c r="K52" s="7">
        <f>K16-blanks!K$9</f>
        <v>-9.024901816726977</v>
      </c>
      <c r="L52" s="7">
        <f>L16-blanks!L$9</f>
        <v>2191.2275</v>
      </c>
      <c r="M52" s="7">
        <f>M16-blanks!M$9</f>
        <v>0</v>
      </c>
      <c r="N52" s="107">
        <f>N16-blanks!N$9</f>
        <v>0</v>
      </c>
      <c r="O52" s="7">
        <f>O16-blanks!O$9</f>
        <v>0</v>
      </c>
      <c r="P52" s="7">
        <f>P16-blanks!P$9</f>
        <v>0</v>
      </c>
      <c r="Q52" s="7">
        <f>Q16-blanks!Q$9</f>
        <v>0</v>
      </c>
      <c r="R52" s="7">
        <f>R16-blanks!R$9</f>
        <v>0</v>
      </c>
      <c r="S52" s="7">
        <f>S16-blanks!S$9</f>
        <v>0</v>
      </c>
      <c r="T52" s="7">
        <f>T16-blanks!T$9</f>
        <v>-1.0762339882676848</v>
      </c>
      <c r="U52" s="7">
        <f>U16-blanks!U$9</f>
        <v>0</v>
      </c>
      <c r="V52" s="7">
        <f>V16-blanks!V$9</f>
        <v>0</v>
      </c>
      <c r="W52" s="7"/>
    </row>
    <row r="53" spans="1:23" ht="11.25">
      <c r="A53" s="25">
        <f t="shared" si="3"/>
        <v>14</v>
      </c>
      <c r="B53" s="1" t="str">
        <f>'recalc raw'!$C16</f>
        <v>136R2(4-14)</v>
      </c>
      <c r="C53" s="7">
        <f>C17-blanks!C$9</f>
        <v>4147281.2764862548</v>
      </c>
      <c r="D53" s="7">
        <f>D17-blanks!D$9</f>
        <v>2255581.622100879</v>
      </c>
      <c r="E53" s="7">
        <f>E17-blanks!E$9</f>
        <v>3824890.3779203165</v>
      </c>
      <c r="F53" s="7">
        <f>F17-blanks!F$9</f>
        <v>3566566.216426206</v>
      </c>
      <c r="G53" s="7">
        <f>G17-blanks!G$9</f>
        <v>359677.5297129526</v>
      </c>
      <c r="H53" s="7">
        <f>H17-blanks!H$9</f>
        <v>2095777.053255258</v>
      </c>
      <c r="I53" s="7">
        <f>I17-blanks!I$9</f>
        <v>68828.3491406714</v>
      </c>
      <c r="J53" s="7">
        <f>J17-blanks!J$9</f>
        <v>592.3575000000001</v>
      </c>
      <c r="K53" s="7">
        <f>K17-blanks!K$9</f>
        <v>44.87009818327303</v>
      </c>
      <c r="L53" s="7">
        <f>L17-blanks!L$9</f>
        <v>58542.047934729264</v>
      </c>
      <c r="M53" s="7">
        <f>M17-blanks!M$9</f>
        <v>0</v>
      </c>
      <c r="N53" s="107">
        <f>N17-blanks!N$9</f>
        <v>0</v>
      </c>
      <c r="O53" s="7">
        <f>O17-blanks!O$9</f>
        <v>0</v>
      </c>
      <c r="P53" s="7">
        <f>P17-blanks!P$9</f>
        <v>0</v>
      </c>
      <c r="Q53" s="7">
        <f>Q17-blanks!Q$9</f>
        <v>0</v>
      </c>
      <c r="R53" s="7">
        <f>R17-blanks!R$9</f>
        <v>0</v>
      </c>
      <c r="S53" s="7">
        <f>S17-blanks!S$9</f>
        <v>0</v>
      </c>
      <c r="T53" s="7">
        <f>T17-blanks!T$9</f>
        <v>52.81876601173232</v>
      </c>
      <c r="U53" s="7">
        <f>U17-blanks!U$9</f>
        <v>0</v>
      </c>
      <c r="V53" s="7">
        <f>V17-blanks!V$9</f>
        <v>0</v>
      </c>
      <c r="W53" s="7"/>
    </row>
    <row r="54" spans="1:23" ht="11.25">
      <c r="A54" s="25">
        <f t="shared" si="3"/>
        <v>15</v>
      </c>
      <c r="B54" s="1" t="str">
        <f>'recalc raw'!$C17</f>
        <v>137R2(132-135)</v>
      </c>
      <c r="C54" s="7">
        <f>C18-blanks!C$9</f>
        <v>3532781.2296678685</v>
      </c>
      <c r="D54" s="7">
        <f>D18-blanks!D$9</f>
        <v>3031125.169551877</v>
      </c>
      <c r="E54" s="7">
        <f>E18-blanks!E$9</f>
        <v>11106627.686983155</v>
      </c>
      <c r="F54" s="7">
        <f>F18-blanks!F$9</f>
        <v>561546.8249317658</v>
      </c>
      <c r="G54" s="7">
        <f>G18-blanks!G$9</f>
        <v>868115.3043711582</v>
      </c>
      <c r="H54" s="7">
        <f>H18-blanks!H$9</f>
        <v>3383327.289777932</v>
      </c>
      <c r="I54" s="7">
        <f>I18-blanks!I$9</f>
        <v>399906.3760846338</v>
      </c>
      <c r="J54" s="7">
        <f>J18-blanks!J$9</f>
        <v>864.1935784681655</v>
      </c>
      <c r="K54" s="7">
        <f>K18-blanks!K$9</f>
        <v>1146.8511046031026</v>
      </c>
      <c r="L54" s="7">
        <f>L18-blanks!L$9</f>
        <v>4819790.892785747</v>
      </c>
      <c r="M54" s="7">
        <f>M18-blanks!M$9</f>
        <v>0</v>
      </c>
      <c r="N54" s="107">
        <f>N18-blanks!N$9</f>
        <v>0</v>
      </c>
      <c r="O54" s="7">
        <f>O18-blanks!O$9</f>
        <v>0</v>
      </c>
      <c r="P54" s="7">
        <f>P18-blanks!P$9</f>
        <v>0</v>
      </c>
      <c r="Q54" s="7">
        <f>Q18-blanks!Q$9</f>
        <v>0</v>
      </c>
      <c r="R54" s="7">
        <f>R18-blanks!R$9</f>
        <v>0</v>
      </c>
      <c r="S54" s="7">
        <f>S18-blanks!S$9</f>
        <v>0</v>
      </c>
      <c r="T54" s="7">
        <f>T18-blanks!T$9</f>
        <v>1154.799772431562</v>
      </c>
      <c r="U54" s="7">
        <f>U18-blanks!U$9</f>
        <v>0</v>
      </c>
      <c r="V54" s="7">
        <f>V18-blanks!V$9</f>
        <v>0</v>
      </c>
      <c r="W54" s="7"/>
    </row>
    <row r="55" spans="1:23" ht="11.25">
      <c r="A55" s="25">
        <f t="shared" si="3"/>
        <v>16</v>
      </c>
      <c r="B55" s="1" t="str">
        <f>'recalc raw'!$C18</f>
        <v>138R3(69-79)</v>
      </c>
      <c r="C55" s="7">
        <f>C19-blanks!C$9</f>
        <v>4969257.974755084</v>
      </c>
      <c r="D55" s="7">
        <f>D19-blanks!D$9</f>
        <v>5511306.848361393</v>
      </c>
      <c r="E55" s="7">
        <f>E19-blanks!E$9</f>
        <v>2778719.4319090424</v>
      </c>
      <c r="F55" s="7">
        <f>F19-blanks!F$9</f>
        <v>1094339.4270936882</v>
      </c>
      <c r="G55" s="7">
        <f>G19-blanks!G$9</f>
        <v>349597.9183290427</v>
      </c>
      <c r="H55" s="7">
        <f>H19-blanks!H$9</f>
        <v>4465591.1373566175</v>
      </c>
      <c r="I55" s="7">
        <f>I19-blanks!I$9</f>
        <v>491131.78673138964</v>
      </c>
      <c r="J55" s="7">
        <f>J19-blanks!J$9</f>
        <v>1548.3179702713471</v>
      </c>
      <c r="K55" s="7">
        <f>K19-blanks!K$9</f>
        <v>19.640098183273025</v>
      </c>
      <c r="L55" s="7">
        <f>L19-blanks!L$9</f>
        <v>204606.9493252818</v>
      </c>
      <c r="M55" s="7">
        <f>M19-blanks!M$9</f>
        <v>0</v>
      </c>
      <c r="N55" s="107">
        <f>N19-blanks!N$9</f>
        <v>0</v>
      </c>
      <c r="O55" s="7">
        <f>O19-blanks!O$9</f>
        <v>0</v>
      </c>
      <c r="P55" s="7">
        <f>P19-blanks!P$9</f>
        <v>0</v>
      </c>
      <c r="Q55" s="7">
        <f>Q19-blanks!Q$9</f>
        <v>0</v>
      </c>
      <c r="R55" s="7">
        <f>R19-blanks!R$9</f>
        <v>0</v>
      </c>
      <c r="S55" s="7">
        <f>S19-blanks!S$9</f>
        <v>0</v>
      </c>
      <c r="T55" s="7">
        <f>T19-blanks!T$9</f>
        <v>27.588766011732318</v>
      </c>
      <c r="U55" s="7">
        <f>U19-blanks!U$9</f>
        <v>0</v>
      </c>
      <c r="V55" s="7">
        <f>V19-blanks!V$9</f>
        <v>0</v>
      </c>
      <c r="W55" s="7"/>
    </row>
    <row r="56" spans="1:23" ht="11.25">
      <c r="A56" s="25">
        <f t="shared" si="3"/>
        <v>17</v>
      </c>
      <c r="B56" s="1" t="str">
        <f>'recalc raw'!$C19</f>
        <v>Drift (5)</v>
      </c>
      <c r="C56" s="7">
        <f>C20-blanks!C$9</f>
        <v>4472124.795309015</v>
      </c>
      <c r="D56" s="7">
        <f>D20-blanks!D$9</f>
        <v>4723847.021510776</v>
      </c>
      <c r="E56" s="7">
        <f>E20-blanks!E$9</f>
        <v>4625975.812015575</v>
      </c>
      <c r="F56" s="7">
        <f>F20-blanks!F$9</f>
        <v>794941.7784038776</v>
      </c>
      <c r="G56" s="7">
        <f>G20-blanks!G$9</f>
        <v>407614.1645694996</v>
      </c>
      <c r="H56" s="7">
        <f>H20-blanks!H$9</f>
        <v>4203265.426538644</v>
      </c>
      <c r="I56" s="7">
        <f>I20-blanks!I$9</f>
        <v>467432.239338863</v>
      </c>
      <c r="J56" s="7">
        <f>J20-blanks!J$9</f>
        <v>26252.430792521103</v>
      </c>
      <c r="K56" s="7">
        <f>K20-blanks!K$9</f>
        <v>327.070098183273</v>
      </c>
      <c r="L56" s="7">
        <f>L20-blanks!L$9</f>
        <v>1610838.7345832572</v>
      </c>
      <c r="M56" s="7">
        <f>M20-blanks!M$9</f>
        <v>0</v>
      </c>
      <c r="N56" s="107">
        <f>N20-blanks!N$9</f>
        <v>0</v>
      </c>
      <c r="O56" s="7">
        <f>O20-blanks!O$9</f>
        <v>0</v>
      </c>
      <c r="P56" s="7">
        <f>P20-blanks!P$9</f>
        <v>0</v>
      </c>
      <c r="Q56" s="7">
        <f>Q20-blanks!Q$9</f>
        <v>0</v>
      </c>
      <c r="R56" s="7">
        <f>R20-blanks!R$9</f>
        <v>0</v>
      </c>
      <c r="S56" s="7">
        <f>S20-blanks!S$9</f>
        <v>0</v>
      </c>
      <c r="T56" s="7">
        <f>T20-blanks!T$9</f>
        <v>335.0187660117323</v>
      </c>
      <c r="U56" s="7">
        <f>U20-blanks!U$9</f>
        <v>0</v>
      </c>
      <c r="V56" s="7">
        <f>V20-blanks!V$9</f>
        <v>0</v>
      </c>
      <c r="W56" s="7"/>
    </row>
    <row r="57" spans="1:23" ht="11.25">
      <c r="A57" s="25">
        <f t="shared" si="3"/>
        <v>18</v>
      </c>
      <c r="B57" s="1" t="str">
        <f>'recalc raw'!$C20</f>
        <v>BIR-1 (2)</v>
      </c>
      <c r="C57" s="7">
        <f>C21-blanks!C$9</f>
        <v>4465439.849407935</v>
      </c>
      <c r="D57" s="7">
        <f>D21-blanks!D$9</f>
        <v>5417828.391104925</v>
      </c>
      <c r="E57" s="7">
        <f>E21-blanks!E$9</f>
        <v>4292350.702920317</v>
      </c>
      <c r="F57" s="7">
        <f>F21-blanks!F$9</f>
        <v>1072512.8303867949</v>
      </c>
      <c r="G57" s="7">
        <f>G21-blanks!G$9</f>
        <v>420726.13287460554</v>
      </c>
      <c r="H57" s="7">
        <f>H21-blanks!H$9</f>
        <v>4823560.332470753</v>
      </c>
      <c r="I57" s="7">
        <f>I21-blanks!I$9</f>
        <v>379783.44863810943</v>
      </c>
      <c r="J57" s="7">
        <f>J21-blanks!J$9</f>
        <v>1139.0874999999999</v>
      </c>
      <c r="K57" s="7">
        <f>K21-blanks!K$9</f>
        <v>31.02509818327303</v>
      </c>
      <c r="L57" s="7">
        <f>L21-blanks!L$9</f>
        <v>572954.0150610987</v>
      </c>
      <c r="M57" s="7">
        <f>M21-blanks!M$9</f>
        <v>0</v>
      </c>
      <c r="N57" s="107">
        <f>N21-blanks!N$9</f>
        <v>0</v>
      </c>
      <c r="O57" s="7">
        <f>O21-blanks!O$9</f>
        <v>0</v>
      </c>
      <c r="P57" s="7">
        <f>P21-blanks!P$9</f>
        <v>0</v>
      </c>
      <c r="Q57" s="7">
        <f>Q21-blanks!Q$9</f>
        <v>0</v>
      </c>
      <c r="R57" s="7">
        <f>R21-blanks!R$9</f>
        <v>0</v>
      </c>
      <c r="S57" s="7">
        <f>S21-blanks!S$9</f>
        <v>0</v>
      </c>
      <c r="T57" s="7">
        <f>T21-blanks!T$9</f>
        <v>38.97376601173232</v>
      </c>
      <c r="U57" s="7">
        <f>U21-blanks!U$9</f>
        <v>0</v>
      </c>
      <c r="V57" s="7">
        <f>V21-blanks!V$9</f>
        <v>0</v>
      </c>
      <c r="W57" s="7"/>
    </row>
    <row r="58" spans="1:23" ht="11.25">
      <c r="A58" s="25">
        <f t="shared" si="3"/>
        <v>19</v>
      </c>
      <c r="B58" s="1" t="str">
        <f>'recalc raw'!$C21</f>
        <v>139R3(126-133)</v>
      </c>
      <c r="C58" s="7">
        <f>C22-blanks!C$9</f>
        <v>4290832.812632215</v>
      </c>
      <c r="D58" s="7">
        <f>D22-blanks!D$9</f>
        <v>5051151.588191848</v>
      </c>
      <c r="E58" s="7">
        <f>E22-blanks!E$9</f>
        <v>3545558.4170296434</v>
      </c>
      <c r="F58" s="7">
        <f>F22-blanks!F$9</f>
        <v>2706042.1291880435</v>
      </c>
      <c r="G58" s="7">
        <f>G22-blanks!G$9</f>
        <v>319637.92017964524</v>
      </c>
      <c r="H58" s="7">
        <f>H22-blanks!H$9</f>
        <v>2740299.5312406397</v>
      </c>
      <c r="I58" s="7">
        <f>I22-blanks!I$9</f>
        <v>224657.58627524725</v>
      </c>
      <c r="J58" s="7">
        <f>J22-blanks!J$9</f>
        <v>622.462732452387</v>
      </c>
      <c r="K58" s="7">
        <f>K22-blanks!K$9</f>
        <v>2.231415835016712</v>
      </c>
      <c r="L58" s="7">
        <f>L22-blanks!L$9</f>
        <v>90453.80236474513</v>
      </c>
      <c r="M58" s="7">
        <f>M22-blanks!M$9</f>
        <v>0</v>
      </c>
      <c r="N58" s="107">
        <f>N22-blanks!N$9</f>
        <v>0</v>
      </c>
      <c r="O58" s="7">
        <f>O22-blanks!O$9</f>
        <v>0</v>
      </c>
      <c r="P58" s="7">
        <f>P22-blanks!P$9</f>
        <v>0</v>
      </c>
      <c r="Q58" s="7">
        <f>Q22-blanks!Q$9</f>
        <v>0</v>
      </c>
      <c r="R58" s="7">
        <f>R22-blanks!R$9</f>
        <v>0</v>
      </c>
      <c r="S58" s="7">
        <f>S22-blanks!S$9</f>
        <v>0</v>
      </c>
      <c r="T58" s="7">
        <f>T22-blanks!T$9</f>
        <v>10.180083663476005</v>
      </c>
      <c r="U58" s="7">
        <f>U22-blanks!U$9</f>
        <v>0</v>
      </c>
      <c r="V58" s="7">
        <f>V22-blanks!V$9</f>
        <v>0</v>
      </c>
      <c r="W58" s="7"/>
    </row>
    <row r="59" spans="1:23" ht="11.25">
      <c r="A59" s="25">
        <f t="shared" si="3"/>
        <v>20</v>
      </c>
      <c r="B59" s="1" t="str">
        <f>'recalc raw'!$C22</f>
        <v>140R2(11-19)</v>
      </c>
      <c r="C59" s="7">
        <f>C23-blanks!C$9</f>
        <v>4504507.904530873</v>
      </c>
      <c r="D59" s="7">
        <f>D23-blanks!D$9</f>
        <v>1721278.7609356886</v>
      </c>
      <c r="E59" s="7">
        <f>E23-blanks!E$9</f>
        <v>5066920.352955573</v>
      </c>
      <c r="F59" s="7">
        <f>F23-blanks!F$9</f>
        <v>3330327.5565127297</v>
      </c>
      <c r="G59" s="7">
        <f>G23-blanks!G$9</f>
        <v>631890.0250323241</v>
      </c>
      <c r="H59" s="7">
        <f>H23-blanks!H$9</f>
        <v>1233211.2266256192</v>
      </c>
      <c r="I59" s="7">
        <f>I23-blanks!I$9</f>
        <v>69271.55278013895</v>
      </c>
      <c r="J59" s="7">
        <f>J23-blanks!J$9</f>
        <v>1214.6475411595936</v>
      </c>
      <c r="K59" s="7">
        <f>K23-blanks!K$9</f>
        <v>22.68301246451213</v>
      </c>
      <c r="L59" s="7">
        <f>L23-blanks!L$9</f>
        <v>273159.07083276747</v>
      </c>
      <c r="M59" s="7">
        <f>M23-blanks!M$9</f>
        <v>0</v>
      </c>
      <c r="N59" s="107">
        <f>N23-blanks!N$9</f>
        <v>0</v>
      </c>
      <c r="O59" s="7">
        <f>O23-blanks!O$9</f>
        <v>0</v>
      </c>
      <c r="P59" s="7">
        <f>P23-blanks!P$9</f>
        <v>0</v>
      </c>
      <c r="Q59" s="7">
        <f>Q23-blanks!Q$9</f>
        <v>0</v>
      </c>
      <c r="R59" s="7">
        <f>R23-blanks!R$9</f>
        <v>0</v>
      </c>
      <c r="S59" s="7">
        <f>S23-blanks!S$9</f>
        <v>0</v>
      </c>
      <c r="T59" s="7">
        <f>T23-blanks!T$9</f>
        <v>30.631680292971424</v>
      </c>
      <c r="U59" s="7">
        <f>U23-blanks!U$9</f>
        <v>0</v>
      </c>
      <c r="V59" s="7">
        <f>V23-blanks!V$9</f>
        <v>0</v>
      </c>
      <c r="W59" s="7"/>
    </row>
    <row r="60" spans="1:23" ht="11.25">
      <c r="A60" s="25">
        <f t="shared" si="3"/>
        <v>21</v>
      </c>
      <c r="B60" s="1" t="str">
        <f>'recalc raw'!$C23</f>
        <v>Acid Blank</v>
      </c>
      <c r="C60" s="7">
        <f>C24-blanks!C$9</f>
        <v>-3712.2169924954796</v>
      </c>
      <c r="D60" s="7">
        <f>D24-blanks!D$9</f>
        <v>-3834.6416386058454</v>
      </c>
      <c r="E60" s="7">
        <f>E24-blanks!E$9</f>
        <v>-1462.0227454280612</v>
      </c>
      <c r="F60" s="7">
        <f>F24-blanks!F$9</f>
        <v>-168.56659612237831</v>
      </c>
      <c r="G60" s="7">
        <f>G24-blanks!G$9</f>
        <v>1292.8110526005476</v>
      </c>
      <c r="H60" s="7">
        <f>H24-blanks!H$9</f>
        <v>-127.56522503217093</v>
      </c>
      <c r="I60" s="7">
        <f>I24-blanks!I$9</f>
        <v>-1588.3915577478083</v>
      </c>
      <c r="J60" s="7">
        <f>J24-blanks!J$9</f>
        <v>-37.427499999999995</v>
      </c>
      <c r="K60" s="7">
        <f>K24-blanks!K$9</f>
        <v>2.1800981832730244</v>
      </c>
      <c r="L60" s="7">
        <f>L24-blanks!L$9</f>
        <v>-147.4425</v>
      </c>
      <c r="M60" s="7">
        <f>M24-blanks!M$9</f>
        <v>0</v>
      </c>
      <c r="N60" s="107">
        <f>N24-blanks!N$9</f>
        <v>0</v>
      </c>
      <c r="O60" s="7">
        <f>O24-blanks!O$9</f>
        <v>0</v>
      </c>
      <c r="P60" s="7">
        <f>P24-blanks!P$9</f>
        <v>0</v>
      </c>
      <c r="Q60" s="7">
        <f>Q24-blanks!Q$9</f>
        <v>0</v>
      </c>
      <c r="R60" s="7">
        <f>R24-blanks!R$9</f>
        <v>0</v>
      </c>
      <c r="S60" s="7">
        <f>S24-blanks!S$9</f>
        <v>0</v>
      </c>
      <c r="T60" s="7">
        <f>T24-blanks!T$9</f>
        <v>10.128766011732317</v>
      </c>
      <c r="U60" s="7">
        <f>U24-blanks!U$9</f>
        <v>0</v>
      </c>
      <c r="V60" s="7">
        <f>V24-blanks!V$9</f>
        <v>0</v>
      </c>
      <c r="W60" s="7"/>
    </row>
    <row r="61" spans="1:23" ht="11.25">
      <c r="A61" s="25">
        <f>A60+1</f>
        <v>22</v>
      </c>
      <c r="B61" s="1" t="str">
        <f>'recalc raw'!$C24</f>
        <v>Drift (6)</v>
      </c>
      <c r="C61" s="7">
        <f>C25-blanks!C$9</f>
        <v>4698551.851956169</v>
      </c>
      <c r="D61" s="7">
        <f>D25-blanks!D$9</f>
        <v>4719418.156994021</v>
      </c>
      <c r="E61" s="7">
        <f>E25-blanks!E$9</f>
        <v>4724284.2497469485</v>
      </c>
      <c r="F61" s="7">
        <f>F25-blanks!F$9</f>
        <v>830007.582724325</v>
      </c>
      <c r="G61" s="7">
        <f>G25-blanks!G$9</f>
        <v>421219.7590557386</v>
      </c>
      <c r="H61" s="7">
        <f>H25-blanks!H$9</f>
        <v>4185589.8172908</v>
      </c>
      <c r="I61" s="7">
        <f>I25-blanks!I$9</f>
        <v>474432.5928017174</v>
      </c>
      <c r="J61" s="7">
        <f>J25-blanks!J$9</f>
        <v>26356.42457729413</v>
      </c>
      <c r="K61" s="7">
        <f>K25-blanks!K$9</f>
        <v>330.05584951122125</v>
      </c>
      <c r="L61" s="7">
        <f>L25-blanks!L$9</f>
        <v>1672141.571077067</v>
      </c>
      <c r="M61" s="7">
        <f>M25-blanks!M$9</f>
        <v>0</v>
      </c>
      <c r="N61" s="107">
        <f>N25-blanks!N$9</f>
        <v>0</v>
      </c>
      <c r="O61" s="7">
        <f>O25-blanks!O$9</f>
        <v>0</v>
      </c>
      <c r="P61" s="7">
        <f>P25-blanks!P$9</f>
        <v>0</v>
      </c>
      <c r="Q61" s="7">
        <f>Q25-blanks!Q$9</f>
        <v>0</v>
      </c>
      <c r="R61" s="7">
        <f>R25-blanks!R$9</f>
        <v>0</v>
      </c>
      <c r="S61" s="7">
        <f>S25-blanks!S$9</f>
        <v>0</v>
      </c>
      <c r="T61" s="7">
        <f>T25-blanks!T$9</f>
        <v>338.00451733968055</v>
      </c>
      <c r="U61" s="7">
        <f>U25-blanks!U$9</f>
        <v>0</v>
      </c>
      <c r="V61" s="7">
        <f>V25-blanks!V$9</f>
        <v>0</v>
      </c>
      <c r="W61" s="7"/>
    </row>
    <row r="62" spans="1:23" ht="11.25">
      <c r="A62" s="25">
        <f>A61+1</f>
        <v>23</v>
      </c>
      <c r="B62" s="1" t="str">
        <f>'recalc raw'!$C25</f>
        <v>140R3(91-101)</v>
      </c>
      <c r="C62" s="7">
        <f>C26-blanks!C$9</f>
        <v>4523719.485427006</v>
      </c>
      <c r="D62" s="7">
        <f>D26-blanks!D$9</f>
        <v>4503401.127133045</v>
      </c>
      <c r="E62" s="7">
        <f>E26-blanks!E$9</f>
        <v>7768893.708778948</v>
      </c>
      <c r="F62" s="7">
        <f>F26-blanks!F$9</f>
        <v>598628.0362834528</v>
      </c>
      <c r="G62" s="7">
        <f>G26-blanks!G$9</f>
        <v>746867.9003492569</v>
      </c>
      <c r="H62" s="7">
        <f>H26-blanks!H$9</f>
        <v>3597949.171315052</v>
      </c>
      <c r="I62" s="7">
        <f>I26-blanks!I$9</f>
        <v>659475.7432130054</v>
      </c>
      <c r="J62" s="7">
        <f>J26-blanks!J$9</f>
        <v>2513.602970389544</v>
      </c>
      <c r="K62" s="7">
        <f>K26-blanks!K$9</f>
        <v>1505.4173418197718</v>
      </c>
      <c r="L62" s="7">
        <f>L26-blanks!L$9</f>
        <v>1882636.992817917</v>
      </c>
      <c r="M62" s="7">
        <f>M26-blanks!M$9</f>
        <v>0</v>
      </c>
      <c r="N62" s="107">
        <f>N26-blanks!N$9</f>
        <v>0</v>
      </c>
      <c r="O62" s="7">
        <f>O26-blanks!O$9</f>
        <v>0</v>
      </c>
      <c r="P62" s="7">
        <f>P26-blanks!P$9</f>
        <v>0</v>
      </c>
      <c r="Q62" s="7">
        <f>Q26-blanks!Q$9</f>
        <v>0</v>
      </c>
      <c r="R62" s="7">
        <f>R26-blanks!R$9</f>
        <v>0</v>
      </c>
      <c r="S62" s="7">
        <f>S26-blanks!S$9</f>
        <v>0</v>
      </c>
      <c r="T62" s="7">
        <f>T26-blanks!T$9</f>
        <v>1513.366009648231</v>
      </c>
      <c r="U62" s="7">
        <f>U26-blanks!U$9</f>
        <v>0</v>
      </c>
      <c r="V62" s="7">
        <f>V26-blanks!V$9</f>
        <v>0</v>
      </c>
      <c r="W62" s="7"/>
    </row>
    <row r="63" spans="1:23" ht="11.25">
      <c r="A63" s="25">
        <f>A62+1</f>
        <v>24</v>
      </c>
      <c r="B63" s="1" t="str">
        <f>'recalc raw'!$C26</f>
        <v>JP-1 (2)</v>
      </c>
      <c r="C63" s="7">
        <f>C27-blanks!C$9</f>
        <v>4374962.180143798</v>
      </c>
      <c r="D63" s="7">
        <f>D27-blanks!D$9</f>
        <v>236538.18912925036</v>
      </c>
      <c r="E63" s="7">
        <f>E27-blanks!E$9</f>
        <v>3333544.1281511597</v>
      </c>
      <c r="F63" s="7">
        <f>F27-blanks!F$9</f>
        <v>5194835.150106933</v>
      </c>
      <c r="G63" s="7">
        <f>G27-blanks!G$9</f>
        <v>298806.4881295735</v>
      </c>
      <c r="H63" s="7">
        <f>H27-blanks!H$9</f>
        <v>220691.67702406427</v>
      </c>
      <c r="I63" s="7">
        <f>I27-blanks!I$9</f>
        <v>5208.935848586571</v>
      </c>
      <c r="J63" s="7">
        <f>J27-blanks!J$9</f>
        <v>186.78750000000002</v>
      </c>
      <c r="K63" s="7">
        <f>K27-blanks!K$9</f>
        <v>23.515073961696274</v>
      </c>
      <c r="L63" s="7">
        <f>L27-blanks!L$9</f>
        <v>2326.234752236207</v>
      </c>
      <c r="M63" s="7">
        <f>M27-blanks!M$9</f>
        <v>0</v>
      </c>
      <c r="N63" s="107">
        <f>N27-blanks!N$9</f>
        <v>0</v>
      </c>
      <c r="O63" s="7">
        <f>O27-blanks!O$9</f>
        <v>0</v>
      </c>
      <c r="P63" s="7">
        <f>P27-blanks!P$9</f>
        <v>0</v>
      </c>
      <c r="Q63" s="7">
        <f>Q27-blanks!Q$9</f>
        <v>0</v>
      </c>
      <c r="R63" s="7">
        <f>R27-blanks!R$9</f>
        <v>0</v>
      </c>
      <c r="S63" s="7">
        <f>S27-blanks!S$9</f>
        <v>0</v>
      </c>
      <c r="T63" s="7">
        <f>T27-blanks!T$9</f>
        <v>31.463741790155566</v>
      </c>
      <c r="U63" s="7">
        <f>U27-blanks!U$9</f>
        <v>0</v>
      </c>
      <c r="V63" s="7">
        <f>V27-blanks!V$9</f>
        <v>0</v>
      </c>
      <c r="W63" s="7"/>
    </row>
    <row r="64" spans="1:23" ht="11.25">
      <c r="A64" s="25">
        <f aca="true" t="shared" si="4" ref="A64:A70">A63+1</f>
        <v>25</v>
      </c>
      <c r="B64" s="1" t="str">
        <f>'recalc raw'!$C27</f>
        <v>142R2(68-78)</v>
      </c>
      <c r="C64" s="7">
        <f>C28-blanks!C$9</f>
        <v>4894888.78320481</v>
      </c>
      <c r="D64" s="7">
        <f>D28-blanks!D$9</f>
        <v>6983654.140249753</v>
      </c>
      <c r="E64" s="7">
        <f>E28-blanks!E$9</f>
        <v>2497521.199999891</v>
      </c>
      <c r="F64" s="7">
        <f>F28-blanks!F$9</f>
        <v>984892.2148412484</v>
      </c>
      <c r="G64" s="7">
        <f>G28-blanks!G$9</f>
        <v>265699.43075255305</v>
      </c>
      <c r="H64" s="7">
        <f>H28-blanks!H$9</f>
        <v>5023019.81041163</v>
      </c>
      <c r="I64" s="7">
        <f>I28-blanks!I$9</f>
        <v>501785.7728226856</v>
      </c>
      <c r="J64" s="7">
        <f>J28-blanks!J$9</f>
        <v>3265.5860269847267</v>
      </c>
      <c r="K64" s="7">
        <f>K28-blanks!K$9</f>
        <v>45.66509818327303</v>
      </c>
      <c r="L64" s="7">
        <f>L28-blanks!L$9</f>
        <v>242628.09377403898</v>
      </c>
      <c r="M64" s="7">
        <f>M28-blanks!M$9</f>
        <v>0</v>
      </c>
      <c r="N64" s="107">
        <f>N28-blanks!N$9</f>
        <v>0</v>
      </c>
      <c r="O64" s="7">
        <f>O28-blanks!O$9</f>
        <v>0</v>
      </c>
      <c r="P64" s="7">
        <f>P28-blanks!P$9</f>
        <v>0</v>
      </c>
      <c r="Q64" s="7">
        <f>Q28-blanks!Q$9</f>
        <v>0</v>
      </c>
      <c r="R64" s="7">
        <f>R28-blanks!R$9</f>
        <v>0</v>
      </c>
      <c r="S64" s="7">
        <f>S28-blanks!S$9</f>
        <v>0</v>
      </c>
      <c r="T64" s="7">
        <f>T28-blanks!T$9</f>
        <v>53.613766011732324</v>
      </c>
      <c r="U64" s="7">
        <f>U28-blanks!U$9</f>
        <v>0</v>
      </c>
      <c r="V64" s="7">
        <f>V28-blanks!V$9</f>
        <v>0</v>
      </c>
      <c r="W64" s="7"/>
    </row>
    <row r="65" spans="1:23" ht="11.25">
      <c r="A65" s="25">
        <f t="shared" si="4"/>
        <v>26</v>
      </c>
      <c r="B65" s="1" t="str">
        <f>'recalc raw'!$C28</f>
        <v>144R1(41-49)</v>
      </c>
      <c r="C65" s="7">
        <f>C29-blanks!C$9</f>
        <v>4860509.7402689</v>
      </c>
      <c r="D65" s="7">
        <f>D29-blanks!D$9</f>
        <v>5752716.58965171</v>
      </c>
      <c r="E65" s="7">
        <f>E29-blanks!E$9</f>
        <v>3119928.129228575</v>
      </c>
      <c r="F65" s="7">
        <f>F29-blanks!F$9</f>
        <v>1385219.1755767893</v>
      </c>
      <c r="G65" s="7">
        <f>G29-blanks!G$9</f>
        <v>333458.8523198391</v>
      </c>
      <c r="H65" s="7">
        <f>H29-blanks!H$9</f>
        <v>5001865.037467497</v>
      </c>
      <c r="I65" s="7">
        <f>I29-blanks!I$9</f>
        <v>339716.3281025757</v>
      </c>
      <c r="J65" s="7">
        <f>J29-blanks!J$9</f>
        <v>1654.6675</v>
      </c>
      <c r="K65" s="7">
        <f>K29-blanks!K$9</f>
        <v>17.553724128715686</v>
      </c>
      <c r="L65" s="7">
        <f>L29-blanks!L$9</f>
        <v>227181.5315234248</v>
      </c>
      <c r="M65" s="7">
        <f>M29-blanks!M$9</f>
        <v>0</v>
      </c>
      <c r="N65" s="107">
        <f>N29-blanks!N$9</f>
        <v>0</v>
      </c>
      <c r="O65" s="7">
        <f>O29-blanks!O$9</f>
        <v>0</v>
      </c>
      <c r="P65" s="7">
        <f>P29-blanks!P$9</f>
        <v>0</v>
      </c>
      <c r="Q65" s="7">
        <f>Q29-blanks!Q$9</f>
        <v>0</v>
      </c>
      <c r="R65" s="7">
        <f>R29-blanks!R$9</f>
        <v>0</v>
      </c>
      <c r="S65" s="7">
        <f>S29-blanks!S$9</f>
        <v>0</v>
      </c>
      <c r="T65" s="7">
        <f>T29-blanks!T$9</f>
        <v>25.50239195717498</v>
      </c>
      <c r="U65" s="7">
        <f>U29-blanks!U$9</f>
        <v>0</v>
      </c>
      <c r="V65" s="7">
        <f>V29-blanks!V$9</f>
        <v>0</v>
      </c>
      <c r="W65" s="7"/>
    </row>
    <row r="66" spans="1:23" ht="11.25">
      <c r="A66" s="25">
        <f t="shared" si="4"/>
        <v>27</v>
      </c>
      <c r="B66" s="1" t="str">
        <f>'recalc raw'!$C29</f>
        <v>Drift (7)</v>
      </c>
      <c r="C66" s="7">
        <f>C30-blanks!C$9</f>
        <v>4741413.016487697</v>
      </c>
      <c r="D66" s="7">
        <f>D30-blanks!D$9</f>
        <v>4785859.278958719</v>
      </c>
      <c r="E66" s="7">
        <f>E30-blanks!E$9</f>
        <v>4866467.637920317</v>
      </c>
      <c r="F66" s="7">
        <f>F30-blanks!F$9</f>
        <v>846950.1116731757</v>
      </c>
      <c r="G66" s="7">
        <f>G30-blanks!G$9</f>
        <v>425403.57751619566</v>
      </c>
      <c r="H66" s="7">
        <f>H30-blanks!H$9</f>
        <v>4231838.3385831695</v>
      </c>
      <c r="I66" s="7">
        <f>I30-blanks!I$9</f>
        <v>481829.72959167516</v>
      </c>
      <c r="J66" s="7">
        <f>J30-blanks!J$9</f>
        <v>26839.197478297177</v>
      </c>
      <c r="K66" s="7">
        <f>K30-blanks!K$9</f>
        <v>353.01131600037365</v>
      </c>
      <c r="L66" s="7">
        <f>L30-blanks!L$9</f>
        <v>1710026.8627030435</v>
      </c>
      <c r="M66" s="7">
        <f>M30-blanks!M$9</f>
        <v>0</v>
      </c>
      <c r="N66" s="107">
        <f>N30-blanks!N$9</f>
        <v>0</v>
      </c>
      <c r="O66" s="7">
        <f>O30-blanks!O$9</f>
        <v>0</v>
      </c>
      <c r="P66" s="7">
        <f>P30-blanks!P$9</f>
        <v>0</v>
      </c>
      <c r="Q66" s="7">
        <f>Q30-blanks!Q$9</f>
        <v>0</v>
      </c>
      <c r="R66" s="7">
        <f>R30-blanks!R$9</f>
        <v>0</v>
      </c>
      <c r="S66" s="7">
        <f>S30-blanks!S$9</f>
        <v>0</v>
      </c>
      <c r="T66" s="7">
        <f>T30-blanks!T$9</f>
        <v>360.95998382883295</v>
      </c>
      <c r="U66" s="7">
        <f>U30-blanks!U$9</f>
        <v>0</v>
      </c>
      <c r="V66" s="7">
        <f>V30-blanks!V$9</f>
        <v>0</v>
      </c>
      <c r="W66" s="7"/>
    </row>
    <row r="67" spans="1:23" ht="11.25">
      <c r="A67" s="25">
        <f t="shared" si="4"/>
        <v>28</v>
      </c>
      <c r="B67" s="1" t="str">
        <f>'recalc raw'!$C30</f>
        <v>JA-3 (2)</v>
      </c>
      <c r="C67" s="7">
        <f>C31-blanks!C$9</f>
        <v>6058692.969221963</v>
      </c>
      <c r="D67" s="7">
        <f>D31-blanks!D$9</f>
        <v>5612551.290366316</v>
      </c>
      <c r="E67" s="7">
        <f>E31-blanks!E$9</f>
        <v>2557871.693432062</v>
      </c>
      <c r="F67" s="7">
        <f>F31-blanks!F$9</f>
        <v>439824.4383723151</v>
      </c>
      <c r="G67" s="7">
        <f>G31-blanks!G$9</f>
        <v>273346.8978077148</v>
      </c>
      <c r="H67" s="7">
        <f>H31-blanks!H$9</f>
        <v>2416274.639907378</v>
      </c>
      <c r="I67" s="7">
        <f>I31-blanks!I$9</f>
        <v>702994.3782348508</v>
      </c>
      <c r="J67" s="7">
        <f>J31-blanks!J$9</f>
        <v>72560.41299858369</v>
      </c>
      <c r="K67" s="7">
        <f>K31-blanks!K$9</f>
        <v>106.60838238091371</v>
      </c>
      <c r="L67" s="7">
        <f>L31-blanks!L$9</f>
        <v>414460.5536256218</v>
      </c>
      <c r="M67" s="7">
        <f>M31-blanks!M$9</f>
        <v>0</v>
      </c>
      <c r="N67" s="107">
        <f>N31-blanks!N$9</f>
        <v>0</v>
      </c>
      <c r="O67" s="7">
        <f>O31-blanks!O$9</f>
        <v>0</v>
      </c>
      <c r="P67" s="7">
        <f>P31-blanks!P$9</f>
        <v>0</v>
      </c>
      <c r="Q67" s="7">
        <f>Q31-blanks!Q$9</f>
        <v>0</v>
      </c>
      <c r="R67" s="7">
        <f>R31-blanks!R$9</f>
        <v>0</v>
      </c>
      <c r="S67" s="7">
        <f>S31-blanks!S$9</f>
        <v>0</v>
      </c>
      <c r="T67" s="7">
        <f>T31-blanks!T$9</f>
        <v>114.557050209373</v>
      </c>
      <c r="U67" s="7">
        <f>U31-blanks!U$9</f>
        <v>0</v>
      </c>
      <c r="V67" s="7">
        <f>V31-blanks!V$9</f>
        <v>0</v>
      </c>
      <c r="W67" s="7"/>
    </row>
    <row r="68" spans="1:23" ht="11.25">
      <c r="A68" s="25">
        <f t="shared" si="4"/>
        <v>29</v>
      </c>
      <c r="B68" s="1" t="str">
        <f>'recalc raw'!$C31</f>
        <v>Blank (2)</v>
      </c>
      <c r="C68" s="7">
        <f>C32-blanks!C$9</f>
        <v>600.4189753673918</v>
      </c>
      <c r="D68" s="7">
        <f>D32-blanks!D$9</f>
        <v>1163.8566386058465</v>
      </c>
      <c r="E68" s="7">
        <f>E32-blanks!E$9</f>
        <v>591.5661178231203</v>
      </c>
      <c r="F68" s="7">
        <f>F32-blanks!F$9</f>
        <v>23.851596122378282</v>
      </c>
      <c r="G68" s="7">
        <f>G32-blanks!G$9</f>
        <v>-706.612679471571</v>
      </c>
      <c r="H68" s="7">
        <f>H32-blanks!H$9</f>
        <v>69.66591374854215</v>
      </c>
      <c r="I68" s="7">
        <f>I32-blanks!I$9</f>
        <v>143.17258956997375</v>
      </c>
      <c r="J68" s="7">
        <f>J32-blanks!J$9</f>
        <v>64.0625</v>
      </c>
      <c r="K68" s="7">
        <f>K32-blanks!K$9</f>
        <v>26.844901816726974</v>
      </c>
      <c r="L68" s="7">
        <f>L32-blanks!L$9</f>
        <v>117.07749999999999</v>
      </c>
      <c r="M68" s="7">
        <f>M32-blanks!M$9</f>
        <v>0</v>
      </c>
      <c r="N68" s="107">
        <f>N32-blanks!N$9</f>
        <v>0</v>
      </c>
      <c r="O68" s="7">
        <f>O32-blanks!O$9</f>
        <v>0</v>
      </c>
      <c r="P68" s="7">
        <f>P32-blanks!P$9</f>
        <v>0</v>
      </c>
      <c r="Q68" s="7">
        <f>Q32-blanks!Q$9</f>
        <v>0</v>
      </c>
      <c r="R68" s="7">
        <f>R32-blanks!R$9</f>
        <v>0</v>
      </c>
      <c r="S68" s="7">
        <f>S32-blanks!S$9</f>
        <v>0</v>
      </c>
      <c r="T68" s="7">
        <f>T32-blanks!T$9</f>
        <v>34.79356964518627</v>
      </c>
      <c r="U68" s="7">
        <f>U32-blanks!U$9</f>
        <v>0</v>
      </c>
      <c r="V68" s="7">
        <f>V32-blanks!V$9</f>
        <v>0</v>
      </c>
      <c r="W68" s="7"/>
    </row>
    <row r="69" spans="1:23" ht="11.25">
      <c r="A69" s="25">
        <f t="shared" si="4"/>
        <v>30</v>
      </c>
      <c r="B69" s="1" t="str">
        <f>'recalc raw'!$C32</f>
        <v>DTS-1 (2)</v>
      </c>
      <c r="C69" s="7">
        <f>C33-blanks!C$9</f>
        <v>4059342.3820865755</v>
      </c>
      <c r="D69" s="7">
        <f>D33-blanks!D$9</f>
        <v>62991.844706091906</v>
      </c>
      <c r="E69" s="7">
        <f>E33-blanks!E$9</f>
        <v>3385899.431519199</v>
      </c>
      <c r="F69" s="7">
        <f>F33-blanks!F$9</f>
        <v>5703901.202001773</v>
      </c>
      <c r="G69" s="7">
        <f>G33-blanks!G$9</f>
        <v>303568.8812381029</v>
      </c>
      <c r="H69" s="7">
        <f>H33-blanks!H$9</f>
        <v>51942.07353506268</v>
      </c>
      <c r="I69" s="7">
        <f>I33-blanks!I$9</f>
        <v>1590.7174124612166</v>
      </c>
      <c r="J69" s="7">
        <f>J33-blanks!J$9</f>
        <v>88.85249999999999</v>
      </c>
      <c r="K69" s="7">
        <f>K33-blanks!K$9</f>
        <v>10.947566159808389</v>
      </c>
      <c r="L69" s="7">
        <f>L33-blanks!L$9</f>
        <v>2018.6315717482566</v>
      </c>
      <c r="M69" s="7">
        <f>M33-blanks!M$9</f>
        <v>0</v>
      </c>
      <c r="N69" s="107">
        <f>N33-blanks!N$9</f>
        <v>0</v>
      </c>
      <c r="O69" s="7">
        <f>O33-blanks!O$9</f>
        <v>0</v>
      </c>
      <c r="P69" s="7">
        <f>P33-blanks!P$9</f>
        <v>0</v>
      </c>
      <c r="Q69" s="7">
        <f>Q33-blanks!Q$9</f>
        <v>0</v>
      </c>
      <c r="R69" s="7">
        <f>R33-blanks!R$9</f>
        <v>0</v>
      </c>
      <c r="S69" s="7">
        <f>S33-blanks!S$9</f>
        <v>0</v>
      </c>
      <c r="T69" s="7">
        <f>T33-blanks!T$9</f>
        <v>18.89623398826768</v>
      </c>
      <c r="U69" s="7">
        <f>U33-blanks!U$9</f>
        <v>0</v>
      </c>
      <c r="V69" s="7">
        <f>V33-blanks!V$9</f>
        <v>0</v>
      </c>
      <c r="W69" s="7"/>
    </row>
    <row r="70" spans="1:23" ht="11.25">
      <c r="A70" s="25">
        <f t="shared" si="4"/>
        <v>31</v>
      </c>
      <c r="B70" s="1" t="str">
        <f>'recalc raw'!$C33</f>
        <v>Acid Blank</v>
      </c>
      <c r="C70" s="7">
        <f>C34-blanks!C$9</f>
        <v>-3003.773076522373</v>
      </c>
      <c r="D70" s="7">
        <f>D34-blanks!D$9</f>
        <v>-3556.4066386058453</v>
      </c>
      <c r="E70" s="7">
        <f>E34-blanks!E$9</f>
        <v>-1445.1192077631094</v>
      </c>
      <c r="F70" s="7">
        <f>F34-blanks!F$9</f>
        <v>-216.0108275159373</v>
      </c>
      <c r="G70" s="7">
        <f>G34-blanks!G$9</f>
        <v>735.5530619223937</v>
      </c>
      <c r="H70" s="7">
        <f>H34-blanks!H$9</f>
        <v>465.23890951057183</v>
      </c>
      <c r="I70" s="7">
        <f>I34-blanks!I$9</f>
        <v>-1524.8457298061496</v>
      </c>
      <c r="J70" s="7">
        <f>J34-blanks!J$9</f>
        <v>-2.8924999999999983</v>
      </c>
      <c r="K70" s="7">
        <f>K34-blanks!K$9</f>
        <v>-10.464901816726975</v>
      </c>
      <c r="L70" s="7">
        <f>L34-blanks!L$9</f>
        <v>253.9124999999999</v>
      </c>
      <c r="M70" s="7">
        <f>M34-blanks!M$9</f>
        <v>0</v>
      </c>
      <c r="N70" s="107">
        <f>N34-blanks!N$9</f>
        <v>0</v>
      </c>
      <c r="O70" s="7">
        <f>O34-blanks!O$9</f>
        <v>0</v>
      </c>
      <c r="P70" s="7">
        <f>P34-blanks!P$9</f>
        <v>0</v>
      </c>
      <c r="Q70" s="7">
        <f>Q34-blanks!Q$9</f>
        <v>0</v>
      </c>
      <c r="R70" s="7">
        <f>R34-blanks!R$9</f>
        <v>0</v>
      </c>
      <c r="S70" s="7">
        <f>S34-blanks!S$9</f>
        <v>0</v>
      </c>
      <c r="T70" s="7">
        <f>T34-blanks!T$9</f>
        <v>-2.5162339882676825</v>
      </c>
      <c r="U70" s="7">
        <f>U34-blanks!U$9</f>
        <v>0</v>
      </c>
      <c r="V70" s="7">
        <f>V34-blanks!V$9</f>
        <v>0</v>
      </c>
      <c r="W70" s="7"/>
    </row>
    <row r="71" spans="1:23" ht="11.25">
      <c r="A71" s="25">
        <f>A70+1</f>
        <v>32</v>
      </c>
      <c r="B71" s="1" t="str">
        <f>'recalc raw'!$C34</f>
        <v>Drift (8)</v>
      </c>
      <c r="C71" s="7">
        <f>C35-blanks!C$9</f>
        <v>4811529.332332249</v>
      </c>
      <c r="D71" s="7">
        <f>D35-blanks!D$9</f>
        <v>4860881.860866432</v>
      </c>
      <c r="E71" s="7">
        <f>E35-blanks!E$9</f>
        <v>4919493.577482309</v>
      </c>
      <c r="F71" s="7">
        <f>F35-blanks!F$9</f>
        <v>851285.0310941793</v>
      </c>
      <c r="G71" s="7">
        <f>G35-blanks!G$9</f>
        <v>441085.03023414064</v>
      </c>
      <c r="H71" s="7">
        <f>H35-blanks!H$9</f>
        <v>4251387.04222824</v>
      </c>
      <c r="I71" s="7">
        <f>I35-blanks!I$9</f>
        <v>487032.35840446566</v>
      </c>
      <c r="J71" s="7">
        <f>J35-blanks!J$9</f>
        <v>27061.368420766168</v>
      </c>
      <c r="K71" s="7">
        <f>K35-blanks!K$9</f>
        <v>369.4709387111525</v>
      </c>
      <c r="L71" s="7">
        <f>L35-blanks!L$9</f>
        <v>1695480.9030256653</v>
      </c>
      <c r="M71" s="7">
        <f>M35-blanks!M$9</f>
        <v>0</v>
      </c>
      <c r="N71" s="107">
        <f>N35-blanks!N$9</f>
        <v>0</v>
      </c>
      <c r="O71" s="7">
        <f>O35-blanks!O$9</f>
        <v>0</v>
      </c>
      <c r="P71" s="7">
        <f>P35-blanks!P$9</f>
        <v>0</v>
      </c>
      <c r="Q71" s="7">
        <f>Q35-blanks!Q$9</f>
        <v>0</v>
      </c>
      <c r="R71" s="7">
        <f>R35-blanks!R$9</f>
        <v>0</v>
      </c>
      <c r="S71" s="7">
        <f>S35-blanks!S$9</f>
        <v>0</v>
      </c>
      <c r="T71" s="7">
        <f>T35-blanks!T$9</f>
        <v>377.4196065396118</v>
      </c>
      <c r="U71" s="7">
        <f>U35-blanks!U$9</f>
        <v>0</v>
      </c>
      <c r="V71" s="7">
        <f>V35-blanks!V$9</f>
        <v>0</v>
      </c>
      <c r="W71" s="7"/>
    </row>
    <row r="72" spans="1:7" ht="11.25">
      <c r="A72" s="25"/>
      <c r="C72" s="7"/>
      <c r="D72" s="7"/>
      <c r="E72" s="7"/>
      <c r="F72" s="7"/>
      <c r="G72" s="7"/>
    </row>
    <row r="73" spans="1:9" s="18" customFormat="1" ht="11.25">
      <c r="A73" s="23"/>
      <c r="B73" s="17" t="s">
        <v>1062</v>
      </c>
      <c r="C73" s="23"/>
      <c r="D73" s="23"/>
      <c r="E73" s="23"/>
      <c r="F73" s="23"/>
      <c r="G73" s="23"/>
      <c r="H73" s="23"/>
      <c r="I73" s="23"/>
    </row>
    <row r="74" spans="1:22" s="20" customFormat="1" ht="11.25">
      <c r="A74" s="24"/>
      <c r="B74" s="20" t="s">
        <v>1232</v>
      </c>
      <c r="C74" s="20" t="str">
        <f aca="true" t="shared" si="5" ref="C74:I74">C2</f>
        <v>Si 251.611</v>
      </c>
      <c r="D74" s="20" t="str">
        <f t="shared" si="5"/>
        <v>Al 396.152</v>
      </c>
      <c r="E74" s="20" t="str">
        <f t="shared" si="5"/>
        <v>Fe 259.940</v>
      </c>
      <c r="F74" s="20" t="str">
        <f t="shared" si="5"/>
        <v>Mg 285.213</v>
      </c>
      <c r="G74" s="20" t="str">
        <f t="shared" si="5"/>
        <v>Mn 257.610</v>
      </c>
      <c r="H74" s="20" t="str">
        <f t="shared" si="5"/>
        <v>Ca 393.366</v>
      </c>
      <c r="I74" s="20" t="str">
        <f t="shared" si="5"/>
        <v>Na 589.592</v>
      </c>
      <c r="J74" s="20" t="str">
        <f aca="true" t="shared" si="6" ref="J74:U74">J2</f>
        <v>K 766.490</v>
      </c>
      <c r="K74" s="20" t="s">
        <v>1215</v>
      </c>
      <c r="L74" s="20" t="str">
        <f t="shared" si="6"/>
        <v>Ti 334.941</v>
      </c>
      <c r="M74" s="20">
        <f t="shared" si="6"/>
        <v>0</v>
      </c>
      <c r="N74" s="20">
        <f t="shared" si="6"/>
        <v>0</v>
      </c>
      <c r="O74" s="20">
        <f t="shared" si="6"/>
        <v>0</v>
      </c>
      <c r="P74" s="20">
        <f t="shared" si="6"/>
        <v>0</v>
      </c>
      <c r="Q74" s="20">
        <f t="shared" si="6"/>
        <v>0</v>
      </c>
      <c r="R74" s="20">
        <f t="shared" si="6"/>
        <v>0</v>
      </c>
      <c r="S74" s="20">
        <f t="shared" si="6"/>
        <v>0</v>
      </c>
      <c r="T74" s="20" t="str">
        <f>T2</f>
        <v>P 178.229</v>
      </c>
      <c r="U74" s="20">
        <f t="shared" si="6"/>
        <v>0</v>
      </c>
      <c r="V74" s="20">
        <f>V2</f>
        <v>0</v>
      </c>
    </row>
    <row r="76" spans="1:23" ht="11.25">
      <c r="A76" s="25">
        <v>1</v>
      </c>
      <c r="B76" s="1" t="str">
        <f>'recalc raw'!C3</f>
        <v>Drift (1)</v>
      </c>
      <c r="C76" s="7">
        <f>C40/Drift!C25</f>
        <v>4210913.814428278</v>
      </c>
      <c r="D76" s="7">
        <f>D40/Drift!D25</f>
        <v>4636444.235342647</v>
      </c>
      <c r="E76" s="7">
        <f>E40/Drift!E25</f>
        <v>4373543.258773497</v>
      </c>
      <c r="F76" s="7">
        <f>F40/Drift!F25</f>
        <v>784518.8222028076</v>
      </c>
      <c r="G76" s="7">
        <f>G40/Drift!G25</f>
        <v>387037.868494312</v>
      </c>
      <c r="H76" s="7">
        <f>H40/Drift!H25</f>
        <v>4057991.9853549176</v>
      </c>
      <c r="I76" s="7">
        <f>I40/Drift!I25</f>
        <v>443932.3952420423</v>
      </c>
      <c r="J76" s="7">
        <f>J40/Drift!J25</f>
        <v>25200.834324919313</v>
      </c>
      <c r="K76" s="7">
        <f>K40/Drift!K25</f>
        <v>278.87292196232676</v>
      </c>
      <c r="L76" s="7">
        <f>L40/Drift!L25</f>
        <v>1568589.733044027</v>
      </c>
      <c r="M76" s="7" t="e">
        <f>M40/Drift!M25</f>
        <v>#DIV/0!</v>
      </c>
      <c r="N76" s="7" t="e">
        <f>N40/Drift!N25</f>
        <v>#DIV/0!</v>
      </c>
      <c r="O76" s="7" t="e">
        <f>O40/Drift!O25</f>
        <v>#DIV/0!</v>
      </c>
      <c r="P76" s="7" t="e">
        <f>P40/Drift!P25</f>
        <v>#DIV/0!</v>
      </c>
      <c r="Q76" s="7" t="e">
        <f>Q40/Drift!Q25</f>
        <v>#DIV/0!</v>
      </c>
      <c r="R76" s="7" t="e">
        <f>R40/Drift!R25</f>
        <v>#DIV/0!</v>
      </c>
      <c r="S76" s="7" t="e">
        <f>S40/Drift!S25</f>
        <v>#DIV/0!</v>
      </c>
      <c r="T76" s="7">
        <f>T40/Drift!T25</f>
        <v>286.82158979078605</v>
      </c>
      <c r="U76" s="7" t="e">
        <f>U40/Drift!U25</f>
        <v>#DIV/0!</v>
      </c>
      <c r="V76" s="7" t="e">
        <f>V40/Drift!V25</f>
        <v>#DIV/0!</v>
      </c>
      <c r="W76" s="7"/>
    </row>
    <row r="77" spans="1:23" ht="11.25">
      <c r="A77" s="25">
        <f>A76+1</f>
        <v>2</v>
      </c>
      <c r="B77" s="1" t="str">
        <f>'recalc raw'!C4</f>
        <v>Blank 1</v>
      </c>
      <c r="C77" s="7">
        <f>C41/Drift!C26</f>
        <v>-589.7155849314912</v>
      </c>
      <c r="D77" s="7">
        <f>D41/Drift!D26</f>
        <v>-1166.7745812185206</v>
      </c>
      <c r="E77" s="7">
        <f>E41/Drift!E26</f>
        <v>-589.8021349183243</v>
      </c>
      <c r="F77" s="7">
        <f>F41/Drift!F26</f>
        <v>-23.72775481965255</v>
      </c>
      <c r="G77" s="7">
        <f>G41/Drift!G26</f>
        <v>707.2545871286519</v>
      </c>
      <c r="H77" s="7">
        <f>H41/Drift!H26</f>
        <v>-69.4570286529814</v>
      </c>
      <c r="I77" s="7">
        <f>I41/Drift!I26</f>
        <v>-143.04072040347583</v>
      </c>
      <c r="J77" s="7">
        <f>J41/Drift!J26</f>
        <v>-63.85500942977656</v>
      </c>
      <c r="K77" s="7">
        <f>K41/Drift!K26</f>
        <v>-26.650358682551385</v>
      </c>
      <c r="L77" s="7">
        <f>L41/Drift!L26</f>
        <v>-116.38310228892024</v>
      </c>
      <c r="M77" s="7" t="e">
        <f>M41/Drift!M26</f>
        <v>#DIV/0!</v>
      </c>
      <c r="N77" s="7" t="e">
        <f>N41/Drift!N26</f>
        <v>#DIV/0!</v>
      </c>
      <c r="O77" s="7" t="e">
        <f>O41/Drift!O26</f>
        <v>#DIV/0!</v>
      </c>
      <c r="P77" s="7" t="e">
        <f>P41/Drift!P26</f>
        <v>#DIV/0!</v>
      </c>
      <c r="Q77" s="7" t="e">
        <f>Q41/Drift!Q26</f>
        <v>#DIV/0!</v>
      </c>
      <c r="R77" s="7" t="e">
        <f>R41/Drift!R26</f>
        <v>#DIV/0!</v>
      </c>
      <c r="S77" s="7" t="e">
        <f>S41/Drift!S26</f>
        <v>#DIV/0!</v>
      </c>
      <c r="T77" s="7">
        <f>T41/Drift!T26</f>
        <v>-18.763062551706145</v>
      </c>
      <c r="U77" s="7" t="e">
        <f>U41/Drift!U26</f>
        <v>#DIV/0!</v>
      </c>
      <c r="V77" s="7" t="e">
        <f>V41/Drift!V26</f>
        <v>#DIV/0!</v>
      </c>
      <c r="W77" s="7"/>
    </row>
    <row r="78" spans="1:23" ht="11.25">
      <c r="A78" s="25">
        <f aca="true" t="shared" si="7" ref="A78:A96">A77+1</f>
        <v>3</v>
      </c>
      <c r="B78" s="1" t="str">
        <f>'recalc raw'!C5</f>
        <v>BIR-1 (1)</v>
      </c>
      <c r="C78" s="7">
        <f>C42/Drift!C27</f>
        <v>4046892.6479482343</v>
      </c>
      <c r="D78" s="7">
        <f>D42/Drift!D27</f>
        <v>5261299.233998434</v>
      </c>
      <c r="E78" s="7">
        <f>E42/Drift!E27</f>
        <v>4092456.200646114</v>
      </c>
      <c r="F78" s="7">
        <f>F42/Drift!F27</f>
        <v>1001814.2315515927</v>
      </c>
      <c r="G78" s="7">
        <f>G42/Drift!G27</f>
        <v>394219.71333344135</v>
      </c>
      <c r="H78" s="7">
        <f>H42/Drift!H27</f>
        <v>4642783.381478071</v>
      </c>
      <c r="I78" s="7">
        <f>I42/Drift!I27</f>
        <v>360017.827379072</v>
      </c>
      <c r="J78" s="7">
        <f>J42/Drift!J27</f>
        <v>919.2584204237936</v>
      </c>
      <c r="K78" s="7">
        <f>K42/Drift!K27</f>
        <v>34.60487860097841</v>
      </c>
      <c r="L78" s="7">
        <f>L42/Drift!L27</f>
        <v>553074.4352732382</v>
      </c>
      <c r="M78" s="7" t="e">
        <f>M42/Drift!M27</f>
        <v>#DIV/0!</v>
      </c>
      <c r="N78" s="7" t="e">
        <f>N42/Drift!N27</f>
        <v>#DIV/0!</v>
      </c>
      <c r="O78" s="7" t="e">
        <f>O42/Drift!O27</f>
        <v>#DIV/0!</v>
      </c>
      <c r="P78" s="7" t="e">
        <f>P42/Drift!P27</f>
        <v>#DIV/0!</v>
      </c>
      <c r="Q78" s="7" t="e">
        <f>Q42/Drift!Q27</f>
        <v>#DIV/0!</v>
      </c>
      <c r="R78" s="7" t="e">
        <f>R42/Drift!R27</f>
        <v>#DIV/0!</v>
      </c>
      <c r="S78" s="7" t="e">
        <f>S42/Drift!S27</f>
        <v>#DIV/0!</v>
      </c>
      <c r="T78" s="7">
        <f>T42/Drift!T27</f>
        <v>42.45609897108295</v>
      </c>
      <c r="U78" s="7" t="e">
        <f>U42/Drift!U27</f>
        <v>#DIV/0!</v>
      </c>
      <c r="V78" s="7" t="e">
        <f>V42/Drift!V27</f>
        <v>#DIV/0!</v>
      </c>
      <c r="W78" s="7"/>
    </row>
    <row r="79" spans="1:23" ht="11.25">
      <c r="A79" s="25">
        <f t="shared" si="7"/>
        <v>4</v>
      </c>
      <c r="B79" s="1" t="str">
        <f>'recalc raw'!C6</f>
        <v>Drift (2)</v>
      </c>
      <c r="C79" s="7">
        <f>C43/Drift!C28</f>
        <v>4210913.814428278</v>
      </c>
      <c r="D79" s="7">
        <f>D43/Drift!D28</f>
        <v>4636444.235342647</v>
      </c>
      <c r="E79" s="7">
        <f>E43/Drift!E28</f>
        <v>4373543.258773497</v>
      </c>
      <c r="F79" s="7">
        <f>F43/Drift!F28</f>
        <v>784518.8222028076</v>
      </c>
      <c r="G79" s="7">
        <f>G43/Drift!G28</f>
        <v>387037.868494312</v>
      </c>
      <c r="H79" s="7">
        <f>H43/Drift!H28</f>
        <v>4057991.985354918</v>
      </c>
      <c r="I79" s="7">
        <f>I43/Drift!I28</f>
        <v>443932.3952420423</v>
      </c>
      <c r="J79" s="7">
        <f>J43/Drift!J28</f>
        <v>25200.834324919313</v>
      </c>
      <c r="K79" s="7">
        <f>K43/Drift!K28</f>
        <v>278.87292196232676</v>
      </c>
      <c r="L79" s="7">
        <f>L43/Drift!L28</f>
        <v>1568589.7330440271</v>
      </c>
      <c r="M79" s="7" t="e">
        <f>M43/Drift!M28</f>
        <v>#DIV/0!</v>
      </c>
      <c r="N79" s="7" t="e">
        <f>N43/Drift!N28</f>
        <v>#DIV/0!</v>
      </c>
      <c r="O79" s="7" t="e">
        <f>O43/Drift!O28</f>
        <v>#DIV/0!</v>
      </c>
      <c r="P79" s="7" t="e">
        <f>P43/Drift!P28</f>
        <v>#DIV/0!</v>
      </c>
      <c r="Q79" s="7" t="e">
        <f>Q43/Drift!Q28</f>
        <v>#DIV/0!</v>
      </c>
      <c r="R79" s="7" t="e">
        <f>R43/Drift!R28</f>
        <v>#DIV/0!</v>
      </c>
      <c r="S79" s="7" t="e">
        <f>S43/Drift!S28</f>
        <v>#DIV/0!</v>
      </c>
      <c r="T79" s="7">
        <f>T43/Drift!T28</f>
        <v>286.82158979078605</v>
      </c>
      <c r="U79" s="7" t="e">
        <f>U43/Drift!U28</f>
        <v>#DIV/0!</v>
      </c>
      <c r="V79" s="7" t="e">
        <f>V43/Drift!V28</f>
        <v>#DIV/0!</v>
      </c>
      <c r="W79" s="7"/>
    </row>
    <row r="80" spans="1:23" ht="11.25">
      <c r="A80" s="25">
        <f t="shared" si="7"/>
        <v>5</v>
      </c>
      <c r="B80" s="1" t="str">
        <f>'recalc raw'!C7</f>
        <v>JP-1 (1)</v>
      </c>
      <c r="C80" s="7">
        <f>C44/Drift!C29</f>
        <v>3804760.2234386927</v>
      </c>
      <c r="D80" s="7">
        <f>D44/Drift!D29</f>
        <v>237820.0721211192</v>
      </c>
      <c r="E80" s="7">
        <f>E44/Drift!E29</f>
        <v>2930002.8445544094</v>
      </c>
      <c r="F80" s="7">
        <f>F44/Drift!F29</f>
        <v>5004563.193607811</v>
      </c>
      <c r="G80" s="7">
        <f>G44/Drift!G29</f>
        <v>266000.34423051064</v>
      </c>
      <c r="H80" s="7">
        <f>H44/Drift!H29</f>
        <v>213632.96188973673</v>
      </c>
      <c r="I80" s="7">
        <f>I44/Drift!I29</f>
        <v>4579.510900472306</v>
      </c>
      <c r="J80" s="7">
        <f>J44/Drift!J29</f>
        <v>299.9984616169542</v>
      </c>
      <c r="K80" s="7">
        <f>K44/Drift!K29</f>
        <v>21.178232322602646</v>
      </c>
      <c r="L80" s="7">
        <f>L44/Drift!L29</f>
        <v>1956.9847564278843</v>
      </c>
      <c r="M80" s="7" t="e">
        <f>M44/Drift!M29</f>
        <v>#DIV/0!</v>
      </c>
      <c r="N80" s="7" t="e">
        <f>N44/Drift!N29</f>
        <v>#DIV/0!</v>
      </c>
      <c r="O80" s="7" t="e">
        <f>O44/Drift!O29</f>
        <v>#DIV/0!</v>
      </c>
      <c r="P80" s="7" t="e">
        <f>P44/Drift!P29</f>
        <v>#DIV/0!</v>
      </c>
      <c r="Q80" s="7" t="e">
        <f>Q44/Drift!Q29</f>
        <v>#DIV/0!</v>
      </c>
      <c r="R80" s="7" t="e">
        <f>R44/Drift!R29</f>
        <v>#DIV/0!</v>
      </c>
      <c r="S80" s="7" t="e">
        <f>S44/Drift!S29</f>
        <v>#DIV/0!</v>
      </c>
      <c r="T80" s="7">
        <f>T44/Drift!T29</f>
        <v>28.87867484231634</v>
      </c>
      <c r="U80" s="7" t="e">
        <f>U44/Drift!U29</f>
        <v>#DIV/0!</v>
      </c>
      <c r="V80" s="7" t="e">
        <f>V44/Drift!V29</f>
        <v>#DIV/0!</v>
      </c>
      <c r="W80" s="7"/>
    </row>
    <row r="81" spans="1:23" ht="11.25">
      <c r="A81" s="25">
        <f t="shared" si="7"/>
        <v>6</v>
      </c>
      <c r="B81" s="1" t="str">
        <f>'recalc raw'!C8</f>
        <v>132R1(36-45)</v>
      </c>
      <c r="C81" s="7">
        <f>C45/Drift!C30</f>
        <v>4680746.316865181</v>
      </c>
      <c r="D81" s="7">
        <f>D45/Drift!D30</f>
        <v>5626108.345010099</v>
      </c>
      <c r="E81" s="7">
        <f>E45/Drift!E30</f>
        <v>2788080.9572242117</v>
      </c>
      <c r="F81" s="7">
        <f>F45/Drift!F30</f>
        <v>880307.6599565591</v>
      </c>
      <c r="G81" s="7">
        <f>G45/Drift!G30</f>
        <v>333939.873263389</v>
      </c>
      <c r="H81" s="7">
        <f>H45/Drift!H30</f>
        <v>4287752.408220855</v>
      </c>
      <c r="I81" s="7">
        <f>I45/Drift!I30</f>
        <v>541333.790208305</v>
      </c>
      <c r="J81" s="7">
        <f>J45/Drift!J30</f>
        <v>1315.5838471992859</v>
      </c>
      <c r="K81" s="7">
        <f>K45/Drift!K30</f>
        <v>36.99838393016494</v>
      </c>
      <c r="L81" s="7">
        <f>L45/Drift!L30</f>
        <v>246964.62516524974</v>
      </c>
      <c r="M81" s="7" t="e">
        <f>M45/Drift!M30</f>
        <v>#DIV/0!</v>
      </c>
      <c r="N81" s="7" t="e">
        <f>N45/Drift!N30</f>
        <v>#DIV/0!</v>
      </c>
      <c r="O81" s="7" t="e">
        <f>O45/Drift!O30</f>
        <v>#DIV/0!</v>
      </c>
      <c r="P81" s="7" t="e">
        <f>P45/Drift!P30</f>
        <v>#DIV/0!</v>
      </c>
      <c r="Q81" s="7" t="e">
        <f>Q45/Drift!Q30</f>
        <v>#DIV/0!</v>
      </c>
      <c r="R81" s="7" t="e">
        <f>R45/Drift!R30</f>
        <v>#DIV/0!</v>
      </c>
      <c r="S81" s="7" t="e">
        <f>S45/Drift!S30</f>
        <v>#DIV/0!</v>
      </c>
      <c r="T81" s="7">
        <f>T45/Drift!T30</f>
        <v>44.62714122315565</v>
      </c>
      <c r="U81" s="7" t="e">
        <f>U45/Drift!U30</f>
        <v>#DIV/0!</v>
      </c>
      <c r="V81" s="7" t="e">
        <f>V45/Drift!V30</f>
        <v>#DIV/0!</v>
      </c>
      <c r="W81" s="7"/>
    </row>
    <row r="82" spans="1:23" ht="11.25">
      <c r="A82" s="25">
        <f t="shared" si="7"/>
        <v>7</v>
      </c>
      <c r="B82" s="1" t="str">
        <f>'recalc raw'!C9</f>
        <v>Drift (3)</v>
      </c>
      <c r="C82" s="7">
        <f>C46/Drift!C31</f>
        <v>4210913.814428278</v>
      </c>
      <c r="D82" s="7">
        <f>D46/Drift!D31</f>
        <v>4636444.235342647</v>
      </c>
      <c r="E82" s="7">
        <f>E46/Drift!E31</f>
        <v>4373543.258773497</v>
      </c>
      <c r="F82" s="7">
        <f>F46/Drift!F31</f>
        <v>784518.8222028076</v>
      </c>
      <c r="G82" s="7">
        <f>G46/Drift!G31</f>
        <v>387037.86849431205</v>
      </c>
      <c r="H82" s="7">
        <f>H46/Drift!H31</f>
        <v>4057991.985354917</v>
      </c>
      <c r="I82" s="7">
        <f>I46/Drift!I31</f>
        <v>443932.3952420423</v>
      </c>
      <c r="J82" s="7">
        <f>J46/Drift!J31</f>
        <v>25200.834324919313</v>
      </c>
      <c r="K82" s="7">
        <f>K46/Drift!K31</f>
        <v>278.87292196232676</v>
      </c>
      <c r="L82" s="7">
        <f>L46/Drift!L31</f>
        <v>1568589.7330440267</v>
      </c>
      <c r="M82" s="7" t="e">
        <f>M46/Drift!M31</f>
        <v>#DIV/0!</v>
      </c>
      <c r="N82" s="7" t="e">
        <f>N46/Drift!N31</f>
        <v>#DIV/0!</v>
      </c>
      <c r="O82" s="7" t="e">
        <f>O46/Drift!O31</f>
        <v>#DIV/0!</v>
      </c>
      <c r="P82" s="7" t="e">
        <f>P46/Drift!P31</f>
        <v>#DIV/0!</v>
      </c>
      <c r="Q82" s="7" t="e">
        <f>Q46/Drift!Q31</f>
        <v>#DIV/0!</v>
      </c>
      <c r="R82" s="7" t="e">
        <f>R46/Drift!R31</f>
        <v>#DIV/0!</v>
      </c>
      <c r="S82" s="7" t="e">
        <f>S46/Drift!S31</f>
        <v>#DIV/0!</v>
      </c>
      <c r="T82" s="7">
        <f>T46/Drift!T31</f>
        <v>286.821589790786</v>
      </c>
      <c r="U82" s="7" t="e">
        <f>U46/Drift!U31</f>
        <v>#DIV/0!</v>
      </c>
      <c r="V82" s="7" t="e">
        <f>V46/Drift!V31</f>
        <v>#DIV/0!</v>
      </c>
      <c r="W82" s="7"/>
    </row>
    <row r="83" spans="1:23" ht="11.25">
      <c r="A83" s="25">
        <f t="shared" si="7"/>
        <v>8</v>
      </c>
      <c r="B83" s="1" t="str">
        <f>'recalc raw'!C10</f>
        <v>133R2(45-50)</v>
      </c>
      <c r="C83" s="7">
        <f>C47/Drift!C32</f>
        <v>4651130.875022449</v>
      </c>
      <c r="D83" s="7">
        <f>D47/Drift!D32</f>
        <v>5684262.546155449</v>
      </c>
      <c r="E83" s="7">
        <f>E47/Drift!E32</f>
        <v>3114156.2559441184</v>
      </c>
      <c r="F83" s="7">
        <f>F47/Drift!F32</f>
        <v>897666.0342601447</v>
      </c>
      <c r="G83" s="7">
        <f>G47/Drift!G32</f>
        <v>344671.18640394974</v>
      </c>
      <c r="H83" s="7">
        <f>H47/Drift!H32</f>
        <v>3660206.370933481</v>
      </c>
      <c r="I83" s="7">
        <f>I47/Drift!I32</f>
        <v>568382.5241747503</v>
      </c>
      <c r="J83" s="7">
        <f>J47/Drift!J32</f>
        <v>1813.0388013082845</v>
      </c>
      <c r="K83" s="7">
        <f>K47/Drift!K32</f>
        <v>44.01495903209354</v>
      </c>
      <c r="L83" s="7">
        <f>L47/Drift!L32</f>
        <v>217004.9083404117</v>
      </c>
      <c r="M83" s="7" t="e">
        <f>M47/Drift!M32</f>
        <v>#DIV/0!</v>
      </c>
      <c r="N83" s="7" t="e">
        <f>N47/Drift!N32</f>
        <v>#DIV/0!</v>
      </c>
      <c r="O83" s="7" t="e">
        <f>O47/Drift!O32</f>
        <v>#DIV/0!</v>
      </c>
      <c r="P83" s="7" t="e">
        <f>P47/Drift!P32</f>
        <v>#DIV/0!</v>
      </c>
      <c r="Q83" s="7" t="e">
        <f>Q47/Drift!Q32</f>
        <v>#DIV/0!</v>
      </c>
      <c r="R83" s="7" t="e">
        <f>R47/Drift!R32</f>
        <v>#DIV/0!</v>
      </c>
      <c r="S83" s="7" t="e">
        <f>S47/Drift!S32</f>
        <v>#DIV/0!</v>
      </c>
      <c r="T83" s="7">
        <f>T47/Drift!T32</f>
        <v>51.52101074661399</v>
      </c>
      <c r="U83" s="7" t="e">
        <f>U47/Drift!U32</f>
        <v>#DIV/0!</v>
      </c>
      <c r="V83" s="7" t="e">
        <f>V47/Drift!V32</f>
        <v>#DIV/0!</v>
      </c>
      <c r="W83" s="7"/>
    </row>
    <row r="84" spans="1:23" ht="11.25">
      <c r="A84" s="25">
        <f t="shared" si="7"/>
        <v>9</v>
      </c>
      <c r="B84" s="1" t="str">
        <f>'recalc raw'!C11</f>
        <v>134R2(21-26)</v>
      </c>
      <c r="C84" s="7">
        <f>C48/Drift!C33</f>
        <v>4694213.417970133</v>
      </c>
      <c r="D84" s="7">
        <f>D48/Drift!D33</f>
        <v>5591312.115681557</v>
      </c>
      <c r="E84" s="7">
        <f>E48/Drift!E33</f>
        <v>2988032.101175229</v>
      </c>
      <c r="F84" s="7">
        <f>F48/Drift!F33</f>
        <v>968622.7926634328</v>
      </c>
      <c r="G84" s="7">
        <f>G48/Drift!G33</f>
        <v>374604.3118263981</v>
      </c>
      <c r="H84" s="7">
        <f>H48/Drift!H33</f>
        <v>4159029.4895617836</v>
      </c>
      <c r="I84" s="7">
        <f>I48/Drift!I33</f>
        <v>487151.3804286165</v>
      </c>
      <c r="J84" s="7">
        <f>J48/Drift!J33</f>
        <v>1170.2172068521434</v>
      </c>
      <c r="K84" s="7">
        <f>K48/Drift!K33</f>
        <v>47.52133844507567</v>
      </c>
      <c r="L84" s="7">
        <f>L48/Drift!L33</f>
        <v>227777.23998239028</v>
      </c>
      <c r="M84" s="7" t="e">
        <f>M48/Drift!M33</f>
        <v>#DIV/0!</v>
      </c>
      <c r="N84" s="7" t="e">
        <f>N48/Drift!N33</f>
        <v>#DIV/0!</v>
      </c>
      <c r="O84" s="7" t="e">
        <f>O48/Drift!O33</f>
        <v>#DIV/0!</v>
      </c>
      <c r="P84" s="7" t="e">
        <f>P48/Drift!P33</f>
        <v>#DIV/0!</v>
      </c>
      <c r="Q84" s="7" t="e">
        <f>Q48/Drift!Q33</f>
        <v>#DIV/0!</v>
      </c>
      <c r="R84" s="7" t="e">
        <f>R48/Drift!R33</f>
        <v>#DIV/0!</v>
      </c>
      <c r="S84" s="7" t="e">
        <f>S48/Drift!S33</f>
        <v>#DIV/0!</v>
      </c>
      <c r="T84" s="7">
        <f>T48/Drift!T33</f>
        <v>54.98575132979406</v>
      </c>
      <c r="U84" s="7" t="e">
        <f>U48/Drift!U33</f>
        <v>#DIV/0!</v>
      </c>
      <c r="V84" s="7" t="e">
        <f>V48/Drift!V33</f>
        <v>#DIV/0!</v>
      </c>
      <c r="W84" s="7"/>
    </row>
    <row r="85" spans="1:23" ht="11.25">
      <c r="A85" s="25">
        <f t="shared" si="7"/>
        <v>10</v>
      </c>
      <c r="B85" s="1" t="str">
        <f>'recalc raw'!C12</f>
        <v>135R2(53-63)</v>
      </c>
      <c r="C85" s="7">
        <f>C49/Drift!C34</f>
        <v>4408520.869633152</v>
      </c>
      <c r="D85" s="7">
        <f>D49/Drift!D34</f>
        <v>5147839.136790453</v>
      </c>
      <c r="E85" s="7">
        <f>E49/Drift!E34</f>
        <v>2733120.5408834186</v>
      </c>
      <c r="F85" s="7">
        <f>F49/Drift!F34</f>
        <v>1255251.6408295587</v>
      </c>
      <c r="G85" s="7">
        <f>G49/Drift!G34</f>
        <v>313143.10909722943</v>
      </c>
      <c r="H85" s="7">
        <f>H49/Drift!H34</f>
        <v>4870786.618080266</v>
      </c>
      <c r="I85" s="7">
        <f>I49/Drift!I34</f>
        <v>355955.1567304867</v>
      </c>
      <c r="J85" s="7">
        <f>J49/Drift!J34</f>
        <v>907.4160514263707</v>
      </c>
      <c r="K85" s="7">
        <f>K49/Drift!K34</f>
        <v>19.50086988473844</v>
      </c>
      <c r="L85" s="7">
        <f>L49/Drift!L34</f>
        <v>233607.53127760973</v>
      </c>
      <c r="M85" s="7" t="e">
        <f>M49/Drift!M34</f>
        <v>#DIV/0!</v>
      </c>
      <c r="N85" s="7" t="e">
        <f>N49/Drift!N34</f>
        <v>#DIV/0!</v>
      </c>
      <c r="O85" s="7" t="e">
        <f>O49/Drift!O34</f>
        <v>#DIV/0!</v>
      </c>
      <c r="P85" s="7" t="e">
        <f>P49/Drift!P34</f>
        <v>#DIV/0!</v>
      </c>
      <c r="Q85" s="7" t="e">
        <f>Q49/Drift!Q34</f>
        <v>#DIV/0!</v>
      </c>
      <c r="R85" s="7" t="e">
        <f>R49/Drift!R34</f>
        <v>#DIV/0!</v>
      </c>
      <c r="S85" s="7" t="e">
        <f>S49/Drift!S34</f>
        <v>#DIV/0!</v>
      </c>
      <c r="T85" s="7">
        <f>T49/Drift!T34</f>
        <v>26.853382032919836</v>
      </c>
      <c r="U85" s="7" t="e">
        <f>U49/Drift!U34</f>
        <v>#DIV/0!</v>
      </c>
      <c r="V85" s="7" t="e">
        <f>V49/Drift!V34</f>
        <v>#DIV/0!</v>
      </c>
      <c r="W85" s="7"/>
    </row>
    <row r="86" spans="1:23" ht="11.25">
      <c r="A86" s="25">
        <f t="shared" si="7"/>
        <v>11</v>
      </c>
      <c r="B86" s="1" t="str">
        <f>'recalc raw'!C13</f>
        <v>JA-3 (1)</v>
      </c>
      <c r="C86" s="7">
        <f>C50/Drift!C35</f>
        <v>5445882.272839788</v>
      </c>
      <c r="D86" s="7">
        <f>D50/Drift!D35</f>
        <v>5292703.942889511</v>
      </c>
      <c r="E86" s="7">
        <f>E50/Drift!E35</f>
        <v>2354955.3856644826</v>
      </c>
      <c r="F86" s="7">
        <f>F50/Drift!F35</f>
        <v>407417.85209305224</v>
      </c>
      <c r="G86" s="7">
        <f>G50/Drift!G35</f>
        <v>246028.09284277662</v>
      </c>
      <c r="H86" s="7">
        <f>H50/Drift!H35</f>
        <v>2264042.834074304</v>
      </c>
      <c r="I86" s="7">
        <f>I50/Drift!I35</f>
        <v>640570.28409499</v>
      </c>
      <c r="J86" s="7">
        <f>J50/Drift!J35</f>
        <v>68672.32705350818</v>
      </c>
      <c r="K86" s="7">
        <f>K50/Drift!K35</f>
        <v>69.634079505018</v>
      </c>
      <c r="L86" s="7">
        <f>L50/Drift!L35</f>
        <v>375888.42245811934</v>
      </c>
      <c r="M86" s="7" t="e">
        <f>M50/Drift!M35</f>
        <v>#DIV/0!</v>
      </c>
      <c r="N86" s="7" t="e">
        <f>N50/Drift!N35</f>
        <v>#DIV/0!</v>
      </c>
      <c r="O86" s="7" t="e">
        <f>O50/Drift!O35</f>
        <v>#DIV/0!</v>
      </c>
      <c r="P86" s="7" t="e">
        <f>P50/Drift!P35</f>
        <v>#DIV/0!</v>
      </c>
      <c r="Q86" s="7" t="e">
        <f>Q50/Drift!Q35</f>
        <v>#DIV/0!</v>
      </c>
      <c r="R86" s="7" t="e">
        <f>R50/Drift!R35</f>
        <v>#DIV/0!</v>
      </c>
      <c r="S86" s="7" t="e">
        <f>S50/Drift!S35</f>
        <v>#DIV/0!</v>
      </c>
      <c r="T86" s="7">
        <f>T50/Drift!T35</f>
        <v>77.0595263425584</v>
      </c>
      <c r="U86" s="7" t="e">
        <f>U50/Drift!U35</f>
        <v>#DIV/0!</v>
      </c>
      <c r="V86" s="7" t="e">
        <f>V50/Drift!V35</f>
        <v>#DIV/0!</v>
      </c>
      <c r="W86" s="7"/>
    </row>
    <row r="87" spans="1:23" ht="11.25">
      <c r="A87" s="25">
        <f t="shared" si="7"/>
        <v>12</v>
      </c>
      <c r="B87" s="1" t="str">
        <f>'recalc raw'!C14</f>
        <v>Drift (4)</v>
      </c>
      <c r="C87" s="7">
        <f>C51/Drift!C36</f>
        <v>4210913.814428278</v>
      </c>
      <c r="D87" s="7">
        <f>D51/Drift!D36</f>
        <v>4636444.235342647</v>
      </c>
      <c r="E87" s="7">
        <f>E51/Drift!E36</f>
        <v>4373543.258773497</v>
      </c>
      <c r="F87" s="7">
        <f>F51/Drift!F36</f>
        <v>784518.8222028076</v>
      </c>
      <c r="G87" s="7">
        <f>G51/Drift!G36</f>
        <v>387037.868494312</v>
      </c>
      <c r="H87" s="7">
        <f>H51/Drift!H36</f>
        <v>4057991.9853549176</v>
      </c>
      <c r="I87" s="7">
        <f>I51/Drift!I36</f>
        <v>443932.3952420423</v>
      </c>
      <c r="J87" s="7">
        <f>J51/Drift!J36</f>
        <v>25200.834324919313</v>
      </c>
      <c r="K87" s="7">
        <f>K51/Drift!K36</f>
        <v>278.87292196232676</v>
      </c>
      <c r="L87" s="7">
        <f>L51/Drift!L36</f>
        <v>1568589.7330440271</v>
      </c>
      <c r="M87" s="7" t="e">
        <f>M51/Drift!M36</f>
        <v>#DIV/0!</v>
      </c>
      <c r="N87" s="7" t="e">
        <f>N51/Drift!N36</f>
        <v>#DIV/0!</v>
      </c>
      <c r="O87" s="7" t="e">
        <f>O51/Drift!O36</f>
        <v>#DIV/0!</v>
      </c>
      <c r="P87" s="7" t="e">
        <f>P51/Drift!P36</f>
        <v>#DIV/0!</v>
      </c>
      <c r="Q87" s="7" t="e">
        <f>Q51/Drift!Q36</f>
        <v>#DIV/0!</v>
      </c>
      <c r="R87" s="7" t="e">
        <f>R51/Drift!R36</f>
        <v>#DIV/0!</v>
      </c>
      <c r="S87" s="7" t="e">
        <f>S51/Drift!S36</f>
        <v>#DIV/0!</v>
      </c>
      <c r="T87" s="7">
        <f>T51/Drift!T36</f>
        <v>286.82158979078605</v>
      </c>
      <c r="U87" s="7" t="e">
        <f>U51/Drift!U36</f>
        <v>#DIV/0!</v>
      </c>
      <c r="V87" s="7" t="e">
        <f>V51/Drift!V36</f>
        <v>#DIV/0!</v>
      </c>
      <c r="W87" s="7"/>
    </row>
    <row r="88" spans="1:23" ht="11.25">
      <c r="A88" s="25">
        <f t="shared" si="7"/>
        <v>13</v>
      </c>
      <c r="B88" s="1" t="str">
        <f>'recalc raw'!C15</f>
        <v>DTS-1 (1)</v>
      </c>
      <c r="C88" s="7">
        <f>C52/Drift!C37</f>
        <v>3620721.4668376106</v>
      </c>
      <c r="D88" s="7">
        <f>D52/Drift!D37</f>
        <v>58765.58123426342</v>
      </c>
      <c r="E88" s="7">
        <f>E52/Drift!E37</f>
        <v>3112337.226745559</v>
      </c>
      <c r="F88" s="7">
        <f>F52/Drift!F37</f>
        <v>5312707.299693157</v>
      </c>
      <c r="G88" s="7">
        <f>G52/Drift!G37</f>
        <v>279208.94902593753</v>
      </c>
      <c r="H88" s="7">
        <f>H52/Drift!H37</f>
        <v>47971.85164191996</v>
      </c>
      <c r="I88" s="7">
        <f>I52/Drift!I37</f>
        <v>1220.1855413166684</v>
      </c>
      <c r="J88" s="7">
        <f>J52/Drift!J37</f>
        <v>-60.88067541258144</v>
      </c>
      <c r="K88" s="7">
        <f>K52/Drift!K37</f>
        <v>-8.053270744939347</v>
      </c>
      <c r="L88" s="7">
        <f>L52/Drift!L37</f>
        <v>2106.0000395407733</v>
      </c>
      <c r="M88" s="7" t="e">
        <f>M52/Drift!M37</f>
        <v>#DIV/0!</v>
      </c>
      <c r="N88" s="7" t="e">
        <f>N52/Drift!N37</f>
        <v>#DIV/0!</v>
      </c>
      <c r="O88" s="7" t="e">
        <f>O52/Drift!O37</f>
        <v>#DIV/0!</v>
      </c>
      <c r="P88" s="7" t="e">
        <f>P52/Drift!P37</f>
        <v>#DIV/0!</v>
      </c>
      <c r="Q88" s="7" t="e">
        <f>Q52/Drift!Q37</f>
        <v>#DIV/0!</v>
      </c>
      <c r="R88" s="7" t="e">
        <f>R52/Drift!R37</f>
        <v>#DIV/0!</v>
      </c>
      <c r="S88" s="7" t="e">
        <f>S52/Drift!S37</f>
        <v>#DIV/0!</v>
      </c>
      <c r="T88" s="7">
        <f>T52/Drift!T37</f>
        <v>-0.9632393539803823</v>
      </c>
      <c r="U88" s="7" t="e">
        <f>U52/Drift!U37</f>
        <v>#DIV/0!</v>
      </c>
      <c r="V88" s="7" t="e">
        <f>V52/Drift!V37</f>
        <v>#DIV/0!</v>
      </c>
      <c r="W88" s="7"/>
    </row>
    <row r="89" spans="1:23" ht="11.25">
      <c r="A89" s="25">
        <f t="shared" si="7"/>
        <v>14</v>
      </c>
      <c r="B89" s="1" t="str">
        <f>'recalc raw'!C16</f>
        <v>136R2(4-14)</v>
      </c>
      <c r="C89" s="7">
        <f>C53/Drift!C38</f>
        <v>3893050.5297418586</v>
      </c>
      <c r="D89" s="7">
        <f>D53/Drift!D38</f>
        <v>2209797.811687808</v>
      </c>
      <c r="E89" s="7">
        <f>E53/Drift!E38</f>
        <v>3711206.4375896077</v>
      </c>
      <c r="F89" s="7">
        <f>F53/Drift!F38</f>
        <v>3512395.140112659</v>
      </c>
      <c r="G89" s="7">
        <f>G53/Drift!G38</f>
        <v>350991.07405811734</v>
      </c>
      <c r="H89" s="7">
        <f>H53/Drift!H38</f>
        <v>2061752.119955819</v>
      </c>
      <c r="I89" s="7">
        <f>I53/Drift!I38</f>
        <v>66360.52877490151</v>
      </c>
      <c r="J89" s="7">
        <f>J53/Drift!J38</f>
        <v>576.459722621579</v>
      </c>
      <c r="K89" s="7">
        <f>K53/Drift!K38</f>
        <v>39.578633484489615</v>
      </c>
      <c r="L89" s="7">
        <f>L53/Drift!L38</f>
        <v>56448.63584236438</v>
      </c>
      <c r="M89" s="7" t="e">
        <f>M53/Drift!M38</f>
        <v>#DIV/0!</v>
      </c>
      <c r="N89" s="7" t="e">
        <f>N53/Drift!N38</f>
        <v>#DIV/0!</v>
      </c>
      <c r="O89" s="7" t="e">
        <f>O53/Drift!O38</f>
        <v>#DIV/0!</v>
      </c>
      <c r="P89" s="7" t="e">
        <f>P53/Drift!P38</f>
        <v>#DIV/0!</v>
      </c>
      <c r="Q89" s="7" t="e">
        <f>Q53/Drift!Q38</f>
        <v>#DIV/0!</v>
      </c>
      <c r="R89" s="7" t="e">
        <f>R53/Drift!R38</f>
        <v>#DIV/0!</v>
      </c>
      <c r="S89" s="7" t="e">
        <f>S53/Drift!S38</f>
        <v>#DIV/0!</v>
      </c>
      <c r="T89" s="7">
        <f>T53/Drift!T38</f>
        <v>46.74268851470169</v>
      </c>
      <c r="U89" s="7" t="e">
        <f>U53/Drift!U38</f>
        <v>#DIV/0!</v>
      </c>
      <c r="V89" s="7" t="e">
        <f>V53/Drift!V38</f>
        <v>#DIV/0!</v>
      </c>
      <c r="W89" s="7"/>
    </row>
    <row r="90" spans="1:23" ht="11.25">
      <c r="A90" s="25">
        <f t="shared" si="7"/>
        <v>15</v>
      </c>
      <c r="B90" s="1" t="str">
        <f>'recalc raw'!C17</f>
        <v>137R2(132-135)</v>
      </c>
      <c r="C90" s="7">
        <f>C54/Drift!C39</f>
        <v>3319618.1755727306</v>
      </c>
      <c r="D90" s="7">
        <f>D54/Drift!D39</f>
        <v>2971411.3335919827</v>
      </c>
      <c r="E90" s="7">
        <f>E54/Drift!E39</f>
        <v>10682930.868475465</v>
      </c>
      <c r="F90" s="7">
        <f>F54/Drift!F39</f>
        <v>553405.9546144565</v>
      </c>
      <c r="G90" s="7">
        <f>G54/Drift!G39</f>
        <v>839391.2642124061</v>
      </c>
      <c r="H90" s="7">
        <f>H54/Drift!H39</f>
        <v>3307470.256060231</v>
      </c>
      <c r="I90" s="7">
        <f>I54/Drift!I39</f>
        <v>383626.32493215345</v>
      </c>
      <c r="J90" s="7">
        <f>J54/Drift!J39</f>
        <v>837.1575122093245</v>
      </c>
      <c r="K90" s="7">
        <f>K54/Drift!K39</f>
        <v>1000.0973468753942</v>
      </c>
      <c r="L90" s="7">
        <f>L54/Drift!L39</f>
        <v>4662651.9116447</v>
      </c>
      <c r="M90" s="7" t="e">
        <f>M54/Drift!M39</f>
        <v>#DIV/0!</v>
      </c>
      <c r="N90" s="7" t="e">
        <f>N54/Drift!N39</f>
        <v>#DIV/0!</v>
      </c>
      <c r="O90" s="7" t="e">
        <f>O54/Drift!O39</f>
        <v>#DIV/0!</v>
      </c>
      <c r="P90" s="7" t="e">
        <f>P54/Drift!P39</f>
        <v>#DIV/0!</v>
      </c>
      <c r="Q90" s="7" t="e">
        <f>Q54/Drift!Q39</f>
        <v>#DIV/0!</v>
      </c>
      <c r="R90" s="7" t="e">
        <f>R54/Drift!R39</f>
        <v>#DIV/0!</v>
      </c>
      <c r="S90" s="7" t="e">
        <f>S54/Drift!S39</f>
        <v>#DIV/0!</v>
      </c>
      <c r="T90" s="7">
        <f>T54/Drift!T39</f>
        <v>1010.6127315828737</v>
      </c>
      <c r="U90" s="7" t="e">
        <f>U54/Drift!U39</f>
        <v>#DIV/0!</v>
      </c>
      <c r="V90" s="7" t="e">
        <f>V54/Drift!V39</f>
        <v>#DIV/0!</v>
      </c>
      <c r="W90" s="7"/>
    </row>
    <row r="91" spans="1:23" ht="11.25">
      <c r="A91" s="25">
        <f t="shared" si="7"/>
        <v>16</v>
      </c>
      <c r="B91" s="1" t="str">
        <f>'recalc raw'!C18</f>
        <v>138R3(69-79)</v>
      </c>
      <c r="C91" s="7">
        <f>C55/Drift!C40</f>
        <v>4674210.093722563</v>
      </c>
      <c r="D91" s="7">
        <f>D55/Drift!D40</f>
        <v>5406031.486825402</v>
      </c>
      <c r="E91" s="7">
        <f>E55/Drift!E40</f>
        <v>2649706.304555661</v>
      </c>
      <c r="F91" s="7">
        <f>F55/Drift!F40</f>
        <v>1079232.18361052</v>
      </c>
      <c r="G91" s="7">
        <f>G55/Drift!G40</f>
        <v>334962.79004639335</v>
      </c>
      <c r="H91" s="7">
        <f>H55/Drift!H40</f>
        <v>4338190.6191500295</v>
      </c>
      <c r="I91" s="7">
        <f>I55/Drift!I40</f>
        <v>468777.4541742049</v>
      </c>
      <c r="J91" s="7">
        <f>J55/Drift!J40</f>
        <v>1493.0571525039181</v>
      </c>
      <c r="K91" s="7">
        <f>K55/Drift!K40</f>
        <v>16.9342729273514</v>
      </c>
      <c r="L91" s="7">
        <f>L55/Drift!L40</f>
        <v>198586.2107401633</v>
      </c>
      <c r="M91" s="7" t="e">
        <f>M55/Drift!M40</f>
        <v>#DIV/0!</v>
      </c>
      <c r="N91" s="7" t="e">
        <f>N55/Drift!N40</f>
        <v>#DIV/0!</v>
      </c>
      <c r="O91" s="7" t="e">
        <f>O55/Drift!O40</f>
        <v>#DIV/0!</v>
      </c>
      <c r="P91" s="7" t="e">
        <f>P55/Drift!P40</f>
        <v>#DIV/0!</v>
      </c>
      <c r="Q91" s="7" t="e">
        <f>Q55/Drift!Q40</f>
        <v>#DIV/0!</v>
      </c>
      <c r="R91" s="7" t="e">
        <f>R55/Drift!R40</f>
        <v>#DIV/0!</v>
      </c>
      <c r="S91" s="7" t="e">
        <f>S55/Drift!S40</f>
        <v>#DIV/0!</v>
      </c>
      <c r="T91" s="7">
        <f>T55/Drift!T40</f>
        <v>23.879019835038836</v>
      </c>
      <c r="U91" s="7" t="e">
        <f>U55/Drift!U40</f>
        <v>#DIV/0!</v>
      </c>
      <c r="V91" s="7" t="e">
        <f>V55/Drift!V40</f>
        <v>#DIV/0!</v>
      </c>
      <c r="W91" s="7"/>
    </row>
    <row r="92" spans="1:23" ht="11.25">
      <c r="A92" s="25">
        <f t="shared" si="7"/>
        <v>17</v>
      </c>
      <c r="B92" s="1" t="str">
        <f>'recalc raw'!C19</f>
        <v>Drift (5)</v>
      </c>
      <c r="C92" s="7">
        <f>C56/Drift!C41</f>
        <v>4210913.814428278</v>
      </c>
      <c r="D92" s="7">
        <f>D56/Drift!D41</f>
        <v>4636444.235342647</v>
      </c>
      <c r="E92" s="7">
        <f>E56/Drift!E41</f>
        <v>4373543.258773497</v>
      </c>
      <c r="F92" s="7">
        <f>F56/Drift!F41</f>
        <v>784518.8222028076</v>
      </c>
      <c r="G92" s="7">
        <f>G56/Drift!G41</f>
        <v>387037.868494312</v>
      </c>
      <c r="H92" s="7">
        <f>H56/Drift!H41</f>
        <v>4057991.985354917</v>
      </c>
      <c r="I92" s="7">
        <f>I56/Drift!I41</f>
        <v>443932.3952420423</v>
      </c>
      <c r="J92" s="7">
        <f>J56/Drift!J41</f>
        <v>25200.834324919313</v>
      </c>
      <c r="K92" s="7">
        <f>K56/Drift!K41</f>
        <v>278.87292196232676</v>
      </c>
      <c r="L92" s="7">
        <f>L56/Drift!L41</f>
        <v>1568589.7330440267</v>
      </c>
      <c r="M92" s="7" t="e">
        <f>M56/Drift!M41</f>
        <v>#DIV/0!</v>
      </c>
      <c r="N92" s="7" t="e">
        <f>N56/Drift!N41</f>
        <v>#DIV/0!</v>
      </c>
      <c r="O92" s="7" t="e">
        <f>O56/Drift!O41</f>
        <v>#DIV/0!</v>
      </c>
      <c r="P92" s="7" t="e">
        <f>P56/Drift!P41</f>
        <v>#DIV/0!</v>
      </c>
      <c r="Q92" s="7" t="e">
        <f>Q56/Drift!Q41</f>
        <v>#DIV/0!</v>
      </c>
      <c r="R92" s="7" t="e">
        <f>R56/Drift!R41</f>
        <v>#DIV/0!</v>
      </c>
      <c r="S92" s="7" t="e">
        <f>S56/Drift!S41</f>
        <v>#DIV/0!</v>
      </c>
      <c r="T92" s="7">
        <f>T56/Drift!T41</f>
        <v>286.82158979078605</v>
      </c>
      <c r="U92" s="7" t="e">
        <f>U56/Drift!U41</f>
        <v>#DIV/0!</v>
      </c>
      <c r="V92" s="7" t="e">
        <f>V56/Drift!V41</f>
        <v>#DIV/0!</v>
      </c>
      <c r="W92" s="7"/>
    </row>
    <row r="93" spans="1:23" ht="11.25">
      <c r="A93" s="25">
        <f t="shared" si="7"/>
        <v>18</v>
      </c>
      <c r="B93" s="1" t="str">
        <f>'recalc raw'!C20</f>
        <v>BIR-1 (2)</v>
      </c>
      <c r="C93" s="7">
        <f>C57/Drift!C42</f>
        <v>4162469.5321531957</v>
      </c>
      <c r="D93" s="7">
        <f>D57/Drift!D42</f>
        <v>5318582.535357597</v>
      </c>
      <c r="E93" s="7">
        <f>E57/Drift!E42</f>
        <v>4040948.412961488</v>
      </c>
      <c r="F93" s="7">
        <f>F57/Drift!F42</f>
        <v>1049194.2393427899</v>
      </c>
      <c r="G93" s="7">
        <f>G57/Drift!G42</f>
        <v>396838.76149255864</v>
      </c>
      <c r="H93" s="7">
        <f>H57/Drift!H42</f>
        <v>4660768.132703074</v>
      </c>
      <c r="I93" s="7">
        <f>I57/Drift!I42</f>
        <v>359612.96271559235</v>
      </c>
      <c r="J93" s="7">
        <f>J57/Drift!J42</f>
        <v>1092.5933302196327</v>
      </c>
      <c r="K93" s="7">
        <f>K57/Drift!K42</f>
        <v>26.405018583624805</v>
      </c>
      <c r="L93" s="7">
        <f>L57/Drift!L42</f>
        <v>553712.1385543665</v>
      </c>
      <c r="M93" s="7" t="e">
        <f>M57/Drift!M42</f>
        <v>#DIV/0!</v>
      </c>
      <c r="N93" s="7" t="e">
        <f>N57/Drift!N42</f>
        <v>#DIV/0!</v>
      </c>
      <c r="O93" s="7" t="e">
        <f>O57/Drift!O42</f>
        <v>#DIV/0!</v>
      </c>
      <c r="P93" s="7" t="e">
        <f>P57/Drift!P42</f>
        <v>#DIV/0!</v>
      </c>
      <c r="Q93" s="7" t="e">
        <f>Q57/Drift!Q42</f>
        <v>#DIV/0!</v>
      </c>
      <c r="R93" s="7" t="e">
        <f>R57/Drift!R42</f>
        <v>#DIV/0!</v>
      </c>
      <c r="S93" s="7" t="e">
        <f>S57/Drift!S42</f>
        <v>#DIV/0!</v>
      </c>
      <c r="T93" s="7">
        <f>T57/Drift!T42</f>
        <v>33.307471384587956</v>
      </c>
      <c r="U93" s="7" t="e">
        <f>U57/Drift!U42</f>
        <v>#DIV/0!</v>
      </c>
      <c r="V93" s="7" t="e">
        <f>V57/Drift!V42</f>
        <v>#DIV/0!</v>
      </c>
      <c r="W93" s="7"/>
    </row>
    <row r="94" spans="1:23" ht="11.25">
      <c r="A94" s="25">
        <f t="shared" si="7"/>
        <v>19</v>
      </c>
      <c r="B94" s="1" t="str">
        <f>'recalc raw'!C21</f>
        <v>139R3(126-133)</v>
      </c>
      <c r="C94" s="7">
        <f>C58/Drift!C43</f>
        <v>3960011.5105119306</v>
      </c>
      <c r="D94" s="7">
        <f>D58/Drift!D43</f>
        <v>4959552.8032982275</v>
      </c>
      <c r="E94" s="7">
        <f>E58/Drift!E43</f>
        <v>3323828.2244015583</v>
      </c>
      <c r="F94" s="7">
        <f>F58/Drift!F43</f>
        <v>2624257.969721218</v>
      </c>
      <c r="G94" s="7">
        <f>G58/Drift!G43</f>
        <v>299503.84162612964</v>
      </c>
      <c r="H94" s="7">
        <f>H58/Drift!H43</f>
        <v>2650046.7806460634</v>
      </c>
      <c r="I94" s="7">
        <f>I58/Drift!I43</f>
        <v>212092.5407793276</v>
      </c>
      <c r="J94" s="7">
        <f>J58/Drift!J43</f>
        <v>596.5833766951928</v>
      </c>
      <c r="K94" s="7">
        <f>K58/Drift!K43</f>
        <v>1.8956714662360337</v>
      </c>
      <c r="L94" s="7">
        <f>L58/Drift!L43</f>
        <v>86760.6625171796</v>
      </c>
      <c r="M94" s="7" t="e">
        <f>M58/Drift!M43</f>
        <v>#DIV/0!</v>
      </c>
      <c r="N94" s="7" t="e">
        <f>N58/Drift!N43</f>
        <v>#DIV/0!</v>
      </c>
      <c r="O94" s="7" t="e">
        <f>O58/Drift!O43</f>
        <v>#DIV/0!</v>
      </c>
      <c r="P94" s="7" t="e">
        <f>P58/Drift!P43</f>
        <v>#DIV/0!</v>
      </c>
      <c r="Q94" s="7" t="e">
        <f>Q58/Drift!Q43</f>
        <v>#DIV/0!</v>
      </c>
      <c r="R94" s="7" t="e">
        <f>R58/Drift!R43</f>
        <v>#DIV/0!</v>
      </c>
      <c r="S94" s="7" t="e">
        <f>S58/Drift!S43</f>
        <v>#DIV/0!</v>
      </c>
      <c r="T94" s="7">
        <f>T58/Drift!T43</f>
        <v>8.68457555973283</v>
      </c>
      <c r="U94" s="7" t="e">
        <f>U58/Drift!U43</f>
        <v>#DIV/0!</v>
      </c>
      <c r="V94" s="7" t="e">
        <f>V58/Drift!V43</f>
        <v>#DIV/0!</v>
      </c>
      <c r="W94" s="7"/>
    </row>
    <row r="95" spans="1:23" ht="11.25">
      <c r="A95" s="25">
        <f t="shared" si="7"/>
        <v>20</v>
      </c>
      <c r="B95" s="1" t="str">
        <f>'recalc raw'!C22</f>
        <v>140R2(11-19)</v>
      </c>
      <c r="C95" s="7">
        <f>C59/Drift!C44</f>
        <v>4116356.9124508663</v>
      </c>
      <c r="D95" s="7">
        <f>D59/Drift!D44</f>
        <v>1690381.7662365308</v>
      </c>
      <c r="E95" s="7">
        <f>E59/Drift!E44</f>
        <v>4730113.216590268</v>
      </c>
      <c r="F95" s="7">
        <f>F59/Drift!F44</f>
        <v>3201917.4668243527</v>
      </c>
      <c r="G95" s="7">
        <f>G59/Drift!G44</f>
        <v>588212.0987913194</v>
      </c>
      <c r="H95" s="7">
        <f>H59/Drift!H44</f>
        <v>1193600.5307129237</v>
      </c>
      <c r="I95" s="7">
        <f>I59/Drift!I44</f>
        <v>65203.075520900966</v>
      </c>
      <c r="J95" s="7">
        <f>J59/Drift!J44</f>
        <v>1163.2275361035986</v>
      </c>
      <c r="K95" s="7">
        <f>K59/Drift!K44</f>
        <v>19.235079274257966</v>
      </c>
      <c r="L95" s="7">
        <f>L59/Drift!L44</f>
        <v>260056.56673671945</v>
      </c>
      <c r="M95" s="7" t="e">
        <f>M59/Drift!M44</f>
        <v>#DIV/0!</v>
      </c>
      <c r="N95" s="7" t="e">
        <f>N59/Drift!N44</f>
        <v>#DIV/0!</v>
      </c>
      <c r="O95" s="7" t="e">
        <f>O59/Drift!O44</f>
        <v>#DIV/0!</v>
      </c>
      <c r="P95" s="7" t="e">
        <f>P59/Drift!P44</f>
        <v>#DIV/0!</v>
      </c>
      <c r="Q95" s="7" t="e">
        <f>Q59/Drift!Q44</f>
        <v>#DIV/0!</v>
      </c>
      <c r="R95" s="7" t="e">
        <f>R59/Drift!R44</f>
        <v>#DIV/0!</v>
      </c>
      <c r="S95" s="7" t="e">
        <f>S59/Drift!S44</f>
        <v>#DIV/0!</v>
      </c>
      <c r="T95" s="7">
        <f>T59/Drift!T44</f>
        <v>26.085394091796434</v>
      </c>
      <c r="U95" s="7" t="e">
        <f>U59/Drift!U44</f>
        <v>#DIV/0!</v>
      </c>
      <c r="V95" s="7" t="e">
        <f>V59/Drift!V44</f>
        <v>#DIV/0!</v>
      </c>
      <c r="W95" s="7"/>
    </row>
    <row r="96" spans="1:23" ht="11.25">
      <c r="A96" s="25">
        <f t="shared" si="7"/>
        <v>21</v>
      </c>
      <c r="B96" s="1" t="str">
        <f>'recalc raw'!C23</f>
        <v>Acid Blank</v>
      </c>
      <c r="C96" s="7">
        <f>C60/Drift!C45</f>
        <v>-3359.3231798154234</v>
      </c>
      <c r="D96" s="7">
        <f>D60/Drift!D45</f>
        <v>-3766.5163904616425</v>
      </c>
      <c r="E96" s="7">
        <f>E60/Drift!E45</f>
        <v>-1359.1355391216343</v>
      </c>
      <c r="F96" s="7">
        <f>F60/Drift!F45</f>
        <v>-160.68598272361413</v>
      </c>
      <c r="G96" s="7">
        <f>G60/Drift!G45</f>
        <v>1195.6235603893679</v>
      </c>
      <c r="H96" s="7">
        <f>H60/Drift!H45</f>
        <v>-123.57202716822584</v>
      </c>
      <c r="I96" s="7">
        <f>I60/Drift!I45</f>
        <v>-1490.676509236972</v>
      </c>
      <c r="J96" s="7">
        <f>J60/Drift!J45</f>
        <v>-35.81476411953963</v>
      </c>
      <c r="K96" s="7">
        <f>K60/Drift!K45</f>
        <v>1.8453613515933585</v>
      </c>
      <c r="L96" s="7">
        <f>L60/Drift!L45</f>
        <v>-139.33335654055924</v>
      </c>
      <c r="M96" s="7" t="e">
        <f>M60/Drift!M45</f>
        <v>#DIV/0!</v>
      </c>
      <c r="N96" s="7" t="e">
        <f>N60/Drift!N45</f>
        <v>#DIV/0!</v>
      </c>
      <c r="O96" s="7" t="e">
        <f>O60/Drift!O45</f>
        <v>#DIV/0!</v>
      </c>
      <c r="P96" s="7" t="e">
        <f>P60/Drift!P45</f>
        <v>#DIV/0!</v>
      </c>
      <c r="Q96" s="7" t="e">
        <f>Q60/Drift!Q45</f>
        <v>#DIV/0!</v>
      </c>
      <c r="R96" s="7" t="e">
        <f>R60/Drift!R45</f>
        <v>#DIV/0!</v>
      </c>
      <c r="S96" s="7" t="e">
        <f>S60/Drift!S45</f>
        <v>#DIV/0!</v>
      </c>
      <c r="T96" s="7">
        <f>T60/Drift!T45</f>
        <v>8.61021143461282</v>
      </c>
      <c r="U96" s="7" t="e">
        <f>U60/Drift!U45</f>
        <v>#DIV/0!</v>
      </c>
      <c r="V96" s="7" t="e">
        <f>V60/Drift!V45</f>
        <v>#DIV/0!</v>
      </c>
      <c r="W96" s="7"/>
    </row>
    <row r="97" spans="1:23" ht="11.25">
      <c r="A97" s="25">
        <f>A96+1</f>
        <v>22</v>
      </c>
      <c r="B97" s="1" t="str">
        <f>'recalc raw'!C24</f>
        <v>Drift (6)</v>
      </c>
      <c r="C97" s="7">
        <f>C61/Drift!C46</f>
        <v>4210913.814428278</v>
      </c>
      <c r="D97" s="7">
        <f>D61/Drift!D46</f>
        <v>4636444.235342647</v>
      </c>
      <c r="E97" s="7">
        <f>E61/Drift!E46</f>
        <v>4373543.258773497</v>
      </c>
      <c r="F97" s="7">
        <f>F61/Drift!F46</f>
        <v>784518.8222028078</v>
      </c>
      <c r="G97" s="7">
        <f>G61/Drift!G46</f>
        <v>387037.868494312</v>
      </c>
      <c r="H97" s="7">
        <f>H61/Drift!H46</f>
        <v>4057991.985354917</v>
      </c>
      <c r="I97" s="7">
        <f>I61/Drift!I46</f>
        <v>443932.3952420423</v>
      </c>
      <c r="J97" s="7">
        <f>J61/Drift!J46</f>
        <v>25200.83432491931</v>
      </c>
      <c r="K97" s="7">
        <f>K61/Drift!K46</f>
        <v>278.87292196232676</v>
      </c>
      <c r="L97" s="7">
        <f>L61/Drift!L46</f>
        <v>1568589.733044027</v>
      </c>
      <c r="M97" s="7" t="e">
        <f>M61/Drift!M46</f>
        <v>#DIV/0!</v>
      </c>
      <c r="N97" s="7" t="e">
        <f>N61/Drift!N46</f>
        <v>#DIV/0!</v>
      </c>
      <c r="O97" s="7" t="e">
        <f>O61/Drift!O46</f>
        <v>#DIV/0!</v>
      </c>
      <c r="P97" s="7" t="e">
        <f>P61/Drift!P46</f>
        <v>#DIV/0!</v>
      </c>
      <c r="Q97" s="7" t="e">
        <f>Q61/Drift!Q46</f>
        <v>#DIV/0!</v>
      </c>
      <c r="R97" s="7" t="e">
        <f>R61/Drift!R46</f>
        <v>#DIV/0!</v>
      </c>
      <c r="S97" s="7" t="e">
        <f>S61/Drift!S46</f>
        <v>#DIV/0!</v>
      </c>
      <c r="T97" s="7">
        <f>T61/Drift!T46</f>
        <v>286.82158979078605</v>
      </c>
      <c r="U97" s="7" t="e">
        <f>U61/Drift!U46</f>
        <v>#DIV/0!</v>
      </c>
      <c r="V97" s="7" t="e">
        <f>V61/Drift!V46</f>
        <v>#DIV/0!</v>
      </c>
      <c r="W97" s="7"/>
    </row>
    <row r="98" spans="1:23" ht="11.25">
      <c r="A98" s="25">
        <f>A97+1</f>
        <v>23</v>
      </c>
      <c r="B98" s="1" t="str">
        <f>'recalc raw'!C25</f>
        <v>140R3(91-101)</v>
      </c>
      <c r="C98" s="7">
        <f>C62/Drift!C47</f>
        <v>4046843.1531350855</v>
      </c>
      <c r="D98" s="7">
        <f>D62/Drift!D47</f>
        <v>4411802.996579008</v>
      </c>
      <c r="E98" s="7">
        <f>E62/Drift!E47</f>
        <v>7149082.226226356</v>
      </c>
      <c r="F98" s="7">
        <f>F62/Drift!F47</f>
        <v>563519.5178321636</v>
      </c>
      <c r="G98" s="7">
        <f>G62/Drift!G47</f>
        <v>684899.1654388187</v>
      </c>
      <c r="H98" s="7">
        <f>H62/Drift!H47</f>
        <v>3480573.8874889035</v>
      </c>
      <c r="I98" s="7">
        <f>I62/Drift!I47</f>
        <v>615161.2774779857</v>
      </c>
      <c r="J98" s="7">
        <f>J62/Drift!J47</f>
        <v>2394.6222328408294</v>
      </c>
      <c r="K98" s="7">
        <f>K62/Drift!K47</f>
        <v>1254.516564119895</v>
      </c>
      <c r="L98" s="7">
        <f>L62/Drift!L47</f>
        <v>1758083.1731526002</v>
      </c>
      <c r="M98" s="7" t="e">
        <f>M62/Drift!M47</f>
        <v>#DIV/0!</v>
      </c>
      <c r="N98" s="7" t="e">
        <f>N62/Drift!N47</f>
        <v>#DIV/0!</v>
      </c>
      <c r="O98" s="7" t="e">
        <f>O62/Drift!O47</f>
        <v>#DIV/0!</v>
      </c>
      <c r="P98" s="7" t="e">
        <f>P62/Drift!P47</f>
        <v>#DIV/0!</v>
      </c>
      <c r="Q98" s="7" t="e">
        <f>Q62/Drift!Q47</f>
        <v>#DIV/0!</v>
      </c>
      <c r="R98" s="7" t="e">
        <f>R62/Drift!R47</f>
        <v>#DIV/0!</v>
      </c>
      <c r="S98" s="7" t="e">
        <f>S62/Drift!S47</f>
        <v>#DIV/0!</v>
      </c>
      <c r="T98" s="7">
        <f>T62/Drift!T47</f>
        <v>1266.992428814024</v>
      </c>
      <c r="U98" s="7" t="e">
        <f>U62/Drift!U47</f>
        <v>#DIV/0!</v>
      </c>
      <c r="V98" s="7" t="e">
        <f>V62/Drift!V47</f>
        <v>#DIV/0!</v>
      </c>
      <c r="W98" s="7"/>
    </row>
    <row r="99" spans="1:23" ht="11.25">
      <c r="A99" s="25">
        <f>A98+1</f>
        <v>24</v>
      </c>
      <c r="B99" s="1" t="str">
        <f>'recalc raw'!C26</f>
        <v>JP-1 (2)</v>
      </c>
      <c r="C99" s="7">
        <f>C63/Drift!C48</f>
        <v>3906652.8971664947</v>
      </c>
      <c r="D99" s="7">
        <f>D63/Drift!D48</f>
        <v>231078.24903363618</v>
      </c>
      <c r="E99" s="7">
        <f>E63/Drift!E48</f>
        <v>3049345.086261758</v>
      </c>
      <c r="F99" s="7">
        <f>F63/Drift!F48</f>
        <v>4870364.465648494</v>
      </c>
      <c r="G99" s="7">
        <f>G63/Drift!G48</f>
        <v>273471.8898744468</v>
      </c>
      <c r="H99" s="7">
        <f>H63/Drift!H48</f>
        <v>213022.37143316586</v>
      </c>
      <c r="I99" s="7">
        <f>I63/Drift!I48</f>
        <v>4843.855875401786</v>
      </c>
      <c r="J99" s="7">
        <f>J63/Drift!J48</f>
        <v>177.29881390657064</v>
      </c>
      <c r="K99" s="7">
        <f>K63/Drift!K48</f>
        <v>19.330725590547743</v>
      </c>
      <c r="L99" s="7">
        <f>L63/Drift!L48</f>
        <v>2162.577653429838</v>
      </c>
      <c r="M99" s="7" t="e">
        <f>M63/Drift!M48</f>
        <v>#DIV/0!</v>
      </c>
      <c r="N99" s="7" t="e">
        <f>N63/Drift!N48</f>
        <v>#DIV/0!</v>
      </c>
      <c r="O99" s="7" t="e">
        <f>O63/Drift!O48</f>
        <v>#DIV/0!</v>
      </c>
      <c r="P99" s="7" t="e">
        <f>P63/Drift!P48</f>
        <v>#DIV/0!</v>
      </c>
      <c r="Q99" s="7" t="e">
        <f>Q63/Drift!Q48</f>
        <v>#DIV/0!</v>
      </c>
      <c r="R99" s="7" t="e">
        <f>R63/Drift!R48</f>
        <v>#DIV/0!</v>
      </c>
      <c r="S99" s="7" t="e">
        <f>S63/Drift!S48</f>
        <v>#DIV/0!</v>
      </c>
      <c r="T99" s="7">
        <f>T63/Drift!T48</f>
        <v>25.99316258003904</v>
      </c>
      <c r="U99" s="7" t="e">
        <f>U63/Drift!U48</f>
        <v>#DIV/0!</v>
      </c>
      <c r="V99" s="7" t="e">
        <f>V63/Drift!V48</f>
        <v>#DIV/0!</v>
      </c>
      <c r="W99" s="7"/>
    </row>
    <row r="100" spans="1:23" ht="11.25">
      <c r="A100" s="25">
        <f aca="true" t="shared" si="8" ref="A100:A105">A99+1</f>
        <v>25</v>
      </c>
      <c r="B100" s="1" t="str">
        <f>'recalc raw'!C27</f>
        <v>142R2(68-78)</v>
      </c>
      <c r="C100" s="7">
        <f>C64/Drift!C49</f>
        <v>4362993.884914049</v>
      </c>
      <c r="D100" s="7">
        <f>D64/Drift!D49</f>
        <v>6803403.81851437</v>
      </c>
      <c r="E100" s="7">
        <f>E64/Drift!E49</f>
        <v>2271089.0702994666</v>
      </c>
      <c r="F100" s="7">
        <f>F64/Drift!F49</f>
        <v>919651.5340682281</v>
      </c>
      <c r="G100" s="7">
        <f>G64/Drift!G49</f>
        <v>242691.64130932363</v>
      </c>
      <c r="H100" s="7">
        <f>H64/Drift!H49</f>
        <v>4837819.71288244</v>
      </c>
      <c r="I100" s="7">
        <f>I64/Drift!I49</f>
        <v>465175.4193348658</v>
      </c>
      <c r="J100" s="7">
        <f>J64/Drift!J49</f>
        <v>3088.46429757356</v>
      </c>
      <c r="K100" s="7">
        <f>K64/Drift!K49</f>
        <v>37.03804673011321</v>
      </c>
      <c r="L100" s="7">
        <f>L64/Drift!L49</f>
        <v>224550.15441624058</v>
      </c>
      <c r="M100" s="7" t="e">
        <f>M64/Drift!M49</f>
        <v>#DIV/0!</v>
      </c>
      <c r="N100" s="7" t="e">
        <f>N64/Drift!N49</f>
        <v>#DIV/0!</v>
      </c>
      <c r="O100" s="7" t="e">
        <f>O64/Drift!O49</f>
        <v>#DIV/0!</v>
      </c>
      <c r="P100" s="7" t="e">
        <f>P64/Drift!P49</f>
        <v>#DIV/0!</v>
      </c>
      <c r="Q100" s="7" t="e">
        <f>Q64/Drift!Q49</f>
        <v>#DIV/0!</v>
      </c>
      <c r="R100" s="7" t="e">
        <f>R64/Drift!R49</f>
        <v>#DIV/0!</v>
      </c>
      <c r="S100" s="7" t="e">
        <f>S64/Drift!S49</f>
        <v>#DIV/0!</v>
      </c>
      <c r="T100" s="7">
        <f>T64/Drift!T49</f>
        <v>43.713917487417255</v>
      </c>
      <c r="U100" s="7" t="e">
        <f>U64/Drift!U49</f>
        <v>#DIV/0!</v>
      </c>
      <c r="V100" s="7" t="e">
        <f>V64/Drift!V49</f>
        <v>#DIV/0!</v>
      </c>
      <c r="W100" s="7"/>
    </row>
    <row r="101" spans="1:23" ht="11.25">
      <c r="A101" s="25">
        <f t="shared" si="8"/>
        <v>26</v>
      </c>
      <c r="B101" s="1" t="str">
        <f>'recalc raw'!C28</f>
        <v>144R1(41-49)</v>
      </c>
      <c r="C101" s="7">
        <f>C65/Drift!C50</f>
        <v>4324503.7275422085</v>
      </c>
      <c r="D101" s="7">
        <f>D65/Drift!D50</f>
        <v>5588633.330903312</v>
      </c>
      <c r="E101" s="7">
        <f>E65/Drift!E50</f>
        <v>2820391.34297723</v>
      </c>
      <c r="F101" s="7">
        <f>F65/Drift!F50</f>
        <v>1288264.5541675487</v>
      </c>
      <c r="G101" s="7">
        <f>G65/Drift!G50</f>
        <v>303983.25830030476</v>
      </c>
      <c r="H101" s="7">
        <f>H65/Drift!H50</f>
        <v>4806892.16772739</v>
      </c>
      <c r="I101" s="7">
        <f>I65/Drift!I50</f>
        <v>313960.62943256047</v>
      </c>
      <c r="J101" s="7">
        <f>J65/Drift!J50</f>
        <v>1559.2700276193118</v>
      </c>
      <c r="K101" s="7">
        <f>K65/Drift!K50</f>
        <v>14.049868578595024</v>
      </c>
      <c r="L101" s="7">
        <f>L65/Drift!L50</f>
        <v>209318.72233090017</v>
      </c>
      <c r="M101" s="7" t="e">
        <f>M65/Drift!M50</f>
        <v>#DIV/0!</v>
      </c>
      <c r="N101" s="7" t="e">
        <f>N65/Drift!N50</f>
        <v>#DIV/0!</v>
      </c>
      <c r="O101" s="7" t="e">
        <f>O65/Drift!O50</f>
        <v>#DIV/0!</v>
      </c>
      <c r="P101" s="7" t="e">
        <f>P65/Drift!P50</f>
        <v>#DIV/0!</v>
      </c>
      <c r="Q101" s="7" t="e">
        <f>Q65/Drift!Q50</f>
        <v>#DIV/0!</v>
      </c>
      <c r="R101" s="7" t="e">
        <f>R65/Drift!R50</f>
        <v>#DIV/0!</v>
      </c>
      <c r="S101" s="7" t="e">
        <f>S65/Drift!S50</f>
        <v>#DIV/0!</v>
      </c>
      <c r="T101" s="7">
        <f>T65/Drift!T50</f>
        <v>20.525463358279147</v>
      </c>
      <c r="U101" s="7" t="e">
        <f>U65/Drift!U50</f>
        <v>#DIV/0!</v>
      </c>
      <c r="V101" s="7" t="e">
        <f>V65/Drift!V50</f>
        <v>#DIV/0!</v>
      </c>
      <c r="W101" s="7"/>
    </row>
    <row r="102" spans="1:23" ht="11.25">
      <c r="A102" s="25">
        <f t="shared" si="8"/>
        <v>27</v>
      </c>
      <c r="B102" s="1" t="str">
        <f>'recalc raw'!C29</f>
        <v>Drift (7)</v>
      </c>
      <c r="C102" s="7">
        <f>C66/Drift!C51</f>
        <v>4210913.814428278</v>
      </c>
      <c r="D102" s="7">
        <f>D66/Drift!D51</f>
        <v>4636444.235342647</v>
      </c>
      <c r="E102" s="7">
        <f>E66/Drift!E51</f>
        <v>4373543.258773497</v>
      </c>
      <c r="F102" s="7">
        <f>F66/Drift!F51</f>
        <v>784518.8222028076</v>
      </c>
      <c r="G102" s="7">
        <f>G66/Drift!G51</f>
        <v>387037.868494312</v>
      </c>
      <c r="H102" s="7">
        <f>H66/Drift!H51</f>
        <v>4057991.9853549176</v>
      </c>
      <c r="I102" s="7">
        <f>I66/Drift!I51</f>
        <v>443932.3952420423</v>
      </c>
      <c r="J102" s="7">
        <f>J66/Drift!J51</f>
        <v>25200.834324919313</v>
      </c>
      <c r="K102" s="7">
        <f>K66/Drift!K51</f>
        <v>278.87292196232676</v>
      </c>
      <c r="L102" s="7">
        <f>L66/Drift!L51</f>
        <v>1568589.733044027</v>
      </c>
      <c r="M102" s="7" t="e">
        <f>M66/Drift!M51</f>
        <v>#DIV/0!</v>
      </c>
      <c r="N102" s="7" t="e">
        <f>N66/Drift!N51</f>
        <v>#DIV/0!</v>
      </c>
      <c r="O102" s="7" t="e">
        <f>O66/Drift!O51</f>
        <v>#DIV/0!</v>
      </c>
      <c r="P102" s="7" t="e">
        <f>P66/Drift!P51</f>
        <v>#DIV/0!</v>
      </c>
      <c r="Q102" s="7" t="e">
        <f>Q66/Drift!Q51</f>
        <v>#DIV/0!</v>
      </c>
      <c r="R102" s="7" t="e">
        <f>R66/Drift!R51</f>
        <v>#DIV/0!</v>
      </c>
      <c r="S102" s="7" t="e">
        <f>S66/Drift!S51</f>
        <v>#DIV/0!</v>
      </c>
      <c r="T102" s="7">
        <f>T66/Drift!T51</f>
        <v>286.82158979078605</v>
      </c>
      <c r="U102" s="7" t="e">
        <f>U66/Drift!U51</f>
        <v>#DIV/0!</v>
      </c>
      <c r="V102" s="7" t="e">
        <f>V66/Drift!V51</f>
        <v>#DIV/0!</v>
      </c>
      <c r="W102" s="7"/>
    </row>
    <row r="103" spans="1:23" ht="11.25">
      <c r="A103" s="25">
        <f t="shared" si="8"/>
        <v>28</v>
      </c>
      <c r="B103" s="1" t="str">
        <f>'recalc raw'!C30</f>
        <v>JA-3 (2)</v>
      </c>
      <c r="C103" s="7">
        <f>C67/Drift!C52</f>
        <v>5364940.758562435</v>
      </c>
      <c r="D103" s="7">
        <f>D67/Drift!D52</f>
        <v>5420333.128600977</v>
      </c>
      <c r="E103" s="7">
        <f>E67/Drift!E52</f>
        <v>2293786.232258542</v>
      </c>
      <c r="F103" s="7">
        <f>F67/Drift!F52</f>
        <v>406987.0166288815</v>
      </c>
      <c r="G103" s="7">
        <f>G67/Drift!G52</f>
        <v>246874.5817419983</v>
      </c>
      <c r="H103" s="7">
        <f>H67/Drift!H52</f>
        <v>2314874.0056213844</v>
      </c>
      <c r="I103" s="7">
        <f>I67/Drift!I52</f>
        <v>646306.0723062026</v>
      </c>
      <c r="J103" s="7">
        <f>J67/Drift!J52</f>
        <v>68018.44963468442</v>
      </c>
      <c r="K103" s="7">
        <f>K67/Drift!K52</f>
        <v>83.44069802725735</v>
      </c>
      <c r="L103" s="7">
        <f>L67/Drift!L52</f>
        <v>380828.21137724037</v>
      </c>
      <c r="M103" s="7" t="e">
        <f>M67/Drift!M52</f>
        <v>#DIV/0!</v>
      </c>
      <c r="N103" s="7" t="e">
        <f>N67/Drift!N52</f>
        <v>#DIV/0!</v>
      </c>
      <c r="O103" s="7" t="e">
        <f>O67/Drift!O52</f>
        <v>#DIV/0!</v>
      </c>
      <c r="P103" s="7" t="e">
        <f>P67/Drift!P52</f>
        <v>#DIV/0!</v>
      </c>
      <c r="Q103" s="7" t="e">
        <f>Q67/Drift!Q52</f>
        <v>#DIV/0!</v>
      </c>
      <c r="R103" s="7" t="e">
        <f>R67/Drift!R52</f>
        <v>#DIV/0!</v>
      </c>
      <c r="S103" s="7" t="e">
        <f>S67/Drift!S52</f>
        <v>#DIV/0!</v>
      </c>
      <c r="T103" s="7">
        <f>T67/Drift!T52</f>
        <v>90.20525221059415</v>
      </c>
      <c r="U103" s="7" t="e">
        <f>U67/Drift!U52</f>
        <v>#DIV/0!</v>
      </c>
      <c r="V103" s="7" t="e">
        <f>V67/Drift!V52</f>
        <v>#DIV/0!</v>
      </c>
      <c r="W103" s="7"/>
    </row>
    <row r="104" spans="1:23" ht="11.25">
      <c r="A104" s="25">
        <f t="shared" si="8"/>
        <v>29</v>
      </c>
      <c r="B104" s="1" t="str">
        <f>'recalc raw'!C31</f>
        <v>Blank (2)</v>
      </c>
      <c r="C104" s="7">
        <f>C68/Drift!C53</f>
        <v>530.1046240391427</v>
      </c>
      <c r="D104" s="7">
        <f>D68/Drift!D53</f>
        <v>1120.4950080746858</v>
      </c>
      <c r="E104" s="7">
        <f>E68/Drift!E53</f>
        <v>529.3392894229708</v>
      </c>
      <c r="F104" s="7">
        <f>F68/Drift!F53</f>
        <v>22.048282218157702</v>
      </c>
      <c r="G104" s="7">
        <f>G68/Drift!G53</f>
        <v>-633.5440581165187</v>
      </c>
      <c r="H104" s="7">
        <f>H68/Drift!H53</f>
        <v>66.68078690399216</v>
      </c>
      <c r="I104" s="7">
        <f>I68/Drift!I53</f>
        <v>131.34435747457422</v>
      </c>
      <c r="J104" s="7">
        <f>J68/Drift!J53</f>
        <v>59.95337569420357</v>
      </c>
      <c r="K104" s="7">
        <f>K68/Drift!K53</f>
        <v>20.818734333258867</v>
      </c>
      <c r="L104" s="7">
        <f>L68/Drift!L53</f>
        <v>107.7606212805117</v>
      </c>
      <c r="M104" s="7" t="e">
        <f>M68/Drift!M53</f>
        <v>#DIV/0!</v>
      </c>
      <c r="N104" s="7" t="e">
        <f>N68/Drift!N53</f>
        <v>#DIV/0!</v>
      </c>
      <c r="O104" s="7" t="e">
        <f>O68/Drift!O53</f>
        <v>#DIV/0!</v>
      </c>
      <c r="P104" s="7" t="e">
        <f>P68/Drift!P53</f>
        <v>#DIV/0!</v>
      </c>
      <c r="Q104" s="7" t="e">
        <f>Q68/Drift!Q53</f>
        <v>#DIV/0!</v>
      </c>
      <c r="R104" s="7" t="e">
        <f>R68/Drift!R53</f>
        <v>#DIV/0!</v>
      </c>
      <c r="S104" s="7" t="e">
        <f>S68/Drift!S53</f>
        <v>#DIV/0!</v>
      </c>
      <c r="T104" s="7">
        <f>T68/Drift!T53</f>
        <v>27.151991317691518</v>
      </c>
      <c r="U104" s="7" t="e">
        <f>U68/Drift!U53</f>
        <v>#DIV/0!</v>
      </c>
      <c r="V104" s="7" t="e">
        <f>V68/Drift!V53</f>
        <v>#DIV/0!</v>
      </c>
      <c r="W104" s="7"/>
    </row>
    <row r="105" spans="1:23" ht="11.25">
      <c r="A105" s="25">
        <f t="shared" si="8"/>
        <v>30</v>
      </c>
      <c r="B105" s="1" t="str">
        <f>'recalc raw'!C32</f>
        <v>DTS-1 (2)</v>
      </c>
      <c r="C105" s="7">
        <f>C69/Drift!C54</f>
        <v>3573450.8949842486</v>
      </c>
      <c r="D105" s="7">
        <f>D69/Drift!D54</f>
        <v>60456.606011676835</v>
      </c>
      <c r="E105" s="7">
        <f>E69/Drift!E54</f>
        <v>3023177.1059286357</v>
      </c>
      <c r="F105" s="7">
        <f>F69/Drift!F54</f>
        <v>5267273.559093468</v>
      </c>
      <c r="G105" s="7">
        <f>G69/Drift!G54</f>
        <v>270214.5556460065</v>
      </c>
      <c r="H105" s="7">
        <f>H69/Drift!H54</f>
        <v>49670.593218914895</v>
      </c>
      <c r="I105" s="7">
        <f>I69/Drift!I54</f>
        <v>1456.1688587073324</v>
      </c>
      <c r="J105" s="7">
        <f>J69/Drift!J54</f>
        <v>83.01629912765068</v>
      </c>
      <c r="K105" s="7">
        <f>K69/Drift!K54</f>
        <v>8.413029426042828</v>
      </c>
      <c r="L105" s="7">
        <f>L69/Drift!L54</f>
        <v>1861.1685684173544</v>
      </c>
      <c r="M105" s="7" t="e">
        <f>M69/Drift!M54</f>
        <v>#DIV/0!</v>
      </c>
      <c r="N105" s="7" t="e">
        <f>N69/Drift!N54</f>
        <v>#DIV/0!</v>
      </c>
      <c r="O105" s="7" t="e">
        <f>O69/Drift!O54</f>
        <v>#DIV/0!</v>
      </c>
      <c r="P105" s="7" t="e">
        <f>P69/Drift!P54</f>
        <v>#DIV/0!</v>
      </c>
      <c r="Q105" s="7" t="e">
        <f>Q69/Drift!Q54</f>
        <v>#DIV/0!</v>
      </c>
      <c r="R105" s="7" t="e">
        <f>R69/Drift!R54</f>
        <v>#DIV/0!</v>
      </c>
      <c r="S105" s="7" t="e">
        <f>S69/Drift!S54</f>
        <v>#DIV/0!</v>
      </c>
      <c r="T105" s="7">
        <f>T69/Drift!T54</f>
        <v>14.615224569402319</v>
      </c>
      <c r="U105" s="7" t="e">
        <f>U69/Drift!U54</f>
        <v>#DIV/0!</v>
      </c>
      <c r="V105" s="7" t="e">
        <f>V69/Drift!V54</f>
        <v>#DIV/0!</v>
      </c>
      <c r="W105" s="7"/>
    </row>
    <row r="106" spans="1:23" ht="11.25">
      <c r="A106" s="25">
        <f>A105+1</f>
        <v>31</v>
      </c>
      <c r="B106" s="1" t="str">
        <f>'recalc raw'!C33</f>
        <v>Acid Blank</v>
      </c>
      <c r="C106" s="7">
        <f>C70/Drift!C55</f>
        <v>-2636.5009988495226</v>
      </c>
      <c r="D106" s="7">
        <f>D70/Drift!D55</f>
        <v>-3402.7029340444765</v>
      </c>
      <c r="E106" s="7">
        <f>E70/Drift!E55</f>
        <v>-1287.5198757147118</v>
      </c>
      <c r="F106" s="7">
        <f>F70/Drift!F55</f>
        <v>-199.27206453558964</v>
      </c>
      <c r="G106" s="7">
        <f>G70/Drift!G55</f>
        <v>650.0461434186651</v>
      </c>
      <c r="H106" s="7">
        <f>H70/Drift!H55</f>
        <v>444.4840153478349</v>
      </c>
      <c r="I106" s="7">
        <f>I70/Drift!I55</f>
        <v>-1392.8802332491541</v>
      </c>
      <c r="J106" s="7">
        <f>J70/Drift!J55</f>
        <v>-2.69806383870736</v>
      </c>
      <c r="K106" s="7">
        <f>K70/Drift!K55</f>
        <v>-7.969811580552897</v>
      </c>
      <c r="L106" s="7">
        <f>L70/Drift!L55</f>
        <v>234.50710279881494</v>
      </c>
      <c r="M106" s="7" t="e">
        <f>M70/Drift!M55</f>
        <v>#DIV/0!</v>
      </c>
      <c r="N106" s="7" t="e">
        <f>N70/Drift!N55</f>
        <v>#DIV/0!</v>
      </c>
      <c r="O106" s="7" t="e">
        <f>O70/Drift!O55</f>
        <v>#DIV/0!</v>
      </c>
      <c r="P106" s="7" t="e">
        <f>P70/Drift!P55</f>
        <v>#DIV/0!</v>
      </c>
      <c r="Q106" s="7" t="e">
        <f>Q70/Drift!Q55</f>
        <v>#DIV/0!</v>
      </c>
      <c r="R106" s="7" t="e">
        <f>R70/Drift!R55</f>
        <v>#DIV/0!</v>
      </c>
      <c r="S106" s="7" t="e">
        <f>S70/Drift!S55</f>
        <v>#DIV/0!</v>
      </c>
      <c r="T106" s="7">
        <f>T70/Drift!T55</f>
        <v>-1.9290479361146402</v>
      </c>
      <c r="U106" s="7" t="e">
        <f>U70/Drift!U55</f>
        <v>#DIV/0!</v>
      </c>
      <c r="V106" s="7" t="e">
        <f>V70/Drift!V55</f>
        <v>#DIV/0!</v>
      </c>
      <c r="W106" s="7"/>
    </row>
    <row r="107" spans="1:23" ht="11.25">
      <c r="A107" s="25">
        <f>A106+1</f>
        <v>32</v>
      </c>
      <c r="B107" s="1" t="str">
        <f>'recalc raw'!C34</f>
        <v>Drift (8)</v>
      </c>
      <c r="C107" s="7">
        <f>C71/Drift!C56</f>
        <v>4210913.814428278</v>
      </c>
      <c r="D107" s="7">
        <f>D71/Drift!D56</f>
        <v>4636444.235342647</v>
      </c>
      <c r="E107" s="7">
        <f>E71/Drift!E56</f>
        <v>4373543.258773497</v>
      </c>
      <c r="F107" s="7">
        <f>F71/Drift!F56</f>
        <v>784518.8222028075</v>
      </c>
      <c r="G107" s="7">
        <f>G71/Drift!G56</f>
        <v>387037.868494312</v>
      </c>
      <c r="H107" s="7">
        <f>H71/Drift!H56</f>
        <v>4057991.9853549176</v>
      </c>
      <c r="I107" s="7">
        <f>I71/Drift!I56</f>
        <v>443932.3952420423</v>
      </c>
      <c r="J107" s="7">
        <f>J71/Drift!J56</f>
        <v>25200.834324919313</v>
      </c>
      <c r="K107" s="7">
        <f>K71/Drift!K56</f>
        <v>278.87292196232676</v>
      </c>
      <c r="L107" s="7">
        <f>L71/Drift!L56</f>
        <v>1568589.733044027</v>
      </c>
      <c r="M107" s="7" t="e">
        <f>M71/Drift!M56</f>
        <v>#DIV/0!</v>
      </c>
      <c r="N107" s="7" t="e">
        <f>N71/Drift!N56</f>
        <v>#DIV/0!</v>
      </c>
      <c r="O107" s="7" t="e">
        <f>O71/Drift!O56</f>
        <v>#DIV/0!</v>
      </c>
      <c r="P107" s="7" t="e">
        <f>P71/Drift!P56</f>
        <v>#DIV/0!</v>
      </c>
      <c r="Q107" s="7" t="e">
        <f>Q71/Drift!Q56</f>
        <v>#DIV/0!</v>
      </c>
      <c r="R107" s="7" t="e">
        <f>R71/Drift!R56</f>
        <v>#DIV/0!</v>
      </c>
      <c r="S107" s="7" t="e">
        <f>S71/Drift!S56</f>
        <v>#DIV/0!</v>
      </c>
      <c r="T107" s="7">
        <f>T71/Drift!T56</f>
        <v>286.8215897907861</v>
      </c>
      <c r="U107" s="7" t="e">
        <f>U71/Drift!U56</f>
        <v>#DIV/0!</v>
      </c>
      <c r="V107" s="7" t="e">
        <f>V71/Drift!V56</f>
        <v>#DIV/0!</v>
      </c>
      <c r="W107" s="7"/>
    </row>
    <row r="108" spans="3:23" ht="11.25"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</row>
    <row r="109" spans="1:23" s="19" customFormat="1" ht="11.25">
      <c r="A109" s="23"/>
      <c r="B109" s="17" t="s">
        <v>1305</v>
      </c>
      <c r="C109" s="18"/>
      <c r="D109" s="18"/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</row>
    <row r="110" spans="1:23" s="21" customFormat="1" ht="11.25">
      <c r="A110" s="24"/>
      <c r="B110" s="20" t="str">
        <f>'blk, drift &amp; conc calc'!B2</f>
        <v>Sample</v>
      </c>
      <c r="C110" s="20" t="str">
        <f>'blk, drift &amp; conc calc'!C2</f>
        <v>Si 251.611</v>
      </c>
      <c r="D110" s="20" t="str">
        <f>'blk, drift &amp; conc calc'!D2</f>
        <v>Al 396.152</v>
      </c>
      <c r="E110" s="20" t="str">
        <f>'blk, drift &amp; conc calc'!E2</f>
        <v>Fe 259.940</v>
      </c>
      <c r="F110" s="20" t="str">
        <f>'blk, drift &amp; conc calc'!F2</f>
        <v>Mg 285.213</v>
      </c>
      <c r="G110" s="20" t="str">
        <f>'blk, drift &amp; conc calc'!G2</f>
        <v>Mn 257.610</v>
      </c>
      <c r="H110" s="20" t="str">
        <f>'blk, drift &amp; conc calc'!H2</f>
        <v>Ca 393.366</v>
      </c>
      <c r="I110" s="20" t="str">
        <f>'blk, drift &amp; conc calc'!I2</f>
        <v>Na 589.592</v>
      </c>
      <c r="J110" s="20" t="str">
        <f>'blk, drift &amp; conc calc'!J2</f>
        <v>K 766.490</v>
      </c>
      <c r="K110" s="20">
        <f>'blk, drift &amp; conc calc'!K2</f>
        <v>0</v>
      </c>
      <c r="L110" s="20" t="str">
        <f>'blk, drift &amp; conc calc'!L2</f>
        <v>Ti 334.941</v>
      </c>
      <c r="M110" s="20">
        <f>'blk, drift &amp; conc calc'!M2</f>
        <v>0</v>
      </c>
      <c r="N110" s="20">
        <f>'blk, drift &amp; conc calc'!N2</f>
        <v>0</v>
      </c>
      <c r="O110" s="20">
        <f>'blk, drift &amp; conc calc'!O2</f>
        <v>0</v>
      </c>
      <c r="P110" s="20">
        <f>'blk, drift &amp; conc calc'!P2</f>
        <v>0</v>
      </c>
      <c r="Q110" s="20">
        <f>'blk, drift &amp; conc calc'!Q2</f>
        <v>0</v>
      </c>
      <c r="R110" s="20">
        <f>'blk, drift &amp; conc calc'!R2</f>
        <v>0</v>
      </c>
      <c r="S110" s="20">
        <f>'blk, drift &amp; conc calc'!S2</f>
        <v>0</v>
      </c>
      <c r="T110" s="20" t="str">
        <f>'blk, drift &amp; conc calc'!T2</f>
        <v>P 178.229</v>
      </c>
      <c r="U110" s="20">
        <f>'blk, drift &amp; conc calc'!U2</f>
        <v>0</v>
      </c>
      <c r="V110" s="20">
        <f>'blk, drift &amp; conc calc'!V2</f>
        <v>0</v>
      </c>
      <c r="W110" s="20"/>
    </row>
    <row r="111" spans="1:23" ht="11.25">
      <c r="A111" s="25">
        <v>1</v>
      </c>
      <c r="B111" s="1" t="str">
        <f>'recalc raw'!C3</f>
        <v>Drift (1)</v>
      </c>
      <c r="C111" s="7">
        <f>C76*regressions!B$38+regressions!B$39</f>
        <v>22.649116583010613</v>
      </c>
      <c r="D111" s="7">
        <f>D76*regressions!C$38+regressions!C$39</f>
        <v>7.13494116510343</v>
      </c>
      <c r="E111" s="7">
        <f>E76*regressions!D$38+regressions!D$39</f>
        <v>8.582917567307273</v>
      </c>
      <c r="F111" s="7">
        <f>F76*regressions!E$38+regressions!E$39</f>
        <v>4.411752567819215</v>
      </c>
      <c r="G111" s="7">
        <f>G76*regressions!F$38+regressions!F$39</f>
        <v>0.13241181678027097</v>
      </c>
      <c r="H111" s="7">
        <f>H76*regressions!G$38+regressions!G$39</f>
        <v>8.169951037945545</v>
      </c>
      <c r="I111" s="7">
        <f>I76*regressions!H$38+regressions!H$39</f>
        <v>1.6390535926811354</v>
      </c>
      <c r="J111" s="7">
        <f>J76*regressions!I$38+regressions!I$39</f>
        <v>0.43325911145819196</v>
      </c>
      <c r="K111" s="7">
        <f>K76*regressions!J$38+regressions!J$39</f>
        <v>0.1215478634509436</v>
      </c>
      <c r="L111" s="7">
        <f>L76*regressions!K$38+regressions!K$39</f>
        <v>1.6380454076593045</v>
      </c>
      <c r="M111" s="7" t="e">
        <f>M76*regressions!L$38+regressions!L$39</f>
        <v>#DIV/0!</v>
      </c>
      <c r="N111" s="7" t="e">
        <f>N76*regressions!M$38+regressions!M$39</f>
        <v>#DIV/0!</v>
      </c>
      <c r="O111" s="7" t="e">
        <f>O76*regressions!N$38+regressions!N$39</f>
        <v>#DIV/0!</v>
      </c>
      <c r="P111" s="7" t="e">
        <f>P76*regressions!O$38+regressions!O$39</f>
        <v>#DIV/0!</v>
      </c>
      <c r="Q111" s="7" t="e">
        <f>Q76*regressions!P$38+regressions!P$39</f>
        <v>#DIV/0!</v>
      </c>
      <c r="R111" s="7" t="e">
        <f>R76*regressions!Q$38+regressions!Q$39</f>
        <v>#DIV/0!</v>
      </c>
      <c r="S111" s="7" t="e">
        <f>S76*regressions!R$38+regressions!R$39</f>
        <v>#DIV/0!</v>
      </c>
      <c r="T111" s="7">
        <f>T76*regressions!S$38+regressions!S$39</f>
        <v>107.65574657981432</v>
      </c>
      <c r="U111" s="7" t="e">
        <f>U76*regressions!T$38+regressions!T$39</f>
        <v>#DIV/0!</v>
      </c>
      <c r="V111" s="7" t="e">
        <f>V76*regressions!U$38+regressions!U$39</f>
        <v>#DIV/0!</v>
      </c>
      <c r="W111" s="7"/>
    </row>
    <row r="112" spans="1:23" ht="11.25">
      <c r="A112" s="25">
        <f>A111+1</f>
        <v>2</v>
      </c>
      <c r="B112" s="1" t="str">
        <f>'recalc raw'!C4</f>
        <v>Blank 1</v>
      </c>
      <c r="C112" s="7">
        <f>C77*regressions!B$38+regressions!B$39</f>
        <v>-0.034533147089030596</v>
      </c>
      <c r="D112" s="7">
        <f>D77*regressions!C$38+regressions!C$39</f>
        <v>-0.0015981632781094976</v>
      </c>
      <c r="E112" s="7">
        <f>E77*regressions!D$38+regressions!D$39</f>
        <v>0.05684265105244037</v>
      </c>
      <c r="F112" s="7">
        <f>F77*regressions!E$38+regressions!E$39</f>
        <v>-0.009127421155437576</v>
      </c>
      <c r="G112" s="7">
        <f>G77*regressions!F$38+regressions!F$39</f>
        <v>0.00030112337410927734</v>
      </c>
      <c r="H112" s="7">
        <f>H77*regressions!G$38+regressions!G$39</f>
        <v>-0.045298756396157526</v>
      </c>
      <c r="I112" s="7">
        <f>I77*regressions!H$38+regressions!H$39</f>
        <v>0.0012935140197900617</v>
      </c>
      <c r="J112" s="7">
        <f>J77*regressions!I$38+regressions!I$39</f>
        <v>0.0008810137662552391</v>
      </c>
      <c r="K112" s="7">
        <f>K77*regressions!J$38+regressions!J$39</f>
        <v>-0.011109427526785568</v>
      </c>
      <c r="L112" s="7">
        <f>L77*regressions!K$38+regressions!K$39</f>
        <v>0.005200107699506221</v>
      </c>
      <c r="M112" s="7" t="e">
        <f>M77*regressions!L$38+regressions!L$39</f>
        <v>#DIV/0!</v>
      </c>
      <c r="N112" s="7" t="e">
        <f>N77*regressions!M$38+regressions!M$39</f>
        <v>#DIV/0!</v>
      </c>
      <c r="O112" s="7" t="e">
        <f>O77*regressions!N$38+regressions!N$39</f>
        <v>#DIV/0!</v>
      </c>
      <c r="P112" s="7" t="e">
        <f>P77*regressions!O$38+regressions!O$39</f>
        <v>#DIV/0!</v>
      </c>
      <c r="Q112" s="7" t="e">
        <f>Q77*regressions!P$38+regressions!P$39</f>
        <v>#DIV/0!</v>
      </c>
      <c r="R112" s="7" t="e">
        <f>R77*regressions!Q$38+regressions!Q$39</f>
        <v>#DIV/0!</v>
      </c>
      <c r="S112" s="7" t="e">
        <f>S77*regressions!R$38+regressions!R$39</f>
        <v>#DIV/0!</v>
      </c>
      <c r="T112" s="7">
        <f>T77*regressions!S$38+regressions!S$39</f>
        <v>-4.922973661377471</v>
      </c>
      <c r="U112" s="7" t="e">
        <f>U77*regressions!T$38+regressions!T$39</f>
        <v>#DIV/0!</v>
      </c>
      <c r="V112" s="7" t="e">
        <f>V77*regressions!U$38+regressions!U$39</f>
        <v>#DIV/0!</v>
      </c>
      <c r="W112" s="7"/>
    </row>
    <row r="113" spans="1:23" ht="11.25">
      <c r="A113" s="25">
        <f aca="true" t="shared" si="9" ref="A113:A131">A112+1</f>
        <v>3</v>
      </c>
      <c r="B113" s="1" t="str">
        <f>'recalc raw'!C5</f>
        <v>BIR-1 (1)</v>
      </c>
      <c r="C113" s="7">
        <f>C78*regressions!B$38+regressions!B$39</f>
        <v>21.765679429927186</v>
      </c>
      <c r="D113" s="7">
        <f>D78*regressions!C$38+regressions!C$39</f>
        <v>8.096492762014105</v>
      </c>
      <c r="E113" s="7">
        <f>E78*regressions!D$38+regressions!D$39</f>
        <v>8.03502172549993</v>
      </c>
      <c r="F113" s="7">
        <f>F78*regressions!E$38+regressions!E$39</f>
        <v>5.636207413433366</v>
      </c>
      <c r="G113" s="7">
        <f>G78*regressions!F$38+regressions!F$39</f>
        <v>0.13486774045672284</v>
      </c>
      <c r="H113" s="7">
        <f>H78*regressions!G$38+regressions!G$39</f>
        <v>9.35381862224503</v>
      </c>
      <c r="I113" s="7">
        <f>I78*regressions!H$38+regressions!H$39</f>
        <v>1.3295748011640267</v>
      </c>
      <c r="J113" s="7">
        <f>J78*regressions!I$38+regressions!I$39</f>
        <v>0.017705947134328</v>
      </c>
      <c r="K113" s="7">
        <f>K78*regressions!J$38+regressions!J$39</f>
        <v>0.015487412553876485</v>
      </c>
      <c r="L113" s="7">
        <f>L78*regressions!K$38+regressions!K$39</f>
        <v>0.5810090616317952</v>
      </c>
      <c r="M113" s="7" t="e">
        <f>M78*regressions!L$38+regressions!L$39</f>
        <v>#DIV/0!</v>
      </c>
      <c r="N113" s="7" t="e">
        <f>N78*regressions!M$38+regressions!M$39</f>
        <v>#DIV/0!</v>
      </c>
      <c r="O113" s="7" t="e">
        <f>O78*regressions!N$38+regressions!N$39</f>
        <v>#DIV/0!</v>
      </c>
      <c r="P113" s="7" t="e">
        <f>P78*regressions!O$38+regressions!O$39</f>
        <v>#DIV/0!</v>
      </c>
      <c r="Q113" s="7" t="e">
        <f>Q78*regressions!P$38+regressions!P$39</f>
        <v>#DIV/0!</v>
      </c>
      <c r="R113" s="7" t="e">
        <f>R78*regressions!Q$38+regressions!Q$39</f>
        <v>#DIV/0!</v>
      </c>
      <c r="S113" s="7" t="e">
        <f>S78*regressions!R$38+regressions!R$39</f>
        <v>#DIV/0!</v>
      </c>
      <c r="T113" s="7">
        <f>T78*regressions!S$38+regressions!S$39</f>
        <v>17.63043275364772</v>
      </c>
      <c r="U113" s="7" t="e">
        <f>U78*regressions!T$38+regressions!T$39</f>
        <v>#DIV/0!</v>
      </c>
      <c r="V113" s="7" t="e">
        <f>V78*regressions!U$38+regressions!U$39</f>
        <v>#DIV/0!</v>
      </c>
      <c r="W113" s="7"/>
    </row>
    <row r="114" spans="1:23" ht="11.25">
      <c r="A114" s="25">
        <f t="shared" si="9"/>
        <v>4</v>
      </c>
      <c r="B114" s="1" t="str">
        <f>'recalc raw'!C6</f>
        <v>Drift (2)</v>
      </c>
      <c r="C114" s="7">
        <f>C79*regressions!B$38+regressions!B$39</f>
        <v>22.649116583010613</v>
      </c>
      <c r="D114" s="7">
        <f>D79*regressions!C$38+regressions!C$39</f>
        <v>7.13494116510343</v>
      </c>
      <c r="E114" s="7">
        <f>E79*regressions!D$38+regressions!D$39</f>
        <v>8.582917567307273</v>
      </c>
      <c r="F114" s="7">
        <f>F79*regressions!E$38+regressions!E$39</f>
        <v>4.411752567819215</v>
      </c>
      <c r="G114" s="7">
        <f>G79*regressions!F$38+regressions!F$39</f>
        <v>0.13241181678027097</v>
      </c>
      <c r="H114" s="7">
        <f>H79*regressions!G$38+regressions!G$39</f>
        <v>8.169951037945545</v>
      </c>
      <c r="I114" s="7">
        <f>I79*regressions!H$38+regressions!H$39</f>
        <v>1.6390535926811354</v>
      </c>
      <c r="J114" s="7">
        <f>J79*regressions!I$38+regressions!I$39</f>
        <v>0.43325911145819196</v>
      </c>
      <c r="K114" s="7">
        <f>K79*regressions!J$38+regressions!J$39</f>
        <v>0.1215478634509436</v>
      </c>
      <c r="L114" s="7">
        <f>L79*regressions!K$38+regressions!K$39</f>
        <v>1.6380454076593047</v>
      </c>
      <c r="M114" s="7" t="e">
        <f>M79*regressions!L$38+regressions!L$39</f>
        <v>#DIV/0!</v>
      </c>
      <c r="N114" s="7" t="e">
        <f>N79*regressions!M$38+regressions!M$39</f>
        <v>#DIV/0!</v>
      </c>
      <c r="O114" s="7" t="e">
        <f>O79*regressions!N$38+regressions!N$39</f>
        <v>#DIV/0!</v>
      </c>
      <c r="P114" s="7" t="e">
        <f>P79*regressions!O$38+regressions!O$39</f>
        <v>#DIV/0!</v>
      </c>
      <c r="Q114" s="7" t="e">
        <f>Q79*regressions!P$38+regressions!P$39</f>
        <v>#DIV/0!</v>
      </c>
      <c r="R114" s="7" t="e">
        <f>R79*regressions!Q$38+regressions!Q$39</f>
        <v>#DIV/0!</v>
      </c>
      <c r="S114" s="7" t="e">
        <f>S79*regressions!R$38+regressions!R$39</f>
        <v>#DIV/0!</v>
      </c>
      <c r="T114" s="7">
        <f>T79*regressions!S$38+regressions!S$39</f>
        <v>107.65574657981432</v>
      </c>
      <c r="U114" s="7" t="e">
        <f>U79*regressions!T$38+regressions!T$39</f>
        <v>#DIV/0!</v>
      </c>
      <c r="V114" s="7" t="e">
        <f>V79*regressions!U$38+regressions!U$39</f>
        <v>#DIV/0!</v>
      </c>
      <c r="W114" s="7"/>
    </row>
    <row r="115" spans="1:23" ht="11.25">
      <c r="A115" s="25">
        <f t="shared" si="9"/>
        <v>5</v>
      </c>
      <c r="B115" s="1" t="str">
        <f>'recalc raw'!C7</f>
        <v>JP-1 (1)</v>
      </c>
      <c r="C115" s="7">
        <f>C80*regressions!B$38+regressions!B$39</f>
        <v>20.46152592115475</v>
      </c>
      <c r="D115" s="7">
        <f>D80*regressions!C$38+regressions!C$39</f>
        <v>0.36616425293306015</v>
      </c>
      <c r="E115" s="7">
        <f>E80*regressions!D$38+regressions!D$39</f>
        <v>5.76916372285577</v>
      </c>
      <c r="F115" s="7">
        <f>F80*regressions!E$38+regressions!E$39</f>
        <v>28.19160965159002</v>
      </c>
      <c r="G115" s="7">
        <f>G80*regressions!F$38+regressions!F$39</f>
        <v>0.0910214876605144</v>
      </c>
      <c r="H115" s="7">
        <f>H80*regressions!G$38+regressions!G$39</f>
        <v>0.38732622427402985</v>
      </c>
      <c r="I115" s="7">
        <f>I80*regressions!H$38+regressions!H$39</f>
        <v>0.018710389369639095</v>
      </c>
      <c r="J115" s="7">
        <f>J80*regressions!I$38+regressions!I$39</f>
        <v>0.007107976210471925</v>
      </c>
      <c r="K115" s="7">
        <f>K80*regressions!J$38+regressions!J$39</f>
        <v>0.009657603059667005</v>
      </c>
      <c r="L115" s="7">
        <f>L80*regressions!K$38+regressions!K$39</f>
        <v>0.007358248684836373</v>
      </c>
      <c r="M115" s="7" t="e">
        <f>M80*regressions!L$38+regressions!L$39</f>
        <v>#DIV/0!</v>
      </c>
      <c r="N115" s="7" t="e">
        <f>N80*regressions!M$38+regressions!M$39</f>
        <v>#DIV/0!</v>
      </c>
      <c r="O115" s="7" t="e">
        <f>O80*regressions!N$38+regressions!N$39</f>
        <v>#DIV/0!</v>
      </c>
      <c r="P115" s="7" t="e">
        <f>P80*regressions!O$38+regressions!O$39</f>
        <v>#DIV/0!</v>
      </c>
      <c r="Q115" s="7" t="e">
        <f>Q80*regressions!P$38+regressions!P$39</f>
        <v>#DIV/0!</v>
      </c>
      <c r="R115" s="7" t="e">
        <f>R80*regressions!Q$38+regressions!Q$39</f>
        <v>#DIV/0!</v>
      </c>
      <c r="S115" s="7" t="e">
        <f>S80*regressions!R$38+regressions!R$39</f>
        <v>#DIV/0!</v>
      </c>
      <c r="T115" s="7">
        <f>T80*regressions!S$38+regressions!S$39</f>
        <v>12.62845041955038</v>
      </c>
      <c r="U115" s="7" t="e">
        <f>U80*regressions!T$38+regressions!T$39</f>
        <v>#DIV/0!</v>
      </c>
      <c r="V115" s="7" t="e">
        <f>V80*regressions!U$38+regressions!U$39</f>
        <v>#DIV/0!</v>
      </c>
      <c r="W115" s="7"/>
    </row>
    <row r="116" spans="1:23" ht="11.25">
      <c r="A116" s="25">
        <f t="shared" si="9"/>
        <v>6</v>
      </c>
      <c r="B116" s="1" t="str">
        <f>'recalc raw'!C8</f>
        <v>132R1(36-45)</v>
      </c>
      <c r="C116" s="7">
        <f>C81*regressions!B$38+regressions!B$39</f>
        <v>25.179689296803748</v>
      </c>
      <c r="D116" s="7">
        <f>D81*regressions!C$38+regressions!C$39</f>
        <v>8.657875457224112</v>
      </c>
      <c r="E116" s="7">
        <f>E81*regressions!D$38+regressions!D$39</f>
        <v>5.492529101369828</v>
      </c>
      <c r="F116" s="7">
        <f>F81*regressions!E$38+regressions!E$39</f>
        <v>4.9515205587530025</v>
      </c>
      <c r="G116" s="7">
        <f>G81*regressions!F$38+regressions!F$39</f>
        <v>0.1142542783509721</v>
      </c>
      <c r="H116" s="7">
        <f>H81*regressions!G$38+regressions!G$39</f>
        <v>8.63508427791654</v>
      </c>
      <c r="I116" s="7">
        <f>I81*regressions!H$38+regressions!H$39</f>
        <v>1.998272102338043</v>
      </c>
      <c r="J116" s="7">
        <f>J81*regressions!I$38+regressions!I$39</f>
        <v>0.024488632321085994</v>
      </c>
      <c r="K116" s="7">
        <f>K81*regressions!J$38+regressions!J$39</f>
        <v>0.016526665380176504</v>
      </c>
      <c r="L116" s="7">
        <f>L81*regressions!K$38+regressions!K$39</f>
        <v>0.2623834379016488</v>
      </c>
      <c r="M116" s="7" t="e">
        <f>M81*regressions!L$38+regressions!L$39</f>
        <v>#DIV/0!</v>
      </c>
      <c r="N116" s="7" t="e">
        <f>N81*regressions!M$38+regressions!M$39</f>
        <v>#DIV/0!</v>
      </c>
      <c r="O116" s="7" t="e">
        <f>O81*regressions!N$38+regressions!N$39</f>
        <v>#DIV/0!</v>
      </c>
      <c r="P116" s="7" t="e">
        <f>P81*regressions!O$38+regressions!O$39</f>
        <v>#DIV/0!</v>
      </c>
      <c r="Q116" s="7" t="e">
        <f>Q81*regressions!P$38+regressions!P$39</f>
        <v>#DIV/0!</v>
      </c>
      <c r="R116" s="7" t="e">
        <f>R81*regressions!Q$38+regressions!Q$39</f>
        <v>#DIV/0!</v>
      </c>
      <c r="S116" s="7" t="e">
        <f>S81*regressions!R$38+regressions!R$39</f>
        <v>#DIV/0!</v>
      </c>
      <c r="T116" s="7">
        <f>T81*regressions!S$38+regressions!S$39</f>
        <v>18.430254199045333</v>
      </c>
      <c r="U116" s="7" t="e">
        <f>U81*regressions!T$38+regressions!T$39</f>
        <v>#DIV/0!</v>
      </c>
      <c r="V116" s="7" t="e">
        <f>V81*regressions!U$38+regressions!U$39</f>
        <v>#DIV/0!</v>
      </c>
      <c r="W116" s="7"/>
    </row>
    <row r="117" spans="1:23" ht="11.25">
      <c r="A117" s="25">
        <f t="shared" si="9"/>
        <v>7</v>
      </c>
      <c r="B117" s="1" t="str">
        <f>'recalc raw'!C9</f>
        <v>Drift (3)</v>
      </c>
      <c r="C117" s="7">
        <f>C82*regressions!B$38+regressions!B$39</f>
        <v>22.649116583010613</v>
      </c>
      <c r="D117" s="7">
        <f>D82*regressions!C$38+regressions!C$39</f>
        <v>7.13494116510343</v>
      </c>
      <c r="E117" s="7">
        <f>E82*regressions!D$38+regressions!D$39</f>
        <v>8.582917567307273</v>
      </c>
      <c r="F117" s="7">
        <f>F82*regressions!E$38+regressions!E$39</f>
        <v>4.411752567819215</v>
      </c>
      <c r="G117" s="7">
        <f>G82*regressions!F$38+regressions!F$39</f>
        <v>0.13241181678027097</v>
      </c>
      <c r="H117" s="7">
        <f>H82*regressions!G$38+regressions!G$39</f>
        <v>8.169951037945541</v>
      </c>
      <c r="I117" s="7">
        <f>I82*regressions!H$38+regressions!H$39</f>
        <v>1.6390535926811354</v>
      </c>
      <c r="J117" s="7">
        <f>J82*regressions!I$38+regressions!I$39</f>
        <v>0.43325911145819196</v>
      </c>
      <c r="K117" s="7">
        <f>K82*regressions!J$38+regressions!J$39</f>
        <v>0.1215478634509436</v>
      </c>
      <c r="L117" s="7">
        <f>L82*regressions!K$38+regressions!K$39</f>
        <v>1.6380454076593043</v>
      </c>
      <c r="M117" s="7" t="e">
        <f>M82*regressions!L$38+regressions!L$39</f>
        <v>#DIV/0!</v>
      </c>
      <c r="N117" s="7" t="e">
        <f>N82*regressions!M$38+regressions!M$39</f>
        <v>#DIV/0!</v>
      </c>
      <c r="O117" s="7" t="e">
        <f>O82*regressions!N$38+regressions!N$39</f>
        <v>#DIV/0!</v>
      </c>
      <c r="P117" s="7" t="e">
        <f>P82*regressions!O$38+regressions!O$39</f>
        <v>#DIV/0!</v>
      </c>
      <c r="Q117" s="7" t="e">
        <f>Q82*regressions!P$38+regressions!P$39</f>
        <v>#DIV/0!</v>
      </c>
      <c r="R117" s="7" t="e">
        <f>R82*regressions!Q$38+regressions!Q$39</f>
        <v>#DIV/0!</v>
      </c>
      <c r="S117" s="7" t="e">
        <f>S82*regressions!R$38+regressions!R$39</f>
        <v>#DIV/0!</v>
      </c>
      <c r="T117" s="7">
        <f>T82*regressions!S$38+regressions!S$39</f>
        <v>107.65574657981429</v>
      </c>
      <c r="U117" s="7" t="e">
        <f>U82*regressions!T$38+regressions!T$39</f>
        <v>#DIV/0!</v>
      </c>
      <c r="V117" s="7" t="e">
        <f>V82*regressions!U$38+regressions!U$39</f>
        <v>#DIV/0!</v>
      </c>
      <c r="W117" s="7"/>
    </row>
    <row r="118" spans="1:23" ht="11.25">
      <c r="A118" s="25">
        <f t="shared" si="9"/>
        <v>8</v>
      </c>
      <c r="B118" s="1" t="str">
        <f>'recalc raw'!C10</f>
        <v>133R2(45-50)</v>
      </c>
      <c r="C118" s="7">
        <f>C83*regressions!B$38+regressions!B$39</f>
        <v>25.020177069264296</v>
      </c>
      <c r="D118" s="7">
        <f>D83*regressions!C$38+regressions!C$39</f>
        <v>8.747365443058694</v>
      </c>
      <c r="E118" s="7">
        <f>E83*regressions!D$38+regressions!D$39</f>
        <v>6.128116173485261</v>
      </c>
      <c r="F118" s="7">
        <f>F83*regressions!E$38+regressions!E$39</f>
        <v>5.0493346156247405</v>
      </c>
      <c r="G118" s="7">
        <f>G83*regressions!F$38+regressions!F$39</f>
        <v>0.11792398809988354</v>
      </c>
      <c r="H118" s="7">
        <f>H83*regressions!G$38+regressions!G$39</f>
        <v>7.364663036897355</v>
      </c>
      <c r="I118" s="7">
        <f>I83*regressions!H$38+regressions!H$39</f>
        <v>2.0980284344408653</v>
      </c>
      <c r="J118" s="7">
        <f>J83*regressions!I$38+regressions!I$39</f>
        <v>0.033002041051295505</v>
      </c>
      <c r="K118" s="7">
        <f>K83*regressions!J$38+regressions!J$39</f>
        <v>0.019573241218845693</v>
      </c>
      <c r="L118" s="7">
        <f>L83*regressions!K$38+regressions!K$39</f>
        <v>0.23119876774447545</v>
      </c>
      <c r="M118" s="7" t="e">
        <f>M83*regressions!L$38+regressions!L$39</f>
        <v>#DIV/0!</v>
      </c>
      <c r="N118" s="7" t="e">
        <f>N83*regressions!M$38+regressions!M$39</f>
        <v>#DIV/0!</v>
      </c>
      <c r="O118" s="7" t="e">
        <f>O83*regressions!N$38+regressions!N$39</f>
        <v>#DIV/0!</v>
      </c>
      <c r="P118" s="7" t="e">
        <f>P83*regressions!O$38+regressions!O$39</f>
        <v>#DIV/0!</v>
      </c>
      <c r="Q118" s="7" t="e">
        <f>Q83*regressions!P$38+regressions!P$39</f>
        <v>#DIV/0!</v>
      </c>
      <c r="R118" s="7" t="e">
        <f>R83*regressions!Q$38+regressions!Q$39</f>
        <v>#DIV/0!</v>
      </c>
      <c r="S118" s="7" t="e">
        <f>S83*regressions!R$38+regressions!R$39</f>
        <v>#DIV/0!</v>
      </c>
      <c r="T118" s="7">
        <f>T83*regressions!S$38+regressions!S$39</f>
        <v>20.969985833181383</v>
      </c>
      <c r="U118" s="7" t="e">
        <f>U83*regressions!T$38+regressions!T$39</f>
        <v>#DIV/0!</v>
      </c>
      <c r="V118" s="7" t="e">
        <f>V83*regressions!U$38+regressions!U$39</f>
        <v>#DIV/0!</v>
      </c>
      <c r="W118" s="7"/>
    </row>
    <row r="119" spans="1:23" ht="11.25">
      <c r="A119" s="25">
        <f t="shared" si="9"/>
        <v>9</v>
      </c>
      <c r="B119" s="1" t="str">
        <f>'recalc raw'!C11</f>
        <v>134R2(21-26)</v>
      </c>
      <c r="C119" s="7">
        <f>C84*regressions!B$38+regressions!B$39</f>
        <v>25.252224675717134</v>
      </c>
      <c r="D119" s="7">
        <f>D84*regressions!C$38+regressions!C$39</f>
        <v>8.604329642676245</v>
      </c>
      <c r="E119" s="7">
        <f>E84*regressions!D$38+regressions!D$39</f>
        <v>5.882274545593506</v>
      </c>
      <c r="F119" s="7">
        <f>F84*regressions!E$38+regressions!E$39</f>
        <v>5.449174386360626</v>
      </c>
      <c r="G119" s="7">
        <f>G84*regressions!F$38+regressions!F$39</f>
        <v>0.12816000309072073</v>
      </c>
      <c r="H119" s="7">
        <f>H84*regressions!G$38+regressions!G$39</f>
        <v>8.374494105476998</v>
      </c>
      <c r="I119" s="7">
        <f>I84*regressions!H$38+regressions!H$39</f>
        <v>1.7984461707133352</v>
      </c>
      <c r="J119" s="7">
        <f>J84*regressions!I$38+regressions!I$39</f>
        <v>0.022000837969476376</v>
      </c>
      <c r="K119" s="7">
        <f>K84*regressions!J$38+regressions!J$39</f>
        <v>0.021095700630398517</v>
      </c>
      <c r="L119" s="7">
        <f>L84*regressions!K$38+regressions!K$39</f>
        <v>0.24241154425510925</v>
      </c>
      <c r="M119" s="7" t="e">
        <f>M84*regressions!L$38+regressions!L$39</f>
        <v>#DIV/0!</v>
      </c>
      <c r="N119" s="7" t="e">
        <f>N84*regressions!M$38+regressions!M$39</f>
        <v>#DIV/0!</v>
      </c>
      <c r="O119" s="7" t="e">
        <f>O84*regressions!N$38+regressions!N$39</f>
        <v>#DIV/0!</v>
      </c>
      <c r="P119" s="7" t="e">
        <f>P84*regressions!O$38+regressions!O$39</f>
        <v>#DIV/0!</v>
      </c>
      <c r="Q119" s="7" t="e">
        <f>Q84*regressions!P$38+regressions!P$39</f>
        <v>#DIV/0!</v>
      </c>
      <c r="R119" s="7" t="e">
        <f>R84*regressions!Q$38+regressions!Q$39</f>
        <v>#DIV/0!</v>
      </c>
      <c r="S119" s="7" t="e">
        <f>S84*regressions!R$38+regressions!R$39</f>
        <v>#DIV/0!</v>
      </c>
      <c r="T119" s="7">
        <f>T84*regressions!S$38+regressions!S$39</f>
        <v>22.246411392620043</v>
      </c>
      <c r="U119" s="7" t="e">
        <f>U84*regressions!T$38+regressions!T$39</f>
        <v>#DIV/0!</v>
      </c>
      <c r="V119" s="7" t="e">
        <f>V84*regressions!U$38+regressions!U$39</f>
        <v>#DIV/0!</v>
      </c>
      <c r="W119" s="7"/>
    </row>
    <row r="120" spans="1:23" ht="11.25">
      <c r="A120" s="25">
        <f t="shared" si="9"/>
        <v>10</v>
      </c>
      <c r="B120" s="1" t="str">
        <f>'recalc raw'!C12</f>
        <v>135R2(53-63)</v>
      </c>
      <c r="C120" s="7">
        <f>C85*regressions!B$38+regressions!B$39</f>
        <v>23.71345125411316</v>
      </c>
      <c r="D120" s="7">
        <f>D85*regressions!C$38+regressions!C$39</f>
        <v>7.921895874911226</v>
      </c>
      <c r="E120" s="7">
        <f>E85*regressions!D$38+regressions!D$39</f>
        <v>5.385400072457105</v>
      </c>
      <c r="F120" s="7">
        <f>F85*regressions!E$38+regressions!E$39</f>
        <v>7.064321632598474</v>
      </c>
      <c r="G120" s="7">
        <f>G85*regressions!F$38+regressions!F$39</f>
        <v>0.10714255891768938</v>
      </c>
      <c r="H120" s="7">
        <f>H85*regressions!G$38+regressions!G$39</f>
        <v>9.815394566621375</v>
      </c>
      <c r="I120" s="7">
        <f>I85*regressions!H$38+regressions!H$39</f>
        <v>1.3145915815077047</v>
      </c>
      <c r="J120" s="7">
        <f>J85*regressions!I$38+regressions!I$39</f>
        <v>0.01750327767295013</v>
      </c>
      <c r="K120" s="7">
        <f>K85*regressions!J$38+regressions!J$39</f>
        <v>0.008929297326221105</v>
      </c>
      <c r="L120" s="7">
        <f>L85*regressions!K$38+regressions!K$39</f>
        <v>0.2484802168004693</v>
      </c>
      <c r="M120" s="7" t="e">
        <f>M85*regressions!L$38+regressions!L$39</f>
        <v>#DIV/0!</v>
      </c>
      <c r="N120" s="7" t="e">
        <f>N85*regressions!M$38+regressions!M$39</f>
        <v>#DIV/0!</v>
      </c>
      <c r="O120" s="7" t="e">
        <f>O85*regressions!N$38+regressions!N$39</f>
        <v>#DIV/0!</v>
      </c>
      <c r="P120" s="7" t="e">
        <f>P85*regressions!O$38+regressions!O$39</f>
        <v>#DIV/0!</v>
      </c>
      <c r="Q120" s="7" t="e">
        <f>Q85*regressions!P$38+regressions!P$39</f>
        <v>#DIV/0!</v>
      </c>
      <c r="R120" s="7" t="e">
        <f>R85*regressions!Q$38+regressions!Q$39</f>
        <v>#DIV/0!</v>
      </c>
      <c r="S120" s="7" t="e">
        <f>S85*regressions!R$38+regressions!R$39</f>
        <v>#DIV/0!</v>
      </c>
      <c r="T120" s="7">
        <f>T85*regressions!S$38+regressions!S$39</f>
        <v>11.882323705241431</v>
      </c>
      <c r="U120" s="7" t="e">
        <f>U85*regressions!T$38+regressions!T$39</f>
        <v>#DIV/0!</v>
      </c>
      <c r="V120" s="7" t="e">
        <f>V85*regressions!U$38+regressions!U$39</f>
        <v>#DIV/0!</v>
      </c>
      <c r="W120" s="7"/>
    </row>
    <row r="121" spans="1:23" ht="11.25">
      <c r="A121" s="25">
        <f t="shared" si="9"/>
        <v>11</v>
      </c>
      <c r="B121" s="1" t="str">
        <f>'recalc raw'!C13</f>
        <v>JA-3 (1)</v>
      </c>
      <c r="C121" s="7">
        <f>C86*regressions!B$38+regressions!B$39</f>
        <v>29.30080088974084</v>
      </c>
      <c r="D121" s="7">
        <f>D86*regressions!C$38+regressions!C$39</f>
        <v>8.144819570713228</v>
      </c>
      <c r="E121" s="7">
        <f>E86*regressions!D$38+regressions!D$39</f>
        <v>4.6482792763548995</v>
      </c>
      <c r="F121" s="7">
        <f>F86*regressions!E$38+regressions!E$39</f>
        <v>2.286796907133652</v>
      </c>
      <c r="G121" s="7">
        <f>G86*regressions!F$38+regressions!F$39</f>
        <v>0.0841917209147974</v>
      </c>
      <c r="H121" s="7">
        <f>H86*regressions!G$38+regressions!G$39</f>
        <v>4.538231655337805</v>
      </c>
      <c r="I121" s="7">
        <f>I86*regressions!H$38+regressions!H$39</f>
        <v>2.3642584976037284</v>
      </c>
      <c r="J121" s="7">
        <f>J86*regressions!I$38+regressions!I$39</f>
        <v>1.1772271484710788</v>
      </c>
      <c r="K121" s="7">
        <f>K86*regressions!J$38+regressions!J$39</f>
        <v>0.030696986394652844</v>
      </c>
      <c r="L121" s="7">
        <f>L86*regressions!K$38+regressions!K$39</f>
        <v>0.39657850114254267</v>
      </c>
      <c r="M121" s="7" t="e">
        <f>M86*regressions!L$38+regressions!L$39</f>
        <v>#DIV/0!</v>
      </c>
      <c r="N121" s="7" t="e">
        <f>N86*regressions!M$38+regressions!M$39</f>
        <v>#DIV/0!</v>
      </c>
      <c r="O121" s="7" t="e">
        <f>O86*regressions!N$38+regressions!N$39</f>
        <v>#DIV/0!</v>
      </c>
      <c r="P121" s="7" t="e">
        <f>P86*regressions!O$38+regressions!O$39</f>
        <v>#DIV/0!</v>
      </c>
      <c r="Q121" s="7" t="e">
        <f>Q86*regressions!P$38+regressions!P$39</f>
        <v>#DIV/0!</v>
      </c>
      <c r="R121" s="7" t="e">
        <f>R86*regressions!Q$38+regressions!Q$39</f>
        <v>#DIV/0!</v>
      </c>
      <c r="S121" s="7" t="e">
        <f>S86*regressions!R$38+regressions!R$39</f>
        <v>#DIV/0!</v>
      </c>
      <c r="T121" s="7">
        <f>T86*regressions!S$38+regressions!S$39</f>
        <v>30.378486491220983</v>
      </c>
      <c r="U121" s="7" t="e">
        <f>U86*regressions!T$38+regressions!T$39</f>
        <v>#DIV/0!</v>
      </c>
      <c r="V121" s="7" t="e">
        <f>V86*regressions!U$38+regressions!U$39</f>
        <v>#DIV/0!</v>
      </c>
      <c r="W121" s="7"/>
    </row>
    <row r="122" spans="1:23" ht="11.25">
      <c r="A122" s="25">
        <f t="shared" si="9"/>
        <v>12</v>
      </c>
      <c r="B122" s="1" t="str">
        <f>'recalc raw'!C14</f>
        <v>Drift (4)</v>
      </c>
      <c r="C122" s="7">
        <f>C87*regressions!B$38+regressions!B$39</f>
        <v>22.649116583010613</v>
      </c>
      <c r="D122" s="7">
        <f>D87*regressions!C$38+regressions!C$39</f>
        <v>7.13494116510343</v>
      </c>
      <c r="E122" s="7">
        <f>E87*regressions!D$38+regressions!D$39</f>
        <v>8.582917567307273</v>
      </c>
      <c r="F122" s="7">
        <f>F87*regressions!E$38+regressions!E$39</f>
        <v>4.411752567819215</v>
      </c>
      <c r="G122" s="7">
        <f>G87*regressions!F$38+regressions!F$39</f>
        <v>0.13241181678027097</v>
      </c>
      <c r="H122" s="7">
        <f>H87*regressions!G$38+regressions!G$39</f>
        <v>8.169951037945545</v>
      </c>
      <c r="I122" s="7">
        <f>I87*regressions!H$38+regressions!H$39</f>
        <v>1.6390535926811354</v>
      </c>
      <c r="J122" s="7">
        <f>J87*regressions!I$38+regressions!I$39</f>
        <v>0.43325911145819196</v>
      </c>
      <c r="K122" s="7">
        <f>K87*regressions!J$38+regressions!J$39</f>
        <v>0.1215478634509436</v>
      </c>
      <c r="L122" s="7">
        <f>L87*regressions!K$38+regressions!K$39</f>
        <v>1.6380454076593047</v>
      </c>
      <c r="M122" s="7" t="e">
        <f>M87*regressions!L$38+regressions!L$39</f>
        <v>#DIV/0!</v>
      </c>
      <c r="N122" s="7" t="e">
        <f>N87*regressions!M$38+regressions!M$39</f>
        <v>#DIV/0!</v>
      </c>
      <c r="O122" s="7" t="e">
        <f>O87*regressions!N$38+regressions!N$39</f>
        <v>#DIV/0!</v>
      </c>
      <c r="P122" s="7" t="e">
        <f>P87*regressions!O$38+regressions!O$39</f>
        <v>#DIV/0!</v>
      </c>
      <c r="Q122" s="7" t="e">
        <f>Q87*regressions!P$38+regressions!P$39</f>
        <v>#DIV/0!</v>
      </c>
      <c r="R122" s="7" t="e">
        <f>R87*regressions!Q$38+regressions!Q$39</f>
        <v>#DIV/0!</v>
      </c>
      <c r="S122" s="7" t="e">
        <f>S87*regressions!R$38+regressions!R$39</f>
        <v>#DIV/0!</v>
      </c>
      <c r="T122" s="7">
        <f>T87*regressions!S$38+regressions!S$39</f>
        <v>107.65574657981432</v>
      </c>
      <c r="U122" s="7" t="e">
        <f>U87*regressions!T$38+regressions!T$39</f>
        <v>#DIV/0!</v>
      </c>
      <c r="V122" s="7" t="e">
        <f>V87*regressions!U$38+regressions!U$39</f>
        <v>#DIV/0!</v>
      </c>
      <c r="W122" s="7"/>
    </row>
    <row r="123" spans="1:23" ht="11.25">
      <c r="A123" s="25">
        <f t="shared" si="9"/>
        <v>13</v>
      </c>
      <c r="B123" s="1" t="str">
        <f>'recalc raw'!C15</f>
        <v>DTS-1 (1)</v>
      </c>
      <c r="C123" s="7">
        <f>C88*regressions!B$38+regressions!B$39</f>
        <v>19.470271690509733</v>
      </c>
      <c r="D123" s="7">
        <f>D88*regressions!C$38+regressions!C$39</f>
        <v>0.09062811732293742</v>
      </c>
      <c r="E123" s="7">
        <f>E88*regressions!D$38+regressions!D$39</f>
        <v>6.124570515635852</v>
      </c>
      <c r="F123" s="7">
        <f>F88*regressions!E$38+regressions!E$39</f>
        <v>29.927994902315767</v>
      </c>
      <c r="G123" s="7">
        <f>G88*regressions!F$38+regressions!F$39</f>
        <v>0.09553833896775002</v>
      </c>
      <c r="H123" s="7">
        <f>H88*regressions!G$38+regressions!G$39</f>
        <v>0.0519573736007342</v>
      </c>
      <c r="I123" s="7">
        <f>I88*regressions!H$38+regressions!H$39</f>
        <v>0.006321122774571092</v>
      </c>
      <c r="J123" s="7">
        <f>J88*regressions!I$38+regressions!I$39</f>
        <v>0.0009319163072378739</v>
      </c>
      <c r="K123" s="7">
        <f>K88*regressions!J$38+regressions!J$39</f>
        <v>-0.003034627790834333</v>
      </c>
      <c r="L123" s="7">
        <f>L88*regressions!K$38+regressions!K$39</f>
        <v>0.007513356708033729</v>
      </c>
      <c r="M123" s="7" t="e">
        <f>M88*regressions!L$38+regressions!L$39</f>
        <v>#DIV/0!</v>
      </c>
      <c r="N123" s="7" t="e">
        <f>N88*regressions!M$38+regressions!M$39</f>
        <v>#DIV/0!</v>
      </c>
      <c r="O123" s="7" t="e">
        <f>O88*regressions!N$38+regressions!N$39</f>
        <v>#DIV/0!</v>
      </c>
      <c r="P123" s="7" t="e">
        <f>P88*regressions!O$38+regressions!O$39</f>
        <v>#DIV/0!</v>
      </c>
      <c r="Q123" s="7" t="e">
        <f>Q88*regressions!P$38+regressions!P$39</f>
        <v>#DIV/0!</v>
      </c>
      <c r="R123" s="7" t="e">
        <f>R88*regressions!Q$38+regressions!Q$39</f>
        <v>#DIV/0!</v>
      </c>
      <c r="S123" s="7" t="e">
        <f>S88*regressions!R$38+regressions!R$39</f>
        <v>#DIV/0!</v>
      </c>
      <c r="T123" s="7">
        <f>T88*regressions!S$38+regressions!S$39</f>
        <v>1.6345589265927547</v>
      </c>
      <c r="U123" s="7" t="e">
        <f>U88*regressions!T$38+regressions!T$39</f>
        <v>#DIV/0!</v>
      </c>
      <c r="V123" s="7" t="e">
        <f>V88*regressions!U$38+regressions!U$39</f>
        <v>#DIV/0!</v>
      </c>
      <c r="W123" s="7"/>
    </row>
    <row r="124" spans="1:23" ht="11.25">
      <c r="A124" s="25">
        <f t="shared" si="9"/>
        <v>14</v>
      </c>
      <c r="B124" s="1" t="str">
        <f>'recalc raw'!C16</f>
        <v>136R2(4-14)</v>
      </c>
      <c r="C124" s="7">
        <f>C89*regressions!B$38+regressions!B$39</f>
        <v>20.937067819308623</v>
      </c>
      <c r="D124" s="7">
        <f>D89*regressions!C$38+regressions!C$39</f>
        <v>3.4007216280548773</v>
      </c>
      <c r="E124" s="7">
        <f>E89*regressions!D$38+regressions!D$39</f>
        <v>7.291888401396364</v>
      </c>
      <c r="F124" s="7">
        <f>F89*regressions!E$38+regressions!E$39</f>
        <v>19.78327553607231</v>
      </c>
      <c r="G124" s="7">
        <f>G89*regressions!F$38+regressions!F$39</f>
        <v>0.12008515449515585</v>
      </c>
      <c r="H124" s="7">
        <f>H89*regressions!G$38+regressions!G$39</f>
        <v>4.128708839787976</v>
      </c>
      <c r="I124" s="7">
        <f>I89*regressions!H$38+regressions!H$39</f>
        <v>0.2465601565482945</v>
      </c>
      <c r="J124" s="7">
        <f>J89*regressions!I$38+regressions!I$39</f>
        <v>0.011839314583043025</v>
      </c>
      <c r="K124" s="7">
        <f>K89*regressions!J$38+regressions!J$39</f>
        <v>0.017647001988243566</v>
      </c>
      <c r="L124" s="7">
        <f>L89*regressions!K$38+regressions!K$39</f>
        <v>0.06407788243070345</v>
      </c>
      <c r="M124" s="7" t="e">
        <f>M89*regressions!L$38+regressions!L$39</f>
        <v>#DIV/0!</v>
      </c>
      <c r="N124" s="7" t="e">
        <f>N89*regressions!M$38+regressions!M$39</f>
        <v>#DIV/0!</v>
      </c>
      <c r="O124" s="7" t="e">
        <f>O89*regressions!N$38+regressions!N$39</f>
        <v>#DIV/0!</v>
      </c>
      <c r="P124" s="7" t="e">
        <f>P89*regressions!O$38+regressions!O$39</f>
        <v>#DIV/0!</v>
      </c>
      <c r="Q124" s="7" t="e">
        <f>Q89*regressions!P$38+regressions!P$39</f>
        <v>#DIV/0!</v>
      </c>
      <c r="R124" s="7" t="e">
        <f>R89*regressions!Q$38+regressions!Q$39</f>
        <v>#DIV/0!</v>
      </c>
      <c r="S124" s="7" t="e">
        <f>S89*regressions!R$38+regressions!R$39</f>
        <v>#DIV/0!</v>
      </c>
      <c r="T124" s="7">
        <f>T89*regressions!S$38+regressions!S$39</f>
        <v>19.2096310586693</v>
      </c>
      <c r="U124" s="7" t="e">
        <f>U89*regressions!T$38+regressions!T$39</f>
        <v>#DIV/0!</v>
      </c>
      <c r="V124" s="7" t="e">
        <f>V89*regressions!U$38+regressions!U$39</f>
        <v>#DIV/0!</v>
      </c>
      <c r="W124" s="7"/>
    </row>
    <row r="125" spans="1:23" ht="11.25">
      <c r="A125" s="25">
        <f t="shared" si="9"/>
        <v>15</v>
      </c>
      <c r="B125" s="1" t="str">
        <f>'recalc raw'!C17</f>
        <v>137R2(132-135)</v>
      </c>
      <c r="C125" s="7">
        <f>C90*regressions!B$38+regressions!B$39</f>
        <v>17.848494208202535</v>
      </c>
      <c r="D125" s="7">
        <f>D90*regressions!C$38+regressions!C$39</f>
        <v>4.572722651958249</v>
      </c>
      <c r="E125" s="7">
        <f>E90*regressions!D$38+regressions!D$39</f>
        <v>20.881197177675833</v>
      </c>
      <c r="F125" s="7">
        <f>F90*regressions!E$38+regressions!E$39</f>
        <v>3.1094366493632015</v>
      </c>
      <c r="G125" s="7">
        <f>G90*regressions!F$38+regressions!F$39</f>
        <v>0.28709984465503546</v>
      </c>
      <c r="H125" s="7">
        <f>H90*regressions!G$38+regressions!G$39</f>
        <v>6.650574466206006</v>
      </c>
      <c r="I125" s="7">
        <f>I90*regressions!H$38+regressions!H$39</f>
        <v>1.4166434649053836</v>
      </c>
      <c r="J125" s="7">
        <f>J90*regressions!I$38+regressions!I$39</f>
        <v>0.016300878026104706</v>
      </c>
      <c r="K125" s="7">
        <f>K90*regressions!J$38+regressions!J$39</f>
        <v>0.43470134293045276</v>
      </c>
      <c r="L125" s="7">
        <f>L90*regressions!K$38+regressions!K$39</f>
        <v>4.858613514146028</v>
      </c>
      <c r="M125" s="7" t="e">
        <f>M90*regressions!L$38+regressions!L$39</f>
        <v>#DIV/0!</v>
      </c>
      <c r="N125" s="7" t="e">
        <f>N90*regressions!M$38+regressions!M$39</f>
        <v>#DIV/0!</v>
      </c>
      <c r="O125" s="7" t="e">
        <f>O90*regressions!N$38+regressions!N$39</f>
        <v>#DIV/0!</v>
      </c>
      <c r="P125" s="7" t="e">
        <f>P90*regressions!O$38+regressions!O$39</f>
        <v>#DIV/0!</v>
      </c>
      <c r="Q125" s="7" t="e">
        <f>Q90*regressions!P$38+regressions!P$39</f>
        <v>#DIV/0!</v>
      </c>
      <c r="R125" s="7" t="e">
        <f>R90*regressions!Q$38+regressions!Q$39</f>
        <v>#DIV/0!</v>
      </c>
      <c r="S125" s="7" t="e">
        <f>S90*regressions!R$38+regressions!R$39</f>
        <v>#DIV/0!</v>
      </c>
      <c r="T125" s="7">
        <f>T90*regressions!S$38+regressions!S$39</f>
        <v>374.30356360937975</v>
      </c>
      <c r="U125" s="7" t="e">
        <f>U90*regressions!T$38+regressions!T$39</f>
        <v>#DIV/0!</v>
      </c>
      <c r="V125" s="7" t="e">
        <f>V90*regressions!U$38+regressions!U$39</f>
        <v>#DIV/0!</v>
      </c>
      <c r="W125" s="7"/>
    </row>
    <row r="126" spans="1:23" ht="11.25">
      <c r="A126" s="25">
        <f t="shared" si="9"/>
        <v>16</v>
      </c>
      <c r="B126" s="1" t="str">
        <f>'recalc raw'!C18</f>
        <v>138R3(69-79)</v>
      </c>
      <c r="C126" s="7">
        <f>C91*regressions!B$38+regressions!B$39</f>
        <v>25.14448443581567</v>
      </c>
      <c r="D126" s="7">
        <f>D91*regressions!C$38+regressions!C$39</f>
        <v>8.319212479595997</v>
      </c>
      <c r="E126" s="7">
        <f>E91*regressions!D$38+regressions!D$39</f>
        <v>5.2228087616511765</v>
      </c>
      <c r="F126" s="7">
        <f>F91*regressions!E$38+regressions!E$39</f>
        <v>6.07245586810698</v>
      </c>
      <c r="G126" s="7">
        <f>G91*regressions!F$38+regressions!F$39</f>
        <v>0.11460407782488066</v>
      </c>
      <c r="H126" s="7">
        <f>H91*regressions!G$38+regressions!G$39</f>
        <v>8.737192761941731</v>
      </c>
      <c r="I126" s="7">
        <f>I91*regressions!H$38+regressions!H$39</f>
        <v>1.7306827222746164</v>
      </c>
      <c r="J126" s="7">
        <f>J91*regressions!I$38+regressions!I$39</f>
        <v>0.027525897854938804</v>
      </c>
      <c r="K126" s="7">
        <f>K91*regressions!J$38+regressions!J$39</f>
        <v>0.007814888634745979</v>
      </c>
      <c r="L126" s="7">
        <f>L91*regressions!K$38+regressions!K$39</f>
        <v>0.21202699076318315</v>
      </c>
      <c r="M126" s="7" t="e">
        <f>M91*regressions!L$38+regressions!L$39</f>
        <v>#DIV/0!</v>
      </c>
      <c r="N126" s="7" t="e">
        <f>N91*regressions!M$38+regressions!M$39</f>
        <v>#DIV/0!</v>
      </c>
      <c r="O126" s="7" t="e">
        <f>O91*regressions!N$38+regressions!N$39</f>
        <v>#DIV/0!</v>
      </c>
      <c r="P126" s="7" t="e">
        <f>P91*regressions!O$38+regressions!O$39</f>
        <v>#DIV/0!</v>
      </c>
      <c r="Q126" s="7" t="e">
        <f>Q91*regressions!P$38+regressions!P$39</f>
        <v>#DIV/0!</v>
      </c>
      <c r="R126" s="7" t="e">
        <f>R91*regressions!Q$38+regressions!Q$39</f>
        <v>#DIV/0!</v>
      </c>
      <c r="S126" s="7" t="e">
        <f>S91*regressions!R$38+regressions!R$39</f>
        <v>#DIV/0!</v>
      </c>
      <c r="T126" s="7">
        <f>T91*regressions!S$38+regressions!S$39</f>
        <v>10.786555684156623</v>
      </c>
      <c r="U126" s="7" t="e">
        <f>U91*regressions!T$38+regressions!T$39</f>
        <v>#DIV/0!</v>
      </c>
      <c r="V126" s="7" t="e">
        <f>V91*regressions!U$38+regressions!U$39</f>
        <v>#DIV/0!</v>
      </c>
      <c r="W126" s="7"/>
    </row>
    <row r="127" spans="1:23" ht="11.25">
      <c r="A127" s="25">
        <f t="shared" si="9"/>
        <v>17</v>
      </c>
      <c r="B127" s="1" t="str">
        <f>'recalc raw'!C19</f>
        <v>Drift (5)</v>
      </c>
      <c r="C127" s="7">
        <f>C92*regressions!B$38+regressions!B$39</f>
        <v>22.649116583010613</v>
      </c>
      <c r="D127" s="7">
        <f>D92*regressions!C$38+regressions!C$39</f>
        <v>7.13494116510343</v>
      </c>
      <c r="E127" s="7">
        <f>E92*regressions!D$38+regressions!D$39</f>
        <v>8.582917567307273</v>
      </c>
      <c r="F127" s="7">
        <f>F92*regressions!E$38+regressions!E$39</f>
        <v>4.411752567819215</v>
      </c>
      <c r="G127" s="7">
        <f>G92*regressions!F$38+regressions!F$39</f>
        <v>0.13241181678027097</v>
      </c>
      <c r="H127" s="7">
        <f>H92*regressions!G$38+regressions!G$39</f>
        <v>8.169951037945541</v>
      </c>
      <c r="I127" s="7">
        <f>I92*regressions!H$38+regressions!H$39</f>
        <v>1.6390535926811354</v>
      </c>
      <c r="J127" s="7">
        <f>J92*regressions!I$38+regressions!I$39</f>
        <v>0.43325911145819196</v>
      </c>
      <c r="K127" s="7">
        <f>K92*regressions!J$38+regressions!J$39</f>
        <v>0.1215478634509436</v>
      </c>
      <c r="L127" s="7">
        <f>L92*regressions!K$38+regressions!K$39</f>
        <v>1.6380454076593043</v>
      </c>
      <c r="M127" s="7" t="e">
        <f>M92*regressions!L$38+regressions!L$39</f>
        <v>#DIV/0!</v>
      </c>
      <c r="N127" s="7" t="e">
        <f>N92*regressions!M$38+regressions!M$39</f>
        <v>#DIV/0!</v>
      </c>
      <c r="O127" s="7" t="e">
        <f>O92*regressions!N$38+regressions!N$39</f>
        <v>#DIV/0!</v>
      </c>
      <c r="P127" s="7" t="e">
        <f>P92*regressions!O$38+regressions!O$39</f>
        <v>#DIV/0!</v>
      </c>
      <c r="Q127" s="7" t="e">
        <f>Q92*regressions!P$38+regressions!P$39</f>
        <v>#DIV/0!</v>
      </c>
      <c r="R127" s="7" t="e">
        <f>R92*regressions!Q$38+regressions!Q$39</f>
        <v>#DIV/0!</v>
      </c>
      <c r="S127" s="7" t="e">
        <f>S92*regressions!R$38+regressions!R$39</f>
        <v>#DIV/0!</v>
      </c>
      <c r="T127" s="7">
        <f>T92*regressions!S$38+regressions!S$39</f>
        <v>107.65574657981432</v>
      </c>
      <c r="U127" s="7" t="e">
        <f>U92*regressions!T$38+regressions!T$39</f>
        <v>#DIV/0!</v>
      </c>
      <c r="V127" s="7" t="e">
        <f>V92*regressions!U$38+regressions!U$39</f>
        <v>#DIV/0!</v>
      </c>
      <c r="W127" s="7"/>
    </row>
    <row r="128" spans="1:23" ht="11.25">
      <c r="A128" s="25">
        <f t="shared" si="9"/>
        <v>18</v>
      </c>
      <c r="B128" s="1" t="str">
        <f>'recalc raw'!C20</f>
        <v>BIR-1 (2)</v>
      </c>
      <c r="C128" s="7">
        <f>C93*regressions!B$38+regressions!B$39</f>
        <v>22.388190022526263</v>
      </c>
      <c r="D128" s="7">
        <f>D93*regressions!C$38+regressions!C$39</f>
        <v>8.184642572796943</v>
      </c>
      <c r="E128" s="7">
        <f>E93*regressions!D$38+regressions!D$39</f>
        <v>7.934622572009509</v>
      </c>
      <c r="F128" s="7">
        <f>F93*regressions!E$38+regressions!E$39</f>
        <v>5.903192713762685</v>
      </c>
      <c r="G128" s="7">
        <f>G93*regressions!F$38+regressions!F$39</f>
        <v>0.13576335746430546</v>
      </c>
      <c r="H128" s="7">
        <f>H93*regressions!G$38+regressions!G$39</f>
        <v>9.390227441061661</v>
      </c>
      <c r="I128" s="7">
        <f>I93*regressions!H$38+regressions!H$39</f>
        <v>1.328081651285852</v>
      </c>
      <c r="J128" s="7">
        <f>J93*regressions!I$38+regressions!I$39</f>
        <v>0.02067238846156149</v>
      </c>
      <c r="K128" s="7">
        <f>K93*regressions!J$38+regressions!J$39</f>
        <v>0.011927057958302853</v>
      </c>
      <c r="L128" s="7">
        <f>L93*regressions!K$38+regressions!K$39</f>
        <v>0.5816728384824377</v>
      </c>
      <c r="M128" s="7" t="e">
        <f>M93*regressions!L$38+regressions!L$39</f>
        <v>#DIV/0!</v>
      </c>
      <c r="N128" s="7" t="e">
        <f>N93*regressions!M$38+regressions!M$39</f>
        <v>#DIV/0!</v>
      </c>
      <c r="O128" s="7" t="e">
        <f>O93*regressions!N$38+regressions!N$39</f>
        <v>#DIV/0!</v>
      </c>
      <c r="P128" s="7" t="e">
        <f>P93*regressions!O$38+regressions!O$39</f>
        <v>#DIV/0!</v>
      </c>
      <c r="Q128" s="7" t="e">
        <f>Q93*regressions!P$38+regressions!P$39</f>
        <v>#DIV/0!</v>
      </c>
      <c r="R128" s="7" t="e">
        <f>R93*regressions!Q$38+regressions!Q$39</f>
        <v>#DIV/0!</v>
      </c>
      <c r="S128" s="7" t="e">
        <f>S93*regressions!R$38+regressions!R$39</f>
        <v>#DIV/0!</v>
      </c>
      <c r="T128" s="7">
        <f>T93*regressions!S$38+regressions!S$39</f>
        <v>14.26003840381455</v>
      </c>
      <c r="U128" s="7" t="e">
        <f>U93*regressions!T$38+regressions!T$39</f>
        <v>#DIV/0!</v>
      </c>
      <c r="V128" s="7" t="e">
        <f>V93*regressions!U$38+regressions!U$39</f>
        <v>#DIV/0!</v>
      </c>
      <c r="W128" s="7"/>
    </row>
    <row r="129" spans="1:23" ht="11.25">
      <c r="A129" s="25">
        <f t="shared" si="9"/>
        <v>19</v>
      </c>
      <c r="B129" s="1" t="str">
        <f>'recalc raw'!C21</f>
        <v>139R3(126-133)</v>
      </c>
      <c r="C129" s="7">
        <f>C94*regressions!B$38+regressions!B$39</f>
        <v>21.297727479818864</v>
      </c>
      <c r="D129" s="7">
        <f>D94*regressions!C$38+regressions!C$39</f>
        <v>7.632153414603825</v>
      </c>
      <c r="E129" s="7">
        <f>E94*regressions!D$38+regressions!D$39</f>
        <v>6.536809481625158</v>
      </c>
      <c r="F129" s="7">
        <f>F94*regressions!E$38+regressions!E$39</f>
        <v>14.778642142688927</v>
      </c>
      <c r="G129" s="7">
        <f>G94*regressions!F$38+regressions!F$39</f>
        <v>0.10247843700165607</v>
      </c>
      <c r="H129" s="7">
        <f>H94*regressions!G$38+regressions!G$39</f>
        <v>5.3196685280200775</v>
      </c>
      <c r="I129" s="7">
        <f>I94*regressions!H$38+regressions!H$39</f>
        <v>0.7840230561265297</v>
      </c>
      <c r="J129" s="7">
        <f>J94*regressions!I$38+regressions!I$39</f>
        <v>0.012183709368659094</v>
      </c>
      <c r="K129" s="7">
        <f>K94*regressions!J$38+regressions!J$39</f>
        <v>0.0012851730408494572</v>
      </c>
      <c r="L129" s="7">
        <f>L94*regressions!K$38+regressions!K$39</f>
        <v>0.09562926721768772</v>
      </c>
      <c r="M129" s="7" t="e">
        <f>M94*regressions!L$38+regressions!L$39</f>
        <v>#DIV/0!</v>
      </c>
      <c r="N129" s="7" t="e">
        <f>N94*regressions!M$38+regressions!M$39</f>
        <v>#DIV/0!</v>
      </c>
      <c r="O129" s="7" t="e">
        <f>O94*regressions!N$38+regressions!N$39</f>
        <v>#DIV/0!</v>
      </c>
      <c r="P129" s="7" t="e">
        <f>P94*regressions!O$38+regressions!O$39</f>
        <v>#DIV/0!</v>
      </c>
      <c r="Q129" s="7" t="e">
        <f>Q94*regressions!P$38+regressions!P$39</f>
        <v>#DIV/0!</v>
      </c>
      <c r="R129" s="7" t="e">
        <f>R94*regressions!Q$38+regressions!Q$39</f>
        <v>#DIV/0!</v>
      </c>
      <c r="S129" s="7" t="e">
        <f>S94*regressions!R$38+regressions!R$39</f>
        <v>#DIV/0!</v>
      </c>
      <c r="T129" s="7">
        <f>T94*regressions!S$38+regressions!S$39</f>
        <v>5.1888560674465385</v>
      </c>
      <c r="U129" s="7" t="e">
        <f>U94*regressions!T$38+regressions!T$39</f>
        <v>#DIV/0!</v>
      </c>
      <c r="V129" s="7" t="e">
        <f>V94*regressions!U$38+regressions!U$39</f>
        <v>#DIV/0!</v>
      </c>
      <c r="W129" s="7"/>
    </row>
    <row r="130" spans="1:23" ht="11.25">
      <c r="A130" s="25">
        <f t="shared" si="9"/>
        <v>20</v>
      </c>
      <c r="B130" s="1" t="str">
        <f>'recalc raw'!C22</f>
        <v>140R2(11-19)</v>
      </c>
      <c r="C130" s="7">
        <f>C95*regressions!B$38+regressions!B$39</f>
        <v>22.13982206889388</v>
      </c>
      <c r="D130" s="7">
        <f>D95*regressions!C$38+regressions!C$39</f>
        <v>2.6014236644647166</v>
      </c>
      <c r="E130" s="7">
        <f>E95*regressions!D$38+regressions!D$39</f>
        <v>9.277944931792668</v>
      </c>
      <c r="F130" s="7">
        <f>F95*regressions!E$38+regressions!E$39</f>
        <v>18.033740685556154</v>
      </c>
      <c r="G130" s="7">
        <f>G95*regressions!F$38+regressions!F$39</f>
        <v>0.20120591723013526</v>
      </c>
      <c r="H130" s="7">
        <f>H95*regressions!G$38+regressions!G$39</f>
        <v>2.371199184932684</v>
      </c>
      <c r="I130" s="7">
        <f>I95*regressions!H$38+regressions!H$39</f>
        <v>0.2422914432198701</v>
      </c>
      <c r="J130" s="7">
        <f>J95*regressions!I$38+regressions!I$39</f>
        <v>0.021881217241045733</v>
      </c>
      <c r="K130" s="7">
        <f>K95*regressions!J$38+regressions!J$39</f>
        <v>0.00881389184131261</v>
      </c>
      <c r="L130" s="7">
        <f>L95*regressions!K$38+regressions!K$39</f>
        <v>0.2760106654889534</v>
      </c>
      <c r="M130" s="7" t="e">
        <f>M95*regressions!L$38+regressions!L$39</f>
        <v>#DIV/0!</v>
      </c>
      <c r="N130" s="7" t="e">
        <f>N95*regressions!M$38+regressions!M$39</f>
        <v>#DIV/0!</v>
      </c>
      <c r="O130" s="7" t="e">
        <f>O95*regressions!N$38+regressions!N$39</f>
        <v>#DIV/0!</v>
      </c>
      <c r="P130" s="7" t="e">
        <f>P95*regressions!O$38+regressions!O$39</f>
        <v>#DIV/0!</v>
      </c>
      <c r="Q130" s="7" t="e">
        <f>Q95*regressions!P$38+regressions!P$39</f>
        <v>#DIV/0!</v>
      </c>
      <c r="R130" s="7" t="e">
        <f>R95*regressions!Q$38+regressions!Q$39</f>
        <v>#DIV/0!</v>
      </c>
      <c r="S130" s="7" t="e">
        <f>S95*regressions!R$38+regressions!R$39</f>
        <v>#DIV/0!</v>
      </c>
      <c r="T130" s="7">
        <f>T95*regressions!S$38+regressions!S$39</f>
        <v>11.599393594355368</v>
      </c>
      <c r="U130" s="7" t="e">
        <f>U95*regressions!T$38+regressions!T$39</f>
        <v>#DIV/0!</v>
      </c>
      <c r="V130" s="7" t="e">
        <f>V95*regressions!U$38+regressions!U$39</f>
        <v>#DIV/0!</v>
      </c>
      <c r="W130" s="7"/>
    </row>
    <row r="131" spans="1:23" ht="11.25">
      <c r="A131" s="25">
        <f t="shared" si="9"/>
        <v>21</v>
      </c>
      <c r="B131" s="1" t="str">
        <f>'recalc raw'!C23</f>
        <v>Acid Blank</v>
      </c>
      <c r="C131" s="7">
        <f>C96*regressions!B$38+regressions!B$39</f>
        <v>-0.04945057696281578</v>
      </c>
      <c r="D131" s="7">
        <f>D96*regressions!C$38+regressions!C$39</f>
        <v>-0.005598748843738018</v>
      </c>
      <c r="E131" s="7">
        <f>E96*regressions!D$38+regressions!D$39</f>
        <v>0.05534306378600899</v>
      </c>
      <c r="F131" s="7">
        <f>F96*regressions!E$38+regressions!E$39</f>
        <v>-0.009899177753086429</v>
      </c>
      <c r="G131" s="7">
        <f>G96*regressions!F$38+regressions!F$39</f>
        <v>0.00046812738925323163</v>
      </c>
      <c r="H131" s="7">
        <f>H96*regressions!G$38+regressions!G$39</f>
        <v>-0.04540830826882755</v>
      </c>
      <c r="I131" s="7">
        <f>I96*regressions!H$38+regressions!H$39</f>
        <v>-0.00367659672444268</v>
      </c>
      <c r="J131" s="7">
        <f>J96*regressions!I$38+regressions!I$39</f>
        <v>0.0013608925316581483</v>
      </c>
      <c r="K131" s="7">
        <f>K96*regressions!J$38+regressions!J$39</f>
        <v>0.0012633285401515422</v>
      </c>
      <c r="L131" s="7">
        <f>L96*regressions!K$38+regressions!K$39</f>
        <v>0.005176219085570214</v>
      </c>
      <c r="M131" s="7" t="e">
        <f>M96*regressions!L$38+regressions!L$39</f>
        <v>#DIV/0!</v>
      </c>
      <c r="N131" s="7" t="e">
        <f>N96*regressions!M$38+regressions!M$39</f>
        <v>#DIV/0!</v>
      </c>
      <c r="O131" s="7" t="e">
        <f>O96*regressions!N$38+regressions!N$39</f>
        <v>#DIV/0!</v>
      </c>
      <c r="P131" s="7" t="e">
        <f>P96*regressions!O$38+regressions!O$39</f>
        <v>#DIV/0!</v>
      </c>
      <c r="Q131" s="7" t="e">
        <f>Q96*regressions!P$38+regressions!P$39</f>
        <v>#DIV/0!</v>
      </c>
      <c r="R131" s="7" t="e">
        <f>R96*regressions!Q$38+regressions!Q$39</f>
        <v>#DIV/0!</v>
      </c>
      <c r="S131" s="7" t="e">
        <f>S96*regressions!R$38+regressions!R$39</f>
        <v>#DIV/0!</v>
      </c>
      <c r="T131" s="7">
        <f>T96*regressions!S$38+regressions!S$39</f>
        <v>5.161459999045553</v>
      </c>
      <c r="U131" s="7" t="e">
        <f>U96*regressions!T$38+regressions!T$39</f>
        <v>#DIV/0!</v>
      </c>
      <c r="V131" s="7" t="e">
        <f>V96*regressions!U$38+regressions!U$39</f>
        <v>#DIV/0!</v>
      </c>
      <c r="W131" s="7"/>
    </row>
    <row r="132" spans="1:23" ht="11.25">
      <c r="A132" s="25">
        <f>A131+1</f>
        <v>22</v>
      </c>
      <c r="B132" s="1" t="str">
        <f>'recalc raw'!C24</f>
        <v>Drift (6)</v>
      </c>
      <c r="C132" s="7">
        <f>C97*regressions!B$38+regressions!B$39</f>
        <v>22.649116583010613</v>
      </c>
      <c r="D132" s="7">
        <f>D97*regressions!C$38+regressions!C$39</f>
        <v>7.13494116510343</v>
      </c>
      <c r="E132" s="7">
        <f>E97*regressions!D$38+regressions!D$39</f>
        <v>8.582917567307273</v>
      </c>
      <c r="F132" s="7">
        <f>F97*regressions!E$38+regressions!E$39</f>
        <v>4.4117525678192155</v>
      </c>
      <c r="G132" s="7">
        <f>G97*regressions!F$38+regressions!F$39</f>
        <v>0.13241181678027097</v>
      </c>
      <c r="H132" s="7">
        <f>H97*regressions!G$38+regressions!G$39</f>
        <v>8.169951037945541</v>
      </c>
      <c r="I132" s="7">
        <f>I97*regressions!H$38+regressions!H$39</f>
        <v>1.6390535926811354</v>
      </c>
      <c r="J132" s="7">
        <f>J97*regressions!I$38+regressions!I$39</f>
        <v>0.4332591114581919</v>
      </c>
      <c r="K132" s="7">
        <f>K97*regressions!J$38+regressions!J$39</f>
        <v>0.1215478634509436</v>
      </c>
      <c r="L132" s="7">
        <f>L97*regressions!K$38+regressions!K$39</f>
        <v>1.6380454076593045</v>
      </c>
      <c r="M132" s="7" t="e">
        <f>M97*regressions!L$38+regressions!L$39</f>
        <v>#DIV/0!</v>
      </c>
      <c r="N132" s="7" t="e">
        <f>N97*regressions!M$38+regressions!M$39</f>
        <v>#DIV/0!</v>
      </c>
      <c r="O132" s="7" t="e">
        <f>O97*regressions!N$38+regressions!N$39</f>
        <v>#DIV/0!</v>
      </c>
      <c r="P132" s="7" t="e">
        <f>P97*regressions!O$38+regressions!O$39</f>
        <v>#DIV/0!</v>
      </c>
      <c r="Q132" s="7" t="e">
        <f>Q97*regressions!P$38+regressions!P$39</f>
        <v>#DIV/0!</v>
      </c>
      <c r="R132" s="7" t="e">
        <f>R97*regressions!Q$38+regressions!Q$39</f>
        <v>#DIV/0!</v>
      </c>
      <c r="S132" s="7" t="e">
        <f>S97*regressions!R$38+regressions!R$39</f>
        <v>#DIV/0!</v>
      </c>
      <c r="T132" s="7">
        <f>T97*regressions!S$38+regressions!S$39</f>
        <v>107.65574657981432</v>
      </c>
      <c r="U132" s="7" t="e">
        <f>U97*regressions!T$38+regressions!T$39</f>
        <v>#DIV/0!</v>
      </c>
      <c r="V132" s="7" t="e">
        <f>V97*regressions!U$38+regressions!U$39</f>
        <v>#DIV/0!</v>
      </c>
      <c r="W132" s="7"/>
    </row>
    <row r="133" spans="1:23" ht="11.25">
      <c r="A133" s="25">
        <f>A132+1</f>
        <v>23</v>
      </c>
      <c r="B133" s="1" t="str">
        <f>'recalc raw'!C25</f>
        <v>140R3(91-101)</v>
      </c>
      <c r="C133" s="7">
        <f>C98*regressions!B$38+regressions!B$39</f>
        <v>21.76541284508476</v>
      </c>
      <c r="D133" s="7">
        <f>D98*regressions!C$38+regressions!C$39</f>
        <v>6.789254338031797</v>
      </c>
      <c r="E133" s="7">
        <f>E98*regressions!D$38+regressions!D$39</f>
        <v>13.99300748454748</v>
      </c>
      <c r="F133" s="7">
        <f>F98*regressions!E$38+regressions!E$39</f>
        <v>3.1664263553374745</v>
      </c>
      <c r="G133" s="7">
        <f>G98*regressions!F$38+regressions!F$39</f>
        <v>0.2342692960005211</v>
      </c>
      <c r="H133" s="7">
        <f>H98*regressions!G$38+regressions!G$39</f>
        <v>7.001010158884655</v>
      </c>
      <c r="I133" s="7">
        <f>I98*regressions!H$38+regressions!H$39</f>
        <v>2.27054951641322</v>
      </c>
      <c r="J133" s="7">
        <f>J98*regressions!I$38+regressions!I$39</f>
        <v>0.04295521856507193</v>
      </c>
      <c r="K133" s="7">
        <f>K98*regressions!J$38+regressions!J$39</f>
        <v>0.5451694030438797</v>
      </c>
      <c r="L133" s="7">
        <f>L98*regressions!K$38+regressions!K$39</f>
        <v>1.8352866052741914</v>
      </c>
      <c r="M133" s="7" t="e">
        <f>M98*regressions!L$38+regressions!L$39</f>
        <v>#DIV/0!</v>
      </c>
      <c r="N133" s="7" t="e">
        <f>N98*regressions!M$38+regressions!M$39</f>
        <v>#DIV/0!</v>
      </c>
      <c r="O133" s="7" t="e">
        <f>O98*regressions!N$38+regressions!N$39</f>
        <v>#DIV/0!</v>
      </c>
      <c r="P133" s="7" t="e">
        <f>P98*regressions!O$38+regressions!O$39</f>
        <v>#DIV/0!</v>
      </c>
      <c r="Q133" s="7" t="e">
        <f>Q98*regressions!P$38+regressions!P$39</f>
        <v>#DIV/0!</v>
      </c>
      <c r="R133" s="7" t="e">
        <f>R98*regressions!Q$38+regressions!Q$39</f>
        <v>#DIV/0!</v>
      </c>
      <c r="S133" s="7" t="e">
        <f>S98*regressions!R$38+regressions!R$39</f>
        <v>#DIV/0!</v>
      </c>
      <c r="T133" s="7">
        <f>T98*regressions!S$38+regressions!S$39</f>
        <v>468.75496353688084</v>
      </c>
      <c r="U133" s="7" t="e">
        <f>U98*regressions!T$38+regressions!T$39</f>
        <v>#DIV/0!</v>
      </c>
      <c r="V133" s="7" t="e">
        <f>V98*regressions!U$38+regressions!U$39</f>
        <v>#DIV/0!</v>
      </c>
      <c r="W133" s="7"/>
    </row>
    <row r="134" spans="1:23" ht="11.25">
      <c r="A134" s="25">
        <f>A133+1</f>
        <v>24</v>
      </c>
      <c r="B134" s="1" t="str">
        <f>'recalc raw'!C26</f>
        <v>JP-1 (2)</v>
      </c>
      <c r="C134" s="7">
        <f>C99*regressions!B$38+regressions!B$39</f>
        <v>21.010331758412953</v>
      </c>
      <c r="D134" s="7">
        <f>D99*regressions!C$38+regressions!C$39</f>
        <v>0.355789668797854</v>
      </c>
      <c r="E134" s="7">
        <f>E99*regressions!D$38+regressions!D$39</f>
        <v>6.001786022932606</v>
      </c>
      <c r="F134" s="7">
        <f>F99*regressions!E$38+regressions!E$39</f>
        <v>27.435402775349537</v>
      </c>
      <c r="G134" s="7">
        <f>G99*regressions!F$38+regressions!F$39</f>
        <v>0.09357647823155245</v>
      </c>
      <c r="H134" s="7">
        <f>H99*regressions!G$38+regressions!G$39</f>
        <v>0.3860901283710993</v>
      </c>
      <c r="I134" s="7">
        <f>I99*regressions!H$38+regressions!H$39</f>
        <v>0.019685299512993318</v>
      </c>
      <c r="J134" s="7">
        <f>J99*regressions!I$38+regressions!I$39</f>
        <v>0.005008103159891496</v>
      </c>
      <c r="K134" s="7">
        <f>K99*regressions!J$38+regressions!J$39</f>
        <v>0.00885542118462229</v>
      </c>
      <c r="L134" s="7">
        <f>L99*regressions!K$38+regressions!K$39</f>
        <v>0.007572247592674791</v>
      </c>
      <c r="M134" s="7" t="e">
        <f>M99*regressions!L$38+regressions!L$39</f>
        <v>#DIV/0!</v>
      </c>
      <c r="N134" s="7" t="e">
        <f>N99*regressions!M$38+regressions!M$39</f>
        <v>#DIV/0!</v>
      </c>
      <c r="O134" s="7" t="e">
        <f>O99*regressions!N$38+regressions!N$39</f>
        <v>#DIV/0!</v>
      </c>
      <c r="P134" s="7" t="e">
        <f>P99*regressions!O$38+regressions!O$39</f>
        <v>#DIV/0!</v>
      </c>
      <c r="Q134" s="7" t="e">
        <f>Q99*regressions!P$38+regressions!P$39</f>
        <v>#DIV/0!</v>
      </c>
      <c r="R134" s="7" t="e">
        <f>R99*regressions!Q$38+regressions!Q$39</f>
        <v>#DIV/0!</v>
      </c>
      <c r="S134" s="7" t="e">
        <f>S99*regressions!R$38+regressions!R$39</f>
        <v>#DIV/0!</v>
      </c>
      <c r="T134" s="7">
        <f>T99*regressions!S$38+regressions!S$39</f>
        <v>11.565415102700229</v>
      </c>
      <c r="U134" s="7" t="e">
        <f>U99*regressions!T$38+regressions!T$39</f>
        <v>#DIV/0!</v>
      </c>
      <c r="V134" s="7" t="e">
        <f>V99*regressions!U$38+regressions!U$39</f>
        <v>#DIV/0!</v>
      </c>
      <c r="W134" s="7"/>
    </row>
    <row r="135" spans="1:23" ht="11.25">
      <c r="A135" s="25">
        <f aca="true" t="shared" si="10" ref="A135:A140">A134+1</f>
        <v>25</v>
      </c>
      <c r="B135" s="1" t="str">
        <f>'recalc raw'!C27</f>
        <v>142R2(68-78)</v>
      </c>
      <c r="C135" s="7">
        <f>C100*regressions!B$38+regressions!B$39</f>
        <v>23.468237598876716</v>
      </c>
      <c r="D135" s="7">
        <f>D100*regressions!C$38+regressions!C$39</f>
        <v>10.469544316429861</v>
      </c>
      <c r="E135" s="7">
        <f>E100*regressions!D$38+regressions!D$39</f>
        <v>4.484806771564687</v>
      </c>
      <c r="F135" s="7">
        <f>F100*regressions!E$38+regressions!E$39</f>
        <v>5.173222422799013</v>
      </c>
      <c r="G135" s="7">
        <f>G100*regressions!F$38+regressions!F$39</f>
        <v>0.0830507786499775</v>
      </c>
      <c r="H135" s="7">
        <f>H100*regressions!G$38+regressions!G$39</f>
        <v>9.748655468411108</v>
      </c>
      <c r="I135" s="7">
        <f>I100*regressions!H$38+regressions!H$39</f>
        <v>1.7173983377217272</v>
      </c>
      <c r="J135" s="7">
        <f>J100*regressions!I$38+regressions!I$39</f>
        <v>0.05482958234915021</v>
      </c>
      <c r="K135" s="7">
        <f>K100*regressions!J$38+regressions!J$39</f>
        <v>0.01654388684880771</v>
      </c>
      <c r="L135" s="7">
        <f>L100*regressions!K$38+regressions!K$39</f>
        <v>0.2390525138764936</v>
      </c>
      <c r="M135" s="7" t="e">
        <f>M100*regressions!L$38+regressions!L$39</f>
        <v>#DIV/0!</v>
      </c>
      <c r="N135" s="7" t="e">
        <f>N100*regressions!M$38+regressions!M$39</f>
        <v>#DIV/0!</v>
      </c>
      <c r="O135" s="7" t="e">
        <f>O100*regressions!N$38+regressions!N$39</f>
        <v>#DIV/0!</v>
      </c>
      <c r="P135" s="7" t="e">
        <f>P100*regressions!O$38+regressions!O$39</f>
        <v>#DIV/0!</v>
      </c>
      <c r="Q135" s="7" t="e">
        <f>Q100*regressions!P$38+regressions!P$39</f>
        <v>#DIV/0!</v>
      </c>
      <c r="R135" s="7" t="e">
        <f>R100*regressions!Q$38+regressions!Q$39</f>
        <v>#DIV/0!</v>
      </c>
      <c r="S135" s="7" t="e">
        <f>S100*regressions!R$38+regressions!R$39</f>
        <v>#DIV/0!</v>
      </c>
      <c r="T135" s="7">
        <f>T100*regressions!S$38+regressions!S$39</f>
        <v>18.093818587259168</v>
      </c>
      <c r="U135" s="7" t="e">
        <f>U100*regressions!T$38+regressions!T$39</f>
        <v>#DIV/0!</v>
      </c>
      <c r="V135" s="7" t="e">
        <f>V100*regressions!U$38+regressions!U$39</f>
        <v>#DIV/0!</v>
      </c>
      <c r="W135" s="7"/>
    </row>
    <row r="136" spans="1:23" ht="11.25">
      <c r="A136" s="25">
        <f t="shared" si="10"/>
        <v>26</v>
      </c>
      <c r="B136" s="1" t="str">
        <f>'recalc raw'!C28</f>
        <v>144R1(41-49)</v>
      </c>
      <c r="C136" s="7">
        <f>C101*regressions!B$38+regressions!B$39</f>
        <v>23.26092511732301</v>
      </c>
      <c r="D136" s="7">
        <f>D101*regressions!C$38+regressions!C$39</f>
        <v>8.600207422662255</v>
      </c>
      <c r="E136" s="7">
        <f>E101*regressions!D$38+regressions!D$39</f>
        <v>5.555508614262405</v>
      </c>
      <c r="F136" s="7">
        <f>F101*regressions!E$38+regressions!E$39</f>
        <v>7.250348672128141</v>
      </c>
      <c r="G136" s="7">
        <f>G101*regressions!F$38+regressions!F$39</f>
        <v>0.10401023081135548</v>
      </c>
      <c r="H136" s="7">
        <f>H101*regressions!G$38+regressions!G$39</f>
        <v>9.686044906057163</v>
      </c>
      <c r="I136" s="7">
        <f>I101*regressions!H$38+regressions!H$39</f>
        <v>1.1597148313858763</v>
      </c>
      <c r="J136" s="7">
        <f>J101*regressions!I$38+regressions!I$39</f>
        <v>0.028659060293876243</v>
      </c>
      <c r="K136" s="7">
        <f>K101*regressions!J$38+regressions!J$39</f>
        <v>0.0065624889283054195</v>
      </c>
      <c r="L136" s="7">
        <f>L101*regressions!K$38+regressions!K$39</f>
        <v>0.22319831911291224</v>
      </c>
      <c r="M136" s="7" t="e">
        <f>M101*regressions!L$38+regressions!L$39</f>
        <v>#DIV/0!</v>
      </c>
      <c r="N136" s="7" t="e">
        <f>N101*regressions!M$38+regressions!M$39</f>
        <v>#DIV/0!</v>
      </c>
      <c r="O136" s="7" t="e">
        <f>O101*regressions!N$38+regressions!N$39</f>
        <v>#DIV/0!</v>
      </c>
      <c r="P136" s="7" t="e">
        <f>P101*regressions!O$38+regressions!O$39</f>
        <v>#DIV/0!</v>
      </c>
      <c r="Q136" s="7" t="e">
        <f>Q101*regressions!P$38+regressions!P$39</f>
        <v>#DIV/0!</v>
      </c>
      <c r="R136" s="7" t="e">
        <f>R101*regressions!Q$38+regressions!Q$39</f>
        <v>#DIV/0!</v>
      </c>
      <c r="S136" s="7" t="e">
        <f>S101*regressions!R$38+regressions!R$39</f>
        <v>#DIV/0!</v>
      </c>
      <c r="T136" s="7">
        <f>T101*regressions!S$38+regressions!S$39</f>
        <v>9.551090835002391</v>
      </c>
      <c r="U136" s="7" t="e">
        <f>U101*regressions!T$38+regressions!T$39</f>
        <v>#DIV/0!</v>
      </c>
      <c r="V136" s="7" t="e">
        <f>V101*regressions!U$38+regressions!U$39</f>
        <v>#DIV/0!</v>
      </c>
      <c r="W136" s="7"/>
    </row>
    <row r="137" spans="1:23" ht="11.25">
      <c r="A137" s="25">
        <f t="shared" si="10"/>
        <v>27</v>
      </c>
      <c r="B137" s="1" t="str">
        <f>'recalc raw'!C29</f>
        <v>Drift (7)</v>
      </c>
      <c r="C137" s="7">
        <f>C102*regressions!B$38+regressions!B$39</f>
        <v>22.649116583010613</v>
      </c>
      <c r="D137" s="7">
        <f>D102*regressions!C$38+regressions!C$39</f>
        <v>7.13494116510343</v>
      </c>
      <c r="E137" s="7">
        <f>E102*regressions!D$38+regressions!D$39</f>
        <v>8.582917567307273</v>
      </c>
      <c r="F137" s="7">
        <f>F102*regressions!E$38+regressions!E$39</f>
        <v>4.411752567819215</v>
      </c>
      <c r="G137" s="7">
        <f>G102*regressions!F$38+regressions!F$39</f>
        <v>0.13241181678027097</v>
      </c>
      <c r="H137" s="7">
        <f>H102*regressions!G$38+regressions!G$39</f>
        <v>8.169951037945545</v>
      </c>
      <c r="I137" s="7">
        <f>I102*regressions!H$38+regressions!H$39</f>
        <v>1.6390535926811354</v>
      </c>
      <c r="J137" s="7">
        <f>J102*regressions!I$38+regressions!I$39</f>
        <v>0.43325911145819196</v>
      </c>
      <c r="K137" s="7">
        <f>K102*regressions!J$38+regressions!J$39</f>
        <v>0.1215478634509436</v>
      </c>
      <c r="L137" s="7">
        <f>L102*regressions!K$38+regressions!K$39</f>
        <v>1.6380454076593045</v>
      </c>
      <c r="M137" s="7" t="e">
        <f>M102*regressions!L$38+regressions!L$39</f>
        <v>#DIV/0!</v>
      </c>
      <c r="N137" s="7" t="e">
        <f>N102*regressions!M$38+regressions!M$39</f>
        <v>#DIV/0!</v>
      </c>
      <c r="O137" s="7" t="e">
        <f>O102*regressions!N$38+regressions!N$39</f>
        <v>#DIV/0!</v>
      </c>
      <c r="P137" s="7" t="e">
        <f>P102*regressions!O$38+regressions!O$39</f>
        <v>#DIV/0!</v>
      </c>
      <c r="Q137" s="7" t="e">
        <f>Q102*regressions!P$38+regressions!P$39</f>
        <v>#DIV/0!</v>
      </c>
      <c r="R137" s="7" t="e">
        <f>R102*regressions!Q$38+regressions!Q$39</f>
        <v>#DIV/0!</v>
      </c>
      <c r="S137" s="7" t="e">
        <f>S102*regressions!R$38+regressions!R$39</f>
        <v>#DIV/0!</v>
      </c>
      <c r="T137" s="7">
        <f>T102*regressions!S$38+regressions!S$39</f>
        <v>107.65574657981432</v>
      </c>
      <c r="U137" s="7" t="e">
        <f>U102*regressions!T$38+regressions!T$39</f>
        <v>#DIV/0!</v>
      </c>
      <c r="V137" s="7" t="e">
        <f>V102*regressions!U$38+regressions!U$39</f>
        <v>#DIV/0!</v>
      </c>
      <c r="W137" s="7"/>
    </row>
    <row r="138" spans="1:23" ht="11.25">
      <c r="A138" s="25">
        <f t="shared" si="10"/>
        <v>28</v>
      </c>
      <c r="B138" s="1" t="str">
        <f>'recalc raw'!C30</f>
        <v>JA-3 (2)</v>
      </c>
      <c r="C138" s="7">
        <f>C103*regressions!B$38+regressions!B$39</f>
        <v>28.864840443452064</v>
      </c>
      <c r="D138" s="7">
        <f>D103*regressions!C$38+regressions!C$39</f>
        <v>8.341220411864015</v>
      </c>
      <c r="E138" s="7">
        <f>E103*regressions!D$38+regressions!D$39</f>
        <v>4.529048156212746</v>
      </c>
      <c r="F138" s="7">
        <f>F103*regressions!E$38+regressions!E$39</f>
        <v>2.2843691587824684</v>
      </c>
      <c r="G138" s="7">
        <f>G103*regressions!F$38+regressions!F$39</f>
        <v>0.08448118861787636</v>
      </c>
      <c r="H138" s="7">
        <f>H103*regressions!G$38+regressions!G$39</f>
        <v>4.641135659510058</v>
      </c>
      <c r="I138" s="7">
        <f>I103*regressions!H$38+regressions!H$39</f>
        <v>2.3854122120207872</v>
      </c>
      <c r="J138" s="7">
        <f>J103*regressions!I$38+regressions!I$39</f>
        <v>1.166036736796776</v>
      </c>
      <c r="K138" s="7">
        <f>K103*regressions!J$38+regressions!J$39</f>
        <v>0.036691778696101365</v>
      </c>
      <c r="L138" s="7">
        <f>L103*regressions!K$38+regressions!K$39</f>
        <v>0.40172026162677854</v>
      </c>
      <c r="M138" s="7" t="e">
        <f>M103*regressions!L$38+regressions!L$39</f>
        <v>#DIV/0!</v>
      </c>
      <c r="N138" s="7" t="e">
        <f>N103*regressions!M$38+regressions!M$39</f>
        <v>#DIV/0!</v>
      </c>
      <c r="O138" s="7" t="e">
        <f>O103*regressions!N$38+regressions!N$39</f>
        <v>#DIV/0!</v>
      </c>
      <c r="P138" s="7" t="e">
        <f>P103*regressions!O$38+regressions!O$39</f>
        <v>#DIV/0!</v>
      </c>
      <c r="Q138" s="7" t="e">
        <f>Q103*regressions!P$38+regressions!P$39</f>
        <v>#DIV/0!</v>
      </c>
      <c r="R138" s="7" t="e">
        <f>R103*regressions!Q$38+regressions!Q$39</f>
        <v>#DIV/0!</v>
      </c>
      <c r="S138" s="7" t="e">
        <f>S103*regressions!R$38+regressions!R$39</f>
        <v>#DIV/0!</v>
      </c>
      <c r="T138" s="7">
        <f>T103*regressions!S$38+regressions!S$39</f>
        <v>35.22142930107887</v>
      </c>
      <c r="U138" s="7" t="e">
        <f>U103*regressions!T$38+regressions!T$39</f>
        <v>#DIV/0!</v>
      </c>
      <c r="V138" s="7" t="e">
        <f>V103*regressions!U$38+regressions!U$39</f>
        <v>#DIV/0!</v>
      </c>
      <c r="W138" s="7"/>
    </row>
    <row r="139" spans="1:23" ht="11.25">
      <c r="A139" s="25">
        <f t="shared" si="10"/>
        <v>29</v>
      </c>
      <c r="B139" s="1" t="str">
        <f>'recalc raw'!C31</f>
        <v>Blank (2)</v>
      </c>
      <c r="C139" s="7">
        <f>C104*regressions!B$38+regressions!B$39</f>
        <v>-0.02850166469801449</v>
      </c>
      <c r="D139" s="7">
        <f>D104*regressions!C$38+regressions!C$39</f>
        <v>0.0019215776712009607</v>
      </c>
      <c r="E139" s="7">
        <f>E104*regressions!D$38+regressions!D$39</f>
        <v>0.05902408529162567</v>
      </c>
      <c r="F139" s="7">
        <f>F104*regressions!E$38+regressions!E$39</f>
        <v>-0.00886947419497514</v>
      </c>
      <c r="G139" s="7">
        <f>G104*regressions!F$38+regressions!F$39</f>
        <v>-0.00015737986732407803</v>
      </c>
      <c r="H139" s="7">
        <f>H104*regressions!G$38+regressions!G$39</f>
        <v>-0.04502315530506127</v>
      </c>
      <c r="I139" s="7">
        <f>I104*regressions!H$38+regressions!H$39</f>
        <v>0.0023054522859882786</v>
      </c>
      <c r="J139" s="7">
        <f>J104*regressions!I$38+regressions!I$39</f>
        <v>0.002999861670133349</v>
      </c>
      <c r="K139" s="7">
        <f>K104*regressions!J$38+regressions!J$39</f>
        <v>0.009501510112256827</v>
      </c>
      <c r="L139" s="7">
        <f>L104*regressions!K$38+regressions!K$39</f>
        <v>0.005433415915607864</v>
      </c>
      <c r="M139" s="7" t="e">
        <f>M104*regressions!L$38+regressions!L$39</f>
        <v>#DIV/0!</v>
      </c>
      <c r="N139" s="7" t="e">
        <f>N104*regressions!M$38+regressions!M$39</f>
        <v>#DIV/0!</v>
      </c>
      <c r="O139" s="7" t="e">
        <f>O104*regressions!N$38+regressions!N$39</f>
        <v>#DIV/0!</v>
      </c>
      <c r="P139" s="7" t="e">
        <f>P104*regressions!O$38+regressions!O$39</f>
        <v>#DIV/0!</v>
      </c>
      <c r="Q139" s="7" t="e">
        <f>Q104*regressions!P$38+regressions!P$39</f>
        <v>#DIV/0!</v>
      </c>
      <c r="R139" s="7" t="e">
        <f>R104*regressions!Q$38+regressions!Q$39</f>
        <v>#DIV/0!</v>
      </c>
      <c r="S139" s="7" t="e">
        <f>S104*regressions!R$38+regressions!R$39</f>
        <v>#DIV/0!</v>
      </c>
      <c r="T139" s="7">
        <f>T104*regressions!S$38+regressions!S$39</f>
        <v>11.992332669611985</v>
      </c>
      <c r="U139" s="7" t="e">
        <f>U104*regressions!T$38+regressions!T$39</f>
        <v>#DIV/0!</v>
      </c>
      <c r="V139" s="7" t="e">
        <f>V104*regressions!U$38+regressions!U$39</f>
        <v>#DIV/0!</v>
      </c>
      <c r="W139" s="7"/>
    </row>
    <row r="140" spans="1:23" ht="11.25">
      <c r="A140" s="25">
        <f t="shared" si="10"/>
        <v>30</v>
      </c>
      <c r="B140" s="1" t="str">
        <f>'recalc raw'!C32</f>
        <v>DTS-1 (2)</v>
      </c>
      <c r="C140" s="7">
        <f>C105*regressions!B$38+regressions!B$39</f>
        <v>19.215666871394266</v>
      </c>
      <c r="D140" s="7">
        <f>D105*regressions!C$38+regressions!C$39</f>
        <v>0.09323033316282878</v>
      </c>
      <c r="E140" s="7">
        <f>E105*regressions!D$38+regressions!D$39</f>
        <v>5.950779307402798</v>
      </c>
      <c r="F140" s="7">
        <f>F105*regressions!E$38+regressions!E$39</f>
        <v>29.671976774742852</v>
      </c>
      <c r="G140" s="7">
        <f>G105*regressions!F$38+regressions!F$39</f>
        <v>0.09246259114084868</v>
      </c>
      <c r="H140" s="7">
        <f>H105*regressions!G$38+regressions!G$39</f>
        <v>0.05539635218427441</v>
      </c>
      <c r="I140" s="7">
        <f>I105*regressions!H$38+regressions!H$39</f>
        <v>0.007191434494504151</v>
      </c>
      <c r="J140" s="7">
        <f>J105*regressions!I$38+regressions!I$39</f>
        <v>0.0033945589026780276</v>
      </c>
      <c r="K140" s="7">
        <f>K105*regressions!J$38+regressions!J$39</f>
        <v>0.004114990295545145</v>
      </c>
      <c r="L140" s="7">
        <f>L105*regressions!K$38+regressions!K$39</f>
        <v>0.007258514891079387</v>
      </c>
      <c r="M140" s="7" t="e">
        <f>M105*regressions!L$38+regressions!L$39</f>
        <v>#DIV/0!</v>
      </c>
      <c r="N140" s="7" t="e">
        <f>N105*regressions!M$38+regressions!M$39</f>
        <v>#DIV/0!</v>
      </c>
      <c r="O140" s="7" t="e">
        <f>O105*regressions!N$38+regressions!N$39</f>
        <v>#DIV/0!</v>
      </c>
      <c r="P140" s="7" t="e">
        <f>P105*regressions!O$38+regressions!O$39</f>
        <v>#DIV/0!</v>
      </c>
      <c r="Q140" s="7" t="e">
        <f>Q105*regressions!P$38+regressions!P$39</f>
        <v>#DIV/0!</v>
      </c>
      <c r="R140" s="7" t="e">
        <f>R105*regressions!Q$38+regressions!Q$39</f>
        <v>#DIV/0!</v>
      </c>
      <c r="S140" s="7" t="e">
        <f>S105*regressions!R$38+regressions!R$39</f>
        <v>#DIV/0!</v>
      </c>
      <c r="T140" s="7">
        <f>T105*regressions!S$38+regressions!S$39</f>
        <v>7.373733058454514</v>
      </c>
      <c r="U140" s="7" t="e">
        <f>U105*regressions!T$38+regressions!T$39</f>
        <v>#DIV/0!</v>
      </c>
      <c r="V140" s="7" t="e">
        <f>V105*regressions!U$38+regressions!U$39</f>
        <v>#DIV/0!</v>
      </c>
      <c r="W140" s="7"/>
    </row>
    <row r="141" spans="1:23" ht="11.25">
      <c r="A141" s="25">
        <f>A140+1</f>
        <v>31</v>
      </c>
      <c r="B141" s="1" t="str">
        <f>'recalc raw'!C33</f>
        <v>Acid Blank</v>
      </c>
      <c r="C141" s="7">
        <f>C106*regressions!B$38+regressions!B$39</f>
        <v>-0.04555737230245408</v>
      </c>
      <c r="D141" s="7">
        <f>D106*regressions!C$38+regressions!C$39</f>
        <v>-0.00503889830121523</v>
      </c>
      <c r="E141" s="7">
        <f>E106*regressions!D$38+regressions!D$39</f>
        <v>0.0554826572786811</v>
      </c>
      <c r="F141" s="7">
        <f>F106*regressions!E$38+regressions!E$39</f>
        <v>-0.01011660947421451</v>
      </c>
      <c r="G141" s="7">
        <f>G106*regressions!F$38+regressions!F$39</f>
        <v>0.000281560215262566</v>
      </c>
      <c r="H141" s="7">
        <f>H106*regressions!G$38+regressions!G$39</f>
        <v>-0.044258320188875384</v>
      </c>
      <c r="I141" s="7">
        <f>I106*regressions!H$38+regressions!H$39</f>
        <v>-0.0033159218848009308</v>
      </c>
      <c r="J141" s="7">
        <f>J106*regressions!I$38+regressions!I$39</f>
        <v>0.0019276493866412295</v>
      </c>
      <c r="K141" s="7">
        <f>K106*regressions!J$38+regressions!J$39</f>
        <v>-0.002998390072283385</v>
      </c>
      <c r="L141" s="7">
        <f>L106*regressions!K$38+regressions!K$39</f>
        <v>0.005565344639862484</v>
      </c>
      <c r="M141" s="7" t="e">
        <f>M106*regressions!L$38+regressions!L$39</f>
        <v>#DIV/0!</v>
      </c>
      <c r="N141" s="7" t="e">
        <f>N106*regressions!M$38+regressions!M$39</f>
        <v>#DIV/0!</v>
      </c>
      <c r="O141" s="7" t="e">
        <f>O106*regressions!N$38+regressions!N$39</f>
        <v>#DIV/0!</v>
      </c>
      <c r="P141" s="7" t="e">
        <f>P106*regressions!O$38+regressions!O$39</f>
        <v>#DIV/0!</v>
      </c>
      <c r="Q141" s="7" t="e">
        <f>Q106*regressions!P$38+regressions!P$39</f>
        <v>#DIV/0!</v>
      </c>
      <c r="R141" s="7" t="e">
        <f>R106*regressions!Q$38+regressions!Q$39</f>
        <v>#DIV/0!</v>
      </c>
      <c r="S141" s="7" t="e">
        <f>S106*regressions!R$38+regressions!R$39</f>
        <v>#DIV/0!</v>
      </c>
      <c r="T141" s="7">
        <f>T106*regressions!S$38+regressions!S$39</f>
        <v>1.2787508277855764</v>
      </c>
      <c r="U141" s="7" t="e">
        <f>U106*regressions!T$38+regressions!T$39</f>
        <v>#DIV/0!</v>
      </c>
      <c r="V141" s="7" t="e">
        <f>V106*regressions!U$38+regressions!U$39</f>
        <v>#DIV/0!</v>
      </c>
      <c r="W141" s="7"/>
    </row>
    <row r="142" spans="1:23" ht="11.25">
      <c r="A142" s="25">
        <f>A141+1</f>
        <v>32</v>
      </c>
      <c r="B142" s="1" t="str">
        <f>'recalc raw'!C34</f>
        <v>Drift (8)</v>
      </c>
      <c r="C142" s="7">
        <f>C107*regressions!B$38+regressions!B$39</f>
        <v>22.649116583010613</v>
      </c>
      <c r="D142" s="7">
        <f>D107*regressions!C$38+regressions!C$39</f>
        <v>7.13494116510343</v>
      </c>
      <c r="E142" s="7">
        <f>E107*regressions!D$38+regressions!D$39</f>
        <v>8.582917567307273</v>
      </c>
      <c r="F142" s="7">
        <f>F107*regressions!E$38+regressions!E$39</f>
        <v>4.411752567819215</v>
      </c>
      <c r="G142" s="7">
        <f>G107*regressions!F$38+regressions!F$39</f>
        <v>0.13241181678027097</v>
      </c>
      <c r="H142" s="7">
        <f>H107*regressions!G$38+regressions!G$39</f>
        <v>8.169951037945545</v>
      </c>
      <c r="I142" s="7">
        <f>I107*regressions!H$38+regressions!H$39</f>
        <v>1.6390535926811354</v>
      </c>
      <c r="J142" s="7">
        <f>J107*regressions!I$38+regressions!I$39</f>
        <v>0.43325911145819196</v>
      </c>
      <c r="K142" s="7">
        <f>K107*regressions!J$38+regressions!J$39</f>
        <v>0.1215478634509436</v>
      </c>
      <c r="L142" s="7">
        <f>L107*regressions!K$38+regressions!K$39</f>
        <v>1.6380454076593045</v>
      </c>
      <c r="M142" s="7" t="e">
        <f>M107*regressions!L$38+regressions!L$39</f>
        <v>#DIV/0!</v>
      </c>
      <c r="N142" s="7" t="e">
        <f>N107*regressions!M$38+regressions!M$39</f>
        <v>#DIV/0!</v>
      </c>
      <c r="O142" s="7" t="e">
        <f>O107*regressions!N$38+regressions!N$39</f>
        <v>#DIV/0!</v>
      </c>
      <c r="P142" s="7" t="e">
        <f>P107*regressions!O$38+regressions!O$39</f>
        <v>#DIV/0!</v>
      </c>
      <c r="Q142" s="7" t="e">
        <f>Q107*regressions!P$38+regressions!P$39</f>
        <v>#DIV/0!</v>
      </c>
      <c r="R142" s="7" t="e">
        <f>R107*regressions!Q$38+regressions!Q$39</f>
        <v>#DIV/0!</v>
      </c>
      <c r="S142" s="7" t="e">
        <f>S107*regressions!R$38+regressions!R$39</f>
        <v>#DIV/0!</v>
      </c>
      <c r="T142" s="7">
        <f>T107*regressions!S$38+regressions!S$39</f>
        <v>107.65574657981433</v>
      </c>
      <c r="U142" s="7" t="e">
        <f>U107*regressions!T$38+regressions!T$39</f>
        <v>#DIV/0!</v>
      </c>
      <c r="V142" s="7" t="e">
        <f>V107*regressions!U$38+regressions!U$39</f>
        <v>#DIV/0!</v>
      </c>
      <c r="W142" s="7"/>
    </row>
    <row r="144" spans="1:12" s="19" customFormat="1" ht="11.25">
      <c r="A144" s="23"/>
      <c r="B144" s="17" t="s">
        <v>1307</v>
      </c>
      <c r="C144" s="18"/>
      <c r="D144" s="18"/>
      <c r="E144" s="18"/>
      <c r="F144" s="18"/>
      <c r="G144" s="18"/>
      <c r="H144" s="18"/>
      <c r="I144" s="18"/>
      <c r="J144" s="18"/>
      <c r="K144" s="18"/>
      <c r="L144" s="18"/>
    </row>
    <row r="145" spans="1:14" s="21" customFormat="1" ht="11.25">
      <c r="A145" s="24"/>
      <c r="B145" s="20" t="str">
        <f>B2</f>
        <v>Sample</v>
      </c>
      <c r="C145" s="20" t="s">
        <v>1197</v>
      </c>
      <c r="D145" s="20" t="s">
        <v>1201</v>
      </c>
      <c r="E145" s="20" t="s">
        <v>1198</v>
      </c>
      <c r="F145" s="20" t="s">
        <v>1069</v>
      </c>
      <c r="G145" s="20" t="s">
        <v>1068</v>
      </c>
      <c r="H145" s="20" t="s">
        <v>1070</v>
      </c>
      <c r="I145" s="20" t="s">
        <v>1202</v>
      </c>
      <c r="J145" s="20" t="s">
        <v>1312</v>
      </c>
      <c r="K145" s="20" t="s">
        <v>1166</v>
      </c>
      <c r="L145" s="20" t="s">
        <v>1313</v>
      </c>
      <c r="N145" s="73" t="s">
        <v>1283</v>
      </c>
    </row>
    <row r="146" spans="1:14" s="113" customFormat="1" ht="11.25">
      <c r="A146" s="112">
        <v>1</v>
      </c>
      <c r="B146" s="113" t="str">
        <f>'recalc raw'!C3</f>
        <v>Drift (1)</v>
      </c>
      <c r="C146" s="114">
        <f aca="true" t="shared" si="11" ref="C146:C177">C111*2.139</f>
        <v>48.4464603710597</v>
      </c>
      <c r="D146" s="114">
        <f aca="true" t="shared" si="12" ref="D146:D177">D111*1.889</f>
        <v>13.47790386088038</v>
      </c>
      <c r="E146" s="114">
        <f aca="true" t="shared" si="13" ref="E146:E177">E111*1.43</f>
        <v>12.2735721212494</v>
      </c>
      <c r="F146" s="114">
        <f aca="true" t="shared" si="14" ref="F146:F177">F111*1.658</f>
        <v>7.314685757444257</v>
      </c>
      <c r="G146" s="114">
        <f aca="true" t="shared" si="15" ref="G146:G177">G111*1.291</f>
        <v>0.17094365546332982</v>
      </c>
      <c r="H146" s="114">
        <f aca="true" t="shared" si="16" ref="H146:H177">H111*1.399</f>
        <v>11.429761502085817</v>
      </c>
      <c r="I146" s="114">
        <f aca="true" t="shared" si="17" ref="I146:I177">I111*1.348</f>
        <v>2.2094442429341705</v>
      </c>
      <c r="J146" s="114">
        <f aca="true" t="shared" si="18" ref="J146:J177">J111*1.205</f>
        <v>0.5220772293071213</v>
      </c>
      <c r="K146" s="114">
        <f aca="true" t="shared" si="19" ref="K146:K177">K111*2.291</f>
        <v>0.2784661551661118</v>
      </c>
      <c r="L146" s="114">
        <f aca="true" t="shared" si="20" ref="L146:L177">L111*1.668</f>
        <v>2.73225973997572</v>
      </c>
      <c r="N146" s="115">
        <f>SUM(C146:J146,L146)</f>
        <v>98.57710848039987</v>
      </c>
    </row>
    <row r="147" spans="1:14" s="113" customFormat="1" ht="11.25">
      <c r="A147" s="112">
        <f>A146+1</f>
        <v>2</v>
      </c>
      <c r="B147" s="113" t="str">
        <f>'recalc raw'!C4</f>
        <v>Blank 1</v>
      </c>
      <c r="C147" s="114">
        <f t="shared" si="11"/>
        <v>-0.07386640162343644</v>
      </c>
      <c r="D147" s="114">
        <f t="shared" si="12"/>
        <v>-0.0030189304323488407</v>
      </c>
      <c r="E147" s="114">
        <f t="shared" si="13"/>
        <v>0.08128499100498973</v>
      </c>
      <c r="F147" s="114">
        <f t="shared" si="14"/>
        <v>-0.015133264275715501</v>
      </c>
      <c r="G147" s="114">
        <f t="shared" si="15"/>
        <v>0.00038875027597507704</v>
      </c>
      <c r="H147" s="114">
        <f t="shared" si="16"/>
        <v>-0.06337296019822437</v>
      </c>
      <c r="I147" s="114">
        <f t="shared" si="17"/>
        <v>0.0017436568986770032</v>
      </c>
      <c r="J147" s="114">
        <f t="shared" si="18"/>
        <v>0.0010616215883375631</v>
      </c>
      <c r="K147" s="114">
        <f t="shared" si="19"/>
        <v>-0.025451698463865736</v>
      </c>
      <c r="L147" s="114">
        <f t="shared" si="20"/>
        <v>0.008673779642776377</v>
      </c>
      <c r="N147" s="114">
        <f aca="true" t="shared" si="21" ref="N147:N177">SUM(C147:J147,L147)</f>
        <v>-0.06223875711896941</v>
      </c>
    </row>
    <row r="148" spans="1:14" ht="11.25">
      <c r="A148" s="25">
        <f aca="true" t="shared" si="22" ref="A148:A166">A147+1</f>
        <v>3</v>
      </c>
      <c r="B148" s="1" t="str">
        <f>'recalc raw'!C5</f>
        <v>BIR-1 (1)</v>
      </c>
      <c r="C148" s="7">
        <f t="shared" si="11"/>
        <v>46.556788300614244</v>
      </c>
      <c r="D148" s="7">
        <f t="shared" si="12"/>
        <v>15.294274827444644</v>
      </c>
      <c r="E148" s="7">
        <f t="shared" si="13"/>
        <v>11.490081067464901</v>
      </c>
      <c r="F148" s="7">
        <f t="shared" si="14"/>
        <v>9.344831891472522</v>
      </c>
      <c r="G148" s="7">
        <f t="shared" si="15"/>
        <v>0.17411425292962918</v>
      </c>
      <c r="H148" s="7">
        <f t="shared" si="16"/>
        <v>13.085992252520796</v>
      </c>
      <c r="I148" s="7">
        <f t="shared" si="17"/>
        <v>1.7922668319691082</v>
      </c>
      <c r="J148" s="7">
        <f t="shared" si="18"/>
        <v>0.02133566629686524</v>
      </c>
      <c r="K148" s="7">
        <f t="shared" si="19"/>
        <v>0.03548166216093103</v>
      </c>
      <c r="L148" s="7">
        <f t="shared" si="20"/>
        <v>0.9691231148018344</v>
      </c>
      <c r="N148" s="7">
        <f t="shared" si="21"/>
        <v>98.72880820551454</v>
      </c>
    </row>
    <row r="149" spans="1:14" s="113" customFormat="1" ht="11.25">
      <c r="A149" s="112">
        <f t="shared" si="22"/>
        <v>4</v>
      </c>
      <c r="B149" s="113" t="str">
        <f>'recalc raw'!C6</f>
        <v>Drift (2)</v>
      </c>
      <c r="C149" s="114">
        <f t="shared" si="11"/>
        <v>48.4464603710597</v>
      </c>
      <c r="D149" s="114">
        <f t="shared" si="12"/>
        <v>13.47790386088038</v>
      </c>
      <c r="E149" s="114">
        <f t="shared" si="13"/>
        <v>12.2735721212494</v>
      </c>
      <c r="F149" s="114">
        <f t="shared" si="14"/>
        <v>7.314685757444257</v>
      </c>
      <c r="G149" s="114">
        <f t="shared" si="15"/>
        <v>0.17094365546332982</v>
      </c>
      <c r="H149" s="114">
        <f t="shared" si="16"/>
        <v>11.429761502085817</v>
      </c>
      <c r="I149" s="114">
        <f t="shared" si="17"/>
        <v>2.2094442429341705</v>
      </c>
      <c r="J149" s="114">
        <f t="shared" si="18"/>
        <v>0.5220772293071213</v>
      </c>
      <c r="K149" s="114">
        <f t="shared" si="19"/>
        <v>0.2784661551661118</v>
      </c>
      <c r="L149" s="114">
        <f t="shared" si="20"/>
        <v>2.7322597399757202</v>
      </c>
      <c r="N149" s="115">
        <f t="shared" si="21"/>
        <v>98.57710848039987</v>
      </c>
    </row>
    <row r="150" spans="1:14" ht="11.25">
      <c r="A150" s="25">
        <f t="shared" si="22"/>
        <v>5</v>
      </c>
      <c r="B150" s="1" t="str">
        <f>'recalc raw'!C7</f>
        <v>JP-1 (1)</v>
      </c>
      <c r="C150" s="7">
        <f t="shared" si="11"/>
        <v>43.767203945350005</v>
      </c>
      <c r="D150" s="7">
        <f t="shared" si="12"/>
        <v>0.6916842737905506</v>
      </c>
      <c r="E150" s="7">
        <f t="shared" si="13"/>
        <v>8.24990412368375</v>
      </c>
      <c r="F150" s="7">
        <f t="shared" si="14"/>
        <v>46.74168880233625</v>
      </c>
      <c r="G150" s="7">
        <f t="shared" si="15"/>
        <v>0.11750874056972409</v>
      </c>
      <c r="H150" s="7">
        <f t="shared" si="16"/>
        <v>0.5418693877593678</v>
      </c>
      <c r="I150" s="7">
        <f t="shared" si="17"/>
        <v>0.0252216048702735</v>
      </c>
      <c r="J150" s="7">
        <f t="shared" si="18"/>
        <v>0.00856511133361867</v>
      </c>
      <c r="K150" s="7">
        <f t="shared" si="19"/>
        <v>0.022125568609697107</v>
      </c>
      <c r="L150" s="7">
        <f t="shared" si="20"/>
        <v>0.01227355880630707</v>
      </c>
      <c r="N150" s="7">
        <f t="shared" si="21"/>
        <v>100.15591954849984</v>
      </c>
    </row>
    <row r="151" spans="1:14" s="119" customFormat="1" ht="11.25">
      <c r="A151" s="118">
        <f t="shared" si="22"/>
        <v>6</v>
      </c>
      <c r="B151" s="119" t="str">
        <f>'recalc raw'!C8</f>
        <v>132R1(36-45)</v>
      </c>
      <c r="C151" s="107">
        <f t="shared" si="11"/>
        <v>53.85935540586321</v>
      </c>
      <c r="D151" s="107">
        <f t="shared" si="12"/>
        <v>16.354726738696346</v>
      </c>
      <c r="E151" s="107">
        <f t="shared" si="13"/>
        <v>7.854316614958854</v>
      </c>
      <c r="F151" s="107">
        <f t="shared" si="14"/>
        <v>8.209621086412477</v>
      </c>
      <c r="G151" s="107">
        <f t="shared" si="15"/>
        <v>0.14750227335110497</v>
      </c>
      <c r="H151" s="107">
        <f t="shared" si="16"/>
        <v>12.08048290480524</v>
      </c>
      <c r="I151" s="107">
        <f t="shared" si="17"/>
        <v>2.693670793951682</v>
      </c>
      <c r="J151" s="107">
        <f t="shared" si="18"/>
        <v>0.029508801946908626</v>
      </c>
      <c r="K151" s="107">
        <f t="shared" si="19"/>
        <v>0.03786259038598437</v>
      </c>
      <c r="L151" s="107">
        <f t="shared" si="20"/>
        <v>0.4376555744199502</v>
      </c>
      <c r="N151" s="109">
        <f t="shared" si="21"/>
        <v>101.66684019440576</v>
      </c>
    </row>
    <row r="152" spans="1:14" s="113" customFormat="1" ht="11.25">
      <c r="A152" s="112">
        <f t="shared" si="22"/>
        <v>7</v>
      </c>
      <c r="B152" s="113" t="str">
        <f>'recalc raw'!C9</f>
        <v>Drift (3)</v>
      </c>
      <c r="C152" s="114">
        <f t="shared" si="11"/>
        <v>48.4464603710597</v>
      </c>
      <c r="D152" s="114">
        <f t="shared" si="12"/>
        <v>13.47790386088038</v>
      </c>
      <c r="E152" s="114">
        <f t="shared" si="13"/>
        <v>12.2735721212494</v>
      </c>
      <c r="F152" s="114">
        <f t="shared" si="14"/>
        <v>7.314685757444257</v>
      </c>
      <c r="G152" s="114">
        <f t="shared" si="15"/>
        <v>0.17094365546332982</v>
      </c>
      <c r="H152" s="114">
        <f t="shared" si="16"/>
        <v>11.429761502085812</v>
      </c>
      <c r="I152" s="114">
        <f t="shared" si="17"/>
        <v>2.2094442429341705</v>
      </c>
      <c r="J152" s="114">
        <f t="shared" si="18"/>
        <v>0.5220772293071213</v>
      </c>
      <c r="K152" s="114">
        <f t="shared" si="19"/>
        <v>0.2784661551661118</v>
      </c>
      <c r="L152" s="114">
        <f t="shared" si="20"/>
        <v>2.7322597399757194</v>
      </c>
      <c r="N152" s="115">
        <f t="shared" si="21"/>
        <v>98.57710848039987</v>
      </c>
    </row>
    <row r="153" spans="1:14" ht="11.25">
      <c r="A153" s="25">
        <f t="shared" si="22"/>
        <v>8</v>
      </c>
      <c r="B153" s="1" t="str">
        <f>'recalc raw'!C10</f>
        <v>133R2(45-50)</v>
      </c>
      <c r="C153" s="7">
        <f t="shared" si="11"/>
        <v>53.51815875115632</v>
      </c>
      <c r="D153" s="7">
        <f t="shared" si="12"/>
        <v>16.523773321937874</v>
      </c>
      <c r="E153" s="7">
        <f t="shared" si="13"/>
        <v>8.763206128083922</v>
      </c>
      <c r="F153" s="7">
        <f t="shared" si="14"/>
        <v>8.371796792705819</v>
      </c>
      <c r="G153" s="7">
        <f t="shared" si="15"/>
        <v>0.15223986863694963</v>
      </c>
      <c r="H153" s="7">
        <f t="shared" si="16"/>
        <v>10.3031635886194</v>
      </c>
      <c r="I153" s="7">
        <f t="shared" si="17"/>
        <v>2.8281423296262864</v>
      </c>
      <c r="J153" s="7">
        <f t="shared" si="18"/>
        <v>0.03976745946681109</v>
      </c>
      <c r="K153" s="7">
        <f t="shared" si="19"/>
        <v>0.04484229563237548</v>
      </c>
      <c r="L153" s="7">
        <f t="shared" si="20"/>
        <v>0.38563954459778504</v>
      </c>
      <c r="N153" s="7">
        <f t="shared" si="21"/>
        <v>100.88588778483117</v>
      </c>
    </row>
    <row r="154" spans="1:14" ht="11.25">
      <c r="A154" s="25">
        <f t="shared" si="22"/>
        <v>9</v>
      </c>
      <c r="B154" s="1" t="str">
        <f>'recalc raw'!C11</f>
        <v>134R2(21-26)</v>
      </c>
      <c r="C154" s="7">
        <f t="shared" si="11"/>
        <v>54.014508581358946</v>
      </c>
      <c r="D154" s="7">
        <f t="shared" si="12"/>
        <v>16.253578695015428</v>
      </c>
      <c r="E154" s="7">
        <f t="shared" si="13"/>
        <v>8.411652600198714</v>
      </c>
      <c r="F154" s="7">
        <f t="shared" si="14"/>
        <v>9.034731132585918</v>
      </c>
      <c r="G154" s="7">
        <f t="shared" si="15"/>
        <v>0.16545456399012046</v>
      </c>
      <c r="H154" s="7">
        <f t="shared" si="16"/>
        <v>11.71591725356232</v>
      </c>
      <c r="I154" s="7">
        <f t="shared" si="17"/>
        <v>2.424305438121576</v>
      </c>
      <c r="J154" s="7">
        <f t="shared" si="18"/>
        <v>0.026511009753219034</v>
      </c>
      <c r="K154" s="7">
        <f t="shared" si="19"/>
        <v>0.048330250144243</v>
      </c>
      <c r="L154" s="7">
        <f t="shared" si="20"/>
        <v>0.4043424558175222</v>
      </c>
      <c r="N154" s="111">
        <f t="shared" si="21"/>
        <v>102.45100173040377</v>
      </c>
    </row>
    <row r="155" spans="1:14" ht="11.25">
      <c r="A155" s="25">
        <f t="shared" si="22"/>
        <v>10</v>
      </c>
      <c r="B155" s="1" t="str">
        <f>'recalc raw'!C12</f>
        <v>135R2(53-63)</v>
      </c>
      <c r="C155" s="7">
        <f t="shared" si="11"/>
        <v>50.72307223254804</v>
      </c>
      <c r="D155" s="7">
        <f t="shared" si="12"/>
        <v>14.964461307707307</v>
      </c>
      <c r="E155" s="7">
        <f t="shared" si="13"/>
        <v>7.70112210361366</v>
      </c>
      <c r="F155" s="7">
        <f t="shared" si="14"/>
        <v>11.712645266848268</v>
      </c>
      <c r="G155" s="7">
        <f t="shared" si="15"/>
        <v>0.13832104356273697</v>
      </c>
      <c r="H155" s="7">
        <f t="shared" si="16"/>
        <v>13.731736998703305</v>
      </c>
      <c r="I155" s="7">
        <f t="shared" si="17"/>
        <v>1.772069451872386</v>
      </c>
      <c r="J155" s="7">
        <f t="shared" si="18"/>
        <v>0.02109144959590491</v>
      </c>
      <c r="K155" s="7">
        <f t="shared" si="19"/>
        <v>0.02045702017437255</v>
      </c>
      <c r="L155" s="7">
        <f t="shared" si="20"/>
        <v>0.4144650016231828</v>
      </c>
      <c r="N155" s="7">
        <f t="shared" si="21"/>
        <v>101.17898485607478</v>
      </c>
    </row>
    <row r="156" spans="1:14" ht="11.25">
      <c r="A156" s="25">
        <f t="shared" si="22"/>
        <v>11</v>
      </c>
      <c r="B156" s="1" t="str">
        <f>'recalc raw'!C13</f>
        <v>JA-3 (1)</v>
      </c>
      <c r="C156" s="7">
        <f t="shared" si="11"/>
        <v>62.67441310315565</v>
      </c>
      <c r="D156" s="7">
        <f t="shared" si="12"/>
        <v>15.385564169077288</v>
      </c>
      <c r="E156" s="7">
        <f t="shared" si="13"/>
        <v>6.647039365187506</v>
      </c>
      <c r="F156" s="7">
        <f t="shared" si="14"/>
        <v>3.7915092720275947</v>
      </c>
      <c r="G156" s="7">
        <f t="shared" si="15"/>
        <v>0.10869151170100344</v>
      </c>
      <c r="H156" s="7">
        <f t="shared" si="16"/>
        <v>6.3489860858175895</v>
      </c>
      <c r="I156" s="7">
        <f t="shared" si="17"/>
        <v>3.187020454769826</v>
      </c>
      <c r="J156" s="7">
        <f t="shared" si="18"/>
        <v>1.41855871390765</v>
      </c>
      <c r="K156" s="7">
        <f t="shared" si="19"/>
        <v>0.07032679583014967</v>
      </c>
      <c r="L156" s="7">
        <f t="shared" si="20"/>
        <v>0.6614929399057612</v>
      </c>
      <c r="N156" s="7">
        <f t="shared" si="21"/>
        <v>100.22327561554985</v>
      </c>
    </row>
    <row r="157" spans="1:14" s="113" customFormat="1" ht="11.25">
      <c r="A157" s="112">
        <f t="shared" si="22"/>
        <v>12</v>
      </c>
      <c r="B157" s="113" t="str">
        <f>'recalc raw'!C14</f>
        <v>Drift (4)</v>
      </c>
      <c r="C157" s="114">
        <f t="shared" si="11"/>
        <v>48.4464603710597</v>
      </c>
      <c r="D157" s="114">
        <f t="shared" si="12"/>
        <v>13.47790386088038</v>
      </c>
      <c r="E157" s="114">
        <f t="shared" si="13"/>
        <v>12.2735721212494</v>
      </c>
      <c r="F157" s="114">
        <f t="shared" si="14"/>
        <v>7.314685757444257</v>
      </c>
      <c r="G157" s="114">
        <f t="shared" si="15"/>
        <v>0.17094365546332982</v>
      </c>
      <c r="H157" s="114">
        <f t="shared" si="16"/>
        <v>11.429761502085817</v>
      </c>
      <c r="I157" s="114">
        <f t="shared" si="17"/>
        <v>2.2094442429341705</v>
      </c>
      <c r="J157" s="114">
        <f t="shared" si="18"/>
        <v>0.5220772293071213</v>
      </c>
      <c r="K157" s="114">
        <f t="shared" si="19"/>
        <v>0.2784661551661118</v>
      </c>
      <c r="L157" s="114">
        <f t="shared" si="20"/>
        <v>2.7322597399757202</v>
      </c>
      <c r="N157" s="115">
        <f t="shared" si="21"/>
        <v>98.57710848039987</v>
      </c>
    </row>
    <row r="158" spans="1:14" s="39" customFormat="1" ht="11.25">
      <c r="A158" s="110">
        <f t="shared" si="22"/>
        <v>13</v>
      </c>
      <c r="B158" s="39" t="str">
        <f>'recalc raw'!C15</f>
        <v>DTS-1 (1)</v>
      </c>
      <c r="C158" s="35">
        <f t="shared" si="11"/>
        <v>41.64691114600031</v>
      </c>
      <c r="D158" s="35">
        <f t="shared" si="12"/>
        <v>0.1711965136230288</v>
      </c>
      <c r="E158" s="35">
        <f t="shared" si="13"/>
        <v>8.758135837359267</v>
      </c>
      <c r="F158" s="35">
        <f t="shared" si="14"/>
        <v>49.62061554803954</v>
      </c>
      <c r="G158" s="35">
        <f t="shared" si="15"/>
        <v>0.12333999560736526</v>
      </c>
      <c r="H158" s="35">
        <f t="shared" si="16"/>
        <v>0.07268836566742715</v>
      </c>
      <c r="I158" s="35">
        <f t="shared" si="17"/>
        <v>0.008520873500121833</v>
      </c>
      <c r="J158" s="35">
        <f t="shared" si="18"/>
        <v>0.001122959150221638</v>
      </c>
      <c r="K158" s="35">
        <f t="shared" si="19"/>
        <v>-0.006952332268801457</v>
      </c>
      <c r="L158" s="35">
        <f t="shared" si="20"/>
        <v>0.01253227898900026</v>
      </c>
      <c r="N158" s="7">
        <f t="shared" si="21"/>
        <v>100.41506351793629</v>
      </c>
    </row>
    <row r="159" spans="1:14" s="119" customFormat="1" ht="11.25">
      <c r="A159" s="118">
        <f t="shared" si="22"/>
        <v>14</v>
      </c>
      <c r="B159" s="119" t="str">
        <f>'recalc raw'!C16</f>
        <v>136R2(4-14)</v>
      </c>
      <c r="C159" s="107">
        <f t="shared" si="11"/>
        <v>44.78438806550114</v>
      </c>
      <c r="D159" s="107">
        <f t="shared" si="12"/>
        <v>6.423963155395663</v>
      </c>
      <c r="E159" s="107">
        <f t="shared" si="13"/>
        <v>10.4274004139968</v>
      </c>
      <c r="F159" s="107">
        <f t="shared" si="14"/>
        <v>32.80067083880789</v>
      </c>
      <c r="G159" s="107">
        <f t="shared" si="15"/>
        <v>0.1550299344532462</v>
      </c>
      <c r="H159" s="107">
        <f t="shared" si="16"/>
        <v>5.776063666863378</v>
      </c>
      <c r="I159" s="107">
        <f t="shared" si="17"/>
        <v>0.332363091027101</v>
      </c>
      <c r="J159" s="107">
        <f t="shared" si="18"/>
        <v>0.014266374072566847</v>
      </c>
      <c r="K159" s="107">
        <f t="shared" si="19"/>
        <v>0.040429281555066005</v>
      </c>
      <c r="L159" s="107">
        <f t="shared" si="20"/>
        <v>0.10688190789441335</v>
      </c>
      <c r="N159" s="109">
        <f t="shared" si="21"/>
        <v>100.8210274480122</v>
      </c>
    </row>
    <row r="160" spans="1:14" ht="11.25">
      <c r="A160" s="25">
        <f t="shared" si="22"/>
        <v>15</v>
      </c>
      <c r="B160" s="1" t="str">
        <f>'recalc raw'!C17</f>
        <v>137R2(132-135)</v>
      </c>
      <c r="C160" s="7">
        <f t="shared" si="11"/>
        <v>38.17792911134522</v>
      </c>
      <c r="D160" s="7">
        <f t="shared" si="12"/>
        <v>8.637873089549132</v>
      </c>
      <c r="E160" s="7">
        <f t="shared" si="13"/>
        <v>29.86011196407644</v>
      </c>
      <c r="F160" s="7">
        <f t="shared" si="14"/>
        <v>5.155445964644188</v>
      </c>
      <c r="G160" s="7">
        <f t="shared" si="15"/>
        <v>0.37064589944965076</v>
      </c>
      <c r="H160" s="7">
        <f t="shared" si="16"/>
        <v>9.304153678222203</v>
      </c>
      <c r="I160" s="7">
        <f t="shared" si="17"/>
        <v>1.9096353906924572</v>
      </c>
      <c r="J160" s="7">
        <f t="shared" si="18"/>
        <v>0.01964255802145617</v>
      </c>
      <c r="K160" s="7">
        <f t="shared" si="19"/>
        <v>0.9959007766536673</v>
      </c>
      <c r="L160" s="7">
        <f t="shared" si="20"/>
        <v>8.104167341595575</v>
      </c>
      <c r="N160" s="7">
        <f t="shared" si="21"/>
        <v>101.53960499759633</v>
      </c>
    </row>
    <row r="161" spans="1:14" ht="11.25">
      <c r="A161" s="25">
        <f t="shared" si="22"/>
        <v>16</v>
      </c>
      <c r="B161" s="1" t="str">
        <f>'recalc raw'!C18</f>
        <v>138R3(69-79)</v>
      </c>
      <c r="C161" s="7">
        <f t="shared" si="11"/>
        <v>53.784052208209715</v>
      </c>
      <c r="D161" s="7">
        <f t="shared" si="12"/>
        <v>15.714992373956838</v>
      </c>
      <c r="E161" s="7">
        <f t="shared" si="13"/>
        <v>7.468616529161182</v>
      </c>
      <c r="F161" s="7">
        <f t="shared" si="14"/>
        <v>10.068131829321372</v>
      </c>
      <c r="G161" s="7">
        <f t="shared" si="15"/>
        <v>0.14795386447192094</v>
      </c>
      <c r="H161" s="7">
        <f t="shared" si="16"/>
        <v>12.223332673956483</v>
      </c>
      <c r="I161" s="7">
        <f t="shared" si="17"/>
        <v>2.332960309626183</v>
      </c>
      <c r="J161" s="7">
        <f t="shared" si="18"/>
        <v>0.03316870691520126</v>
      </c>
      <c r="K161" s="7">
        <f t="shared" si="19"/>
        <v>0.017903909862203037</v>
      </c>
      <c r="L161" s="7">
        <f t="shared" si="20"/>
        <v>0.3536610205929895</v>
      </c>
      <c r="N161" s="35">
        <f t="shared" si="21"/>
        <v>102.12686951621188</v>
      </c>
    </row>
    <row r="162" spans="1:14" s="113" customFormat="1" ht="11.25">
      <c r="A162" s="112">
        <f t="shared" si="22"/>
        <v>17</v>
      </c>
      <c r="B162" s="113" t="str">
        <f>'recalc raw'!C19</f>
        <v>Drift (5)</v>
      </c>
      <c r="C162" s="114">
        <f t="shared" si="11"/>
        <v>48.4464603710597</v>
      </c>
      <c r="D162" s="114">
        <f t="shared" si="12"/>
        <v>13.47790386088038</v>
      </c>
      <c r="E162" s="114">
        <f t="shared" si="13"/>
        <v>12.2735721212494</v>
      </c>
      <c r="F162" s="114">
        <f t="shared" si="14"/>
        <v>7.314685757444257</v>
      </c>
      <c r="G162" s="114">
        <f t="shared" si="15"/>
        <v>0.17094365546332982</v>
      </c>
      <c r="H162" s="114">
        <f t="shared" si="16"/>
        <v>11.429761502085812</v>
      </c>
      <c r="I162" s="114">
        <f t="shared" si="17"/>
        <v>2.2094442429341705</v>
      </c>
      <c r="J162" s="114">
        <f t="shared" si="18"/>
        <v>0.5220772293071213</v>
      </c>
      <c r="K162" s="114">
        <f t="shared" si="19"/>
        <v>0.2784661551661118</v>
      </c>
      <c r="L162" s="114">
        <f t="shared" si="20"/>
        <v>2.7322597399757194</v>
      </c>
      <c r="N162" s="115">
        <f t="shared" si="21"/>
        <v>98.57710848039987</v>
      </c>
    </row>
    <row r="163" spans="1:14" ht="11.25">
      <c r="A163" s="25">
        <f t="shared" si="22"/>
        <v>18</v>
      </c>
      <c r="B163" s="1" t="str">
        <f>'recalc raw'!C20</f>
        <v>BIR-1 (2)</v>
      </c>
      <c r="C163" s="7">
        <f t="shared" si="11"/>
        <v>47.888338458183675</v>
      </c>
      <c r="D163" s="7">
        <f t="shared" si="12"/>
        <v>15.460789820013424</v>
      </c>
      <c r="E163" s="7">
        <f t="shared" si="13"/>
        <v>11.346510277973598</v>
      </c>
      <c r="F163" s="7">
        <f t="shared" si="14"/>
        <v>9.78749351941853</v>
      </c>
      <c r="G163" s="7">
        <f t="shared" si="15"/>
        <v>0.17527049448641832</v>
      </c>
      <c r="H163" s="7">
        <f t="shared" si="16"/>
        <v>13.136928190045264</v>
      </c>
      <c r="I163" s="7">
        <f t="shared" si="17"/>
        <v>1.7902540659333286</v>
      </c>
      <c r="J163" s="7">
        <f t="shared" si="18"/>
        <v>0.024910228096181597</v>
      </c>
      <c r="K163" s="7">
        <f t="shared" si="19"/>
        <v>0.027324889782471835</v>
      </c>
      <c r="L163" s="7">
        <f t="shared" si="20"/>
        <v>0.970230294588706</v>
      </c>
      <c r="N163" s="35">
        <f t="shared" si="21"/>
        <v>100.58072534873911</v>
      </c>
    </row>
    <row r="164" spans="1:14" ht="11.25">
      <c r="A164" s="25">
        <f t="shared" si="22"/>
        <v>19</v>
      </c>
      <c r="B164" s="1" t="str">
        <f>'recalc raw'!C21</f>
        <v>139R3(126-133)</v>
      </c>
      <c r="C164" s="7">
        <f t="shared" si="11"/>
        <v>45.55583907933254</v>
      </c>
      <c r="D164" s="7">
        <f t="shared" si="12"/>
        <v>14.417137800186625</v>
      </c>
      <c r="E164" s="7">
        <f t="shared" si="13"/>
        <v>9.347637558723976</v>
      </c>
      <c r="F164" s="7">
        <f t="shared" si="14"/>
        <v>24.50298867257824</v>
      </c>
      <c r="G164" s="7">
        <f t="shared" si="15"/>
        <v>0.13229966216913797</v>
      </c>
      <c r="H164" s="7">
        <f t="shared" si="16"/>
        <v>7.442216270700088</v>
      </c>
      <c r="I164" s="7">
        <f t="shared" si="17"/>
        <v>1.056863079658562</v>
      </c>
      <c r="J164" s="7">
        <f t="shared" si="18"/>
        <v>0.014681369789234209</v>
      </c>
      <c r="K164" s="7">
        <f t="shared" si="19"/>
        <v>0.0029443314365861064</v>
      </c>
      <c r="L164" s="7">
        <f t="shared" si="20"/>
        <v>0.1595096177191031</v>
      </c>
      <c r="N164" s="7">
        <f t="shared" si="21"/>
        <v>102.6291731108575</v>
      </c>
    </row>
    <row r="165" spans="1:14" s="119" customFormat="1" ht="11.25">
      <c r="A165" s="118">
        <f t="shared" si="22"/>
        <v>20</v>
      </c>
      <c r="B165" s="119" t="str">
        <f>'recalc raw'!C22</f>
        <v>140R2(11-19)</v>
      </c>
      <c r="C165" s="107">
        <f t="shared" si="11"/>
        <v>47.357079405364004</v>
      </c>
      <c r="D165" s="107">
        <f t="shared" si="12"/>
        <v>4.91408930217385</v>
      </c>
      <c r="E165" s="107">
        <f t="shared" si="13"/>
        <v>13.267461252463514</v>
      </c>
      <c r="F165" s="107">
        <f t="shared" si="14"/>
        <v>29.8999420566521</v>
      </c>
      <c r="G165" s="107">
        <f t="shared" si="15"/>
        <v>0.2597568391441046</v>
      </c>
      <c r="H165" s="107">
        <f t="shared" si="16"/>
        <v>3.317307659720825</v>
      </c>
      <c r="I165" s="107">
        <f t="shared" si="17"/>
        <v>0.3266088654603849</v>
      </c>
      <c r="J165" s="107">
        <f t="shared" si="18"/>
        <v>0.026366866775460112</v>
      </c>
      <c r="K165" s="107">
        <f t="shared" si="19"/>
        <v>0.020192626208447192</v>
      </c>
      <c r="L165" s="107">
        <f t="shared" si="20"/>
        <v>0.4603857900355743</v>
      </c>
      <c r="N165" s="109">
        <f t="shared" si="21"/>
        <v>99.82899803778982</v>
      </c>
    </row>
    <row r="166" spans="1:14" ht="11.25">
      <c r="A166" s="25">
        <f t="shared" si="22"/>
        <v>21</v>
      </c>
      <c r="B166" s="1" t="str">
        <f>'recalc raw'!C23</f>
        <v>Acid Blank</v>
      </c>
      <c r="C166" s="7">
        <f t="shared" si="11"/>
        <v>-0.10577478412346294</v>
      </c>
      <c r="D166" s="7">
        <f t="shared" si="12"/>
        <v>-0.010576036565821116</v>
      </c>
      <c r="E166" s="7">
        <f t="shared" si="13"/>
        <v>0.07914058121399285</v>
      </c>
      <c r="F166" s="7">
        <f t="shared" si="14"/>
        <v>-0.0164128367146173</v>
      </c>
      <c r="G166" s="7">
        <f t="shared" si="15"/>
        <v>0.000604352459525922</v>
      </c>
      <c r="H166" s="7">
        <f t="shared" si="16"/>
        <v>-0.06352622326808975</v>
      </c>
      <c r="I166" s="7">
        <f t="shared" si="17"/>
        <v>-0.004956052384548733</v>
      </c>
      <c r="J166" s="7">
        <f t="shared" si="18"/>
        <v>0.0016398755006480688</v>
      </c>
      <c r="K166" s="7">
        <f t="shared" si="19"/>
        <v>0.002894285685487183</v>
      </c>
      <c r="L166" s="7">
        <f t="shared" si="20"/>
        <v>0.008633933434731117</v>
      </c>
      <c r="N166" s="7">
        <f t="shared" si="21"/>
        <v>-0.11122719044764189</v>
      </c>
    </row>
    <row r="167" spans="1:14" s="113" customFormat="1" ht="11.25">
      <c r="A167" s="112">
        <f aca="true" t="shared" si="23" ref="A167:A176">A166+1</f>
        <v>22</v>
      </c>
      <c r="B167" s="113" t="str">
        <f>'recalc raw'!C24</f>
        <v>Drift (6)</v>
      </c>
      <c r="C167" s="114">
        <f t="shared" si="11"/>
        <v>48.4464603710597</v>
      </c>
      <c r="D167" s="114">
        <f t="shared" si="12"/>
        <v>13.47790386088038</v>
      </c>
      <c r="E167" s="114">
        <f t="shared" si="13"/>
        <v>12.2735721212494</v>
      </c>
      <c r="F167" s="114">
        <f t="shared" si="14"/>
        <v>7.314685757444259</v>
      </c>
      <c r="G167" s="114">
        <f t="shared" si="15"/>
        <v>0.17094365546332982</v>
      </c>
      <c r="H167" s="114">
        <f t="shared" si="16"/>
        <v>11.429761502085812</v>
      </c>
      <c r="I167" s="114">
        <f t="shared" si="17"/>
        <v>2.2094442429341705</v>
      </c>
      <c r="J167" s="114">
        <f t="shared" si="18"/>
        <v>0.5220772293071213</v>
      </c>
      <c r="K167" s="114">
        <f t="shared" si="19"/>
        <v>0.2784661551661118</v>
      </c>
      <c r="L167" s="114">
        <f t="shared" si="20"/>
        <v>2.73225973997572</v>
      </c>
      <c r="N167" s="115">
        <f t="shared" si="21"/>
        <v>98.57710848039989</v>
      </c>
    </row>
    <row r="168" spans="1:14" ht="11.25">
      <c r="A168" s="25">
        <f t="shared" si="23"/>
        <v>23</v>
      </c>
      <c r="B168" s="1" t="str">
        <f>'recalc raw'!C25</f>
        <v>140R3(91-101)</v>
      </c>
      <c r="C168" s="7">
        <f t="shared" si="11"/>
        <v>46.5562180756363</v>
      </c>
      <c r="D168" s="7">
        <f t="shared" si="12"/>
        <v>12.824901444542064</v>
      </c>
      <c r="E168" s="7">
        <f t="shared" si="13"/>
        <v>20.010000702902897</v>
      </c>
      <c r="F168" s="7">
        <f t="shared" si="14"/>
        <v>5.249934897149532</v>
      </c>
      <c r="G168" s="7">
        <f t="shared" si="15"/>
        <v>0.3024416611366727</v>
      </c>
      <c r="H168" s="7">
        <f t="shared" si="16"/>
        <v>9.794413212279633</v>
      </c>
      <c r="I168" s="7">
        <f t="shared" si="17"/>
        <v>3.060700748125021</v>
      </c>
      <c r="J168" s="7">
        <f t="shared" si="18"/>
        <v>0.05176103837091168</v>
      </c>
      <c r="K168" s="7">
        <f t="shared" si="19"/>
        <v>1.2489831023735285</v>
      </c>
      <c r="L168" s="7">
        <f t="shared" si="20"/>
        <v>3.061258057597351</v>
      </c>
      <c r="N168" s="7">
        <f t="shared" si="21"/>
        <v>100.91162983774038</v>
      </c>
    </row>
    <row r="169" spans="1:14" ht="11.25">
      <c r="A169" s="25">
        <f t="shared" si="23"/>
        <v>24</v>
      </c>
      <c r="B169" s="1" t="str">
        <f>'recalc raw'!C26</f>
        <v>JP-1 (2)</v>
      </c>
      <c r="C169" s="7">
        <f t="shared" si="11"/>
        <v>44.9410996312453</v>
      </c>
      <c r="D169" s="7">
        <f t="shared" si="12"/>
        <v>0.6720866843591462</v>
      </c>
      <c r="E169" s="7">
        <f t="shared" si="13"/>
        <v>8.582554012793626</v>
      </c>
      <c r="F169" s="7">
        <f t="shared" si="14"/>
        <v>45.48789780152953</v>
      </c>
      <c r="G169" s="7">
        <f t="shared" si="15"/>
        <v>0.12080723339693421</v>
      </c>
      <c r="H169" s="7">
        <f t="shared" si="16"/>
        <v>0.5401400895911679</v>
      </c>
      <c r="I169" s="7">
        <f t="shared" si="17"/>
        <v>0.026535783743514993</v>
      </c>
      <c r="J169" s="7">
        <f t="shared" si="18"/>
        <v>0.006034764307669253</v>
      </c>
      <c r="K169" s="7">
        <f t="shared" si="19"/>
        <v>0.020287769933969666</v>
      </c>
      <c r="L169" s="7">
        <f t="shared" si="20"/>
        <v>0.01263050898458155</v>
      </c>
      <c r="N169" s="7">
        <f t="shared" si="21"/>
        <v>100.38978650995146</v>
      </c>
    </row>
    <row r="170" spans="1:14" ht="11.25">
      <c r="A170" s="25">
        <f t="shared" si="23"/>
        <v>25</v>
      </c>
      <c r="B170" s="1" t="str">
        <f>'recalc raw'!C27</f>
        <v>142R2(68-78)</v>
      </c>
      <c r="C170" s="7">
        <f t="shared" si="11"/>
        <v>50.19856022399729</v>
      </c>
      <c r="D170" s="7">
        <f t="shared" si="12"/>
        <v>19.776969213736006</v>
      </c>
      <c r="E170" s="7">
        <f t="shared" si="13"/>
        <v>6.4132736833375015</v>
      </c>
      <c r="F170" s="7">
        <f t="shared" si="14"/>
        <v>8.577202777000762</v>
      </c>
      <c r="G170" s="7">
        <f t="shared" si="15"/>
        <v>0.10721855523712094</v>
      </c>
      <c r="H170" s="7">
        <f t="shared" si="16"/>
        <v>13.63836900030714</v>
      </c>
      <c r="I170" s="7">
        <f t="shared" si="17"/>
        <v>2.3150529592488884</v>
      </c>
      <c r="J170" s="7">
        <f t="shared" si="18"/>
        <v>0.066069646730726</v>
      </c>
      <c r="K170" s="7">
        <f t="shared" si="19"/>
        <v>0.03790204477061846</v>
      </c>
      <c r="L170" s="7">
        <f t="shared" si="20"/>
        <v>0.3987395931459913</v>
      </c>
      <c r="N170" s="7">
        <f t="shared" si="21"/>
        <v>101.49145565274144</v>
      </c>
    </row>
    <row r="171" spans="1:14" ht="11.25">
      <c r="A171" s="25">
        <f t="shared" si="23"/>
        <v>26</v>
      </c>
      <c r="B171" s="1" t="str">
        <f>'recalc raw'!C28</f>
        <v>144R1(41-49)</v>
      </c>
      <c r="C171" s="7">
        <f t="shared" si="11"/>
        <v>49.75511882595391</v>
      </c>
      <c r="D171" s="7">
        <f t="shared" si="12"/>
        <v>16.245791821409</v>
      </c>
      <c r="E171" s="7">
        <f t="shared" si="13"/>
        <v>7.944377318395239</v>
      </c>
      <c r="F171" s="7">
        <f t="shared" si="14"/>
        <v>12.021078098388458</v>
      </c>
      <c r="G171" s="7">
        <f t="shared" si="15"/>
        <v>0.13427720797745993</v>
      </c>
      <c r="H171" s="7">
        <f t="shared" si="16"/>
        <v>13.55077682357397</v>
      </c>
      <c r="I171" s="7">
        <f t="shared" si="17"/>
        <v>1.5632955927081613</v>
      </c>
      <c r="J171" s="7">
        <f t="shared" si="18"/>
        <v>0.03453416765412087</v>
      </c>
      <c r="K171" s="7">
        <f t="shared" si="19"/>
        <v>0.015034662134747715</v>
      </c>
      <c r="L171" s="7">
        <f t="shared" si="20"/>
        <v>0.3722947962803376</v>
      </c>
      <c r="N171" s="35">
        <f t="shared" si="21"/>
        <v>101.62154465234065</v>
      </c>
    </row>
    <row r="172" spans="1:14" s="113" customFormat="1" ht="11.25">
      <c r="A172" s="112">
        <f t="shared" si="23"/>
        <v>27</v>
      </c>
      <c r="B172" s="113" t="str">
        <f>'recalc raw'!C29</f>
        <v>Drift (7)</v>
      </c>
      <c r="C172" s="114">
        <f t="shared" si="11"/>
        <v>48.4464603710597</v>
      </c>
      <c r="D172" s="114">
        <f t="shared" si="12"/>
        <v>13.47790386088038</v>
      </c>
      <c r="E172" s="114">
        <f t="shared" si="13"/>
        <v>12.2735721212494</v>
      </c>
      <c r="F172" s="114">
        <f t="shared" si="14"/>
        <v>7.314685757444257</v>
      </c>
      <c r="G172" s="114">
        <f t="shared" si="15"/>
        <v>0.17094365546332982</v>
      </c>
      <c r="H172" s="114">
        <f t="shared" si="16"/>
        <v>11.429761502085817</v>
      </c>
      <c r="I172" s="114">
        <f t="shared" si="17"/>
        <v>2.2094442429341705</v>
      </c>
      <c r="J172" s="114">
        <f t="shared" si="18"/>
        <v>0.5220772293071213</v>
      </c>
      <c r="K172" s="114">
        <f t="shared" si="19"/>
        <v>0.2784661551661118</v>
      </c>
      <c r="L172" s="114">
        <f t="shared" si="20"/>
        <v>2.73225973997572</v>
      </c>
      <c r="N172" s="115">
        <f t="shared" si="21"/>
        <v>98.57710848039987</v>
      </c>
    </row>
    <row r="173" spans="1:14" s="39" customFormat="1" ht="11.25">
      <c r="A173" s="110">
        <f t="shared" si="23"/>
        <v>28</v>
      </c>
      <c r="B173" s="39" t="str">
        <f>'recalc raw'!C30</f>
        <v>JA-3 (2)</v>
      </c>
      <c r="C173" s="35">
        <f t="shared" si="11"/>
        <v>61.741893708543955</v>
      </c>
      <c r="D173" s="35">
        <f t="shared" si="12"/>
        <v>15.756565358011123</v>
      </c>
      <c r="E173" s="35">
        <f t="shared" si="13"/>
        <v>6.476538863384227</v>
      </c>
      <c r="F173" s="35">
        <f t="shared" si="14"/>
        <v>3.7874840652613324</v>
      </c>
      <c r="G173" s="35">
        <f t="shared" si="15"/>
        <v>0.10906521450567837</v>
      </c>
      <c r="H173" s="35">
        <f t="shared" si="16"/>
        <v>6.492948787654572</v>
      </c>
      <c r="I173" s="35">
        <f t="shared" si="17"/>
        <v>3.2155356618040214</v>
      </c>
      <c r="J173" s="35">
        <f t="shared" si="18"/>
        <v>1.4050742678401154</v>
      </c>
      <c r="K173" s="35">
        <f t="shared" si="19"/>
        <v>0.08406086499276823</v>
      </c>
      <c r="L173" s="35">
        <f t="shared" si="20"/>
        <v>0.6700693963934666</v>
      </c>
      <c r="N173" s="7">
        <f t="shared" si="21"/>
        <v>99.65517532339851</v>
      </c>
    </row>
    <row r="174" spans="1:14" ht="11.25">
      <c r="A174" s="25">
        <f t="shared" si="23"/>
        <v>29</v>
      </c>
      <c r="B174" s="1" t="str">
        <f>'recalc raw'!C31</f>
        <v>Blank (2)</v>
      </c>
      <c r="C174" s="7">
        <f t="shared" si="11"/>
        <v>-0.060965060789052984</v>
      </c>
      <c r="D174" s="7">
        <f t="shared" si="12"/>
        <v>0.003629860220898615</v>
      </c>
      <c r="E174" s="7">
        <f t="shared" si="13"/>
        <v>0.08440444196702471</v>
      </c>
      <c r="F174" s="7">
        <f t="shared" si="14"/>
        <v>-0.014705588215268782</v>
      </c>
      <c r="G174" s="7">
        <f t="shared" si="15"/>
        <v>-0.00020317740871538472</v>
      </c>
      <c r="H174" s="7">
        <f t="shared" si="16"/>
        <v>-0.06298739427178071</v>
      </c>
      <c r="I174" s="7">
        <f t="shared" si="17"/>
        <v>0.0031077496815122</v>
      </c>
      <c r="J174" s="7">
        <f t="shared" si="18"/>
        <v>0.0036148333125106858</v>
      </c>
      <c r="K174" s="7">
        <f t="shared" si="19"/>
        <v>0.021767959667180387</v>
      </c>
      <c r="L174" s="7">
        <f t="shared" si="20"/>
        <v>0.009062937747233917</v>
      </c>
      <c r="N174" s="35">
        <f t="shared" si="21"/>
        <v>-0.035041397755637735</v>
      </c>
    </row>
    <row r="175" spans="1:14" s="113" customFormat="1" ht="11.25">
      <c r="A175" s="112">
        <f t="shared" si="23"/>
        <v>30</v>
      </c>
      <c r="B175" s="113" t="str">
        <f>'recalc raw'!C32</f>
        <v>DTS-1 (2)</v>
      </c>
      <c r="C175" s="114">
        <f t="shared" si="11"/>
        <v>41.10231143791233</v>
      </c>
      <c r="D175" s="114">
        <f t="shared" si="12"/>
        <v>0.17611209934458355</v>
      </c>
      <c r="E175" s="114">
        <f t="shared" si="13"/>
        <v>8.509614409586002</v>
      </c>
      <c r="F175" s="114">
        <f t="shared" si="14"/>
        <v>49.19613749252365</v>
      </c>
      <c r="G175" s="114">
        <f t="shared" si="15"/>
        <v>0.11936920516283564</v>
      </c>
      <c r="H175" s="114">
        <f t="shared" si="16"/>
        <v>0.0774994967057999</v>
      </c>
      <c r="I175" s="114">
        <f t="shared" si="17"/>
        <v>0.009694053698591597</v>
      </c>
      <c r="J175" s="114">
        <f t="shared" si="18"/>
        <v>0.004090443477727024</v>
      </c>
      <c r="K175" s="114">
        <f t="shared" si="19"/>
        <v>0.009427442767093926</v>
      </c>
      <c r="L175" s="114">
        <f t="shared" si="20"/>
        <v>0.012107202838320417</v>
      </c>
      <c r="N175" s="114">
        <f>SUM(C175:J175,L175)</f>
        <v>99.20693584124984</v>
      </c>
    </row>
    <row r="176" spans="1:14" s="113" customFormat="1" ht="11.25">
      <c r="A176" s="112">
        <f t="shared" si="23"/>
        <v>31</v>
      </c>
      <c r="B176" s="113" t="str">
        <f>'recalc raw'!C33</f>
        <v>Acid Blank</v>
      </c>
      <c r="C176" s="114">
        <f t="shared" si="11"/>
        <v>-0.09744721935494927</v>
      </c>
      <c r="D176" s="114">
        <f t="shared" si="12"/>
        <v>-0.00951847889099557</v>
      </c>
      <c r="E176" s="114">
        <f t="shared" si="13"/>
        <v>0.07934019990851396</v>
      </c>
      <c r="F176" s="114">
        <f t="shared" si="14"/>
        <v>-0.016773338508247658</v>
      </c>
      <c r="G176" s="114">
        <f t="shared" si="15"/>
        <v>0.0003634942379039727</v>
      </c>
      <c r="H176" s="114">
        <f t="shared" si="16"/>
        <v>-0.061917389944236664</v>
      </c>
      <c r="I176" s="114">
        <f t="shared" si="17"/>
        <v>-0.004469862700711655</v>
      </c>
      <c r="J176" s="114">
        <f t="shared" si="18"/>
        <v>0.0023228175109026817</v>
      </c>
      <c r="K176" s="114">
        <f t="shared" si="19"/>
        <v>-0.006869311655601235</v>
      </c>
      <c r="L176" s="114">
        <f t="shared" si="20"/>
        <v>0.009282994859290622</v>
      </c>
      <c r="N176" s="114">
        <f t="shared" si="21"/>
        <v>-0.09881678288252957</v>
      </c>
    </row>
    <row r="177" spans="1:14" s="113" customFormat="1" ht="11.25">
      <c r="A177" s="112">
        <f>A176+1</f>
        <v>32</v>
      </c>
      <c r="B177" s="113" t="str">
        <f>'recalc raw'!C34</f>
        <v>Drift (8)</v>
      </c>
      <c r="C177" s="114">
        <f t="shared" si="11"/>
        <v>48.4464603710597</v>
      </c>
      <c r="D177" s="114">
        <f t="shared" si="12"/>
        <v>13.47790386088038</v>
      </c>
      <c r="E177" s="114">
        <f t="shared" si="13"/>
        <v>12.2735721212494</v>
      </c>
      <c r="F177" s="114">
        <f t="shared" si="14"/>
        <v>7.314685757444257</v>
      </c>
      <c r="G177" s="114">
        <f t="shared" si="15"/>
        <v>0.17094365546332982</v>
      </c>
      <c r="H177" s="114">
        <f t="shared" si="16"/>
        <v>11.429761502085817</v>
      </c>
      <c r="I177" s="114">
        <f t="shared" si="17"/>
        <v>2.2094442429341705</v>
      </c>
      <c r="J177" s="114">
        <f t="shared" si="18"/>
        <v>0.5220772293071213</v>
      </c>
      <c r="K177" s="114">
        <f t="shared" si="19"/>
        <v>0.2784661551661118</v>
      </c>
      <c r="L177" s="114">
        <f t="shared" si="20"/>
        <v>2.73225973997572</v>
      </c>
      <c r="N177" s="115">
        <f t="shared" si="21"/>
        <v>98.57710848039987</v>
      </c>
    </row>
  </sheetData>
  <printOptions/>
  <pageMargins left="0.75" right="0.75" top="1" bottom="1" header="0.5" footer="0.5"/>
  <pageSetup horizontalDpi="600" verticalDpi="6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3"/>
  <sheetViews>
    <sheetView zoomScale="125" zoomScaleNormal="125" workbookViewId="0" topLeftCell="A1">
      <pane xSplit="2" ySplit="2" topLeftCell="G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K10" sqref="K10"/>
    </sheetView>
  </sheetViews>
  <sheetFormatPr defaultColWidth="11.421875" defaultRowHeight="12.75"/>
  <cols>
    <col min="1" max="1" width="4.421875" style="157" customWidth="1"/>
    <col min="2" max="2" width="17.421875" style="1" customWidth="1"/>
    <col min="3" max="5" width="10.28125" style="1" bestFit="1" customWidth="1"/>
    <col min="6" max="7" width="9.421875" style="1" bestFit="1" customWidth="1"/>
    <col min="8" max="8" width="10.28125" style="1" bestFit="1" customWidth="1"/>
    <col min="9" max="11" width="9.421875" style="1" bestFit="1" customWidth="1"/>
    <col min="12" max="12" width="9.421875" style="7" bestFit="1" customWidth="1"/>
    <col min="13" max="16384" width="9.140625" style="1" customWidth="1"/>
  </cols>
  <sheetData>
    <row r="1" spans="1:17" s="18" customFormat="1" ht="11.25">
      <c r="A1" s="157"/>
      <c r="B1" s="23" t="str">
        <f>'blk, drift &amp; conc calc'!B144</f>
        <v>Oxide Concentrations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26" s="18" customFormat="1" ht="11.25">
      <c r="A2" s="157"/>
      <c r="B2" s="23" t="str">
        <f>'blk, drift &amp; conc calc'!B145</f>
        <v>Sample</v>
      </c>
      <c r="C2" s="23" t="str">
        <f>'blk, drift &amp; conc calc'!C145</f>
        <v>SiO2</v>
      </c>
      <c r="D2" s="23" t="str">
        <f>'blk, drift &amp; conc calc'!D145</f>
        <v>Al2O3</v>
      </c>
      <c r="E2" s="23" t="str">
        <f>'blk, drift &amp; conc calc'!E145</f>
        <v>Fe2O3</v>
      </c>
      <c r="F2" s="23" t="str">
        <f>'blk, drift &amp; conc calc'!F145</f>
        <v>MgO</v>
      </c>
      <c r="G2" s="23" t="str">
        <f>'blk, drift &amp; conc calc'!G145</f>
        <v>MnO</v>
      </c>
      <c r="H2" s="23" t="str">
        <f>'blk, drift &amp; conc calc'!H145</f>
        <v>CaO</v>
      </c>
      <c r="I2" s="23" t="str">
        <f>'blk, drift &amp; conc calc'!I145</f>
        <v>Na2O</v>
      </c>
      <c r="J2" s="23" t="str">
        <f>'blk, drift &amp; conc calc'!J145</f>
        <v>K2O</v>
      </c>
      <c r="K2" s="23" t="str">
        <f>'blk, drift &amp; conc calc'!K145</f>
        <v>P2O5</v>
      </c>
      <c r="L2" s="23" t="str">
        <f>'blk, drift &amp; conc calc'!L145</f>
        <v>TiO2</v>
      </c>
      <c r="M2" s="23"/>
      <c r="N2" s="23" t="s">
        <v>1167</v>
      </c>
      <c r="O2" s="23"/>
      <c r="P2" s="23" t="str">
        <f>'blk, drift &amp; conc calc'!M1</f>
        <v>Cr</v>
      </c>
      <c r="Q2" s="23" t="str">
        <f>'blk, drift &amp; conc calc'!N1</f>
        <v>Ni</v>
      </c>
      <c r="R2" s="23" t="str">
        <f>'blk, drift &amp; conc calc'!O1</f>
        <v>Ba</v>
      </c>
      <c r="S2" s="23" t="str">
        <f>'blk, drift &amp; conc calc'!P1</f>
        <v>Sr</v>
      </c>
      <c r="T2" s="23" t="str">
        <f>'blk, drift &amp; conc calc'!Q1</f>
        <v>V</v>
      </c>
      <c r="U2" s="23" t="str">
        <f>'blk, drift &amp; conc calc'!R1</f>
        <v>Y</v>
      </c>
      <c r="V2" s="23" t="str">
        <f>'blk, drift &amp; conc calc'!S1</f>
        <v>Zr</v>
      </c>
      <c r="W2" s="23" t="str">
        <f>'blk, drift &amp; conc calc'!T1</f>
        <v>Sc</v>
      </c>
      <c r="X2" s="23" t="str">
        <f>'blk, drift &amp; conc calc'!U1</f>
        <v>Co</v>
      </c>
      <c r="Y2" s="23" t="str">
        <f>'blk, drift &amp; conc calc'!V1</f>
        <v>Nb</v>
      </c>
      <c r="Z2" s="23"/>
    </row>
    <row r="3" spans="1:26" ht="11.25">
      <c r="A3" s="157">
        <f>'blk, drift &amp; conc calc'!A146</f>
        <v>1</v>
      </c>
      <c r="B3" s="7" t="str">
        <f>'blk, drift &amp; conc calc'!B146</f>
        <v>Drift (1)</v>
      </c>
      <c r="C3" s="35">
        <f>'blk, drift &amp; conc calc'!C146</f>
        <v>48.4464603710597</v>
      </c>
      <c r="D3" s="7">
        <f>'blk, drift &amp; conc calc'!D146</f>
        <v>13.47790386088038</v>
      </c>
      <c r="E3" s="7">
        <f>'blk, drift &amp; conc calc'!E146</f>
        <v>12.2735721212494</v>
      </c>
      <c r="F3" s="7">
        <f>'blk, drift &amp; conc calc'!F146</f>
        <v>7.314685757444257</v>
      </c>
      <c r="G3" s="7">
        <f>'blk, drift &amp; conc calc'!G146</f>
        <v>0.17094365546332982</v>
      </c>
      <c r="H3" s="7">
        <f>'blk, drift &amp; conc calc'!H146</f>
        <v>11.429761502085817</v>
      </c>
      <c r="I3" s="7">
        <f>'blk, drift &amp; conc calc'!I146</f>
        <v>2.2094442429341705</v>
      </c>
      <c r="J3" s="7">
        <f>'blk, drift &amp; conc calc'!J146</f>
        <v>0.5220772293071213</v>
      </c>
      <c r="K3" s="7">
        <f>'blk, drift &amp; conc calc'!K146</f>
        <v>0.2784661551661118</v>
      </c>
      <c r="L3" s="7">
        <f>'blk, drift &amp; conc calc'!L146</f>
        <v>2.73225973997572</v>
      </c>
      <c r="M3" s="7"/>
      <c r="N3" s="7">
        <f>SUM(C3:L3)</f>
        <v>98.85557463556599</v>
      </c>
      <c r="O3" s="7"/>
      <c r="P3" s="7" t="e">
        <f>'blk, drift &amp; conc calc'!M111</f>
        <v>#DIV/0!</v>
      </c>
      <c r="Q3" s="7" t="e">
        <f>'blk, drift &amp; conc calc'!N111</f>
        <v>#DIV/0!</v>
      </c>
      <c r="R3" s="7" t="e">
        <f>'blk, drift &amp; conc calc'!O111</f>
        <v>#DIV/0!</v>
      </c>
      <c r="S3" s="7" t="e">
        <f>'blk, drift &amp; conc calc'!P111</f>
        <v>#DIV/0!</v>
      </c>
      <c r="T3" s="7" t="e">
        <f>'blk, drift &amp; conc calc'!Q111</f>
        <v>#DIV/0!</v>
      </c>
      <c r="U3" s="7" t="e">
        <f>'blk, drift &amp; conc calc'!R111</f>
        <v>#DIV/0!</v>
      </c>
      <c r="V3" s="7" t="e">
        <f>'blk, drift &amp; conc calc'!S111</f>
        <v>#DIV/0!</v>
      </c>
      <c r="W3" s="7">
        <f>'blk, drift &amp; conc calc'!T111</f>
        <v>107.65574657981432</v>
      </c>
      <c r="X3" s="7" t="e">
        <f>'blk, drift &amp; conc calc'!U111</f>
        <v>#DIV/0!</v>
      </c>
      <c r="Y3" s="7" t="e">
        <f>'blk, drift &amp; conc calc'!V111</f>
        <v>#DIV/0!</v>
      </c>
      <c r="Z3" s="7"/>
    </row>
    <row r="4" spans="1:26" ht="11.25">
      <c r="A4" s="157">
        <f>'blk, drift &amp; conc calc'!A149</f>
        <v>4</v>
      </c>
      <c r="B4" s="7" t="str">
        <f>'blk, drift &amp; conc calc'!B149</f>
        <v>Drift (2)</v>
      </c>
      <c r="C4" s="35">
        <f>'blk, drift &amp; conc calc'!C149</f>
        <v>48.4464603710597</v>
      </c>
      <c r="D4" s="7">
        <f>'blk, drift &amp; conc calc'!D149</f>
        <v>13.47790386088038</v>
      </c>
      <c r="E4" s="7">
        <f>'blk, drift &amp; conc calc'!E149</f>
        <v>12.2735721212494</v>
      </c>
      <c r="F4" s="7">
        <f>'blk, drift &amp; conc calc'!F149</f>
        <v>7.314685757444257</v>
      </c>
      <c r="G4" s="7">
        <f>'blk, drift &amp; conc calc'!G149</f>
        <v>0.17094365546332982</v>
      </c>
      <c r="H4" s="7">
        <f>'blk, drift &amp; conc calc'!H149</f>
        <v>11.429761502085817</v>
      </c>
      <c r="I4" s="7">
        <f>'blk, drift &amp; conc calc'!I149</f>
        <v>2.2094442429341705</v>
      </c>
      <c r="J4" s="7">
        <f>'blk, drift &amp; conc calc'!J149</f>
        <v>0.5220772293071213</v>
      </c>
      <c r="K4" s="7">
        <f>'blk, drift &amp; conc calc'!K149</f>
        <v>0.2784661551661118</v>
      </c>
      <c r="L4" s="7">
        <f>'blk, drift &amp; conc calc'!L149</f>
        <v>2.7322597399757202</v>
      </c>
      <c r="M4" s="7"/>
      <c r="N4" s="7">
        <f aca="true" t="shared" si="0" ref="N4:N9">SUM(C4:L4)</f>
        <v>98.85557463556599</v>
      </c>
      <c r="O4" s="7"/>
      <c r="P4" s="7" t="e">
        <f>'blk, drift &amp; conc calc'!M114</f>
        <v>#DIV/0!</v>
      </c>
      <c r="Q4" s="7" t="e">
        <f>'blk, drift &amp; conc calc'!N114</f>
        <v>#DIV/0!</v>
      </c>
      <c r="R4" s="7" t="e">
        <f>'blk, drift &amp; conc calc'!O114</f>
        <v>#DIV/0!</v>
      </c>
      <c r="S4" s="7" t="e">
        <f>'blk, drift &amp; conc calc'!P114</f>
        <v>#DIV/0!</v>
      </c>
      <c r="T4" s="7" t="e">
        <f>'blk, drift &amp; conc calc'!Q114</f>
        <v>#DIV/0!</v>
      </c>
      <c r="U4" s="7" t="e">
        <f>'blk, drift &amp; conc calc'!R114</f>
        <v>#DIV/0!</v>
      </c>
      <c r="V4" s="7" t="e">
        <f>'blk, drift &amp; conc calc'!S114</f>
        <v>#DIV/0!</v>
      </c>
      <c r="W4" s="7">
        <f>'blk, drift &amp; conc calc'!T114</f>
        <v>107.65574657981432</v>
      </c>
      <c r="X4" s="7" t="e">
        <f>'blk, drift &amp; conc calc'!U114</f>
        <v>#DIV/0!</v>
      </c>
      <c r="Y4" s="7" t="e">
        <f>'blk, drift &amp; conc calc'!V114</f>
        <v>#DIV/0!</v>
      </c>
      <c r="Z4" s="7"/>
    </row>
    <row r="5" spans="1:26" ht="11.25">
      <c r="A5" s="157">
        <f>'blk, drift &amp; conc calc'!A152</f>
        <v>7</v>
      </c>
      <c r="B5" s="7" t="str">
        <f>'blk, drift &amp; conc calc'!B152</f>
        <v>Drift (3)</v>
      </c>
      <c r="C5" s="35">
        <f>'blk, drift &amp; conc calc'!C152</f>
        <v>48.4464603710597</v>
      </c>
      <c r="D5" s="7">
        <f>'blk, drift &amp; conc calc'!D152</f>
        <v>13.47790386088038</v>
      </c>
      <c r="E5" s="7">
        <f>'blk, drift &amp; conc calc'!E152</f>
        <v>12.2735721212494</v>
      </c>
      <c r="F5" s="7">
        <f>'blk, drift &amp; conc calc'!F152</f>
        <v>7.314685757444257</v>
      </c>
      <c r="G5" s="7">
        <f>'blk, drift &amp; conc calc'!G152</f>
        <v>0.17094365546332982</v>
      </c>
      <c r="H5" s="7">
        <f>'blk, drift &amp; conc calc'!H152</f>
        <v>11.429761502085812</v>
      </c>
      <c r="I5" s="7">
        <f>'blk, drift &amp; conc calc'!I152</f>
        <v>2.2094442429341705</v>
      </c>
      <c r="J5" s="7">
        <f>'blk, drift &amp; conc calc'!J152</f>
        <v>0.5220772293071213</v>
      </c>
      <c r="K5" s="7">
        <f>'blk, drift &amp; conc calc'!K152</f>
        <v>0.2784661551661118</v>
      </c>
      <c r="L5" s="7">
        <f>'blk, drift &amp; conc calc'!L152</f>
        <v>2.7322597399757194</v>
      </c>
      <c r="M5" s="7"/>
      <c r="N5" s="7">
        <f t="shared" si="0"/>
        <v>98.85557463556599</v>
      </c>
      <c r="O5" s="7"/>
      <c r="P5" s="7" t="e">
        <f>'blk, drift &amp; conc calc'!M117</f>
        <v>#DIV/0!</v>
      </c>
      <c r="Q5" s="7" t="e">
        <f>'blk, drift &amp; conc calc'!N117</f>
        <v>#DIV/0!</v>
      </c>
      <c r="R5" s="7" t="e">
        <f>'blk, drift &amp; conc calc'!O117</f>
        <v>#DIV/0!</v>
      </c>
      <c r="S5" s="7" t="e">
        <f>'blk, drift &amp; conc calc'!P117</f>
        <v>#DIV/0!</v>
      </c>
      <c r="T5" s="7" t="e">
        <f>'blk, drift &amp; conc calc'!Q117</f>
        <v>#DIV/0!</v>
      </c>
      <c r="U5" s="7" t="e">
        <f>'blk, drift &amp; conc calc'!R117</f>
        <v>#DIV/0!</v>
      </c>
      <c r="V5" s="7" t="e">
        <f>'blk, drift &amp; conc calc'!S117</f>
        <v>#DIV/0!</v>
      </c>
      <c r="W5" s="7">
        <f>'blk, drift &amp; conc calc'!T117</f>
        <v>107.65574657981429</v>
      </c>
      <c r="X5" s="7" t="e">
        <f>'blk, drift &amp; conc calc'!U117</f>
        <v>#DIV/0!</v>
      </c>
      <c r="Y5" s="7" t="e">
        <f>'blk, drift &amp; conc calc'!V117</f>
        <v>#DIV/0!</v>
      </c>
      <c r="Z5" s="7"/>
    </row>
    <row r="6" spans="1:26" ht="11.25">
      <c r="A6" s="157">
        <f>'blk, drift &amp; conc calc'!A157</f>
        <v>12</v>
      </c>
      <c r="B6" s="7" t="str">
        <f>'blk, drift &amp; conc calc'!B157</f>
        <v>Drift (4)</v>
      </c>
      <c r="C6" s="35">
        <f>'blk, drift &amp; conc calc'!C157</f>
        <v>48.4464603710597</v>
      </c>
      <c r="D6" s="7">
        <f>'blk, drift &amp; conc calc'!D157</f>
        <v>13.47790386088038</v>
      </c>
      <c r="E6" s="7">
        <f>'blk, drift &amp; conc calc'!E157</f>
        <v>12.2735721212494</v>
      </c>
      <c r="F6" s="7">
        <f>'blk, drift &amp; conc calc'!F157</f>
        <v>7.314685757444257</v>
      </c>
      <c r="G6" s="7">
        <f>'blk, drift &amp; conc calc'!G157</f>
        <v>0.17094365546332982</v>
      </c>
      <c r="H6" s="7">
        <f>'blk, drift &amp; conc calc'!H157</f>
        <v>11.429761502085817</v>
      </c>
      <c r="I6" s="7">
        <f>'blk, drift &amp; conc calc'!I157</f>
        <v>2.2094442429341705</v>
      </c>
      <c r="J6" s="7">
        <f>'blk, drift &amp; conc calc'!J157</f>
        <v>0.5220772293071213</v>
      </c>
      <c r="K6" s="7">
        <f>'blk, drift &amp; conc calc'!K157</f>
        <v>0.2784661551661118</v>
      </c>
      <c r="L6" s="7">
        <f>'blk, drift &amp; conc calc'!L157</f>
        <v>2.7322597399757202</v>
      </c>
      <c r="M6" s="7"/>
      <c r="N6" s="7">
        <f t="shared" si="0"/>
        <v>98.85557463556599</v>
      </c>
      <c r="O6" s="7"/>
      <c r="P6" s="7" t="e">
        <f>'blk, drift &amp; conc calc'!M122</f>
        <v>#DIV/0!</v>
      </c>
      <c r="Q6" s="7" t="e">
        <f>'blk, drift &amp; conc calc'!N122</f>
        <v>#DIV/0!</v>
      </c>
      <c r="R6" s="7" t="e">
        <f>'blk, drift &amp; conc calc'!O122</f>
        <v>#DIV/0!</v>
      </c>
      <c r="S6" s="7" t="e">
        <f>'blk, drift &amp; conc calc'!P122</f>
        <v>#DIV/0!</v>
      </c>
      <c r="T6" s="7" t="e">
        <f>'blk, drift &amp; conc calc'!Q122</f>
        <v>#DIV/0!</v>
      </c>
      <c r="U6" s="7" t="e">
        <f>'blk, drift &amp; conc calc'!R122</f>
        <v>#DIV/0!</v>
      </c>
      <c r="V6" s="7" t="e">
        <f>'blk, drift &amp; conc calc'!S122</f>
        <v>#DIV/0!</v>
      </c>
      <c r="W6" s="7">
        <f>'blk, drift &amp; conc calc'!T122</f>
        <v>107.65574657981432</v>
      </c>
      <c r="X6" s="7" t="e">
        <f>'blk, drift &amp; conc calc'!U122</f>
        <v>#DIV/0!</v>
      </c>
      <c r="Y6" s="7" t="e">
        <f>'blk, drift &amp; conc calc'!V122</f>
        <v>#DIV/0!</v>
      </c>
      <c r="Z6" s="7"/>
    </row>
    <row r="7" spans="1:26" ht="11.25">
      <c r="A7" s="157">
        <f>'blk, drift &amp; conc calc'!A162</f>
        <v>17</v>
      </c>
      <c r="B7" s="7" t="str">
        <f>'blk, drift &amp; conc calc'!B162</f>
        <v>Drift (5)</v>
      </c>
      <c r="C7" s="35">
        <f>'blk, drift &amp; conc calc'!C162</f>
        <v>48.4464603710597</v>
      </c>
      <c r="D7" s="7">
        <f>'blk, drift &amp; conc calc'!D162</f>
        <v>13.47790386088038</v>
      </c>
      <c r="E7" s="7">
        <f>'blk, drift &amp; conc calc'!E162</f>
        <v>12.2735721212494</v>
      </c>
      <c r="F7" s="7">
        <f>'blk, drift &amp; conc calc'!F162</f>
        <v>7.314685757444257</v>
      </c>
      <c r="G7" s="7">
        <f>'blk, drift &amp; conc calc'!G162</f>
        <v>0.17094365546332982</v>
      </c>
      <c r="H7" s="7">
        <f>'blk, drift &amp; conc calc'!H162</f>
        <v>11.429761502085812</v>
      </c>
      <c r="I7" s="7">
        <f>'blk, drift &amp; conc calc'!I162</f>
        <v>2.2094442429341705</v>
      </c>
      <c r="J7" s="7">
        <f>'blk, drift &amp; conc calc'!J162</f>
        <v>0.5220772293071213</v>
      </c>
      <c r="K7" s="7">
        <f>'blk, drift &amp; conc calc'!K162</f>
        <v>0.2784661551661118</v>
      </c>
      <c r="L7" s="7">
        <f>'blk, drift &amp; conc calc'!L162</f>
        <v>2.7322597399757194</v>
      </c>
      <c r="M7" s="7"/>
      <c r="N7" s="7">
        <f t="shared" si="0"/>
        <v>98.85557463556599</v>
      </c>
      <c r="O7" s="7"/>
      <c r="P7" s="7" t="e">
        <f>'blk, drift &amp; conc calc'!M127</f>
        <v>#DIV/0!</v>
      </c>
      <c r="Q7" s="7" t="e">
        <f>'blk, drift &amp; conc calc'!N127</f>
        <v>#DIV/0!</v>
      </c>
      <c r="R7" s="7" t="e">
        <f>'blk, drift &amp; conc calc'!O127</f>
        <v>#DIV/0!</v>
      </c>
      <c r="S7" s="7" t="e">
        <f>'blk, drift &amp; conc calc'!P127</f>
        <v>#DIV/0!</v>
      </c>
      <c r="T7" s="7" t="e">
        <f>'blk, drift &amp; conc calc'!Q127</f>
        <v>#DIV/0!</v>
      </c>
      <c r="U7" s="7" t="e">
        <f>'blk, drift &amp; conc calc'!R127</f>
        <v>#DIV/0!</v>
      </c>
      <c r="V7" s="7" t="e">
        <f>'blk, drift &amp; conc calc'!S127</f>
        <v>#DIV/0!</v>
      </c>
      <c r="W7" s="7">
        <f>'blk, drift &amp; conc calc'!T127</f>
        <v>107.65574657981432</v>
      </c>
      <c r="X7" s="7" t="e">
        <f>'blk, drift &amp; conc calc'!U127</f>
        <v>#DIV/0!</v>
      </c>
      <c r="Y7" s="7" t="e">
        <f>'blk, drift &amp; conc calc'!V127</f>
        <v>#DIV/0!</v>
      </c>
      <c r="Z7" s="7"/>
    </row>
    <row r="8" spans="1:26" ht="11.25">
      <c r="A8" s="157">
        <f>'blk, drift &amp; conc calc'!A167</f>
        <v>22</v>
      </c>
      <c r="B8" s="7" t="str">
        <f>'blk, drift &amp; conc calc'!B167</f>
        <v>Drift (6)</v>
      </c>
      <c r="C8" s="35">
        <f>'blk, drift &amp; conc calc'!C167</f>
        <v>48.4464603710597</v>
      </c>
      <c r="D8" s="7">
        <f>'blk, drift &amp; conc calc'!D167</f>
        <v>13.47790386088038</v>
      </c>
      <c r="E8" s="7">
        <f>'blk, drift &amp; conc calc'!E167</f>
        <v>12.2735721212494</v>
      </c>
      <c r="F8" s="7">
        <f>'blk, drift &amp; conc calc'!F167</f>
        <v>7.314685757444259</v>
      </c>
      <c r="G8" s="7">
        <f>'blk, drift &amp; conc calc'!G167</f>
        <v>0.17094365546332982</v>
      </c>
      <c r="H8" s="7">
        <f>'blk, drift &amp; conc calc'!H167</f>
        <v>11.429761502085812</v>
      </c>
      <c r="I8" s="7">
        <f>'blk, drift &amp; conc calc'!I167</f>
        <v>2.2094442429341705</v>
      </c>
      <c r="J8" s="7">
        <f>'blk, drift &amp; conc calc'!J167</f>
        <v>0.5220772293071213</v>
      </c>
      <c r="K8" s="7">
        <f>'blk, drift &amp; conc calc'!K167</f>
        <v>0.2784661551661118</v>
      </c>
      <c r="L8" s="7">
        <f>'blk, drift &amp; conc calc'!L167</f>
        <v>2.73225973997572</v>
      </c>
      <c r="M8" s="7"/>
      <c r="N8" s="7">
        <f t="shared" si="0"/>
        <v>98.855574635566</v>
      </c>
      <c r="O8" s="7"/>
      <c r="P8" s="7" t="e">
        <f>'blk, drift &amp; conc calc'!M132</f>
        <v>#DIV/0!</v>
      </c>
      <c r="Q8" s="7" t="e">
        <f>'blk, drift &amp; conc calc'!N132</f>
        <v>#DIV/0!</v>
      </c>
      <c r="R8" s="7" t="e">
        <f>'blk, drift &amp; conc calc'!O132</f>
        <v>#DIV/0!</v>
      </c>
      <c r="S8" s="7" t="e">
        <f>'blk, drift &amp; conc calc'!P132</f>
        <v>#DIV/0!</v>
      </c>
      <c r="T8" s="7" t="e">
        <f>'blk, drift &amp; conc calc'!Q132</f>
        <v>#DIV/0!</v>
      </c>
      <c r="U8" s="7" t="e">
        <f>'blk, drift &amp; conc calc'!R132</f>
        <v>#DIV/0!</v>
      </c>
      <c r="V8" s="7" t="e">
        <f>'blk, drift &amp; conc calc'!S132</f>
        <v>#DIV/0!</v>
      </c>
      <c r="W8" s="7">
        <f>'blk, drift &amp; conc calc'!T132</f>
        <v>107.65574657981432</v>
      </c>
      <c r="X8" s="7" t="e">
        <f>'blk, drift &amp; conc calc'!U132</f>
        <v>#DIV/0!</v>
      </c>
      <c r="Y8" s="7" t="e">
        <f>'blk, drift &amp; conc calc'!V132</f>
        <v>#DIV/0!</v>
      </c>
      <c r="Z8" s="7"/>
    </row>
    <row r="9" spans="1:26" ht="11.25">
      <c r="A9" s="157">
        <f>'blk, drift &amp; conc calc'!A172</f>
        <v>27</v>
      </c>
      <c r="B9" s="7" t="str">
        <f>'blk, drift &amp; conc calc'!B172</f>
        <v>Drift (7)</v>
      </c>
      <c r="C9" s="35">
        <f>'blk, drift &amp; conc calc'!C172</f>
        <v>48.4464603710597</v>
      </c>
      <c r="D9" s="7">
        <f>'blk, drift &amp; conc calc'!D172</f>
        <v>13.47790386088038</v>
      </c>
      <c r="E9" s="7">
        <f>'blk, drift &amp; conc calc'!E172</f>
        <v>12.2735721212494</v>
      </c>
      <c r="F9" s="7">
        <f>'blk, drift &amp; conc calc'!F172</f>
        <v>7.314685757444257</v>
      </c>
      <c r="G9" s="7">
        <f>'blk, drift &amp; conc calc'!G172</f>
        <v>0.17094365546332982</v>
      </c>
      <c r="H9" s="7">
        <f>'blk, drift &amp; conc calc'!H172</f>
        <v>11.429761502085817</v>
      </c>
      <c r="I9" s="7">
        <f>'blk, drift &amp; conc calc'!I172</f>
        <v>2.2094442429341705</v>
      </c>
      <c r="J9" s="7">
        <f>'blk, drift &amp; conc calc'!J172</f>
        <v>0.5220772293071213</v>
      </c>
      <c r="K9" s="7">
        <f>'blk, drift &amp; conc calc'!K172</f>
        <v>0.2784661551661118</v>
      </c>
      <c r="L9" s="7">
        <f>'blk, drift &amp; conc calc'!L172</f>
        <v>2.73225973997572</v>
      </c>
      <c r="M9" s="7"/>
      <c r="N9" s="7">
        <f t="shared" si="0"/>
        <v>98.85557463556599</v>
      </c>
      <c r="O9" s="7"/>
      <c r="P9" s="7" t="e">
        <f>'blk, drift &amp; conc calc'!M137</f>
        <v>#DIV/0!</v>
      </c>
      <c r="Q9" s="7" t="e">
        <f>'blk, drift &amp; conc calc'!N137</f>
        <v>#DIV/0!</v>
      </c>
      <c r="R9" s="7" t="e">
        <f>'blk, drift &amp; conc calc'!O137</f>
        <v>#DIV/0!</v>
      </c>
      <c r="S9" s="7" t="e">
        <f>'blk, drift &amp; conc calc'!P137</f>
        <v>#DIV/0!</v>
      </c>
      <c r="T9" s="7" t="e">
        <f>'blk, drift &amp; conc calc'!Q137</f>
        <v>#DIV/0!</v>
      </c>
      <c r="U9" s="7" t="e">
        <f>'blk, drift &amp; conc calc'!R137</f>
        <v>#DIV/0!</v>
      </c>
      <c r="V9" s="7" t="e">
        <f>'blk, drift &amp; conc calc'!S137</f>
        <v>#DIV/0!</v>
      </c>
      <c r="W9" s="7">
        <f>'blk, drift &amp; conc calc'!T137</f>
        <v>107.65574657981432</v>
      </c>
      <c r="X9" s="7" t="e">
        <f>'blk, drift &amp; conc calc'!U137</f>
        <v>#DIV/0!</v>
      </c>
      <c r="Y9" s="7" t="e">
        <f>'blk, drift &amp; conc calc'!V137</f>
        <v>#DIV/0!</v>
      </c>
      <c r="Z9" s="7"/>
    </row>
    <row r="10" spans="1:26" ht="11.25">
      <c r="A10" s="157">
        <f>'blk, drift &amp; conc calc'!A177</f>
        <v>32</v>
      </c>
      <c r="B10" s="40" t="str">
        <f>'blk, drift &amp; conc calc'!B177</f>
        <v>Drift (8)</v>
      </c>
      <c r="C10" s="91">
        <f>'blk, drift &amp; conc calc'!C177</f>
        <v>48.4464603710597</v>
      </c>
      <c r="D10" s="32">
        <f>'blk, drift &amp; conc calc'!D177</f>
        <v>13.47790386088038</v>
      </c>
      <c r="E10" s="32">
        <f>'blk, drift &amp; conc calc'!E177</f>
        <v>12.2735721212494</v>
      </c>
      <c r="F10" s="32">
        <f>'blk, drift &amp; conc calc'!F177</f>
        <v>7.314685757444257</v>
      </c>
      <c r="G10" s="32">
        <f>'blk, drift &amp; conc calc'!G177</f>
        <v>0.17094365546332982</v>
      </c>
      <c r="H10" s="32">
        <f>'blk, drift &amp; conc calc'!H177</f>
        <v>11.429761502085817</v>
      </c>
      <c r="I10" s="32">
        <f>'blk, drift &amp; conc calc'!I177</f>
        <v>2.2094442429341705</v>
      </c>
      <c r="J10" s="32">
        <f>'blk, drift &amp; conc calc'!J177</f>
        <v>0.5220772293071213</v>
      </c>
      <c r="K10" s="32">
        <f>'blk, drift &amp; conc calc'!K177</f>
        <v>0.2784661551661118</v>
      </c>
      <c r="L10" s="32">
        <f>'blk, drift &amp; conc calc'!L177</f>
        <v>2.73225973997572</v>
      </c>
      <c r="M10" s="40"/>
      <c r="N10" s="7">
        <f>SUM(C10:L10)</f>
        <v>98.85557463556599</v>
      </c>
      <c r="O10" s="40"/>
      <c r="P10" s="7" t="e">
        <f>'blk, drift &amp; conc calc'!M142</f>
        <v>#DIV/0!</v>
      </c>
      <c r="Q10" s="7" t="e">
        <f>'blk, drift &amp; conc calc'!N142</f>
        <v>#DIV/0!</v>
      </c>
      <c r="R10" s="7" t="e">
        <f>'blk, drift &amp; conc calc'!O142</f>
        <v>#DIV/0!</v>
      </c>
      <c r="S10" s="7" t="e">
        <f>'blk, drift &amp; conc calc'!P142</f>
        <v>#DIV/0!</v>
      </c>
      <c r="T10" s="7" t="e">
        <f>'blk, drift &amp; conc calc'!Q142</f>
        <v>#DIV/0!</v>
      </c>
      <c r="U10" s="7" t="e">
        <f>'blk, drift &amp; conc calc'!R142</f>
        <v>#DIV/0!</v>
      </c>
      <c r="V10" s="7" t="e">
        <f>'blk, drift &amp; conc calc'!S142</f>
        <v>#DIV/0!</v>
      </c>
      <c r="W10" s="7">
        <f>'blk, drift &amp; conc calc'!T142</f>
        <v>107.65574657981433</v>
      </c>
      <c r="X10" s="7" t="e">
        <f>'blk, drift &amp; conc calc'!U142</f>
        <v>#DIV/0!</v>
      </c>
      <c r="Y10" s="7" t="e">
        <f>'blk, drift &amp; conc calc'!V142</f>
        <v>#DIV/0!</v>
      </c>
      <c r="Z10" s="7"/>
    </row>
    <row r="11" spans="1:25" s="35" customFormat="1" ht="11.25">
      <c r="A11" s="158"/>
      <c r="B11" s="35" t="s">
        <v>1168</v>
      </c>
      <c r="C11" s="35">
        <v>50.57586379569353</v>
      </c>
      <c r="D11" s="35">
        <v>14.621932899349021</v>
      </c>
      <c r="E11" s="35">
        <v>11.116675012518778</v>
      </c>
      <c r="F11" s="35">
        <v>8.162243365047571</v>
      </c>
      <c r="G11" s="35">
        <v>0.1902854281422133</v>
      </c>
      <c r="H11" s="35">
        <v>12.418627941912868</v>
      </c>
      <c r="I11" s="35">
        <v>1.842764146219329</v>
      </c>
      <c r="J11" s="35">
        <v>0.010015022533800702</v>
      </c>
      <c r="K11" s="35">
        <v>0.08012018027040561</v>
      </c>
      <c r="L11" s="35">
        <v>0.9814722083124685</v>
      </c>
      <c r="N11" s="35">
        <v>100</v>
      </c>
      <c r="P11" s="35">
        <v>186.4</v>
      </c>
      <c r="Q11" s="35">
        <v>83.75</v>
      </c>
      <c r="S11" s="35">
        <v>45.25</v>
      </c>
      <c r="T11" s="35">
        <v>336.5</v>
      </c>
      <c r="U11" s="35">
        <v>25.6</v>
      </c>
      <c r="V11" s="35">
        <v>46.4</v>
      </c>
      <c r="W11" s="35">
        <v>41.85</v>
      </c>
      <c r="X11" s="35">
        <v>55</v>
      </c>
      <c r="Y11" s="35">
        <v>0.5</v>
      </c>
    </row>
    <row r="12" spans="2:26" ht="11.25">
      <c r="B12" s="7"/>
      <c r="C12" s="35">
        <f aca="true" t="shared" si="1" ref="C12:L12">C11-C7</f>
        <v>2.1294034246338285</v>
      </c>
      <c r="D12" s="35">
        <f t="shared" si="1"/>
        <v>1.1440290384686413</v>
      </c>
      <c r="E12" s="35">
        <f t="shared" si="1"/>
        <v>-1.1568971087306217</v>
      </c>
      <c r="F12" s="35">
        <f t="shared" si="1"/>
        <v>0.8475576076033136</v>
      </c>
      <c r="G12" s="35">
        <f t="shared" si="1"/>
        <v>0.019341772678883484</v>
      </c>
      <c r="H12" s="35">
        <f t="shared" si="1"/>
        <v>0.9888664398270564</v>
      </c>
      <c r="I12" s="35">
        <f t="shared" si="1"/>
        <v>-0.3666800967148416</v>
      </c>
      <c r="J12" s="35">
        <f t="shared" si="1"/>
        <v>-0.5120622067733206</v>
      </c>
      <c r="K12" s="35">
        <f t="shared" si="1"/>
        <v>-0.19834597489570616</v>
      </c>
      <c r="L12" s="35">
        <f t="shared" si="1"/>
        <v>-1.7507875316632509</v>
      </c>
      <c r="M12" s="35"/>
      <c r="N12" s="35">
        <f>N11-N7</f>
        <v>1.1444253644340137</v>
      </c>
      <c r="O12" s="7"/>
      <c r="P12" s="41" t="e">
        <f aca="true" t="shared" si="2" ref="P12:Y12">(AVERAGE(P6:P7)-P11)</f>
        <v>#DIV/0!</v>
      </c>
      <c r="Q12" s="41" t="e">
        <f t="shared" si="2"/>
        <v>#DIV/0!</v>
      </c>
      <c r="R12" s="41" t="e">
        <f t="shared" si="2"/>
        <v>#DIV/0!</v>
      </c>
      <c r="S12" s="41" t="e">
        <f t="shared" si="2"/>
        <v>#DIV/0!</v>
      </c>
      <c r="T12" s="41" t="e">
        <f t="shared" si="2"/>
        <v>#DIV/0!</v>
      </c>
      <c r="U12" s="41" t="e">
        <f t="shared" si="2"/>
        <v>#DIV/0!</v>
      </c>
      <c r="V12" s="41" t="e">
        <f t="shared" si="2"/>
        <v>#DIV/0!</v>
      </c>
      <c r="W12" s="41">
        <f t="shared" si="2"/>
        <v>65.80574657981433</v>
      </c>
      <c r="X12" s="41" t="e">
        <f t="shared" si="2"/>
        <v>#DIV/0!</v>
      </c>
      <c r="Y12" s="41" t="e">
        <f t="shared" si="2"/>
        <v>#DIV/0!</v>
      </c>
      <c r="Z12" s="41"/>
    </row>
    <row r="13" spans="2:26" ht="11.25">
      <c r="B13" s="7"/>
      <c r="C13" s="35">
        <f aca="true" t="shared" si="3" ref="C13:L13">(C11-C7)/C11*100</f>
        <v>4.210315484152234</v>
      </c>
      <c r="D13" s="35">
        <f t="shared" si="3"/>
        <v>7.824061608979031</v>
      </c>
      <c r="E13" s="35">
        <f t="shared" si="3"/>
        <v>-10.406862730338071</v>
      </c>
      <c r="F13" s="35">
        <f t="shared" si="3"/>
        <v>10.383880628121577</v>
      </c>
      <c r="G13" s="35">
        <f t="shared" si="3"/>
        <v>10.164610536771137</v>
      </c>
      <c r="H13" s="35">
        <f t="shared" si="3"/>
        <v>7.9627672594138375</v>
      </c>
      <c r="I13" s="35">
        <f t="shared" si="3"/>
        <v>-19.898373726617898</v>
      </c>
      <c r="J13" s="35">
        <f t="shared" si="3"/>
        <v>-5112.9411346316065</v>
      </c>
      <c r="K13" s="35">
        <f t="shared" si="3"/>
        <v>-247.5605699167032</v>
      </c>
      <c r="L13" s="35">
        <f t="shared" si="3"/>
        <v>-178.38381126181187</v>
      </c>
      <c r="M13" s="35"/>
      <c r="N13" s="35">
        <f>(N11-N7)/N11*100</f>
        <v>1.1444253644340137</v>
      </c>
      <c r="O13" s="7"/>
      <c r="P13" s="35" t="e">
        <f aca="true" t="shared" si="4" ref="P13:Y13">P12/P11*100</f>
        <v>#DIV/0!</v>
      </c>
      <c r="Q13" s="35" t="e">
        <f t="shared" si="4"/>
        <v>#DIV/0!</v>
      </c>
      <c r="R13" s="35" t="e">
        <f t="shared" si="4"/>
        <v>#DIV/0!</v>
      </c>
      <c r="S13" s="35" t="e">
        <f t="shared" si="4"/>
        <v>#DIV/0!</v>
      </c>
      <c r="T13" s="35" t="e">
        <f t="shared" si="4"/>
        <v>#DIV/0!</v>
      </c>
      <c r="U13" s="35" t="e">
        <f t="shared" si="4"/>
        <v>#DIV/0!</v>
      </c>
      <c r="V13" s="35" t="e">
        <f t="shared" si="4"/>
        <v>#DIV/0!</v>
      </c>
      <c r="W13" s="35">
        <f t="shared" si="4"/>
        <v>157.2419273113843</v>
      </c>
      <c r="X13" s="35" t="e">
        <f t="shared" si="4"/>
        <v>#DIV/0!</v>
      </c>
      <c r="Y13" s="35" t="e">
        <f t="shared" si="4"/>
        <v>#DIV/0!</v>
      </c>
      <c r="Z13" s="35"/>
    </row>
    <row r="14" spans="2:26" ht="11.25">
      <c r="B14" s="7"/>
      <c r="C14" s="109"/>
      <c r="D14" s="109"/>
      <c r="E14" s="109"/>
      <c r="F14" s="109"/>
      <c r="G14" s="109"/>
      <c r="H14" s="109"/>
      <c r="I14" s="109"/>
      <c r="J14" s="109"/>
      <c r="K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11.25">
      <c r="A15" s="157">
        <f>'blk, drift &amp; conc calc'!A148</f>
        <v>3</v>
      </c>
      <c r="B15" s="40" t="str">
        <f>'blk, drift &amp; conc calc'!B148</f>
        <v>BIR-1 (1)</v>
      </c>
      <c r="C15" s="32">
        <f>'blk, drift &amp; conc calc'!C148</f>
        <v>46.556788300614244</v>
      </c>
      <c r="D15" s="32">
        <f>'blk, drift &amp; conc calc'!D148</f>
        <v>15.294274827444644</v>
      </c>
      <c r="E15" s="32">
        <f>'blk, drift &amp; conc calc'!E148</f>
        <v>11.490081067464901</v>
      </c>
      <c r="F15" s="32">
        <f>'blk, drift &amp; conc calc'!F148</f>
        <v>9.344831891472522</v>
      </c>
      <c r="G15" s="32">
        <f>'blk, drift &amp; conc calc'!G148</f>
        <v>0.17411425292962918</v>
      </c>
      <c r="H15" s="32">
        <f>'blk, drift &amp; conc calc'!H148</f>
        <v>13.085992252520796</v>
      </c>
      <c r="I15" s="32">
        <f>'blk, drift &amp; conc calc'!I148</f>
        <v>1.7922668319691082</v>
      </c>
      <c r="J15" s="32">
        <f>'blk, drift &amp; conc calc'!J148</f>
        <v>0.02133566629686524</v>
      </c>
      <c r="K15" s="32">
        <f>'blk, drift &amp; conc calc'!K148</f>
        <v>0.03548166216093103</v>
      </c>
      <c r="L15" s="32">
        <f>'blk, drift &amp; conc calc'!L148</f>
        <v>0.9691231148018344</v>
      </c>
      <c r="M15" s="7"/>
      <c r="N15" s="7">
        <f>SUM(C15:L15)</f>
        <v>98.76428986767547</v>
      </c>
      <c r="O15" s="7"/>
      <c r="P15" s="7" t="e">
        <f>'blk, drift &amp; conc calc'!M113</f>
        <v>#DIV/0!</v>
      </c>
      <c r="Q15" s="7" t="e">
        <f>'blk, drift &amp; conc calc'!N113</f>
        <v>#DIV/0!</v>
      </c>
      <c r="R15" s="7" t="e">
        <f>'blk, drift &amp; conc calc'!O113</f>
        <v>#DIV/0!</v>
      </c>
      <c r="S15" s="7" t="e">
        <f>'blk, drift &amp; conc calc'!P113</f>
        <v>#DIV/0!</v>
      </c>
      <c r="T15" s="7" t="e">
        <f>'blk, drift &amp; conc calc'!Q113</f>
        <v>#DIV/0!</v>
      </c>
      <c r="U15" s="7" t="e">
        <f>'blk, drift &amp; conc calc'!R113</f>
        <v>#DIV/0!</v>
      </c>
      <c r="V15" s="7" t="e">
        <f>'blk, drift &amp; conc calc'!S113</f>
        <v>#DIV/0!</v>
      </c>
      <c r="W15" s="7">
        <f>'blk, drift &amp; conc calc'!T113</f>
        <v>17.63043275364772</v>
      </c>
      <c r="X15" s="7" t="e">
        <f>'blk, drift &amp; conc calc'!U113</f>
        <v>#DIV/0!</v>
      </c>
      <c r="Y15" s="7" t="e">
        <f>'blk, drift &amp; conc calc'!V113</f>
        <v>#DIV/0!</v>
      </c>
      <c r="Z15" s="7"/>
    </row>
    <row r="16" spans="1:26" ht="11.25">
      <c r="A16" s="157">
        <f>'blk, drift &amp; conc calc'!A163</f>
        <v>18</v>
      </c>
      <c r="B16" s="40" t="str">
        <f>'blk, drift &amp; conc calc'!B163</f>
        <v>BIR-1 (2)</v>
      </c>
      <c r="C16" s="32">
        <f>'blk, drift &amp; conc calc'!C163</f>
        <v>47.888338458183675</v>
      </c>
      <c r="D16" s="32">
        <f>'blk, drift &amp; conc calc'!D163</f>
        <v>15.460789820013424</v>
      </c>
      <c r="E16" s="32">
        <f>'blk, drift &amp; conc calc'!E163</f>
        <v>11.346510277973598</v>
      </c>
      <c r="F16" s="32">
        <f>'blk, drift &amp; conc calc'!F163</f>
        <v>9.78749351941853</v>
      </c>
      <c r="G16" s="32">
        <f>'blk, drift &amp; conc calc'!G163</f>
        <v>0.17527049448641832</v>
      </c>
      <c r="H16" s="32">
        <f>'blk, drift &amp; conc calc'!H163</f>
        <v>13.136928190045264</v>
      </c>
      <c r="I16" s="32">
        <f>'blk, drift &amp; conc calc'!I163</f>
        <v>1.7902540659333286</v>
      </c>
      <c r="J16" s="32">
        <f>'blk, drift &amp; conc calc'!J163</f>
        <v>0.024910228096181597</v>
      </c>
      <c r="K16" s="32">
        <f>'blk, drift &amp; conc calc'!K163</f>
        <v>0.027324889782471835</v>
      </c>
      <c r="L16" s="32">
        <f>'blk, drift &amp; conc calc'!L163</f>
        <v>0.970230294588706</v>
      </c>
      <c r="M16" s="7"/>
      <c r="N16" s="7">
        <f>SUM(C16:L16)</f>
        <v>100.60805023852159</v>
      </c>
      <c r="O16" s="7"/>
      <c r="P16" s="7" t="e">
        <f>'blk, drift &amp; conc calc'!M135</f>
        <v>#DIV/0!</v>
      </c>
      <c r="Q16" s="7" t="e">
        <f>'blk, drift &amp; conc calc'!N135</f>
        <v>#DIV/0!</v>
      </c>
      <c r="R16" s="7" t="e">
        <f>'blk, drift &amp; conc calc'!O135</f>
        <v>#DIV/0!</v>
      </c>
      <c r="S16" s="7" t="e">
        <f>'blk, drift &amp; conc calc'!P135</f>
        <v>#DIV/0!</v>
      </c>
      <c r="T16" s="7" t="e">
        <f>'blk, drift &amp; conc calc'!Q135</f>
        <v>#DIV/0!</v>
      </c>
      <c r="U16" s="7" t="e">
        <f>'blk, drift &amp; conc calc'!R135</f>
        <v>#DIV/0!</v>
      </c>
      <c r="V16" s="7" t="e">
        <f>'blk, drift &amp; conc calc'!S135</f>
        <v>#DIV/0!</v>
      </c>
      <c r="W16" s="7">
        <f>'blk, drift &amp; conc calc'!T135</f>
        <v>18.093818587259168</v>
      </c>
      <c r="X16" s="7" t="e">
        <f>'blk, drift &amp; conc calc'!U135</f>
        <v>#DIV/0!</v>
      </c>
      <c r="Y16" s="7" t="e">
        <f>'blk, drift &amp; conc calc'!V135</f>
        <v>#DIV/0!</v>
      </c>
      <c r="Z16" s="7"/>
    </row>
    <row r="17" spans="1:25" s="39" customFormat="1" ht="11.25">
      <c r="A17" s="159"/>
      <c r="B17" s="35" t="s">
        <v>1196</v>
      </c>
      <c r="C17" s="35">
        <v>47.59541908977235</v>
      </c>
      <c r="D17" s="35">
        <v>15.382172558204157</v>
      </c>
      <c r="E17" s="35">
        <v>11.214099994045611</v>
      </c>
      <c r="F17" s="35">
        <v>9.626262826747118</v>
      </c>
      <c r="G17" s="35">
        <v>0.17366969017327274</v>
      </c>
      <c r="H17" s="35">
        <v>13.198896453168729</v>
      </c>
      <c r="I17" s="35">
        <v>1.8061647778020367</v>
      </c>
      <c r="J17" s="35">
        <v>0.029771946886846753</v>
      </c>
      <c r="K17" s="35">
        <v>0.020840362820792734</v>
      </c>
      <c r="L17" s="35">
        <v>0.9527023003790961</v>
      </c>
      <c r="M17" s="35"/>
      <c r="N17" s="35">
        <v>100</v>
      </c>
      <c r="O17" s="35"/>
      <c r="P17" s="35">
        <v>370</v>
      </c>
      <c r="Q17" s="35">
        <v>170</v>
      </c>
      <c r="R17" s="35">
        <v>7</v>
      </c>
      <c r="S17" s="35">
        <v>110</v>
      </c>
      <c r="T17" s="35">
        <v>310</v>
      </c>
      <c r="U17" s="35">
        <v>16</v>
      </c>
      <c r="V17" s="35">
        <v>18</v>
      </c>
      <c r="W17" s="35">
        <v>44</v>
      </c>
      <c r="X17" s="35">
        <v>52</v>
      </c>
      <c r="Y17" s="35">
        <v>0.6</v>
      </c>
    </row>
    <row r="18" spans="2:26" ht="11.25">
      <c r="B18" s="32"/>
      <c r="C18" s="35">
        <f>C17-AVERAGE(C15:C16)</f>
        <v>0.3728557103733863</v>
      </c>
      <c r="D18" s="35">
        <f aca="true" t="shared" si="5" ref="D18:L18">D17-AVERAGE(D15:D16)</f>
        <v>0.004640234475122185</v>
      </c>
      <c r="E18" s="35">
        <f t="shared" si="5"/>
        <v>-0.20419567867363853</v>
      </c>
      <c r="F18" s="35">
        <f t="shared" si="5"/>
        <v>0.06010012130159126</v>
      </c>
      <c r="G18" s="35">
        <f t="shared" si="5"/>
        <v>-0.0010226835347510177</v>
      </c>
      <c r="H18" s="35">
        <f t="shared" si="5"/>
        <v>0.08743623188569849</v>
      </c>
      <c r="I18" s="35">
        <f t="shared" si="5"/>
        <v>0.014904328850818382</v>
      </c>
      <c r="J18" s="35">
        <f t="shared" si="5"/>
        <v>0.006648999690323332</v>
      </c>
      <c r="K18" s="35">
        <f t="shared" si="5"/>
        <v>-0.010562913150908702</v>
      </c>
      <c r="L18" s="35">
        <f t="shared" si="5"/>
        <v>-0.01697440431617414</v>
      </c>
      <c r="M18" s="35"/>
      <c r="N18" s="35">
        <f>N17-AVERAGE(N15:N16)</f>
        <v>0.31382994690147825</v>
      </c>
      <c r="O18" s="7"/>
      <c r="P18" s="41" t="e">
        <f aca="true" t="shared" si="6" ref="P18:X18">(AVERAGE(P15:P16)-P17)</f>
        <v>#DIV/0!</v>
      </c>
      <c r="Q18" s="41" t="e">
        <f t="shared" si="6"/>
        <v>#DIV/0!</v>
      </c>
      <c r="R18" s="41" t="e">
        <f t="shared" si="6"/>
        <v>#DIV/0!</v>
      </c>
      <c r="S18" s="41" t="e">
        <f t="shared" si="6"/>
        <v>#DIV/0!</v>
      </c>
      <c r="T18" s="41" t="e">
        <f t="shared" si="6"/>
        <v>#DIV/0!</v>
      </c>
      <c r="U18" s="41" t="e">
        <f t="shared" si="6"/>
        <v>#DIV/0!</v>
      </c>
      <c r="V18" s="41" t="e">
        <f t="shared" si="6"/>
        <v>#DIV/0!</v>
      </c>
      <c r="W18" s="41">
        <f t="shared" si="6"/>
        <v>-26.137874329546555</v>
      </c>
      <c r="X18" s="41" t="e">
        <f t="shared" si="6"/>
        <v>#DIV/0!</v>
      </c>
      <c r="Y18" s="41" t="e">
        <f>(AVERAGE(Y15:Y16)-Y17)</f>
        <v>#DIV/0!</v>
      </c>
      <c r="Z18" s="41"/>
    </row>
    <row r="19" spans="2:26" ht="11.25">
      <c r="B19" s="32"/>
      <c r="C19" s="35">
        <f>(C17-AVERAGE(C15:C16))/C17*100</f>
        <v>0.7833857070784954</v>
      </c>
      <c r="D19" s="35">
        <f aca="true" t="shared" si="7" ref="D19:L19">(D17-AVERAGE(D15:D16))/D17*100</f>
        <v>0.03016631400775239</v>
      </c>
      <c r="E19" s="35">
        <f t="shared" si="7"/>
        <v>-1.820883341347598</v>
      </c>
      <c r="F19" s="35">
        <f t="shared" si="7"/>
        <v>0.6243349302140355</v>
      </c>
      <c r="G19" s="35">
        <f t="shared" si="7"/>
        <v>-0.5888670232155488</v>
      </c>
      <c r="H19" s="35">
        <f t="shared" si="7"/>
        <v>0.6624510783604731</v>
      </c>
      <c r="I19" s="35">
        <f t="shared" si="7"/>
        <v>0.8251920884514093</v>
      </c>
      <c r="J19" s="35">
        <f t="shared" si="7"/>
        <v>22.33310342650403</v>
      </c>
      <c r="K19" s="35">
        <f t="shared" si="7"/>
        <v>-50.68488126497457</v>
      </c>
      <c r="L19" s="35">
        <f t="shared" si="7"/>
        <v>-1.7817112763787537</v>
      </c>
      <c r="M19" s="35"/>
      <c r="N19" s="35">
        <f>(N17-AVERAGE(N15:N16))/N17*100</f>
        <v>0.31382994690147825</v>
      </c>
      <c r="O19" s="7"/>
      <c r="P19" s="35" t="e">
        <f aca="true" t="shared" si="8" ref="P19:X19">P18/P17*100</f>
        <v>#DIV/0!</v>
      </c>
      <c r="Q19" s="35" t="e">
        <f t="shared" si="8"/>
        <v>#DIV/0!</v>
      </c>
      <c r="R19" s="35" t="e">
        <f t="shared" si="8"/>
        <v>#DIV/0!</v>
      </c>
      <c r="S19" s="35" t="e">
        <f t="shared" si="8"/>
        <v>#DIV/0!</v>
      </c>
      <c r="T19" s="35" t="e">
        <f t="shared" si="8"/>
        <v>#DIV/0!</v>
      </c>
      <c r="U19" s="35" t="e">
        <f t="shared" si="8"/>
        <v>#DIV/0!</v>
      </c>
      <c r="V19" s="35" t="e">
        <f t="shared" si="8"/>
        <v>#DIV/0!</v>
      </c>
      <c r="W19" s="35">
        <f t="shared" si="8"/>
        <v>-59.404259839878534</v>
      </c>
      <c r="X19" s="35" t="e">
        <f t="shared" si="8"/>
        <v>#DIV/0!</v>
      </c>
      <c r="Y19" s="35" t="e">
        <f>Y18/Y17*100</f>
        <v>#DIV/0!</v>
      </c>
      <c r="Z19" s="35"/>
    </row>
    <row r="20" spans="2:26" ht="11.25">
      <c r="B20" s="32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11.25">
      <c r="A21" s="157">
        <f>'blk, drift &amp; conc calc'!A150</f>
        <v>5</v>
      </c>
      <c r="B21" s="7" t="str">
        <f>'blk, drift &amp; conc calc'!B150</f>
        <v>JP-1 (1)</v>
      </c>
      <c r="C21" s="7">
        <f>'blk, drift &amp; conc calc'!C150</f>
        <v>43.767203945350005</v>
      </c>
      <c r="D21" s="7">
        <f>'blk, drift &amp; conc calc'!D150</f>
        <v>0.6916842737905506</v>
      </c>
      <c r="E21" s="7">
        <f>'blk, drift &amp; conc calc'!E150</f>
        <v>8.24990412368375</v>
      </c>
      <c r="F21" s="7">
        <f>'blk, drift &amp; conc calc'!F150</f>
        <v>46.74168880233625</v>
      </c>
      <c r="G21" s="7">
        <f>'blk, drift &amp; conc calc'!G150</f>
        <v>0.11750874056972409</v>
      </c>
      <c r="H21" s="7">
        <f>'blk, drift &amp; conc calc'!H150</f>
        <v>0.5418693877593678</v>
      </c>
      <c r="I21" s="7">
        <f>'blk, drift &amp; conc calc'!I150</f>
        <v>0.0252216048702735</v>
      </c>
      <c r="J21" s="7">
        <f>'blk, drift &amp; conc calc'!J150</f>
        <v>0.00856511133361867</v>
      </c>
      <c r="K21" s="7"/>
      <c r="L21" s="7">
        <f>'blk, drift &amp; conc calc'!L150</f>
        <v>0.01227355880630707</v>
      </c>
      <c r="M21" s="7"/>
      <c r="N21" s="7">
        <f>SUM(C21:L21)</f>
        <v>100.15591954849984</v>
      </c>
      <c r="O21" s="7"/>
      <c r="P21" s="7" t="e">
        <f>'blk, drift &amp; conc calc'!M115</f>
        <v>#DIV/0!</v>
      </c>
      <c r="Q21" s="7" t="e">
        <f>'blk, drift &amp; conc calc'!N115</f>
        <v>#DIV/0!</v>
      </c>
      <c r="R21" s="7" t="e">
        <f>'blk, drift &amp; conc calc'!O115</f>
        <v>#DIV/0!</v>
      </c>
      <c r="S21" s="7" t="e">
        <f>'blk, drift &amp; conc calc'!P115</f>
        <v>#DIV/0!</v>
      </c>
      <c r="T21" s="7" t="e">
        <f>'blk, drift &amp; conc calc'!Q115</f>
        <v>#DIV/0!</v>
      </c>
      <c r="U21" s="7" t="e">
        <f>'blk, drift &amp; conc calc'!R115</f>
        <v>#DIV/0!</v>
      </c>
      <c r="V21" s="7" t="e">
        <f>'blk, drift &amp; conc calc'!S115</f>
        <v>#DIV/0!</v>
      </c>
      <c r="W21" s="7">
        <f>'blk, drift &amp; conc calc'!T115</f>
        <v>12.62845041955038</v>
      </c>
      <c r="X21" s="7" t="e">
        <f>'blk, drift &amp; conc calc'!U115</f>
        <v>#DIV/0!</v>
      </c>
      <c r="Y21" s="7" t="e">
        <f>'blk, drift &amp; conc calc'!V115</f>
        <v>#DIV/0!</v>
      </c>
      <c r="Z21" s="7"/>
    </row>
    <row r="22" spans="1:26" ht="11.25">
      <c r="A22" s="157">
        <f>'blk, drift &amp; conc calc'!A169</f>
        <v>24</v>
      </c>
      <c r="B22" s="7" t="str">
        <f>'blk, drift &amp; conc calc'!B169</f>
        <v>JP-1 (2)</v>
      </c>
      <c r="C22" s="7">
        <f>'blk, drift &amp; conc calc'!C169</f>
        <v>44.9410996312453</v>
      </c>
      <c r="D22" s="7">
        <f>'blk, drift &amp; conc calc'!D169</f>
        <v>0.6720866843591462</v>
      </c>
      <c r="E22" s="7">
        <f>'blk, drift &amp; conc calc'!E169</f>
        <v>8.582554012793626</v>
      </c>
      <c r="F22" s="7">
        <f>'blk, drift &amp; conc calc'!F169</f>
        <v>45.48789780152953</v>
      </c>
      <c r="G22" s="7">
        <f>'blk, drift &amp; conc calc'!G169</f>
        <v>0.12080723339693421</v>
      </c>
      <c r="H22" s="7">
        <f>'blk, drift &amp; conc calc'!H169</f>
        <v>0.5401400895911679</v>
      </c>
      <c r="I22" s="7">
        <f>'blk, drift &amp; conc calc'!I169</f>
        <v>0.026535783743514993</v>
      </c>
      <c r="J22" s="7">
        <f>'blk, drift &amp; conc calc'!J169</f>
        <v>0.006034764307669253</v>
      </c>
      <c r="K22" s="7">
        <f>'blk, drift &amp; conc calc'!K169</f>
        <v>0.020287769933969666</v>
      </c>
      <c r="L22" s="7">
        <f>'blk, drift &amp; conc calc'!L169</f>
        <v>0.01263050898458155</v>
      </c>
      <c r="M22" s="7"/>
      <c r="N22" s="7">
        <f>SUM(C22:L22)</f>
        <v>100.41007427988544</v>
      </c>
      <c r="O22" s="7"/>
      <c r="P22" s="7" t="e">
        <f>'blk, drift &amp; conc calc'!M128</f>
        <v>#DIV/0!</v>
      </c>
      <c r="Q22" s="7" t="e">
        <f>'blk, drift &amp; conc calc'!N128</f>
        <v>#DIV/0!</v>
      </c>
      <c r="R22" s="7" t="e">
        <f>'blk, drift &amp; conc calc'!O128</f>
        <v>#DIV/0!</v>
      </c>
      <c r="S22" s="7" t="e">
        <f>'blk, drift &amp; conc calc'!P128</f>
        <v>#DIV/0!</v>
      </c>
      <c r="T22" s="7" t="e">
        <f>'blk, drift &amp; conc calc'!Q128</f>
        <v>#DIV/0!</v>
      </c>
      <c r="U22" s="7" t="e">
        <f>'blk, drift &amp; conc calc'!R128</f>
        <v>#DIV/0!</v>
      </c>
      <c r="V22" s="7" t="e">
        <f>'blk, drift &amp; conc calc'!S128</f>
        <v>#DIV/0!</v>
      </c>
      <c r="W22" s="7">
        <f>'blk, drift &amp; conc calc'!T128</f>
        <v>14.26003840381455</v>
      </c>
      <c r="X22" s="7" t="e">
        <f>'blk, drift &amp; conc calc'!U128</f>
        <v>#DIV/0!</v>
      </c>
      <c r="Y22" s="7" t="e">
        <f>'blk, drift &amp; conc calc'!V128</f>
        <v>#DIV/0!</v>
      </c>
      <c r="Z22" s="7"/>
    </row>
    <row r="23" spans="1:25" s="39" customFormat="1" ht="11.25">
      <c r="A23" s="159"/>
      <c r="B23" s="35" t="s">
        <v>1236</v>
      </c>
      <c r="C23" s="35">
        <v>43.82037575093318</v>
      </c>
      <c r="D23" s="35">
        <v>0.6824315242004696</v>
      </c>
      <c r="E23" s="35">
        <v>8.654472511451408</v>
      </c>
      <c r="F23" s="35">
        <v>46.11582724142567</v>
      </c>
      <c r="G23" s="35">
        <v>0.12511244610341943</v>
      </c>
      <c r="H23" s="35">
        <v>0.5686929368337247</v>
      </c>
      <c r="I23" s="35">
        <v>0.021713730315469488</v>
      </c>
      <c r="J23" s="35">
        <v>0.003101961473638498</v>
      </c>
      <c r="K23" s="35">
        <v>0.0020679743157589986</v>
      </c>
      <c r="L23" s="35">
        <v>0.006203922947276996</v>
      </c>
      <c r="M23" s="35"/>
      <c r="N23" s="35">
        <v>100</v>
      </c>
      <c r="O23" s="35"/>
      <c r="P23" s="35">
        <v>2807</v>
      </c>
      <c r="Q23" s="35">
        <v>2460</v>
      </c>
      <c r="R23" s="39">
        <v>19.5</v>
      </c>
      <c r="S23" s="39">
        <v>3.32</v>
      </c>
      <c r="T23" s="39">
        <v>27.6</v>
      </c>
      <c r="U23" s="39">
        <v>1.54</v>
      </c>
      <c r="V23" s="39">
        <v>5.92</v>
      </c>
      <c r="W23" s="39">
        <v>7.24</v>
      </c>
      <c r="X23" s="39">
        <v>116</v>
      </c>
      <c r="Y23" s="39">
        <v>1.48</v>
      </c>
    </row>
    <row r="24" spans="1:26" s="39" customFormat="1" ht="11.25">
      <c r="A24" s="159"/>
      <c r="B24" s="35"/>
      <c r="C24" s="35">
        <f aca="true" t="shared" si="9" ref="C24:L24">C23-AVERAGE(C21:C22)</f>
        <v>-0.5337760373644755</v>
      </c>
      <c r="D24" s="35">
        <f t="shared" si="9"/>
        <v>0.0005460451256211751</v>
      </c>
      <c r="E24" s="35">
        <f t="shared" si="9"/>
        <v>0.23824344321271873</v>
      </c>
      <c r="F24" s="35">
        <f t="shared" si="9"/>
        <v>0.0010339394927783019</v>
      </c>
      <c r="G24" s="35">
        <f t="shared" si="9"/>
        <v>0.00595445912009028</v>
      </c>
      <c r="H24" s="35">
        <f t="shared" si="9"/>
        <v>0.0276881981584568</v>
      </c>
      <c r="I24" s="35">
        <f t="shared" si="9"/>
        <v>-0.004164963991424759</v>
      </c>
      <c r="J24" s="35">
        <f t="shared" si="9"/>
        <v>-0.004197976347005463</v>
      </c>
      <c r="K24" s="35">
        <f t="shared" si="9"/>
        <v>-0.018219795618210667</v>
      </c>
      <c r="L24" s="35">
        <f t="shared" si="9"/>
        <v>-0.006248110948167314</v>
      </c>
      <c r="M24" s="35"/>
      <c r="N24" s="35">
        <f>N23-AVERAGE(N21:N22)</f>
        <v>-0.28299691419263695</v>
      </c>
      <c r="O24" s="35"/>
      <c r="P24" s="41" t="e">
        <f aca="true" t="shared" si="10" ref="P24:X24">(AVERAGE(P21:P22)-P23)</f>
        <v>#DIV/0!</v>
      </c>
      <c r="Q24" s="41" t="e">
        <f t="shared" si="10"/>
        <v>#DIV/0!</v>
      </c>
      <c r="R24" s="41" t="e">
        <f t="shared" si="10"/>
        <v>#DIV/0!</v>
      </c>
      <c r="S24" s="41" t="e">
        <f t="shared" si="10"/>
        <v>#DIV/0!</v>
      </c>
      <c r="T24" s="41" t="e">
        <f t="shared" si="10"/>
        <v>#DIV/0!</v>
      </c>
      <c r="U24" s="41" t="e">
        <f t="shared" si="10"/>
        <v>#DIV/0!</v>
      </c>
      <c r="V24" s="41" t="e">
        <f t="shared" si="10"/>
        <v>#DIV/0!</v>
      </c>
      <c r="W24" s="41">
        <f t="shared" si="10"/>
        <v>6.204244411682465</v>
      </c>
      <c r="X24" s="41" t="e">
        <f t="shared" si="10"/>
        <v>#DIV/0!</v>
      </c>
      <c r="Y24" s="41" t="e">
        <f>(AVERAGE(Y21:Y22)-Y23)</f>
        <v>#DIV/0!</v>
      </c>
      <c r="Z24" s="41"/>
    </row>
    <row r="25" spans="1:26" s="39" customFormat="1" ht="11.25">
      <c r="A25" s="159"/>
      <c r="B25" s="35"/>
      <c r="C25" s="35">
        <f aca="true" t="shared" si="11" ref="C25:L25">(C23-AVERAGE(C21:C22))/C23*100</f>
        <v>-1.2181000920630136</v>
      </c>
      <c r="D25" s="35">
        <f t="shared" si="11"/>
        <v>0.08001463974878893</v>
      </c>
      <c r="E25" s="35">
        <f t="shared" si="11"/>
        <v>2.7528360959894465</v>
      </c>
      <c r="F25" s="35">
        <f t="shared" si="11"/>
        <v>0.0022420491068400874</v>
      </c>
      <c r="G25" s="35">
        <f t="shared" si="11"/>
        <v>4.7592859907544725</v>
      </c>
      <c r="H25" s="35">
        <f t="shared" si="11"/>
        <v>4.868743106361513</v>
      </c>
      <c r="I25" s="35">
        <f t="shared" si="11"/>
        <v>-19.18124583346012</v>
      </c>
      <c r="J25" s="35">
        <f t="shared" si="11"/>
        <v>-135.3329621493131</v>
      </c>
      <c r="K25" s="35">
        <f t="shared" si="11"/>
        <v>-881.045546812004</v>
      </c>
      <c r="L25" s="35">
        <f t="shared" si="11"/>
        <v>-100.71225902168422</v>
      </c>
      <c r="M25" s="35"/>
      <c r="N25" s="35">
        <f>(N23-AVERAGE(N21:N22))/N23*100</f>
        <v>-0.28299691419263695</v>
      </c>
      <c r="O25" s="35"/>
      <c r="P25" s="35" t="e">
        <f aca="true" t="shared" si="12" ref="P25:X25">P24/P23*100</f>
        <v>#DIV/0!</v>
      </c>
      <c r="Q25" s="35" t="e">
        <f t="shared" si="12"/>
        <v>#DIV/0!</v>
      </c>
      <c r="R25" s="35" t="e">
        <f t="shared" si="12"/>
        <v>#DIV/0!</v>
      </c>
      <c r="S25" s="35" t="e">
        <f t="shared" si="12"/>
        <v>#DIV/0!</v>
      </c>
      <c r="T25" s="35" t="e">
        <f t="shared" si="12"/>
        <v>#DIV/0!</v>
      </c>
      <c r="U25" s="35" t="e">
        <f t="shared" si="12"/>
        <v>#DIV/0!</v>
      </c>
      <c r="V25" s="35" t="e">
        <f t="shared" si="12"/>
        <v>#DIV/0!</v>
      </c>
      <c r="W25" s="35">
        <f t="shared" si="12"/>
        <v>85.69398358677438</v>
      </c>
      <c r="X25" s="35" t="e">
        <f t="shared" si="12"/>
        <v>#DIV/0!</v>
      </c>
      <c r="Y25" s="35" t="e">
        <f>Y24/Y23*100</f>
        <v>#DIV/0!</v>
      </c>
      <c r="Z25" s="35"/>
    </row>
    <row r="26" spans="2:26" ht="11.25">
      <c r="B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11.25">
      <c r="A27" s="157">
        <f>'blk, drift &amp; conc calc'!A156</f>
        <v>11</v>
      </c>
      <c r="B27" s="32" t="str">
        <f>'blk, drift &amp; conc calc'!B156</f>
        <v>JA-3 (1)</v>
      </c>
      <c r="C27" s="32">
        <f>'blk, drift &amp; conc calc'!C156</f>
        <v>62.67441310315565</v>
      </c>
      <c r="D27" s="32">
        <f>'blk, drift &amp; conc calc'!D156</f>
        <v>15.385564169077288</v>
      </c>
      <c r="E27" s="32">
        <f>'blk, drift &amp; conc calc'!E156</f>
        <v>6.647039365187506</v>
      </c>
      <c r="F27" s="32">
        <f>'blk, drift &amp; conc calc'!F156</f>
        <v>3.7915092720275947</v>
      </c>
      <c r="G27" s="32">
        <f>'blk, drift &amp; conc calc'!G156</f>
        <v>0.10869151170100344</v>
      </c>
      <c r="H27" s="32">
        <f>'blk, drift &amp; conc calc'!H156</f>
        <v>6.3489860858175895</v>
      </c>
      <c r="I27" s="32">
        <f>'blk, drift &amp; conc calc'!I156</f>
        <v>3.187020454769826</v>
      </c>
      <c r="J27" s="32">
        <f>'blk, drift &amp; conc calc'!J156</f>
        <v>1.41855871390765</v>
      </c>
      <c r="K27" s="32">
        <f>'blk, drift &amp; conc calc'!K156</f>
        <v>0.07032679583014967</v>
      </c>
      <c r="L27" s="32">
        <f>'blk, drift &amp; conc calc'!L156</f>
        <v>0.6614929399057612</v>
      </c>
      <c r="M27" s="7"/>
      <c r="N27" s="7">
        <f>SUM(C27:L27)</f>
        <v>100.29360241138001</v>
      </c>
      <c r="O27" s="7"/>
      <c r="P27" s="7" t="e">
        <f>'blk, drift &amp; conc calc'!M121</f>
        <v>#DIV/0!</v>
      </c>
      <c r="Q27" s="7" t="e">
        <f>'blk, drift &amp; conc calc'!N121</f>
        <v>#DIV/0!</v>
      </c>
      <c r="R27" s="7" t="e">
        <f>'blk, drift &amp; conc calc'!O121</f>
        <v>#DIV/0!</v>
      </c>
      <c r="S27" s="7" t="e">
        <f>'blk, drift &amp; conc calc'!P121</f>
        <v>#DIV/0!</v>
      </c>
      <c r="T27" s="7" t="e">
        <f>'blk, drift &amp; conc calc'!Q121</f>
        <v>#DIV/0!</v>
      </c>
      <c r="U27" s="7" t="e">
        <f>'blk, drift &amp; conc calc'!R121</f>
        <v>#DIV/0!</v>
      </c>
      <c r="V27" s="7" t="e">
        <f>'blk, drift &amp; conc calc'!S121</f>
        <v>#DIV/0!</v>
      </c>
      <c r="W27" s="7">
        <f>'blk, drift &amp; conc calc'!T121</f>
        <v>30.378486491220983</v>
      </c>
      <c r="X27" s="7" t="e">
        <f>'blk, drift &amp; conc calc'!U121</f>
        <v>#DIV/0!</v>
      </c>
      <c r="Y27" s="7" t="e">
        <f>'blk, drift &amp; conc calc'!V121</f>
        <v>#DIV/0!</v>
      </c>
      <c r="Z27" s="7"/>
    </row>
    <row r="28" spans="1:26" ht="11.25">
      <c r="A28" s="157">
        <f>'blk, drift &amp; conc calc'!A173</f>
        <v>28</v>
      </c>
      <c r="B28" s="32" t="str">
        <f>'blk, drift &amp; conc calc'!B173</f>
        <v>JA-3 (2)</v>
      </c>
      <c r="C28" s="32">
        <f>'blk, drift &amp; conc calc'!C173</f>
        <v>61.741893708543955</v>
      </c>
      <c r="D28" s="32">
        <f>'blk, drift &amp; conc calc'!D173</f>
        <v>15.756565358011123</v>
      </c>
      <c r="E28" s="32">
        <f>'blk, drift &amp; conc calc'!E173</f>
        <v>6.476538863384227</v>
      </c>
      <c r="F28" s="32">
        <f>'blk, drift &amp; conc calc'!F173</f>
        <v>3.7874840652613324</v>
      </c>
      <c r="G28" s="32">
        <f>'blk, drift &amp; conc calc'!G173</f>
        <v>0.10906521450567837</v>
      </c>
      <c r="H28" s="32">
        <f>'blk, drift &amp; conc calc'!H173</f>
        <v>6.492948787654572</v>
      </c>
      <c r="I28" s="32">
        <f>'blk, drift &amp; conc calc'!I173</f>
        <v>3.2155356618040214</v>
      </c>
      <c r="J28" s="32">
        <f>'blk, drift &amp; conc calc'!J173</f>
        <v>1.4050742678401154</v>
      </c>
      <c r="K28" s="32">
        <f>'blk, drift &amp; conc calc'!K173</f>
        <v>0.08406086499276823</v>
      </c>
      <c r="L28" s="32">
        <f>'blk, drift &amp; conc calc'!L173</f>
        <v>0.6700693963934666</v>
      </c>
      <c r="M28" s="7"/>
      <c r="N28" s="7">
        <f>SUM(C28:L28)</f>
        <v>99.73923618839127</v>
      </c>
      <c r="O28" s="7"/>
      <c r="P28" s="7" t="e">
        <f>'blk, drift &amp; conc calc'!M139</f>
        <v>#DIV/0!</v>
      </c>
      <c r="Q28" s="7" t="e">
        <f>'blk, drift &amp; conc calc'!N139</f>
        <v>#DIV/0!</v>
      </c>
      <c r="R28" s="7" t="e">
        <f>'blk, drift &amp; conc calc'!O139</f>
        <v>#DIV/0!</v>
      </c>
      <c r="S28" s="7" t="e">
        <f>'blk, drift &amp; conc calc'!P139</f>
        <v>#DIV/0!</v>
      </c>
      <c r="T28" s="7" t="e">
        <f>'blk, drift &amp; conc calc'!Q139</f>
        <v>#DIV/0!</v>
      </c>
      <c r="U28" s="7" t="e">
        <f>'blk, drift &amp; conc calc'!R139</f>
        <v>#DIV/0!</v>
      </c>
      <c r="V28" s="7" t="e">
        <f>'blk, drift &amp; conc calc'!S139</f>
        <v>#DIV/0!</v>
      </c>
      <c r="W28" s="7">
        <f>'blk, drift &amp; conc calc'!T139</f>
        <v>11.992332669611985</v>
      </c>
      <c r="X28" s="7" t="e">
        <f>'blk, drift &amp; conc calc'!U139</f>
        <v>#DIV/0!</v>
      </c>
      <c r="Y28" s="7" t="e">
        <f>'blk, drift &amp; conc calc'!V139</f>
        <v>#DIV/0!</v>
      </c>
      <c r="Z28" s="7"/>
    </row>
    <row r="29" spans="1:25" s="35" customFormat="1" ht="11.25">
      <c r="A29" s="158"/>
      <c r="B29" s="35" t="s">
        <v>1174</v>
      </c>
      <c r="C29" s="35">
        <v>62.32609348413574</v>
      </c>
      <c r="D29" s="35">
        <v>15.574016614953463</v>
      </c>
      <c r="E29" s="35">
        <v>6.605945350815736</v>
      </c>
      <c r="F29" s="35">
        <v>3.7233510159143237</v>
      </c>
      <c r="G29" s="35">
        <v>0.1040936843158843</v>
      </c>
      <c r="H29" s="35">
        <v>6.245621058953059</v>
      </c>
      <c r="I29" s="35">
        <v>3.1928735862276056</v>
      </c>
      <c r="J29" s="35">
        <v>1.4112701431288162</v>
      </c>
      <c r="K29" s="35">
        <v>0.1161044940446402</v>
      </c>
      <c r="L29" s="35">
        <v>0.7006305675107597</v>
      </c>
      <c r="N29" s="35">
        <v>100</v>
      </c>
      <c r="P29" s="35">
        <v>66.2</v>
      </c>
      <c r="Q29" s="35">
        <v>32.2</v>
      </c>
      <c r="R29" s="35">
        <v>323</v>
      </c>
      <c r="S29" s="35">
        <v>287</v>
      </c>
      <c r="T29" s="35">
        <v>169</v>
      </c>
      <c r="U29" s="35">
        <v>21.2</v>
      </c>
      <c r="V29" s="35">
        <v>118</v>
      </c>
      <c r="W29" s="35">
        <v>22</v>
      </c>
      <c r="X29" s="35">
        <v>21.1</v>
      </c>
      <c r="Y29" s="35">
        <v>3.41</v>
      </c>
    </row>
    <row r="30" spans="1:26" s="39" customFormat="1" ht="11.25">
      <c r="A30" s="159"/>
      <c r="B30" s="35"/>
      <c r="C30" s="35">
        <f>C29-AVERAGE(C27:C28)</f>
        <v>0.11794007828594033</v>
      </c>
      <c r="D30" s="35">
        <f aca="true" t="shared" si="13" ref="D30:L30">D29-AVERAGE(D27:D28)</f>
        <v>0.0029518514092572445</v>
      </c>
      <c r="E30" s="35">
        <f t="shared" si="13"/>
        <v>0.044156236529868664</v>
      </c>
      <c r="F30" s="35">
        <f t="shared" si="13"/>
        <v>-0.06614565273013984</v>
      </c>
      <c r="G30" s="35">
        <f t="shared" si="13"/>
        <v>-0.0047846787874566005</v>
      </c>
      <c r="H30" s="35">
        <f t="shared" si="13"/>
        <v>-0.17534637778302198</v>
      </c>
      <c r="I30" s="35">
        <f t="shared" si="13"/>
        <v>-0.00840447205931838</v>
      </c>
      <c r="J30" s="35">
        <f t="shared" si="13"/>
        <v>-0.0005463477450666776</v>
      </c>
      <c r="K30" s="35">
        <f t="shared" si="13"/>
        <v>0.038910663633181256</v>
      </c>
      <c r="L30" s="35">
        <f t="shared" si="13"/>
        <v>0.03484939936114573</v>
      </c>
      <c r="M30" s="35"/>
      <c r="N30" s="35">
        <f>N29-AVERAGE(N27:N28)</f>
        <v>-0.016419299885640726</v>
      </c>
      <c r="O30" s="35"/>
      <c r="P30" s="41" t="e">
        <f>(AVERAGE(P27:P28)-P29)</f>
        <v>#DIV/0!</v>
      </c>
      <c r="Q30" s="41" t="e">
        <f aca="true" t="shared" si="14" ref="Q30:Y30">(AVERAGE(Q27:Q28)-Q29)</f>
        <v>#DIV/0!</v>
      </c>
      <c r="R30" s="41" t="e">
        <f t="shared" si="14"/>
        <v>#DIV/0!</v>
      </c>
      <c r="S30" s="41" t="e">
        <f t="shared" si="14"/>
        <v>#DIV/0!</v>
      </c>
      <c r="T30" s="41" t="e">
        <f t="shared" si="14"/>
        <v>#DIV/0!</v>
      </c>
      <c r="U30" s="41" t="e">
        <f t="shared" si="14"/>
        <v>#DIV/0!</v>
      </c>
      <c r="V30" s="41" t="e">
        <f t="shared" si="14"/>
        <v>#DIV/0!</v>
      </c>
      <c r="W30" s="41">
        <f t="shared" si="14"/>
        <v>-0.8145904195835172</v>
      </c>
      <c r="X30" s="41" t="e">
        <f t="shared" si="14"/>
        <v>#DIV/0!</v>
      </c>
      <c r="Y30" s="41" t="e">
        <f t="shared" si="14"/>
        <v>#DIV/0!</v>
      </c>
      <c r="Z30" s="41"/>
    </row>
    <row r="31" spans="1:26" s="39" customFormat="1" ht="11.25">
      <c r="A31" s="159"/>
      <c r="B31" s="35"/>
      <c r="C31" s="35">
        <f aca="true" t="shared" si="15" ref="C31:L31">(C29-AVERAGE(C27:C28))/C29*100</f>
        <v>0.18923066037495254</v>
      </c>
      <c r="D31" s="35">
        <f t="shared" si="15"/>
        <v>0.018953693721008434</v>
      </c>
      <c r="E31" s="35">
        <f t="shared" si="15"/>
        <v>0.6684317563180571</v>
      </c>
      <c r="F31" s="35">
        <f t="shared" si="15"/>
        <v>-1.7765086463086746</v>
      </c>
      <c r="G31" s="35">
        <f t="shared" si="15"/>
        <v>-4.59651209283451</v>
      </c>
      <c r="H31" s="35">
        <f t="shared" si="15"/>
        <v>-2.807509071202199</v>
      </c>
      <c r="I31" s="35">
        <f t="shared" si="15"/>
        <v>-0.2632259571932599</v>
      </c>
      <c r="J31" s="35">
        <f t="shared" si="15"/>
        <v>-0.038713193765682094</v>
      </c>
      <c r="K31" s="35">
        <f t="shared" si="15"/>
        <v>33.51348623785464</v>
      </c>
      <c r="L31" s="35">
        <f t="shared" si="15"/>
        <v>4.974004985960099</v>
      </c>
      <c r="M31" s="35"/>
      <c r="N31" s="35">
        <f>(N29-AVERAGE(N27:N28))/N29*100</f>
        <v>-0.016419299885640726</v>
      </c>
      <c r="O31" s="35"/>
      <c r="P31" s="35" t="e">
        <f aca="true" t="shared" si="16" ref="P31:X31">P30/P29*100</f>
        <v>#DIV/0!</v>
      </c>
      <c r="Q31" s="35" t="e">
        <f t="shared" si="16"/>
        <v>#DIV/0!</v>
      </c>
      <c r="R31" s="35" t="e">
        <f t="shared" si="16"/>
        <v>#DIV/0!</v>
      </c>
      <c r="S31" s="35" t="e">
        <f t="shared" si="16"/>
        <v>#DIV/0!</v>
      </c>
      <c r="T31" s="35" t="e">
        <f t="shared" si="16"/>
        <v>#DIV/0!</v>
      </c>
      <c r="U31" s="35" t="e">
        <f t="shared" si="16"/>
        <v>#DIV/0!</v>
      </c>
      <c r="V31" s="35" t="e">
        <f t="shared" si="16"/>
        <v>#DIV/0!</v>
      </c>
      <c r="W31" s="35">
        <f t="shared" si="16"/>
        <v>-3.7026837253796234</v>
      </c>
      <c r="X31" s="35" t="e">
        <f t="shared" si="16"/>
        <v>#DIV/0!</v>
      </c>
      <c r="Y31" s="35" t="e">
        <f>Y30/Y29*100</f>
        <v>#DIV/0!</v>
      </c>
      <c r="Z31" s="35"/>
    </row>
    <row r="32" spans="2:26" ht="11.25">
      <c r="B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5" ht="11.25">
      <c r="A33" s="160">
        <f>'blk, drift &amp; conc calc'!A158</f>
        <v>13</v>
      </c>
      <c r="B33" s="1" t="str">
        <f>'blk, drift &amp; conc calc'!B158</f>
        <v>DTS-1 (1)</v>
      </c>
      <c r="C33" s="7">
        <f>'blk, drift &amp; conc calc'!C158</f>
        <v>41.64691114600031</v>
      </c>
      <c r="D33" s="7">
        <f>'blk, drift &amp; conc calc'!D158</f>
        <v>0.1711965136230288</v>
      </c>
      <c r="E33" s="7">
        <f>'blk, drift &amp; conc calc'!E158</f>
        <v>8.758135837359267</v>
      </c>
      <c r="F33" s="7">
        <f>'blk, drift &amp; conc calc'!F158</f>
        <v>49.62061554803954</v>
      </c>
      <c r="G33" s="7">
        <f>'blk, drift &amp; conc calc'!G158</f>
        <v>0.12333999560736526</v>
      </c>
      <c r="H33" s="7">
        <f>'blk, drift &amp; conc calc'!H158</f>
        <v>0.07268836566742715</v>
      </c>
      <c r="I33" s="7">
        <f>'blk, drift &amp; conc calc'!I158</f>
        <v>0.008520873500121833</v>
      </c>
      <c r="J33" s="7">
        <f>'blk, drift &amp; conc calc'!J158</f>
        <v>0.001122959150221638</v>
      </c>
      <c r="K33" s="7">
        <f>'blk, drift &amp; conc calc'!K158</f>
        <v>-0.006952332268801457</v>
      </c>
      <c r="L33" s="7">
        <f>'blk, drift &amp; conc calc'!L158</f>
        <v>0.01253227898900026</v>
      </c>
      <c r="N33" s="7">
        <f>SUM(C33:L33)</f>
        <v>100.4081111856675</v>
      </c>
      <c r="P33" s="7" t="e">
        <f>'blk, drift &amp; conc calc'!M118</f>
        <v>#DIV/0!</v>
      </c>
      <c r="Q33" s="7" t="e">
        <f>'blk, drift &amp; conc calc'!N118</f>
        <v>#DIV/0!</v>
      </c>
      <c r="R33" s="7" t="e">
        <f>'blk, drift &amp; conc calc'!O118</f>
        <v>#DIV/0!</v>
      </c>
      <c r="S33" s="7" t="e">
        <f>'blk, drift &amp; conc calc'!P118</f>
        <v>#DIV/0!</v>
      </c>
      <c r="T33" s="7" t="e">
        <f>'blk, drift &amp; conc calc'!Q118</f>
        <v>#DIV/0!</v>
      </c>
      <c r="U33" s="7" t="e">
        <f>'blk, drift &amp; conc calc'!R118</f>
        <v>#DIV/0!</v>
      </c>
      <c r="V33" s="7" t="e">
        <f>'blk, drift &amp; conc calc'!S118</f>
        <v>#DIV/0!</v>
      </c>
      <c r="W33" s="7">
        <f>'blk, drift &amp; conc calc'!T118</f>
        <v>20.969985833181383</v>
      </c>
      <c r="X33" s="7" t="e">
        <f>'blk, drift &amp; conc calc'!U118</f>
        <v>#DIV/0!</v>
      </c>
      <c r="Y33" s="7" t="e">
        <f>'blk, drift &amp; conc calc'!V118</f>
        <v>#DIV/0!</v>
      </c>
    </row>
    <row r="34" spans="1:25" ht="11.25">
      <c r="A34" s="157">
        <f>'blk, drift &amp; conc calc'!A175</f>
        <v>30</v>
      </c>
      <c r="B34" s="7" t="str">
        <f>'blk, drift &amp; conc calc'!B175</f>
        <v>DTS-1 (2)</v>
      </c>
      <c r="C34" s="7">
        <f>'blk, drift &amp; conc calc'!C175</f>
        <v>41.10231143791233</v>
      </c>
      <c r="D34" s="7">
        <f>'blk, drift &amp; conc calc'!D175</f>
        <v>0.17611209934458355</v>
      </c>
      <c r="E34" s="7">
        <f>'blk, drift &amp; conc calc'!E175</f>
        <v>8.509614409586002</v>
      </c>
      <c r="F34" s="7">
        <f>'blk, drift &amp; conc calc'!F175</f>
        <v>49.19613749252365</v>
      </c>
      <c r="G34" s="7">
        <f>'blk, drift &amp; conc calc'!G175</f>
        <v>0.11936920516283564</v>
      </c>
      <c r="H34" s="7">
        <f>'blk, drift &amp; conc calc'!H175</f>
        <v>0.0774994967057999</v>
      </c>
      <c r="I34" s="7">
        <f>'blk, drift &amp; conc calc'!I175</f>
        <v>0.009694053698591597</v>
      </c>
      <c r="J34" s="7">
        <f>'blk, drift &amp; conc calc'!J175</f>
        <v>0.004090443477727024</v>
      </c>
      <c r="K34" s="7">
        <f>'blk, drift &amp; conc calc'!K175</f>
        <v>0.009427442767093926</v>
      </c>
      <c r="L34" s="7">
        <f>'blk, drift &amp; conc calc'!L175</f>
        <v>0.012107202838320417</v>
      </c>
      <c r="N34" s="7">
        <f>SUM(C34:L34)</f>
        <v>99.21636328401694</v>
      </c>
      <c r="P34" s="7" t="e">
        <f>'blk, drift &amp; conc calc'!M131</f>
        <v>#DIV/0!</v>
      </c>
      <c r="Q34" s="7" t="e">
        <f>'blk, drift &amp; conc calc'!N131</f>
        <v>#DIV/0!</v>
      </c>
      <c r="R34" s="7" t="e">
        <f>'blk, drift &amp; conc calc'!O131</f>
        <v>#DIV/0!</v>
      </c>
      <c r="S34" s="7" t="e">
        <f>'blk, drift &amp; conc calc'!P131</f>
        <v>#DIV/0!</v>
      </c>
      <c r="T34" s="7" t="e">
        <f>'blk, drift &amp; conc calc'!Q131</f>
        <v>#DIV/0!</v>
      </c>
      <c r="U34" s="7" t="e">
        <f>'blk, drift &amp; conc calc'!R131</f>
        <v>#DIV/0!</v>
      </c>
      <c r="V34" s="7" t="e">
        <f>'blk, drift &amp; conc calc'!S131</f>
        <v>#DIV/0!</v>
      </c>
      <c r="W34" s="7">
        <f>'blk, drift &amp; conc calc'!T131</f>
        <v>5.161459999045553</v>
      </c>
      <c r="X34" s="7" t="e">
        <f>'blk, drift &amp; conc calc'!U131</f>
        <v>#DIV/0!</v>
      </c>
      <c r="Y34" s="7" t="e">
        <f>'blk, drift &amp; conc calc'!V131</f>
        <v>#DIV/0!</v>
      </c>
    </row>
    <row r="35" spans="1:25" s="39" customFormat="1" ht="11.25">
      <c r="A35" s="159"/>
      <c r="B35" s="35" t="s">
        <v>1065</v>
      </c>
      <c r="C35" s="35">
        <v>40.74122616875194</v>
      </c>
      <c r="D35" s="35">
        <v>0.19155736134775725</v>
      </c>
      <c r="E35" s="35">
        <v>8.751146823676487</v>
      </c>
      <c r="F35" s="35">
        <v>49.996471311764644</v>
      </c>
      <c r="G35" s="35">
        <v>0.12098359664068876</v>
      </c>
      <c r="H35" s="35">
        <v>0.17139342857430911</v>
      </c>
      <c r="I35" s="35">
        <v>0.010081966386724065</v>
      </c>
      <c r="J35" s="35">
        <v>0.010081966386724065</v>
      </c>
      <c r="K35" s="35">
        <v>0.0020163932773448134</v>
      </c>
      <c r="L35" s="35">
        <v>0.005040983193362033</v>
      </c>
      <c r="M35" s="35"/>
      <c r="N35" s="35">
        <v>100</v>
      </c>
      <c r="O35" s="35"/>
      <c r="P35" s="35">
        <v>3990</v>
      </c>
      <c r="Q35" s="35">
        <v>2360</v>
      </c>
      <c r="R35" s="39">
        <v>1.7</v>
      </c>
      <c r="S35" s="39">
        <v>0.32</v>
      </c>
      <c r="T35" s="39">
        <v>11</v>
      </c>
      <c r="U35" s="39">
        <v>0.04</v>
      </c>
      <c r="V35" s="39">
        <v>4</v>
      </c>
      <c r="W35" s="39">
        <v>3.5</v>
      </c>
      <c r="X35" s="39">
        <v>140</v>
      </c>
      <c r="Y35" s="39">
        <v>2.2</v>
      </c>
    </row>
    <row r="36" spans="2:26" ht="11.25">
      <c r="B36" s="7"/>
      <c r="C36" s="35">
        <f aca="true" t="shared" si="17" ref="C36:L36">C35-C33</f>
        <v>-0.9056849772483702</v>
      </c>
      <c r="D36" s="35">
        <f t="shared" si="17"/>
        <v>0.02036084772472846</v>
      </c>
      <c r="E36" s="35">
        <f t="shared" si="17"/>
        <v>-0.006989013682780154</v>
      </c>
      <c r="F36" s="35">
        <f t="shared" si="17"/>
        <v>0.3758557637251059</v>
      </c>
      <c r="G36" s="35">
        <f t="shared" si="17"/>
        <v>-0.0023563989666764984</v>
      </c>
      <c r="H36" s="35">
        <f t="shared" si="17"/>
        <v>0.09870506290688197</v>
      </c>
      <c r="I36" s="35">
        <f t="shared" si="17"/>
        <v>0.0015610928866022326</v>
      </c>
      <c r="J36" s="35">
        <f t="shared" si="17"/>
        <v>0.008959007236502427</v>
      </c>
      <c r="K36" s="35">
        <f t="shared" si="17"/>
        <v>0.008968725546146271</v>
      </c>
      <c r="L36" s="35">
        <f t="shared" si="17"/>
        <v>-0.0074912957956382266</v>
      </c>
      <c r="M36" s="35"/>
      <c r="N36" s="35">
        <f>N35-N33</f>
        <v>-0.4081111856674937</v>
      </c>
      <c r="O36" s="7"/>
      <c r="P36" s="35" t="e">
        <f aca="true" t="shared" si="18" ref="P36:Y36">P35-P33</f>
        <v>#DIV/0!</v>
      </c>
      <c r="Q36" s="35" t="e">
        <f t="shared" si="18"/>
        <v>#DIV/0!</v>
      </c>
      <c r="R36" s="35" t="e">
        <f t="shared" si="18"/>
        <v>#DIV/0!</v>
      </c>
      <c r="S36" s="35" t="e">
        <f t="shared" si="18"/>
        <v>#DIV/0!</v>
      </c>
      <c r="T36" s="35" t="e">
        <f t="shared" si="18"/>
        <v>#DIV/0!</v>
      </c>
      <c r="U36" s="35" t="e">
        <f t="shared" si="18"/>
        <v>#DIV/0!</v>
      </c>
      <c r="V36" s="35" t="e">
        <f t="shared" si="18"/>
        <v>#DIV/0!</v>
      </c>
      <c r="W36" s="35">
        <f t="shared" si="18"/>
        <v>-17.469985833181383</v>
      </c>
      <c r="X36" s="35" t="e">
        <f t="shared" si="18"/>
        <v>#DIV/0!</v>
      </c>
      <c r="Y36" s="35" t="e">
        <f t="shared" si="18"/>
        <v>#DIV/0!</v>
      </c>
      <c r="Z36" s="41"/>
    </row>
    <row r="37" spans="2:26" ht="11.25">
      <c r="B37" s="7"/>
      <c r="C37" s="35">
        <f aca="true" t="shared" si="19" ref="C37:L37">(C35-C33)/C35*100</f>
        <v>-2.2230184567763946</v>
      </c>
      <c r="D37" s="35">
        <f t="shared" si="19"/>
        <v>10.629112648803378</v>
      </c>
      <c r="E37" s="35">
        <f t="shared" si="19"/>
        <v>-0.07986397467211007</v>
      </c>
      <c r="F37" s="35">
        <f t="shared" si="19"/>
        <v>0.7517645823069586</v>
      </c>
      <c r="G37" s="35">
        <f t="shared" si="19"/>
        <v>-1.9477012025645157</v>
      </c>
      <c r="H37" s="35">
        <f t="shared" si="19"/>
        <v>57.58975926202884</v>
      </c>
      <c r="I37" s="35">
        <f t="shared" si="19"/>
        <v>15.484012014341566</v>
      </c>
      <c r="J37" s="35">
        <f t="shared" si="19"/>
        <v>88.86170507669662</v>
      </c>
      <c r="K37" s="35">
        <f t="shared" si="19"/>
        <v>444.7904903728051</v>
      </c>
      <c r="L37" s="35">
        <f t="shared" si="19"/>
        <v>-148.60783121639378</v>
      </c>
      <c r="M37" s="35"/>
      <c r="N37" s="35">
        <f>(N35-N33)/N35*100</f>
        <v>-0.40811118566749366</v>
      </c>
      <c r="O37" s="7"/>
      <c r="P37" s="35" t="e">
        <f aca="true" t="shared" si="20" ref="P37:Y37">P36/P35*100</f>
        <v>#DIV/0!</v>
      </c>
      <c r="Q37" s="35" t="e">
        <f t="shared" si="20"/>
        <v>#DIV/0!</v>
      </c>
      <c r="R37" s="35" t="e">
        <f t="shared" si="20"/>
        <v>#DIV/0!</v>
      </c>
      <c r="S37" s="35" t="e">
        <f t="shared" si="20"/>
        <v>#DIV/0!</v>
      </c>
      <c r="T37" s="35" t="e">
        <f t="shared" si="20"/>
        <v>#DIV/0!</v>
      </c>
      <c r="U37" s="35" t="e">
        <f t="shared" si="20"/>
        <v>#DIV/0!</v>
      </c>
      <c r="V37" s="35" t="e">
        <f t="shared" si="20"/>
        <v>#DIV/0!</v>
      </c>
      <c r="W37" s="35">
        <f t="shared" si="20"/>
        <v>-499.1424523766109</v>
      </c>
      <c r="X37" s="35" t="e">
        <f t="shared" si="20"/>
        <v>#DIV/0!</v>
      </c>
      <c r="Y37" s="35" t="e">
        <f t="shared" si="20"/>
        <v>#DIV/0!</v>
      </c>
      <c r="Z37" s="35"/>
    </row>
    <row r="38" spans="1:26" s="126" customFormat="1" ht="11.25">
      <c r="A38" s="161"/>
      <c r="B38" s="120"/>
      <c r="C38" s="123"/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0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</row>
    <row r="39" spans="1:26" ht="11.25">
      <c r="A39" s="157">
        <f>'blk, drift &amp; conc calc'!A166</f>
        <v>21</v>
      </c>
      <c r="B39" s="7" t="str">
        <f>'blk, drift &amp; conc calc'!B166</f>
        <v>Acid Blank</v>
      </c>
      <c r="C39" s="7">
        <f>'blk, drift &amp; conc calc'!C166</f>
        <v>-0.10577478412346294</v>
      </c>
      <c r="D39" s="7">
        <f>'blk, drift &amp; conc calc'!D166</f>
        <v>-0.010576036565821116</v>
      </c>
      <c r="E39" s="7">
        <f>'blk, drift &amp; conc calc'!E166</f>
        <v>0.07914058121399285</v>
      </c>
      <c r="F39" s="7">
        <f>'blk, drift &amp; conc calc'!F166</f>
        <v>-0.0164128367146173</v>
      </c>
      <c r="G39" s="7">
        <f>'blk, drift &amp; conc calc'!G166</f>
        <v>0.000604352459525922</v>
      </c>
      <c r="H39" s="7">
        <f>'blk, drift &amp; conc calc'!H166</f>
        <v>-0.06352622326808975</v>
      </c>
      <c r="I39" s="7">
        <f>'blk, drift &amp; conc calc'!I166</f>
        <v>-0.004956052384548733</v>
      </c>
      <c r="J39" s="7">
        <f>'blk, drift &amp; conc calc'!J166</f>
        <v>0.0016398755006480688</v>
      </c>
      <c r="K39" s="7">
        <f>'blk, drift &amp; conc calc'!K166</f>
        <v>0.002894285685487183</v>
      </c>
      <c r="L39" s="7">
        <f>'blk, drift &amp; conc calc'!L166</f>
        <v>0.008633933434731117</v>
      </c>
      <c r="M39" s="7"/>
      <c r="N39" s="7">
        <f>SUM(C39:L39)</f>
        <v>-0.10833290476215471</v>
      </c>
      <c r="O39" s="7"/>
      <c r="P39" s="7">
        <f>'[1]Compar'!P39</f>
        <v>171.43811364382427</v>
      </c>
      <c r="Q39" s="7">
        <f>'[1]Compar'!Q39</f>
        <v>73.55644373829443</v>
      </c>
      <c r="R39" s="7">
        <f>'[1]Compar'!R39</f>
        <v>6.003774261064081</v>
      </c>
      <c r="S39" s="7">
        <f>'[1]Compar'!S39</f>
        <v>44.65680416639549</v>
      </c>
      <c r="T39" s="7">
        <f>'[1]Compar'!T39</f>
        <v>314.2660262947999</v>
      </c>
      <c r="U39" s="7">
        <f>'[1]Compar'!U39</f>
        <v>28.236515820978124</v>
      </c>
      <c r="V39" s="7">
        <f>'[1]Compar'!V39</f>
        <v>51.427762529398656</v>
      </c>
      <c r="W39" s="7">
        <f>'blk, drift &amp; conc calc'!T123</f>
        <v>1.6345589265927547</v>
      </c>
      <c r="X39" s="7">
        <f>'[1]Compar'!X39</f>
        <v>58.05597046060824</v>
      </c>
      <c r="Y39" s="7">
        <f>'[1]Compar'!Y39</f>
        <v>1.1362913244301966</v>
      </c>
      <c r="Z39" s="7"/>
    </row>
    <row r="40" spans="1:26" ht="11.25">
      <c r="A40" s="157">
        <f>'blk, drift &amp; conc calc'!A176</f>
        <v>31</v>
      </c>
      <c r="B40" s="7" t="str">
        <f>'blk, drift &amp; conc calc'!B176</f>
        <v>Acid Blank</v>
      </c>
      <c r="C40" s="7">
        <f>'blk, drift &amp; conc calc'!C176</f>
        <v>-0.09744721935494927</v>
      </c>
      <c r="D40" s="7">
        <f>'blk, drift &amp; conc calc'!D176</f>
        <v>-0.00951847889099557</v>
      </c>
      <c r="E40" s="7">
        <f>'blk, drift &amp; conc calc'!E176</f>
        <v>0.07934019990851396</v>
      </c>
      <c r="F40" s="7">
        <f>'blk, drift &amp; conc calc'!F176</f>
        <v>-0.016773338508247658</v>
      </c>
      <c r="G40" s="7">
        <f>'blk, drift &amp; conc calc'!G176</f>
        <v>0.0003634942379039727</v>
      </c>
      <c r="H40" s="7">
        <f>'blk, drift &amp; conc calc'!H176</f>
        <v>-0.061917389944236664</v>
      </c>
      <c r="I40" s="7">
        <f>'blk, drift &amp; conc calc'!I176</f>
        <v>-0.004469862700711655</v>
      </c>
      <c r="J40" s="7">
        <f>'blk, drift &amp; conc calc'!J176</f>
        <v>0.0023228175109026817</v>
      </c>
      <c r="K40" s="7">
        <f>'blk, drift &amp; conc calc'!K176</f>
        <v>-0.006869311655601235</v>
      </c>
      <c r="L40" s="7">
        <f>'blk, drift &amp; conc calc'!L176</f>
        <v>0.009282994859290622</v>
      </c>
      <c r="M40" s="7"/>
      <c r="N40" s="7">
        <f>SUM(C40:L40)</f>
        <v>-0.1056860945381308</v>
      </c>
      <c r="O40" s="7"/>
      <c r="P40" s="7">
        <f>'[1]Compar'!P40</f>
        <v>187.09429431780515</v>
      </c>
      <c r="Q40" s="7">
        <f>'[1]Compar'!Q40</f>
        <v>68.93156585747258</v>
      </c>
      <c r="R40" s="7">
        <f>'[1]Compar'!R40</f>
        <v>0.5556115444593943</v>
      </c>
      <c r="S40" s="7">
        <f>'[1]Compar'!S40</f>
        <v>46.961807883057105</v>
      </c>
      <c r="T40" s="7">
        <f>'[1]Compar'!T40</f>
        <v>331.9756818626822</v>
      </c>
      <c r="U40" s="7">
        <f>'[1]Compar'!U40</f>
        <v>29.16224234020371</v>
      </c>
      <c r="V40" s="7">
        <f>'[1]Compar'!V40</f>
        <v>48.85587537559974</v>
      </c>
      <c r="W40" s="7">
        <f>'blk, drift &amp; conc calc'!T138</f>
        <v>35.22142930107887</v>
      </c>
      <c r="X40" s="7">
        <f>'[1]Compar'!X40</f>
        <v>55.87268341941965</v>
      </c>
      <c r="Y40" s="7">
        <f>'[1]Compar'!Y40</f>
        <v>1.149035701354162</v>
      </c>
      <c r="Z40" s="7"/>
    </row>
    <row r="41" spans="1:25" s="39" customFormat="1" ht="11.25">
      <c r="A41" s="159"/>
      <c r="B41" s="35" t="s">
        <v>1224</v>
      </c>
      <c r="C41" s="35">
        <v>43.66</v>
      </c>
      <c r="D41" s="35">
        <v>17.49</v>
      </c>
      <c r="E41" s="35">
        <v>15.06</v>
      </c>
      <c r="F41" s="35">
        <v>7.85</v>
      </c>
      <c r="G41" s="35">
        <v>0.189</v>
      </c>
      <c r="H41" s="35">
        <v>11.9</v>
      </c>
      <c r="I41" s="35">
        <v>1.2</v>
      </c>
      <c r="J41" s="35">
        <v>0.24</v>
      </c>
      <c r="K41" s="35">
        <v>0.056</v>
      </c>
      <c r="L41" s="35">
        <v>1.6</v>
      </c>
      <c r="M41" s="35"/>
      <c r="N41" s="35">
        <v>100</v>
      </c>
      <c r="O41" s="35"/>
      <c r="P41" s="35">
        <v>186.4</v>
      </c>
      <c r="Q41" s="35">
        <v>83.75</v>
      </c>
      <c r="S41" s="39">
        <v>45.25</v>
      </c>
      <c r="T41" s="39">
        <v>336.5</v>
      </c>
      <c r="U41" s="39">
        <v>25.6</v>
      </c>
      <c r="V41" s="39">
        <v>46.4</v>
      </c>
      <c r="W41" s="39">
        <v>41.85</v>
      </c>
      <c r="X41" s="39">
        <v>55</v>
      </c>
      <c r="Y41" s="39">
        <v>0.5</v>
      </c>
    </row>
    <row r="42" spans="2:26" ht="11.25">
      <c r="B42" s="7"/>
      <c r="C42" s="35">
        <f aca="true" t="shared" si="21" ref="C42:L42">C41-AVERAGE(C39:C40)</f>
        <v>43.761611001739205</v>
      </c>
      <c r="D42" s="35">
        <f t="shared" si="21"/>
        <v>17.500047257728408</v>
      </c>
      <c r="E42" s="35">
        <f t="shared" si="21"/>
        <v>14.980759609438747</v>
      </c>
      <c r="F42" s="35">
        <f t="shared" si="21"/>
        <v>7.866593087611432</v>
      </c>
      <c r="G42" s="35">
        <f t="shared" si="21"/>
        <v>0.18851607665128506</v>
      </c>
      <c r="H42" s="35">
        <f t="shared" si="21"/>
        <v>11.962721806606163</v>
      </c>
      <c r="I42" s="35">
        <f t="shared" si="21"/>
        <v>1.20471295754263</v>
      </c>
      <c r="J42" s="35">
        <f t="shared" si="21"/>
        <v>0.2380186534942246</v>
      </c>
      <c r="K42" s="35">
        <f t="shared" si="21"/>
        <v>0.05798751298505703</v>
      </c>
      <c r="L42" s="35">
        <f t="shared" si="21"/>
        <v>1.5910415358529892</v>
      </c>
      <c r="M42" s="35"/>
      <c r="N42" s="35">
        <f>N41-N39</f>
        <v>100.10833290476215</v>
      </c>
      <c r="O42" s="7"/>
      <c r="P42" s="35">
        <f aca="true" t="shared" si="22" ref="P42:Y42">P41-P39</f>
        <v>14.96188635617574</v>
      </c>
      <c r="Q42" s="35">
        <f t="shared" si="22"/>
        <v>10.193556261705567</v>
      </c>
      <c r="R42" s="35">
        <f t="shared" si="22"/>
        <v>-6.003774261064081</v>
      </c>
      <c r="S42" s="35">
        <f t="shared" si="22"/>
        <v>0.5931958336045113</v>
      </c>
      <c r="T42" s="35">
        <f t="shared" si="22"/>
        <v>22.23397370520013</v>
      </c>
      <c r="U42" s="35">
        <f t="shared" si="22"/>
        <v>-2.636515820978122</v>
      </c>
      <c r="V42" s="35">
        <f t="shared" si="22"/>
        <v>-5.027762529398657</v>
      </c>
      <c r="W42" s="35">
        <f t="shared" si="22"/>
        <v>40.21544107340725</v>
      </c>
      <c r="X42" s="35">
        <f t="shared" si="22"/>
        <v>-3.0559704606082434</v>
      </c>
      <c r="Y42" s="35">
        <f t="shared" si="22"/>
        <v>-0.6362913244301966</v>
      </c>
      <c r="Z42" s="41"/>
    </row>
    <row r="43" spans="3:26" ht="11.25">
      <c r="C43" s="35">
        <f aca="true" t="shared" si="23" ref="C43:L43">(C41-AVERAGE(C39:C40))/C41*100</f>
        <v>100.23273248222449</v>
      </c>
      <c r="D43" s="35">
        <f t="shared" si="23"/>
        <v>100.05744572743515</v>
      </c>
      <c r="E43" s="35">
        <f t="shared" si="23"/>
        <v>99.47383538803949</v>
      </c>
      <c r="F43" s="35">
        <f t="shared" si="23"/>
        <v>100.21137691224754</v>
      </c>
      <c r="G43" s="35">
        <f t="shared" si="23"/>
        <v>99.74395590015082</v>
      </c>
      <c r="H43" s="35">
        <f t="shared" si="23"/>
        <v>100.5270740050938</v>
      </c>
      <c r="I43" s="35">
        <f t="shared" si="23"/>
        <v>100.39274646188585</v>
      </c>
      <c r="J43" s="35">
        <f t="shared" si="23"/>
        <v>99.17443895592693</v>
      </c>
      <c r="K43" s="35">
        <f t="shared" si="23"/>
        <v>103.54913033045898</v>
      </c>
      <c r="L43" s="35">
        <f t="shared" si="23"/>
        <v>99.44009599081183</v>
      </c>
      <c r="M43" s="35"/>
      <c r="N43" s="35">
        <f>(N41-N39)/N41*100</f>
        <v>100.10833290476215</v>
      </c>
      <c r="P43" s="35">
        <f aca="true" t="shared" si="24" ref="P43:Y43">P42/P41*100</f>
        <v>8.026763066617885</v>
      </c>
      <c r="Q43" s="35">
        <f t="shared" si="24"/>
        <v>12.17141046173799</v>
      </c>
      <c r="R43" s="35" t="e">
        <f t="shared" si="24"/>
        <v>#DIV/0!</v>
      </c>
      <c r="S43" s="35">
        <f t="shared" si="24"/>
        <v>1.3109300190154947</v>
      </c>
      <c r="T43" s="35">
        <f t="shared" si="24"/>
        <v>6.607421606300187</v>
      </c>
      <c r="U43" s="35">
        <f t="shared" si="24"/>
        <v>-10.29888992569579</v>
      </c>
      <c r="V43" s="35">
        <f t="shared" si="24"/>
        <v>-10.835695106462625</v>
      </c>
      <c r="W43" s="35">
        <f t="shared" si="24"/>
        <v>96.09424390300417</v>
      </c>
      <c r="X43" s="35">
        <f t="shared" si="24"/>
        <v>-5.556309928378624</v>
      </c>
      <c r="Y43" s="35">
        <f t="shared" si="24"/>
        <v>-127.25826488603933</v>
      </c>
      <c r="Z43" s="35"/>
    </row>
    <row r="45" spans="1:26" ht="11.25">
      <c r="A45" s="157">
        <f>'blk, drift &amp; conc calc'!A153</f>
        <v>8</v>
      </c>
      <c r="B45" s="40" t="str">
        <f>'blk, drift &amp; conc calc'!B153</f>
        <v>133R2(45-50)</v>
      </c>
      <c r="C45" s="32">
        <f>'blk, drift &amp; conc calc'!C153</f>
        <v>53.51815875115632</v>
      </c>
      <c r="D45" s="32">
        <f>'blk, drift &amp; conc calc'!D153</f>
        <v>16.523773321937874</v>
      </c>
      <c r="E45" s="32">
        <f>'blk, drift &amp; conc calc'!E153</f>
        <v>8.763206128083922</v>
      </c>
      <c r="F45" s="32">
        <f>'blk, drift &amp; conc calc'!F153</f>
        <v>8.371796792705819</v>
      </c>
      <c r="G45" s="32">
        <f>'blk, drift &amp; conc calc'!G153</f>
        <v>0.15223986863694963</v>
      </c>
      <c r="H45" s="32">
        <f>'blk, drift &amp; conc calc'!H153</f>
        <v>10.3031635886194</v>
      </c>
      <c r="I45" s="32">
        <f>'blk, drift &amp; conc calc'!I153</f>
        <v>2.8281423296262864</v>
      </c>
      <c r="J45" s="32">
        <f>'blk, drift &amp; conc calc'!J153</f>
        <v>0.03976745946681109</v>
      </c>
      <c r="K45" s="7">
        <f>'blk, drift &amp; conc calc'!K153</f>
        <v>0.04484229563237548</v>
      </c>
      <c r="L45" s="32">
        <f>'blk, drift &amp; conc calc'!L153</f>
        <v>0.38563954459778504</v>
      </c>
      <c r="M45" s="107"/>
      <c r="N45" s="7">
        <f>SUM(C45:L45)</f>
        <v>100.93073008046355</v>
      </c>
      <c r="O45" s="7"/>
      <c r="P45" s="7">
        <f>'[1]Compar'!P45</f>
        <v>421.472697033701</v>
      </c>
      <c r="Q45" s="7">
        <f>'[1]Compar'!Q45</f>
        <v>123.788243199431</v>
      </c>
      <c r="R45" s="7">
        <f>'[1]Compar'!R45</f>
        <v>3.8718222506907596</v>
      </c>
      <c r="S45" s="7">
        <f>'[1]Compar'!S45</f>
        <v>108.31336028866203</v>
      </c>
      <c r="T45" s="7">
        <f>'[1]Compar'!T45</f>
        <v>311.2668785425317</v>
      </c>
      <c r="U45" s="7">
        <f>'[1]Compar'!U45</f>
        <v>17.48476275210756</v>
      </c>
      <c r="V45" s="7">
        <f>'[1]Compar'!V45</f>
        <v>17.422211580456263</v>
      </c>
      <c r="W45" s="7">
        <f>'blk, drift &amp; conc calc'!T133</f>
        <v>468.75496353688084</v>
      </c>
      <c r="X45" s="7">
        <f>'[1]Compar'!X45</f>
        <v>48.83966330403391</v>
      </c>
      <c r="Y45" s="7">
        <f>'[1]Compar'!Y45</f>
        <v>1.257920975761317</v>
      </c>
      <c r="Z45" s="7"/>
    </row>
    <row r="46" spans="1:26" s="39" customFormat="1" ht="11.25">
      <c r="A46" s="157">
        <f>'blk, drift &amp; conc calc'!A161</f>
        <v>16</v>
      </c>
      <c r="B46" s="7" t="str">
        <f>'blk, drift &amp; conc calc'!B161</f>
        <v>138R3(69-79)</v>
      </c>
      <c r="C46" s="7">
        <f>'blk, drift &amp; conc calc'!C161</f>
        <v>53.784052208209715</v>
      </c>
      <c r="D46" s="7">
        <f>'blk, drift &amp; conc calc'!D161</f>
        <v>15.714992373956838</v>
      </c>
      <c r="E46" s="7">
        <f>'blk, drift &amp; conc calc'!E161</f>
        <v>7.468616529161182</v>
      </c>
      <c r="F46" s="7">
        <f>'blk, drift &amp; conc calc'!F161</f>
        <v>10.068131829321372</v>
      </c>
      <c r="G46" s="7">
        <f>'blk, drift &amp; conc calc'!G161</f>
        <v>0.14795386447192094</v>
      </c>
      <c r="H46" s="7">
        <f>'blk, drift &amp; conc calc'!H161</f>
        <v>12.223332673956483</v>
      </c>
      <c r="I46" s="7">
        <f>'blk, drift &amp; conc calc'!I161</f>
        <v>2.332960309626183</v>
      </c>
      <c r="J46" s="7">
        <f>'blk, drift &amp; conc calc'!J161</f>
        <v>0.03316870691520126</v>
      </c>
      <c r="K46" s="7">
        <f>'blk, drift &amp; conc calc'!K161</f>
        <v>0.017903909862203037</v>
      </c>
      <c r="L46" s="7">
        <f>'blk, drift &amp; conc calc'!L161</f>
        <v>0.3536610205929895</v>
      </c>
      <c r="M46" s="107"/>
      <c r="N46" s="35">
        <f>SUM(C46:L46)</f>
        <v>102.14477342607408</v>
      </c>
      <c r="O46" s="35"/>
      <c r="P46" s="35">
        <v>370</v>
      </c>
      <c r="Q46" s="35">
        <v>170</v>
      </c>
      <c r="R46" s="35">
        <v>7</v>
      </c>
      <c r="S46" s="35">
        <v>110</v>
      </c>
      <c r="T46" s="35">
        <v>310</v>
      </c>
      <c r="U46" s="35">
        <v>16</v>
      </c>
      <c r="V46" s="35">
        <v>18</v>
      </c>
      <c r="W46" s="35">
        <v>44</v>
      </c>
      <c r="X46" s="35">
        <v>52</v>
      </c>
      <c r="Y46" s="35">
        <v>0.6</v>
      </c>
      <c r="Z46" s="35"/>
    </row>
    <row r="47" spans="2:26" ht="11.25">
      <c r="B47" s="7"/>
      <c r="C47" s="7">
        <f>C46-C45</f>
        <v>0.2658934570533944</v>
      </c>
      <c r="D47" s="7">
        <f aca="true" t="shared" si="25" ref="D47:L47">D46-D45</f>
        <v>-0.8087809479810364</v>
      </c>
      <c r="E47" s="7">
        <f t="shared" si="25"/>
        <v>-1.29458959892274</v>
      </c>
      <c r="F47" s="7">
        <f t="shared" si="25"/>
        <v>1.6963350366155527</v>
      </c>
      <c r="G47" s="7">
        <f t="shared" si="25"/>
        <v>-0.004286004165028695</v>
      </c>
      <c r="H47" s="7">
        <f t="shared" si="25"/>
        <v>1.9201690853370827</v>
      </c>
      <c r="I47" s="7">
        <f t="shared" si="25"/>
        <v>-0.4951820200001036</v>
      </c>
      <c r="J47" s="7">
        <f t="shared" si="25"/>
        <v>-0.006598752551609827</v>
      </c>
      <c r="K47" s="7">
        <f t="shared" si="25"/>
        <v>-0.026938385770172445</v>
      </c>
      <c r="L47" s="7">
        <f t="shared" si="25"/>
        <v>-0.03197852400479556</v>
      </c>
      <c r="M47" s="107"/>
      <c r="N47" s="35">
        <f>N46-N45</f>
        <v>1.2140433456105342</v>
      </c>
      <c r="O47" s="7"/>
      <c r="P47" s="35">
        <f aca="true" t="shared" si="26" ref="P47:Y47">P46-P45</f>
        <v>-51.472697033701024</v>
      </c>
      <c r="Q47" s="35">
        <f t="shared" si="26"/>
        <v>46.211756800569006</v>
      </c>
      <c r="R47" s="35">
        <f t="shared" si="26"/>
        <v>3.1281777493092404</v>
      </c>
      <c r="S47" s="35">
        <f t="shared" si="26"/>
        <v>1.6866397113379747</v>
      </c>
      <c r="T47" s="35">
        <f t="shared" si="26"/>
        <v>-1.2668785425316855</v>
      </c>
      <c r="U47" s="35">
        <f t="shared" si="26"/>
        <v>-1.4847627521075601</v>
      </c>
      <c r="V47" s="35">
        <f t="shared" si="26"/>
        <v>0.5777884195437366</v>
      </c>
      <c r="W47" s="35">
        <f t="shared" si="26"/>
        <v>-424.75496353688084</v>
      </c>
      <c r="X47" s="35">
        <f t="shared" si="26"/>
        <v>3.1603366959660875</v>
      </c>
      <c r="Y47" s="35">
        <f t="shared" si="26"/>
        <v>-0.657920975761317</v>
      </c>
      <c r="Z47" s="41"/>
    </row>
    <row r="48" spans="2:26" ht="11.25">
      <c r="B48" s="7"/>
      <c r="C48" s="7">
        <f aca="true" t="shared" si="27" ref="C48:L48">(C46-C45)/C46*100</f>
        <v>0.49437230207955185</v>
      </c>
      <c r="D48" s="7">
        <f t="shared" si="27"/>
        <v>-5.146556413997136</v>
      </c>
      <c r="E48" s="7">
        <f t="shared" si="27"/>
        <v>-17.333726987696053</v>
      </c>
      <c r="F48" s="7">
        <f t="shared" si="27"/>
        <v>16.848558057963885</v>
      </c>
      <c r="G48" s="7">
        <f t="shared" si="27"/>
        <v>-2.896851785741699</v>
      </c>
      <c r="H48" s="7">
        <f t="shared" si="27"/>
        <v>15.709047086874033</v>
      </c>
      <c r="I48" s="7">
        <f t="shared" si="27"/>
        <v>-21.225479831649945</v>
      </c>
      <c r="J48" s="7">
        <f t="shared" si="27"/>
        <v>-19.89451252495348</v>
      </c>
      <c r="K48" s="7">
        <f t="shared" si="27"/>
        <v>-150.46091036819894</v>
      </c>
      <c r="L48" s="7">
        <f t="shared" si="27"/>
        <v>-9.042139829596325</v>
      </c>
      <c r="M48" s="107"/>
      <c r="N48" s="35">
        <f>(N46-N45)/N46*100</f>
        <v>1.1885516065970638</v>
      </c>
      <c r="O48" s="7"/>
      <c r="P48" s="35">
        <f aca="true" t="shared" si="28" ref="P48:Y48">P47/P46*100</f>
        <v>-13.911539738838114</v>
      </c>
      <c r="Q48" s="35">
        <f t="shared" si="28"/>
        <v>27.183386353275885</v>
      </c>
      <c r="R48" s="35">
        <f t="shared" si="28"/>
        <v>44.68825356156058</v>
      </c>
      <c r="S48" s="35">
        <f t="shared" si="28"/>
        <v>1.533308828489068</v>
      </c>
      <c r="T48" s="35">
        <f t="shared" si="28"/>
        <v>-0.40867049759086627</v>
      </c>
      <c r="U48" s="35">
        <f t="shared" si="28"/>
        <v>-9.27976720067225</v>
      </c>
      <c r="V48" s="35">
        <f t="shared" si="28"/>
        <v>3.20993566413187</v>
      </c>
      <c r="W48" s="35">
        <f t="shared" si="28"/>
        <v>-965.3521898565474</v>
      </c>
      <c r="X48" s="35">
        <f t="shared" si="28"/>
        <v>6.0775705691655535</v>
      </c>
      <c r="Y48" s="35">
        <f t="shared" si="28"/>
        <v>-109.65349596021952</v>
      </c>
      <c r="Z48" s="35"/>
    </row>
    <row r="49" spans="1:26" ht="11.25">
      <c r="A49" s="162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35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11.25">
      <c r="A50" s="157">
        <f>'blk, drift &amp; conc calc'!A160</f>
        <v>15</v>
      </c>
      <c r="B50" s="7" t="str">
        <f>'blk, drift &amp; conc calc'!B160</f>
        <v>137R2(132-135)</v>
      </c>
      <c r="C50" s="7">
        <f>'blk, drift &amp; conc calc'!C160</f>
        <v>38.17792911134522</v>
      </c>
      <c r="D50" s="7">
        <f>'blk, drift &amp; conc calc'!D160</f>
        <v>8.637873089549132</v>
      </c>
      <c r="E50" s="7">
        <f>'blk, drift &amp; conc calc'!E160</f>
        <v>29.86011196407644</v>
      </c>
      <c r="F50" s="7">
        <f>'blk, drift &amp; conc calc'!F160</f>
        <v>5.155445964644188</v>
      </c>
      <c r="G50" s="7">
        <f>'blk, drift &amp; conc calc'!G160</f>
        <v>0.37064589944965076</v>
      </c>
      <c r="H50" s="7">
        <f>'blk, drift &amp; conc calc'!H160</f>
        <v>9.304153678222203</v>
      </c>
      <c r="I50" s="7">
        <f>'blk, drift &amp; conc calc'!I160</f>
        <v>1.9096353906924572</v>
      </c>
      <c r="J50" s="7">
        <f>'blk, drift &amp; conc calc'!J160</f>
        <v>0.01964255802145617</v>
      </c>
      <c r="K50" s="7">
        <f>'[1]Compar'!K50</f>
        <v>0.020084904120448346</v>
      </c>
      <c r="L50" s="7">
        <f>'blk, drift &amp; conc calc'!L160</f>
        <v>8.104167341595575</v>
      </c>
      <c r="M50" s="107"/>
      <c r="N50" s="7">
        <f>SUM(C50:L50)</f>
        <v>101.55968990171678</v>
      </c>
      <c r="O50" s="7"/>
      <c r="P50" s="7">
        <f>'[1]Compar'!P50</f>
        <v>2279.743201892739</v>
      </c>
      <c r="Q50" s="7">
        <f>'[1]Compar'!Q50</f>
        <v>901.3561616659372</v>
      </c>
      <c r="R50" s="7">
        <f>'[1]Compar'!R50</f>
        <v>-1.3212939070938146</v>
      </c>
      <c r="S50" s="7">
        <f>'[1]Compar'!S50</f>
        <v>37.3568504143181</v>
      </c>
      <c r="T50" s="7">
        <f>'[1]Compar'!T50</f>
        <v>182.97043728181873</v>
      </c>
      <c r="U50" s="7">
        <f>'[1]Compar'!U50</f>
        <v>14.937063591373601</v>
      </c>
      <c r="V50" s="7">
        <f>'[1]Compar'!V50</f>
        <v>40.48158517604645</v>
      </c>
      <c r="W50" s="7">
        <f>'blk, drift &amp; conc calc'!T125</f>
        <v>374.30356360937975</v>
      </c>
      <c r="X50" s="7">
        <f>'[1]Compar'!X50</f>
        <v>79.65874995778752</v>
      </c>
      <c r="Y50" s="7">
        <f>'[1]Compar'!Y50</f>
        <v>9.15468432859631</v>
      </c>
      <c r="Z50" s="7"/>
    </row>
    <row r="51" spans="1:26" ht="11.25">
      <c r="A51" s="157">
        <f>'blk, drift &amp; conc calc'!A171</f>
        <v>26</v>
      </c>
      <c r="B51" s="7" t="str">
        <f>'blk, drift &amp; conc calc'!B171</f>
        <v>144R1(41-49)</v>
      </c>
      <c r="C51" s="7">
        <f>'blk, drift &amp; conc calc'!C171</f>
        <v>49.75511882595391</v>
      </c>
      <c r="D51" s="7">
        <f>'blk, drift &amp; conc calc'!D171</f>
        <v>16.245791821409</v>
      </c>
      <c r="E51" s="7">
        <f>'blk, drift &amp; conc calc'!E171</f>
        <v>7.944377318395239</v>
      </c>
      <c r="F51" s="7">
        <f>'blk, drift &amp; conc calc'!F171</f>
        <v>12.021078098388458</v>
      </c>
      <c r="G51" s="7">
        <f>'blk, drift &amp; conc calc'!G171</f>
        <v>0.13427720797745993</v>
      </c>
      <c r="H51" s="7">
        <f>'blk, drift &amp; conc calc'!H171</f>
        <v>13.55077682357397</v>
      </c>
      <c r="I51" s="7">
        <f>'blk, drift &amp; conc calc'!I171</f>
        <v>1.5632955927081613</v>
      </c>
      <c r="J51" s="7">
        <f>'blk, drift &amp; conc calc'!J171</f>
        <v>0.03453416765412087</v>
      </c>
      <c r="K51" s="7">
        <f>'[1]Compar'!K51</f>
        <v>0.05458348547527615</v>
      </c>
      <c r="L51" s="7">
        <f>'blk, drift &amp; conc calc'!L171</f>
        <v>0.3722947962803376</v>
      </c>
      <c r="M51" s="107"/>
      <c r="N51" s="7">
        <f>SUM(C51:L51)</f>
        <v>101.67612813781592</v>
      </c>
      <c r="O51" s="7"/>
      <c r="P51" s="7">
        <f>'[1]Compar'!P51</f>
        <v>2295.0220765439835</v>
      </c>
      <c r="Q51" s="7">
        <f>'[1]Compar'!Q51</f>
        <v>985.0813743467861</v>
      </c>
      <c r="R51" s="7">
        <f>'[1]Compar'!R51</f>
        <v>-1.438274157823243</v>
      </c>
      <c r="S51" s="7">
        <f>'[1]Compar'!S51</f>
        <v>38.235104924551244</v>
      </c>
      <c r="T51" s="7">
        <f>'[1]Compar'!T51</f>
        <v>178.89650369385072</v>
      </c>
      <c r="U51" s="7">
        <f>'[1]Compar'!U51</f>
        <v>14.61391133843279</v>
      </c>
      <c r="V51" s="7">
        <f>'[1]Compar'!V51</f>
        <v>47.141144653156616</v>
      </c>
      <c r="W51" s="7">
        <f>'blk, drift &amp; conc calc'!T136</f>
        <v>9.551090835002391</v>
      </c>
      <c r="X51" s="7">
        <f>'[1]Compar'!X51</f>
        <v>80.27649462008469</v>
      </c>
      <c r="Y51" s="7">
        <f>'[1]Compar'!Y51</f>
        <v>1.4699186949602818</v>
      </c>
      <c r="Z51" s="7"/>
    </row>
    <row r="52" spans="1:25" s="35" customFormat="1" ht="11.25">
      <c r="A52" s="163"/>
      <c r="B52" s="107" t="s">
        <v>1064</v>
      </c>
      <c r="C52" s="107">
        <v>49.33657969978556</v>
      </c>
      <c r="D52" s="107">
        <v>7.934238741958543</v>
      </c>
      <c r="E52" s="107">
        <v>8.717164045746962</v>
      </c>
      <c r="F52" s="107">
        <v>24.712964617583992</v>
      </c>
      <c r="G52" s="107">
        <v>0.1474267333809864</v>
      </c>
      <c r="H52" s="107">
        <v>7.58800929235168</v>
      </c>
      <c r="I52" s="107">
        <v>0.8410025017869907</v>
      </c>
      <c r="J52" s="107"/>
      <c r="K52" s="107">
        <v>0</v>
      </c>
      <c r="L52" s="107">
        <v>0.7226143674052895</v>
      </c>
      <c r="M52" s="107"/>
      <c r="N52" s="35">
        <v>100</v>
      </c>
      <c r="P52" s="35">
        <v>1901.1818181818182</v>
      </c>
      <c r="Q52" s="35">
        <v>1170.7</v>
      </c>
      <c r="R52" s="35">
        <v>1.2</v>
      </c>
      <c r="S52" s="35">
        <v>36</v>
      </c>
      <c r="T52" s="35">
        <v>191.7</v>
      </c>
      <c r="U52" s="35">
        <v>13</v>
      </c>
      <c r="V52" s="35">
        <v>35</v>
      </c>
      <c r="W52" s="35">
        <v>28</v>
      </c>
      <c r="X52" s="35">
        <v>70.59</v>
      </c>
      <c r="Y52" s="35">
        <v>0.1</v>
      </c>
    </row>
    <row r="53" spans="1:26" ht="11.25">
      <c r="A53" s="162"/>
      <c r="B53" s="107"/>
      <c r="C53" s="107">
        <f aca="true" t="shared" si="29" ref="C53:L53">C52-AVERAGE(C50:C51)</f>
        <v>5.3700557311359916</v>
      </c>
      <c r="D53" s="107">
        <f t="shared" si="29"/>
        <v>-4.507593713520523</v>
      </c>
      <c r="E53" s="107">
        <f t="shared" si="29"/>
        <v>-10.185080595488877</v>
      </c>
      <c r="F53" s="107">
        <f t="shared" si="29"/>
        <v>16.12470258606767</v>
      </c>
      <c r="G53" s="107">
        <f t="shared" si="29"/>
        <v>-0.10503482033256892</v>
      </c>
      <c r="H53" s="107">
        <f t="shared" si="29"/>
        <v>-3.8394559585464076</v>
      </c>
      <c r="I53" s="107">
        <f t="shared" si="29"/>
        <v>-0.8954629899133186</v>
      </c>
      <c r="J53" s="107">
        <f t="shared" si="29"/>
        <v>-0.027088362837788524</v>
      </c>
      <c r="K53" s="107">
        <f t="shared" si="29"/>
        <v>-0.03733419479786225</v>
      </c>
      <c r="L53" s="107">
        <f t="shared" si="29"/>
        <v>-3.515616701532667</v>
      </c>
      <c r="M53" s="107"/>
      <c r="N53" s="35">
        <f>N52-N50</f>
        <v>-1.55968990171678</v>
      </c>
      <c r="O53" s="7"/>
      <c r="P53" s="35">
        <f aca="true" t="shared" si="30" ref="P53:Y53">P52-P50</f>
        <v>-378.5613837109206</v>
      </c>
      <c r="Q53" s="35">
        <f t="shared" si="30"/>
        <v>269.34383833406287</v>
      </c>
      <c r="R53" s="35">
        <f t="shared" si="30"/>
        <v>2.5212939070938143</v>
      </c>
      <c r="S53" s="35">
        <f t="shared" si="30"/>
        <v>-1.356850414318103</v>
      </c>
      <c r="T53" s="35">
        <f t="shared" si="30"/>
        <v>8.729562718181256</v>
      </c>
      <c r="U53" s="35">
        <f t="shared" si="30"/>
        <v>-1.937063591373601</v>
      </c>
      <c r="V53" s="35">
        <f t="shared" si="30"/>
        <v>-5.481585176046451</v>
      </c>
      <c r="W53" s="35">
        <f t="shared" si="30"/>
        <v>-346.30356360937975</v>
      </c>
      <c r="X53" s="35">
        <f t="shared" si="30"/>
        <v>-9.068749957787517</v>
      </c>
      <c r="Y53" s="35">
        <f t="shared" si="30"/>
        <v>-9.054684328596311</v>
      </c>
      <c r="Z53" s="41"/>
    </row>
    <row r="54" spans="1:26" ht="11.25">
      <c r="A54" s="162"/>
      <c r="B54" s="107"/>
      <c r="C54" s="107">
        <f aca="true" t="shared" si="31" ref="C54:L54">(C52-AVERAGE(C50:C51))/C52*100</f>
        <v>10.884531850024723</v>
      </c>
      <c r="D54" s="107">
        <f t="shared" si="31"/>
        <v>-56.811924371308194</v>
      </c>
      <c r="E54" s="107">
        <f t="shared" si="31"/>
        <v>-116.83938195998618</v>
      </c>
      <c r="F54" s="107">
        <f t="shared" si="31"/>
        <v>65.24794914566614</v>
      </c>
      <c r="G54" s="107">
        <f t="shared" si="31"/>
        <v>-71.24543691891584</v>
      </c>
      <c r="H54" s="107">
        <f t="shared" si="31"/>
        <v>-50.59898862296307</v>
      </c>
      <c r="I54" s="107">
        <f t="shared" si="31"/>
        <v>-106.47566303436773</v>
      </c>
      <c r="J54" s="107" t="e">
        <f t="shared" si="31"/>
        <v>#DIV/0!</v>
      </c>
      <c r="K54" s="107" t="e">
        <f t="shared" si="31"/>
        <v>#DIV/0!</v>
      </c>
      <c r="L54" s="107">
        <f t="shared" si="31"/>
        <v>-486.5135347580044</v>
      </c>
      <c r="M54" s="107"/>
      <c r="N54" s="35">
        <f>(N52-N50)/N52*100</f>
        <v>-1.55968990171678</v>
      </c>
      <c r="O54" s="7"/>
      <c r="P54" s="35">
        <f>P53/P52*100</f>
        <v>-19.911897962129423</v>
      </c>
      <c r="Q54" s="35">
        <f aca="true" t="shared" si="32" ref="Q54:X54">Q53/Q52*100</f>
        <v>23.007075966008614</v>
      </c>
      <c r="R54" s="35">
        <f t="shared" si="32"/>
        <v>210.10782559115123</v>
      </c>
      <c r="S54" s="35">
        <f t="shared" si="32"/>
        <v>-3.769028928661397</v>
      </c>
      <c r="T54" s="35">
        <f t="shared" si="32"/>
        <v>4.553762502963619</v>
      </c>
      <c r="U54" s="35">
        <f t="shared" si="32"/>
        <v>-14.900489164412315</v>
      </c>
      <c r="V54" s="35">
        <f t="shared" si="32"/>
        <v>-15.661671931561289</v>
      </c>
      <c r="W54" s="35">
        <f t="shared" si="32"/>
        <v>-1236.7984414620705</v>
      </c>
      <c r="X54" s="35">
        <f t="shared" si="32"/>
        <v>-12.8470745966674</v>
      </c>
      <c r="Y54" s="35">
        <f>Y53/Y52*100</f>
        <v>-9054.684328596311</v>
      </c>
      <c r="Z54" s="35"/>
    </row>
    <row r="55" spans="1:17" ht="11.25">
      <c r="A55" s="162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7"/>
      <c r="O55" s="7"/>
      <c r="P55" s="7"/>
      <c r="Q55" s="7"/>
    </row>
    <row r="56" spans="1:25" ht="11.25">
      <c r="A56" s="162">
        <f>'blk, drift &amp; conc calc'!A176</f>
        <v>31</v>
      </c>
      <c r="B56" s="107" t="str">
        <f>'blk, drift &amp; conc calc'!B176</f>
        <v>Acid Blank</v>
      </c>
      <c r="C56" s="107">
        <f>'blk, drift &amp; conc calc'!C176</f>
        <v>-0.09744721935494927</v>
      </c>
      <c r="D56" s="107">
        <f>'blk, drift &amp; conc calc'!D176</f>
        <v>-0.00951847889099557</v>
      </c>
      <c r="E56" s="107">
        <f>'blk, drift &amp; conc calc'!E176</f>
        <v>0.07934019990851396</v>
      </c>
      <c r="F56" s="107">
        <f>'blk, drift &amp; conc calc'!F176</f>
        <v>-0.016773338508247658</v>
      </c>
      <c r="G56" s="107">
        <f>'blk, drift &amp; conc calc'!G176</f>
        <v>0.0003634942379039727</v>
      </c>
      <c r="H56" s="107">
        <f>'blk, drift &amp; conc calc'!H176</f>
        <v>-0.061917389944236664</v>
      </c>
      <c r="I56" s="107">
        <f>'blk, drift &amp; conc calc'!I176</f>
        <v>-0.004469862700711655</v>
      </c>
      <c r="J56" s="107">
        <f>'blk, drift &amp; conc calc'!J176</f>
        <v>0.0023228175109026817</v>
      </c>
      <c r="K56" s="107">
        <f>'[1]Compar'!K56</f>
        <v>0.11302949753552384</v>
      </c>
      <c r="L56" s="107">
        <f>'blk, drift &amp; conc calc'!L176</f>
        <v>0.009282994859290622</v>
      </c>
      <c r="M56" s="119"/>
      <c r="N56" s="7">
        <f>SUM(C56:L56)</f>
        <v>0.014212714652994266</v>
      </c>
      <c r="P56" s="7">
        <f>'[1]Compar'!P56</f>
        <v>279.5988473487399</v>
      </c>
      <c r="Q56" s="7">
        <f>'[1]Compar'!Q56</f>
        <v>108.55538413400001</v>
      </c>
      <c r="R56" s="7">
        <f>'[1]Compar'!R56</f>
        <v>133.75258203442064</v>
      </c>
      <c r="S56" s="7">
        <f>'[1]Compar'!S56</f>
        <v>397.38714767649105</v>
      </c>
      <c r="T56" s="7">
        <f>'[1]Compar'!T56</f>
        <v>303.9806988338869</v>
      </c>
      <c r="U56" s="7">
        <f>'[1]Compar'!U56</f>
        <v>26.307043013211914</v>
      </c>
      <c r="V56" s="7">
        <f>'[1]Compar'!V56</f>
        <v>184.86746056358604</v>
      </c>
      <c r="W56" s="7">
        <f>'blk, drift &amp; conc calc'!T141</f>
        <v>1.2787508277855764</v>
      </c>
      <c r="X56" s="7">
        <f>'[1]Compar'!X56</f>
        <v>53.91268546433539</v>
      </c>
      <c r="Y56" s="7">
        <f>'[1]Compar'!Y56</f>
        <v>-0.9816381081472756</v>
      </c>
    </row>
    <row r="57" spans="1:25" s="39" customFormat="1" ht="11.25">
      <c r="A57" s="162"/>
      <c r="B57" s="119" t="s">
        <v>1237</v>
      </c>
      <c r="C57" s="164">
        <v>49.780526735834</v>
      </c>
      <c r="D57" s="164">
        <v>13.467677573822826</v>
      </c>
      <c r="E57" s="164">
        <v>12.270550678371908</v>
      </c>
      <c r="F57" s="164">
        <v>7.21268954509178</v>
      </c>
      <c r="G57" s="164">
        <v>0.1695929768555467</v>
      </c>
      <c r="H57" s="164">
        <v>11.37270550678372</v>
      </c>
      <c r="I57" s="164">
        <v>2.214684756584198</v>
      </c>
      <c r="J57" s="164">
        <v>0.5187549880287311</v>
      </c>
      <c r="K57" s="164">
        <v>0.26935355147645657</v>
      </c>
      <c r="L57" s="107">
        <v>2.723463687150838</v>
      </c>
      <c r="M57" s="119"/>
      <c r="N57" s="39">
        <v>100</v>
      </c>
      <c r="P57" s="39">
        <v>280</v>
      </c>
      <c r="Q57" s="39">
        <v>119</v>
      </c>
      <c r="R57" s="39">
        <v>130</v>
      </c>
      <c r="S57" s="39">
        <v>389</v>
      </c>
      <c r="T57" s="39">
        <v>317</v>
      </c>
      <c r="U57" s="39">
        <v>26</v>
      </c>
      <c r="V57" s="39">
        <v>172</v>
      </c>
      <c r="W57" s="39">
        <v>32</v>
      </c>
      <c r="X57" s="39">
        <v>45</v>
      </c>
      <c r="Y57" s="39">
        <v>18</v>
      </c>
    </row>
    <row r="58" spans="1:13" ht="11.25">
      <c r="A58" s="162"/>
      <c r="B58" s="119"/>
      <c r="C58" s="107">
        <f aca="true" t="shared" si="33" ref="C58:L58">C57-AVERAGE(C55:C56)</f>
        <v>49.87797395518895</v>
      </c>
      <c r="D58" s="107">
        <f t="shared" si="33"/>
        <v>13.477196052713822</v>
      </c>
      <c r="E58" s="107">
        <f t="shared" si="33"/>
        <v>12.191210478463393</v>
      </c>
      <c r="F58" s="107">
        <f t="shared" si="33"/>
        <v>7.229462883600028</v>
      </c>
      <c r="G58" s="107">
        <f t="shared" si="33"/>
        <v>0.16922948261764273</v>
      </c>
      <c r="H58" s="107">
        <f t="shared" si="33"/>
        <v>11.434622896727957</v>
      </c>
      <c r="I58" s="107">
        <f t="shared" si="33"/>
        <v>2.2191546192849096</v>
      </c>
      <c r="J58" s="107">
        <f t="shared" si="33"/>
        <v>0.5164321705178284</v>
      </c>
      <c r="K58" s="107">
        <f t="shared" si="33"/>
        <v>0.15632405394093274</v>
      </c>
      <c r="L58" s="107">
        <f t="shared" si="33"/>
        <v>2.7141806922915475</v>
      </c>
      <c r="M58" s="119"/>
    </row>
    <row r="59" spans="1:13" ht="11.25">
      <c r="A59" s="162"/>
      <c r="B59" s="119"/>
      <c r="C59" s="107">
        <f aca="true" t="shared" si="34" ref="C59:L59">(C57-AVERAGE(C55:C56))/C57*100</f>
        <v>100.1957536927483</v>
      </c>
      <c r="D59" s="107">
        <f t="shared" si="34"/>
        <v>100.07067646844692</v>
      </c>
      <c r="E59" s="107">
        <f t="shared" si="34"/>
        <v>99.35340962285939</v>
      </c>
      <c r="F59" s="107">
        <f t="shared" si="34"/>
        <v>100.23255317455973</v>
      </c>
      <c r="G59" s="107">
        <f t="shared" si="34"/>
        <v>99.78566669172064</v>
      </c>
      <c r="H59" s="107">
        <f t="shared" si="34"/>
        <v>100.54443852350967</v>
      </c>
      <c r="I59" s="107">
        <f t="shared" si="34"/>
        <v>100.20182839509879</v>
      </c>
      <c r="J59" s="107">
        <f t="shared" si="34"/>
        <v>99.55223225520598</v>
      </c>
      <c r="K59" s="107">
        <f t="shared" si="34"/>
        <v>58.03675247051516</v>
      </c>
      <c r="L59" s="107">
        <f t="shared" si="34"/>
        <v>99.65914747080758</v>
      </c>
      <c r="M59" s="119"/>
    </row>
    <row r="62" ht="11.25">
      <c r="B62" s="1" t="s">
        <v>1208</v>
      </c>
    </row>
    <row r="63" spans="2:25" ht="11.25">
      <c r="B63" s="1" t="s">
        <v>1063</v>
      </c>
      <c r="C63" s="1" t="s">
        <v>1197</v>
      </c>
      <c r="D63" s="1" t="s">
        <v>1201</v>
      </c>
      <c r="E63" s="1" t="s">
        <v>1198</v>
      </c>
      <c r="F63" s="1" t="s">
        <v>1069</v>
      </c>
      <c r="G63" s="1" t="s">
        <v>1068</v>
      </c>
      <c r="H63" s="1" t="s">
        <v>1070</v>
      </c>
      <c r="I63" s="1" t="s">
        <v>1202</v>
      </c>
      <c r="J63" s="1" t="s">
        <v>1312</v>
      </c>
      <c r="K63" s="1" t="s">
        <v>1169</v>
      </c>
      <c r="L63" s="7" t="s">
        <v>1313</v>
      </c>
      <c r="N63" s="1" t="s">
        <v>1167</v>
      </c>
      <c r="O63" s="1" t="s">
        <v>1074</v>
      </c>
      <c r="P63" s="1" t="s">
        <v>1254</v>
      </c>
      <c r="Q63" s="1" t="s">
        <v>1256</v>
      </c>
      <c r="R63" s="1" t="s">
        <v>1259</v>
      </c>
      <c r="S63" s="1" t="s">
        <v>1252</v>
      </c>
      <c r="T63" s="1" t="s">
        <v>1253</v>
      </c>
      <c r="U63" s="1" t="s">
        <v>1077</v>
      </c>
      <c r="V63" s="1" t="s">
        <v>1076</v>
      </c>
      <c r="W63" s="1" t="s">
        <v>1258</v>
      </c>
      <c r="X63" s="1" t="s">
        <v>1255</v>
      </c>
      <c r="Y63" s="1" t="s">
        <v>1311</v>
      </c>
    </row>
    <row r="64" spans="2:25" ht="11.25">
      <c r="B64" s="1" t="s">
        <v>1065</v>
      </c>
      <c r="C64" s="1">
        <v>40.74122616875194</v>
      </c>
      <c r="D64" s="1">
        <v>0.19155736134775725</v>
      </c>
      <c r="E64" s="1">
        <v>8.751146823676487</v>
      </c>
      <c r="F64" s="1">
        <v>49.996471311764644</v>
      </c>
      <c r="G64" s="1">
        <v>0.12098359664068876</v>
      </c>
      <c r="H64" s="1">
        <v>0.17139342857430911</v>
      </c>
      <c r="I64" s="1">
        <v>0.010081966386724065</v>
      </c>
      <c r="J64" s="1">
        <v>0.010081966386724065</v>
      </c>
      <c r="K64" s="1">
        <v>0.0020163932773448134</v>
      </c>
      <c r="L64" s="7">
        <v>0.005040983193362033</v>
      </c>
      <c r="N64" s="1">
        <f>SUM(C64:L64)</f>
        <v>99.99999999999997</v>
      </c>
      <c r="P64" s="1">
        <v>3990</v>
      </c>
      <c r="Q64" s="1">
        <v>2360</v>
      </c>
      <c r="R64" s="1">
        <v>1.7</v>
      </c>
      <c r="S64" s="1">
        <v>0.32</v>
      </c>
      <c r="T64" s="1">
        <v>11</v>
      </c>
      <c r="U64" s="1">
        <v>0.04</v>
      </c>
      <c r="V64" s="1">
        <v>4</v>
      </c>
      <c r="W64" s="1">
        <v>3.5</v>
      </c>
      <c r="X64" s="1">
        <v>140</v>
      </c>
      <c r="Y64" s="1">
        <v>2.2</v>
      </c>
    </row>
    <row r="65" spans="2:25" ht="11.25">
      <c r="B65" s="1" t="s">
        <v>1236</v>
      </c>
      <c r="C65" s="1">
        <v>43.82037575093318</v>
      </c>
      <c r="D65" s="1">
        <v>0.6824315242004696</v>
      </c>
      <c r="E65" s="1">
        <v>8.654472511451408</v>
      </c>
      <c r="F65" s="1">
        <v>46.11582724142567</v>
      </c>
      <c r="G65" s="1">
        <v>0.12511244610341943</v>
      </c>
      <c r="H65" s="1">
        <v>0.5686929368337247</v>
      </c>
      <c r="I65" s="1">
        <v>0.021713730315469488</v>
      </c>
      <c r="J65" s="1">
        <v>0.003101961473638498</v>
      </c>
      <c r="K65" s="1">
        <v>0.0020679743157589986</v>
      </c>
      <c r="L65" s="7">
        <v>0.006203922947276996</v>
      </c>
      <c r="N65" s="1">
        <f aca="true" t="shared" si="35" ref="N65:N72">SUM(C65:L65)</f>
        <v>100.00000000000001</v>
      </c>
      <c r="P65" s="1">
        <v>2807</v>
      </c>
      <c r="Q65" s="1">
        <v>2460</v>
      </c>
      <c r="R65" s="1">
        <v>19.5</v>
      </c>
      <c r="S65" s="1">
        <v>3.32</v>
      </c>
      <c r="T65" s="1">
        <v>27.6</v>
      </c>
      <c r="U65" s="1">
        <v>1.54</v>
      </c>
      <c r="V65" s="1">
        <v>5.92</v>
      </c>
      <c r="W65" s="1">
        <v>7.24</v>
      </c>
      <c r="X65" s="1">
        <v>116</v>
      </c>
      <c r="Y65" s="1">
        <v>1.48</v>
      </c>
    </row>
    <row r="66" spans="2:25" ht="11.25">
      <c r="B66" s="1" t="s">
        <v>1196</v>
      </c>
      <c r="C66" s="1">
        <v>47.59541908977235</v>
      </c>
      <c r="D66" s="1">
        <v>15.382172558204157</v>
      </c>
      <c r="E66" s="1">
        <v>11.214099994045611</v>
      </c>
      <c r="F66" s="1">
        <v>9.626262826747118</v>
      </c>
      <c r="G66" s="1">
        <v>0.17366969017327274</v>
      </c>
      <c r="H66" s="1">
        <v>13.198896453168729</v>
      </c>
      <c r="I66" s="1">
        <v>1.8061647778020367</v>
      </c>
      <c r="J66" s="1">
        <v>0.029771946886846753</v>
      </c>
      <c r="K66" s="1">
        <v>0.020840362820792734</v>
      </c>
      <c r="L66" s="7">
        <v>0.9527023003790961</v>
      </c>
      <c r="N66" s="1">
        <f t="shared" si="35"/>
        <v>100.00000000000003</v>
      </c>
      <c r="P66" s="1">
        <v>370</v>
      </c>
      <c r="Q66" s="1">
        <v>170</v>
      </c>
      <c r="R66" s="1">
        <v>7</v>
      </c>
      <c r="S66" s="1">
        <v>110</v>
      </c>
      <c r="T66" s="1">
        <v>310</v>
      </c>
      <c r="U66" s="1">
        <v>16</v>
      </c>
      <c r="V66" s="1">
        <v>18</v>
      </c>
      <c r="W66" s="1">
        <v>44</v>
      </c>
      <c r="X66" s="1">
        <v>52</v>
      </c>
      <c r="Y66" s="1">
        <v>0.6</v>
      </c>
    </row>
    <row r="67" spans="2:25" ht="11.25">
      <c r="B67" s="1" t="s">
        <v>1067</v>
      </c>
      <c r="C67" s="1">
        <v>54.17244677167962</v>
      </c>
      <c r="D67" s="1">
        <v>13.518078214744452</v>
      </c>
      <c r="E67" s="1">
        <v>13.818479952849886</v>
      </c>
      <c r="F67" s="1">
        <v>3.5948074659950064</v>
      </c>
      <c r="G67" s="1">
        <v>0.19652921010521932</v>
      </c>
      <c r="H67" s="1">
        <v>7.129534584368925</v>
      </c>
      <c r="I67" s="1">
        <v>3.1642316413772202</v>
      </c>
      <c r="J67" s="1">
        <v>1.7923970373624125</v>
      </c>
      <c r="K67" s="1">
        <v>0.3504686944563376</v>
      </c>
      <c r="L67" s="7">
        <v>2.263026427060923</v>
      </c>
      <c r="N67" s="1">
        <f t="shared" si="35"/>
        <v>99.99999999999999</v>
      </c>
      <c r="P67" s="1">
        <v>18</v>
      </c>
      <c r="Q67" s="1">
        <v>0</v>
      </c>
      <c r="R67" s="1">
        <v>683</v>
      </c>
      <c r="S67" s="1">
        <v>346</v>
      </c>
      <c r="T67" s="1">
        <v>416</v>
      </c>
      <c r="U67" s="1">
        <v>37</v>
      </c>
      <c r="V67" s="1">
        <v>188</v>
      </c>
      <c r="W67" s="1">
        <v>33</v>
      </c>
      <c r="X67" s="1">
        <v>37</v>
      </c>
      <c r="Y67" s="1">
        <v>0</v>
      </c>
    </row>
    <row r="68" spans="2:25" ht="11.25">
      <c r="B68" s="1" t="s">
        <v>1174</v>
      </c>
      <c r="C68" s="1">
        <v>62.32609348413574</v>
      </c>
      <c r="D68" s="1">
        <v>15.574016614953463</v>
      </c>
      <c r="E68" s="1">
        <v>6.605945350815736</v>
      </c>
      <c r="F68" s="1">
        <v>3.7233510159143237</v>
      </c>
      <c r="G68" s="1">
        <v>0.1040936843158843</v>
      </c>
      <c r="H68" s="1">
        <v>6.245621058953059</v>
      </c>
      <c r="I68" s="1">
        <v>3.1928735862276056</v>
      </c>
      <c r="J68" s="1">
        <v>1.4112701431288162</v>
      </c>
      <c r="K68" s="1">
        <v>0.1161044940446402</v>
      </c>
      <c r="L68" s="7">
        <v>0.7006305675107597</v>
      </c>
      <c r="N68" s="1">
        <f t="shared" si="35"/>
        <v>100.00000000000001</v>
      </c>
      <c r="P68" s="1">
        <v>66.2</v>
      </c>
      <c r="Q68" s="1">
        <v>32.2</v>
      </c>
      <c r="R68" s="1">
        <v>323</v>
      </c>
      <c r="S68" s="1">
        <v>287</v>
      </c>
      <c r="T68" s="1">
        <v>169</v>
      </c>
      <c r="U68" s="1">
        <v>21.2</v>
      </c>
      <c r="V68" s="1">
        <v>118</v>
      </c>
      <c r="W68" s="1">
        <v>22</v>
      </c>
      <c r="X68" s="1">
        <v>21.1</v>
      </c>
      <c r="Y68" s="1">
        <v>3.41</v>
      </c>
    </row>
    <row r="69" spans="2:25" ht="11.25">
      <c r="B69" s="1" t="s">
        <v>1237</v>
      </c>
      <c r="C69" s="1">
        <v>49.780526735834</v>
      </c>
      <c r="D69" s="1">
        <v>13.467677573822826</v>
      </c>
      <c r="E69" s="1">
        <v>12.270550678371908</v>
      </c>
      <c r="F69" s="1">
        <v>7.21268954509178</v>
      </c>
      <c r="G69" s="1">
        <v>0.1695929768555467</v>
      </c>
      <c r="H69" s="1">
        <v>11.37270550678372</v>
      </c>
      <c r="I69" s="1">
        <v>2.214684756584198</v>
      </c>
      <c r="J69" s="1">
        <v>0.5187549880287311</v>
      </c>
      <c r="K69" s="1">
        <v>0.26935355147645657</v>
      </c>
      <c r="L69" s="7">
        <v>2.723463687150838</v>
      </c>
      <c r="N69" s="1">
        <f t="shared" si="35"/>
        <v>100</v>
      </c>
      <c r="P69" s="1">
        <v>280</v>
      </c>
      <c r="Q69" s="1">
        <v>119</v>
      </c>
      <c r="R69" s="1">
        <v>130</v>
      </c>
      <c r="S69" s="1">
        <v>389</v>
      </c>
      <c r="T69" s="1">
        <v>317</v>
      </c>
      <c r="U69" s="1">
        <v>26</v>
      </c>
      <c r="V69" s="1">
        <v>172</v>
      </c>
      <c r="W69" s="1">
        <v>32</v>
      </c>
      <c r="X69" s="1">
        <v>45</v>
      </c>
      <c r="Y69" s="1">
        <v>18</v>
      </c>
    </row>
    <row r="70" spans="2:25" ht="11.25">
      <c r="B70" s="1" t="s">
        <v>1168</v>
      </c>
      <c r="C70" s="1">
        <v>50.57586379569353</v>
      </c>
      <c r="D70" s="1">
        <v>14.621932899349021</v>
      </c>
      <c r="E70" s="1">
        <v>11.116675012518778</v>
      </c>
      <c r="F70" s="1">
        <v>8.162243365047571</v>
      </c>
      <c r="G70" s="1">
        <v>0.1902854281422133</v>
      </c>
      <c r="H70" s="1">
        <v>12.418627941912868</v>
      </c>
      <c r="I70" s="1">
        <v>1.842764146219329</v>
      </c>
      <c r="J70" s="1">
        <v>0.010015022533800702</v>
      </c>
      <c r="K70" s="1">
        <v>0.08012018027040561</v>
      </c>
      <c r="L70" s="7">
        <v>0.9814722083124685</v>
      </c>
      <c r="N70" s="1">
        <f>SUM(C70:L70)</f>
        <v>100</v>
      </c>
      <c r="P70" s="1">
        <v>186.4</v>
      </c>
      <c r="Q70" s="1">
        <v>83.75</v>
      </c>
      <c r="S70" s="1">
        <v>45.25</v>
      </c>
      <c r="T70" s="1">
        <v>336.5</v>
      </c>
      <c r="U70" s="1">
        <v>25.6</v>
      </c>
      <c r="V70" s="1">
        <v>46.4</v>
      </c>
      <c r="W70" s="1">
        <v>41.85</v>
      </c>
      <c r="X70" s="1">
        <v>55</v>
      </c>
      <c r="Y70" s="1">
        <v>0.5</v>
      </c>
    </row>
    <row r="71" spans="2:25" ht="11.25">
      <c r="B71" s="1" t="s">
        <v>1066</v>
      </c>
      <c r="C71" s="1">
        <v>44.748858447488594</v>
      </c>
      <c r="D71" s="1">
        <v>4.06392694063927</v>
      </c>
      <c r="E71" s="1">
        <v>10.662100456621006</v>
      </c>
      <c r="F71" s="1">
        <v>35.513698630136986</v>
      </c>
      <c r="G71" s="1">
        <v>0.17123287671232879</v>
      </c>
      <c r="H71" s="1">
        <v>3.732876712328767</v>
      </c>
      <c r="I71" s="1">
        <v>0.5022831050228311</v>
      </c>
      <c r="J71" s="1">
        <v>0.057077625570776266</v>
      </c>
      <c r="K71" s="1">
        <v>0.057077625570776266</v>
      </c>
      <c r="L71" s="7">
        <v>0.4908675799086758</v>
      </c>
      <c r="N71" s="1">
        <f t="shared" si="35"/>
        <v>99.99999999999999</v>
      </c>
      <c r="P71" s="1">
        <v>1826</v>
      </c>
      <c r="Q71" s="1">
        <v>1635</v>
      </c>
      <c r="R71" s="1">
        <v>10</v>
      </c>
      <c r="S71" s="1">
        <v>185</v>
      </c>
      <c r="T71" s="1">
        <v>160</v>
      </c>
      <c r="U71" s="1">
        <v>10</v>
      </c>
      <c r="V71" s="1">
        <v>28</v>
      </c>
      <c r="W71" s="1">
        <v>15</v>
      </c>
      <c r="X71" s="1">
        <v>86</v>
      </c>
      <c r="Y71" s="1">
        <v>0.92</v>
      </c>
    </row>
    <row r="72" spans="2:26" ht="11.25">
      <c r="B72" s="1" t="s">
        <v>1064</v>
      </c>
      <c r="C72" s="1">
        <v>49.33657969978556</v>
      </c>
      <c r="D72" s="1">
        <v>7.934238741958543</v>
      </c>
      <c r="E72" s="1">
        <v>8.717164045746962</v>
      </c>
      <c r="F72" s="1">
        <v>24.712964617583992</v>
      </c>
      <c r="G72" s="1">
        <v>0.1474267333809864</v>
      </c>
      <c r="H72" s="1">
        <v>7.58800929235168</v>
      </c>
      <c r="I72" s="1">
        <v>0.8410025017869907</v>
      </c>
      <c r="K72" s="1">
        <v>0</v>
      </c>
      <c r="L72" s="7">
        <v>0.7226143674052895</v>
      </c>
      <c r="N72" s="1">
        <f t="shared" si="35"/>
        <v>100</v>
      </c>
      <c r="P72" s="1">
        <v>1901.1818181818182</v>
      </c>
      <c r="Q72" s="1">
        <v>1170.7</v>
      </c>
      <c r="R72" s="1">
        <v>1.2</v>
      </c>
      <c r="S72" s="1">
        <v>36</v>
      </c>
      <c r="T72" s="1">
        <v>191.7</v>
      </c>
      <c r="U72" s="1">
        <v>13</v>
      </c>
      <c r="V72" s="1">
        <v>35</v>
      </c>
      <c r="W72" s="1">
        <v>28</v>
      </c>
      <c r="X72" s="1">
        <v>70.59</v>
      </c>
      <c r="Y72" s="1">
        <v>0.1</v>
      </c>
      <c r="Z72" s="49"/>
    </row>
    <row r="73" spans="2:25" ht="11.25">
      <c r="B73" s="1" t="s">
        <v>1175</v>
      </c>
      <c r="C73" s="1">
        <v>76.50577976069762</v>
      </c>
      <c r="D73" s="1">
        <v>13.009531535185559</v>
      </c>
      <c r="E73" s="1">
        <v>0.9024538633137295</v>
      </c>
      <c r="F73" s="1">
        <v>0.10038531737984183</v>
      </c>
      <c r="G73" s="1">
        <v>0.12167917258162643</v>
      </c>
      <c r="H73" s="1">
        <v>0.6793753802474143</v>
      </c>
      <c r="I73" s="1">
        <v>4.076252281484486</v>
      </c>
      <c r="J73" s="1">
        <v>4.471709592374771</v>
      </c>
      <c r="K73" s="1">
        <v>0.021293855201784628</v>
      </c>
      <c r="L73" s="7">
        <v>0.11153924153315757</v>
      </c>
      <c r="N73" s="1">
        <f>SUM(C73:L73)</f>
        <v>99.99999999999999</v>
      </c>
      <c r="P73" s="1">
        <v>2.83</v>
      </c>
      <c r="Q73" s="1">
        <v>1.67</v>
      </c>
      <c r="R73" s="1">
        <v>50.3</v>
      </c>
      <c r="S73" s="1">
        <v>29.1</v>
      </c>
      <c r="T73" s="1">
        <v>7</v>
      </c>
      <c r="U73" s="1">
        <v>45.1</v>
      </c>
      <c r="V73" s="1">
        <v>99.9</v>
      </c>
      <c r="W73" s="1">
        <v>5.07</v>
      </c>
      <c r="X73" s="1">
        <v>0.83</v>
      </c>
      <c r="Y73" s="1">
        <v>15.2</v>
      </c>
    </row>
  </sheetData>
  <printOptions/>
  <pageMargins left="0.75" right="0.75" top="1" bottom="1" header="0.5" footer="0.5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V93"/>
  <sheetViews>
    <sheetView zoomScale="125" zoomScaleNormal="125" workbookViewId="0" topLeftCell="C14">
      <selection activeCell="J41" sqref="J41"/>
    </sheetView>
  </sheetViews>
  <sheetFormatPr defaultColWidth="11.421875" defaultRowHeight="12.75"/>
  <cols>
    <col min="1" max="1" width="15.8515625" style="1" customWidth="1"/>
    <col min="2" max="2" width="12.421875" style="1" bestFit="1" customWidth="1"/>
    <col min="3" max="3" width="10.00390625" style="1" bestFit="1" customWidth="1"/>
    <col min="4" max="4" width="10.7109375" style="1" bestFit="1" customWidth="1"/>
    <col min="5" max="5" width="10.00390625" style="187" bestFit="1" customWidth="1"/>
    <col min="6" max="6" width="11.421875" style="1" customWidth="1"/>
    <col min="7" max="8" width="10.7109375" style="1" bestFit="1" customWidth="1"/>
    <col min="9" max="9" width="9.421875" style="1" bestFit="1" customWidth="1"/>
    <col min="10" max="10" width="9.421875" style="1" customWidth="1"/>
    <col min="11" max="11" width="8.8515625" style="1" customWidth="1"/>
    <col min="12" max="12" width="9.421875" style="1" bestFit="1" customWidth="1"/>
    <col min="13" max="13" width="8.421875" style="1" bestFit="1" customWidth="1"/>
    <col min="14" max="14" width="9.421875" style="1" bestFit="1" customWidth="1"/>
    <col min="15" max="15" width="9.140625" style="1" customWidth="1"/>
    <col min="16" max="17" width="9.421875" style="1" bestFit="1" customWidth="1"/>
    <col min="18" max="18" width="9.140625" style="1" customWidth="1"/>
    <col min="19" max="19" width="9.421875" style="1" bestFit="1" customWidth="1"/>
    <col min="20" max="16384" width="9.140625" style="1" customWidth="1"/>
  </cols>
  <sheetData>
    <row r="1" spans="1:22" s="18" customFormat="1" ht="11.25">
      <c r="A1" s="17" t="s">
        <v>1299</v>
      </c>
      <c r="E1" s="186"/>
      <c r="V1" s="17"/>
    </row>
    <row r="2" spans="1:21" s="18" customFormat="1" ht="11.25">
      <c r="A2" s="18" t="str">
        <f>'recalc raw'!C1</f>
        <v>Sample</v>
      </c>
      <c r="B2" s="18" t="str">
        <f>'blk, drift &amp; conc calc'!C2</f>
        <v>Si 251.611</v>
      </c>
      <c r="C2" s="18" t="str">
        <f>'blk, drift &amp; conc calc'!D2</f>
        <v>Al 396.152</v>
      </c>
      <c r="D2" s="18" t="str">
        <f>'blk, drift &amp; conc calc'!E2</f>
        <v>Fe 259.940</v>
      </c>
      <c r="E2" s="186" t="str">
        <f>'blk, drift &amp; conc calc'!F2</f>
        <v>Mg 285.213</v>
      </c>
      <c r="F2" s="18" t="str">
        <f>'blk, drift &amp; conc calc'!G2</f>
        <v>Mn 257.610</v>
      </c>
      <c r="G2" s="18" t="str">
        <f>'blk, drift &amp; conc calc'!H2</f>
        <v>Ca 393.366</v>
      </c>
      <c r="H2" s="18" t="str">
        <f>'blk, drift &amp; conc calc'!I2</f>
        <v>Na 589.592</v>
      </c>
      <c r="I2" s="18" t="str">
        <f>'blk, drift &amp; conc calc'!J2</f>
        <v>K 766.490</v>
      </c>
      <c r="J2" s="18" t="s">
        <v>1215</v>
      </c>
      <c r="K2" s="18" t="str">
        <f>'blk, drift &amp; conc calc'!L2</f>
        <v>Ti 334.941</v>
      </c>
      <c r="L2" s="18">
        <f>'blk, drift &amp; conc calc'!M2</f>
        <v>0</v>
      </c>
      <c r="M2" s="18">
        <f>'blk, drift &amp; conc calc'!N2</f>
        <v>0</v>
      </c>
      <c r="N2" s="18">
        <f>'blk, drift &amp; conc calc'!O2</f>
        <v>0</v>
      </c>
      <c r="O2" s="18">
        <f>'blk, drift &amp; conc calc'!P2</f>
        <v>0</v>
      </c>
      <c r="P2" s="18">
        <f>'blk, drift &amp; conc calc'!Q2</f>
        <v>0</v>
      </c>
      <c r="Q2" s="18">
        <f>'blk, drift &amp; conc calc'!R2</f>
        <v>0</v>
      </c>
      <c r="R2" s="18">
        <f>'blk, drift &amp; conc calc'!S2</f>
        <v>0</v>
      </c>
      <c r="S2" s="18" t="str">
        <f>'blk, drift &amp; conc calc'!T2</f>
        <v>P 178.229</v>
      </c>
      <c r="T2" s="18">
        <f>'blk, drift &amp; conc calc'!U2</f>
        <v>0</v>
      </c>
      <c r="U2" s="18">
        <f>'blk, drift &amp; conc calc'!V2</f>
        <v>0</v>
      </c>
    </row>
    <row r="4" ht="11.25">
      <c r="A4" s="22" t="s">
        <v>1233</v>
      </c>
    </row>
    <row r="5" spans="1:21" ht="11.25">
      <c r="A5" s="1" t="str">
        <f>'blk, drift &amp; conc calc'!B77</f>
        <v>Blank 1</v>
      </c>
      <c r="B5" s="1">
        <f>'blk, drift &amp; conc calc'!C77</f>
        <v>-589.7155849314912</v>
      </c>
      <c r="C5" s="1">
        <f>'blk, drift &amp; conc calc'!D77</f>
        <v>-1166.7745812185206</v>
      </c>
      <c r="D5" s="1">
        <f>'blk, drift &amp; conc calc'!E77</f>
        <v>-589.8021349183243</v>
      </c>
      <c r="E5" s="187">
        <f>'blk, drift &amp; conc calc'!F77</f>
        <v>-23.72775481965255</v>
      </c>
      <c r="F5" s="1">
        <f>'blk, drift &amp; conc calc'!G77</f>
        <v>707.2545871286519</v>
      </c>
      <c r="G5" s="1">
        <f>'blk, drift &amp; conc calc'!H77</f>
        <v>-69.4570286529814</v>
      </c>
      <c r="H5" s="1">
        <f>'blk, drift &amp; conc calc'!I77</f>
        <v>-143.04072040347583</v>
      </c>
      <c r="I5" s="1">
        <f>'blk, drift &amp; conc calc'!J77</f>
        <v>-63.85500942977656</v>
      </c>
      <c r="J5" s="1">
        <f>'blk, drift &amp; conc calc'!K77</f>
        <v>-26.650358682551385</v>
      </c>
      <c r="K5" s="1">
        <f>'blk, drift &amp; conc calc'!L77</f>
        <v>-116.38310228892024</v>
      </c>
      <c r="L5" s="1" t="e">
        <f>'blk, drift &amp; conc calc'!M77</f>
        <v>#DIV/0!</v>
      </c>
      <c r="M5" s="1" t="e">
        <f>'blk, drift &amp; conc calc'!N77</f>
        <v>#DIV/0!</v>
      </c>
      <c r="N5" s="1" t="e">
        <f>'blk, drift &amp; conc calc'!O77</f>
        <v>#DIV/0!</v>
      </c>
      <c r="O5" s="1" t="e">
        <f>'blk, drift &amp; conc calc'!P77</f>
        <v>#DIV/0!</v>
      </c>
      <c r="P5" s="1" t="e">
        <f>'blk, drift &amp; conc calc'!Q77</f>
        <v>#DIV/0!</v>
      </c>
      <c r="Q5" s="1" t="e">
        <f>'blk, drift &amp; conc calc'!R77</f>
        <v>#DIV/0!</v>
      </c>
      <c r="R5" s="1" t="e">
        <f>'blk, drift &amp; conc calc'!S77</f>
        <v>#DIV/0!</v>
      </c>
      <c r="S5" s="1">
        <f>'blk, drift &amp; conc calc'!T77</f>
        <v>-18.763062551706145</v>
      </c>
      <c r="T5" s="1" t="e">
        <f>'blk, drift &amp; conc calc'!U77</f>
        <v>#DIV/0!</v>
      </c>
      <c r="U5" s="1" t="e">
        <f>'blk, drift &amp; conc calc'!V77</f>
        <v>#DIV/0!</v>
      </c>
    </row>
    <row r="6" spans="1:21" ht="11.25">
      <c r="A6" s="1" t="str">
        <f>'blk, drift &amp; conc calc'!B78</f>
        <v>BIR-1 (1)</v>
      </c>
      <c r="B6" s="1">
        <f>'blk, drift &amp; conc calc'!C78</f>
        <v>4046892.6479482343</v>
      </c>
      <c r="C6" s="1">
        <f>'blk, drift &amp; conc calc'!D78</f>
        <v>5261299.233998434</v>
      </c>
      <c r="D6" s="1">
        <f>'blk, drift &amp; conc calc'!E78</f>
        <v>4092456.200646114</v>
      </c>
      <c r="E6" s="187">
        <f>'blk, drift &amp; conc calc'!F78</f>
        <v>1001814.2315515927</v>
      </c>
      <c r="F6" s="1">
        <f>'blk, drift &amp; conc calc'!G78</f>
        <v>394219.71333344135</v>
      </c>
      <c r="G6" s="1">
        <f>'blk, drift &amp; conc calc'!H78</f>
        <v>4642783.381478071</v>
      </c>
      <c r="H6" s="1">
        <f>'blk, drift &amp; conc calc'!I78</f>
        <v>360017.827379072</v>
      </c>
      <c r="I6" s="1">
        <f>'blk, drift &amp; conc calc'!J78</f>
        <v>919.2584204237936</v>
      </c>
      <c r="J6" s="1">
        <f>'blk, drift &amp; conc calc'!K78</f>
        <v>34.60487860097841</v>
      </c>
      <c r="K6" s="1">
        <f>'blk, drift &amp; conc calc'!L78</f>
        <v>553074.4352732382</v>
      </c>
      <c r="L6" s="1" t="e">
        <f>'blk, drift &amp; conc calc'!M105</f>
        <v>#DIV/0!</v>
      </c>
      <c r="M6" s="1" t="e">
        <f>'blk, drift &amp; conc calc'!N105</f>
        <v>#DIV/0!</v>
      </c>
      <c r="N6" s="1" t="e">
        <f>'blk, drift &amp; conc calc'!O105</f>
        <v>#DIV/0!</v>
      </c>
      <c r="O6" s="1" t="e">
        <f>'blk, drift &amp; conc calc'!P105</f>
        <v>#DIV/0!</v>
      </c>
      <c r="P6" s="1" t="e">
        <f>'blk, drift &amp; conc calc'!Q105</f>
        <v>#DIV/0!</v>
      </c>
      <c r="Q6" s="1" t="e">
        <f>'blk, drift &amp; conc calc'!R105</f>
        <v>#DIV/0!</v>
      </c>
      <c r="R6" s="1" t="e">
        <f>'blk, drift &amp; conc calc'!S105</f>
        <v>#DIV/0!</v>
      </c>
      <c r="S6" s="1">
        <f>'blk, drift &amp; conc calc'!T105</f>
        <v>14.615224569402319</v>
      </c>
      <c r="T6" s="1" t="e">
        <f>'blk, drift &amp; conc calc'!U105</f>
        <v>#DIV/0!</v>
      </c>
      <c r="U6" s="1" t="e">
        <f>'blk, drift &amp; conc calc'!V105</f>
        <v>#DIV/0!</v>
      </c>
    </row>
    <row r="7" spans="1:21" ht="11.25">
      <c r="A7" s="1" t="str">
        <f>'blk, drift &amp; conc calc'!B93</f>
        <v>BIR-1 (2)</v>
      </c>
      <c r="B7" s="1">
        <f>'blk, drift &amp; conc calc'!C93</f>
        <v>4162469.5321531957</v>
      </c>
      <c r="C7" s="1">
        <f>'blk, drift &amp; conc calc'!D93</f>
        <v>5318582.535357597</v>
      </c>
      <c r="D7" s="1">
        <f>'blk, drift &amp; conc calc'!E93</f>
        <v>4040948.412961488</v>
      </c>
      <c r="E7" s="187">
        <f>'blk, drift &amp; conc calc'!F93</f>
        <v>1049194.2393427899</v>
      </c>
      <c r="F7" s="1">
        <f>'blk, drift &amp; conc calc'!G93</f>
        <v>396838.76149255864</v>
      </c>
      <c r="G7" s="1">
        <f>'blk, drift &amp; conc calc'!H93</f>
        <v>4660768.132703074</v>
      </c>
      <c r="H7" s="1">
        <f>'blk, drift &amp; conc calc'!I93</f>
        <v>359612.96271559235</v>
      </c>
      <c r="I7" s="1">
        <f>'blk, drift &amp; conc calc'!J93</f>
        <v>1092.5933302196327</v>
      </c>
      <c r="J7" s="1">
        <f>'blk, drift &amp; conc calc'!K93</f>
        <v>26.405018583624805</v>
      </c>
      <c r="K7" s="1">
        <f>'blk, drift &amp; conc calc'!L93</f>
        <v>553712.1385543665</v>
      </c>
      <c r="L7" s="1" t="e">
        <f>'blk, drift &amp; conc calc'!M80</f>
        <v>#DIV/0!</v>
      </c>
      <c r="M7" s="1" t="e">
        <f>'blk, drift &amp; conc calc'!N80</f>
        <v>#DIV/0!</v>
      </c>
      <c r="N7" s="1" t="e">
        <f>'blk, drift &amp; conc calc'!O80</f>
        <v>#DIV/0!</v>
      </c>
      <c r="O7" s="1" t="e">
        <f>'blk, drift &amp; conc calc'!P80</f>
        <v>#DIV/0!</v>
      </c>
      <c r="P7" s="1" t="e">
        <f>'blk, drift &amp; conc calc'!Q80</f>
        <v>#DIV/0!</v>
      </c>
      <c r="Q7" s="1" t="e">
        <f>'blk, drift &amp; conc calc'!R80</f>
        <v>#DIV/0!</v>
      </c>
      <c r="R7" s="1" t="e">
        <f>'blk, drift &amp; conc calc'!S80</f>
        <v>#DIV/0!</v>
      </c>
      <c r="S7" s="1">
        <f>'blk, drift &amp; conc calc'!T80</f>
        <v>28.87867484231634</v>
      </c>
      <c r="T7" s="1" t="e">
        <f>'blk, drift &amp; conc calc'!U80</f>
        <v>#DIV/0!</v>
      </c>
      <c r="U7" s="1" t="e">
        <f>'blk, drift &amp; conc calc'!V80</f>
        <v>#DIV/0!</v>
      </c>
    </row>
    <row r="8" spans="1:21" ht="11.25">
      <c r="A8" s="1" t="str">
        <f>'blk, drift &amp; conc calc'!B80</f>
        <v>JP-1 (1)</v>
      </c>
      <c r="B8" s="1">
        <f>'blk, drift &amp; conc calc'!C80</f>
        <v>3804760.2234386927</v>
      </c>
      <c r="C8" s="1">
        <f>'blk, drift &amp; conc calc'!D80</f>
        <v>237820.0721211192</v>
      </c>
      <c r="D8" s="1">
        <f>'blk, drift &amp; conc calc'!E80</f>
        <v>2930002.8445544094</v>
      </c>
      <c r="E8" s="187">
        <f>'blk, drift &amp; conc calc'!F80</f>
        <v>5004563.193607811</v>
      </c>
      <c r="F8" s="1">
        <f>'blk, drift &amp; conc calc'!G80</f>
        <v>266000.34423051064</v>
      </c>
      <c r="G8" s="1">
        <f>'blk, drift &amp; conc calc'!H80</f>
        <v>213632.96188973673</v>
      </c>
      <c r="H8" s="1">
        <f>'blk, drift &amp; conc calc'!I80</f>
        <v>4579.510900472306</v>
      </c>
      <c r="I8" s="1">
        <f>'blk, drift &amp; conc calc'!J80</f>
        <v>299.9984616169542</v>
      </c>
      <c r="J8" s="1">
        <f>'blk, drift &amp; conc calc'!K80</f>
        <v>21.178232322602646</v>
      </c>
      <c r="K8" s="1">
        <f>'blk, drift &amp; conc calc'!L80</f>
        <v>1956.9847564278843</v>
      </c>
      <c r="L8" s="1" t="e">
        <f>'blk, drift &amp; conc calc'!M93</f>
        <v>#DIV/0!</v>
      </c>
      <c r="M8" s="1" t="e">
        <f>'blk, drift &amp; conc calc'!N93</f>
        <v>#DIV/0!</v>
      </c>
      <c r="N8" s="1" t="e">
        <f>'blk, drift &amp; conc calc'!O93</f>
        <v>#DIV/0!</v>
      </c>
      <c r="O8" s="1" t="e">
        <f>'blk, drift &amp; conc calc'!P93</f>
        <v>#DIV/0!</v>
      </c>
      <c r="P8" s="1" t="e">
        <f>'blk, drift &amp; conc calc'!Q93</f>
        <v>#DIV/0!</v>
      </c>
      <c r="Q8" s="1" t="e">
        <f>'blk, drift &amp; conc calc'!R93</f>
        <v>#DIV/0!</v>
      </c>
      <c r="R8" s="1" t="e">
        <f>'blk, drift &amp; conc calc'!S93</f>
        <v>#DIV/0!</v>
      </c>
      <c r="S8" s="1">
        <f>'blk, drift &amp; conc calc'!T93</f>
        <v>33.307471384587956</v>
      </c>
      <c r="T8" s="1" t="e">
        <f>'blk, drift &amp; conc calc'!U93</f>
        <v>#DIV/0!</v>
      </c>
      <c r="U8" s="1" t="e">
        <f>'blk, drift &amp; conc calc'!V93</f>
        <v>#DIV/0!</v>
      </c>
    </row>
    <row r="9" spans="1:21" ht="11.25">
      <c r="A9" s="1" t="str">
        <f>'blk, drift &amp; conc calc'!B99</f>
        <v>JP-1 (2)</v>
      </c>
      <c r="B9" s="1">
        <f>'blk, drift &amp; conc calc'!C99</f>
        <v>3906652.8971664947</v>
      </c>
      <c r="C9" s="1">
        <f>'blk, drift &amp; conc calc'!D99</f>
        <v>231078.24903363618</v>
      </c>
      <c r="D9" s="1">
        <f>'blk, drift &amp; conc calc'!E99</f>
        <v>3049345.086261758</v>
      </c>
      <c r="E9" s="187">
        <f>'blk, drift &amp; conc calc'!F99</f>
        <v>4870364.465648494</v>
      </c>
      <c r="F9" s="1">
        <f>'blk, drift &amp; conc calc'!G99</f>
        <v>273471.8898744468</v>
      </c>
      <c r="G9" s="1">
        <f>'blk, drift &amp; conc calc'!H99</f>
        <v>213022.37143316586</v>
      </c>
      <c r="H9" s="1">
        <f>'blk, drift &amp; conc calc'!I99</f>
        <v>4843.855875401786</v>
      </c>
      <c r="I9" s="1">
        <f>'blk, drift &amp; conc calc'!J99</f>
        <v>177.29881390657064</v>
      </c>
      <c r="J9" s="1">
        <f>'blk, drift &amp; conc calc'!K99</f>
        <v>19.330725590547743</v>
      </c>
      <c r="K9" s="1">
        <f>'blk, drift &amp; conc calc'!L99</f>
        <v>2162.577653429838</v>
      </c>
      <c r="L9" s="1" t="e">
        <f>'blk, drift &amp; conc calc'!M78</f>
        <v>#DIV/0!</v>
      </c>
      <c r="M9" s="1" t="e">
        <f>'blk, drift &amp; conc calc'!N78</f>
        <v>#DIV/0!</v>
      </c>
      <c r="N9" s="1" t="e">
        <f>'blk, drift &amp; conc calc'!O78</f>
        <v>#DIV/0!</v>
      </c>
      <c r="O9" s="1" t="e">
        <f>'blk, drift &amp; conc calc'!P78</f>
        <v>#DIV/0!</v>
      </c>
      <c r="P9" s="1" t="e">
        <f>'blk, drift &amp; conc calc'!Q78</f>
        <v>#DIV/0!</v>
      </c>
      <c r="Q9" s="1" t="e">
        <f>'blk, drift &amp; conc calc'!R78</f>
        <v>#DIV/0!</v>
      </c>
      <c r="R9" s="1" t="e">
        <f>'blk, drift &amp; conc calc'!S78</f>
        <v>#DIV/0!</v>
      </c>
      <c r="S9" s="1">
        <f>'blk, drift &amp; conc calc'!T78</f>
        <v>42.45609897108295</v>
      </c>
      <c r="T9" s="1" t="e">
        <f>'blk, drift &amp; conc calc'!U78</f>
        <v>#DIV/0!</v>
      </c>
      <c r="U9" s="1" t="e">
        <f>'blk, drift &amp; conc calc'!V78</f>
        <v>#DIV/0!</v>
      </c>
    </row>
    <row r="10" spans="1:21" ht="11.25">
      <c r="A10" s="1" t="str">
        <f>'blk, drift &amp; conc calc'!B86</f>
        <v>JA-3 (1)</v>
      </c>
      <c r="B10" s="1">
        <f>'blk, drift &amp; conc calc'!C86</f>
        <v>5445882.272839788</v>
      </c>
      <c r="C10" s="1">
        <f>'blk, drift &amp; conc calc'!D86</f>
        <v>5292703.942889511</v>
      </c>
      <c r="D10" s="1">
        <f>'blk, drift &amp; conc calc'!E86</f>
        <v>2354955.3856644826</v>
      </c>
      <c r="E10" s="187">
        <f>'blk, drift &amp; conc calc'!F86</f>
        <v>407417.85209305224</v>
      </c>
      <c r="F10" s="1">
        <f>'blk, drift &amp; conc calc'!G86</f>
        <v>246028.09284277662</v>
      </c>
      <c r="G10" s="1">
        <f>'blk, drift &amp; conc calc'!H86</f>
        <v>2264042.834074304</v>
      </c>
      <c r="H10" s="1">
        <f>'blk, drift &amp; conc calc'!I86</f>
        <v>640570.28409499</v>
      </c>
      <c r="I10" s="1">
        <f>'blk, drift &amp; conc calc'!J86</f>
        <v>68672.32705350818</v>
      </c>
      <c r="J10" s="1">
        <f>'blk, drift &amp; conc calc'!K86</f>
        <v>69.634079505018</v>
      </c>
      <c r="K10" s="1">
        <f>'blk, drift &amp; conc calc'!L86</f>
        <v>375888.42245811934</v>
      </c>
      <c r="L10" s="1" t="e">
        <f>'blk, drift &amp; conc calc'!M100</f>
        <v>#DIV/0!</v>
      </c>
      <c r="M10" s="1" t="e">
        <f>'blk, drift &amp; conc calc'!N100</f>
        <v>#DIV/0!</v>
      </c>
      <c r="N10" s="1" t="e">
        <f>'blk, drift &amp; conc calc'!O100</f>
        <v>#DIV/0!</v>
      </c>
      <c r="O10" s="1" t="e">
        <f>'blk, drift &amp; conc calc'!P100</f>
        <v>#DIV/0!</v>
      </c>
      <c r="P10" s="1" t="e">
        <f>'blk, drift &amp; conc calc'!Q100</f>
        <v>#DIV/0!</v>
      </c>
      <c r="Q10" s="1" t="e">
        <f>'blk, drift &amp; conc calc'!R100</f>
        <v>#DIV/0!</v>
      </c>
      <c r="R10" s="1" t="e">
        <f>'blk, drift &amp; conc calc'!S100</f>
        <v>#DIV/0!</v>
      </c>
      <c r="S10" s="1">
        <f>'blk, drift &amp; conc calc'!T100</f>
        <v>43.713917487417255</v>
      </c>
      <c r="T10" s="1" t="e">
        <f>'blk, drift &amp; conc calc'!U100</f>
        <v>#DIV/0!</v>
      </c>
      <c r="U10" s="1" t="e">
        <f>'blk, drift &amp; conc calc'!V100</f>
        <v>#DIV/0!</v>
      </c>
    </row>
    <row r="11" spans="1:21" ht="10.5" customHeight="1">
      <c r="A11" s="1" t="str">
        <f>'blk, drift &amp; conc calc'!B103</f>
        <v>JA-3 (2)</v>
      </c>
      <c r="B11" s="1">
        <f>'blk, drift &amp; conc calc'!C103</f>
        <v>5364940.758562435</v>
      </c>
      <c r="C11" s="1">
        <f>'blk, drift &amp; conc calc'!D103</f>
        <v>5420333.128600977</v>
      </c>
      <c r="D11" s="1">
        <f>'blk, drift &amp; conc calc'!E103</f>
        <v>2293786.232258542</v>
      </c>
      <c r="E11" s="187">
        <f>'blk, drift &amp; conc calc'!F103</f>
        <v>406987.0166288815</v>
      </c>
      <c r="F11" s="1">
        <f>'blk, drift &amp; conc calc'!G103</f>
        <v>246874.5817419983</v>
      </c>
      <c r="G11" s="1">
        <f>'blk, drift &amp; conc calc'!H103</f>
        <v>2314874.0056213844</v>
      </c>
      <c r="H11" s="1">
        <f>'blk, drift &amp; conc calc'!I103</f>
        <v>646306.0723062026</v>
      </c>
      <c r="I11" s="1">
        <f>'blk, drift &amp; conc calc'!J103</f>
        <v>68018.44963468442</v>
      </c>
      <c r="J11" s="1">
        <f>'blk, drift &amp; conc calc'!K103</f>
        <v>83.44069802725735</v>
      </c>
      <c r="K11" s="1">
        <f>'blk, drift &amp; conc calc'!L103</f>
        <v>380828.21137724037</v>
      </c>
      <c r="L11" s="1" t="e">
        <f>'blk, drift &amp; conc calc'!M86</f>
        <v>#DIV/0!</v>
      </c>
      <c r="M11" s="1" t="e">
        <f>'blk, drift &amp; conc calc'!N86</f>
        <v>#DIV/0!</v>
      </c>
      <c r="N11" s="1" t="e">
        <f>'blk, drift &amp; conc calc'!O86</f>
        <v>#DIV/0!</v>
      </c>
      <c r="O11" s="1" t="e">
        <f>'blk, drift &amp; conc calc'!P86</f>
        <v>#DIV/0!</v>
      </c>
      <c r="P11" s="1" t="e">
        <f>'blk, drift &amp; conc calc'!Q86</f>
        <v>#DIV/0!</v>
      </c>
      <c r="Q11" s="1" t="e">
        <f>'blk, drift &amp; conc calc'!R86</f>
        <v>#DIV/0!</v>
      </c>
      <c r="R11" s="1" t="e">
        <f>'blk, drift &amp; conc calc'!S86</f>
        <v>#DIV/0!</v>
      </c>
      <c r="S11" s="1">
        <f>'blk, drift &amp; conc calc'!T86</f>
        <v>77.0595263425584</v>
      </c>
      <c r="T11" s="1" t="e">
        <f>'blk, drift &amp; conc calc'!U86</f>
        <v>#DIV/0!</v>
      </c>
      <c r="U11" s="1" t="e">
        <f>'blk, drift &amp; conc calc'!V86</f>
        <v>#DIV/0!</v>
      </c>
    </row>
    <row r="12" spans="1:21" ht="10.5" customHeight="1">
      <c r="A12" s="1" t="str">
        <f>'blk, drift &amp; conc calc'!B104</f>
        <v>Blank (2)</v>
      </c>
      <c r="B12" s="1">
        <f>'blk, drift &amp; conc calc'!C104</f>
        <v>530.1046240391427</v>
      </c>
      <c r="C12" s="1">
        <f>'blk, drift &amp; conc calc'!D104</f>
        <v>1120.4950080746858</v>
      </c>
      <c r="D12" s="1">
        <f>'blk, drift &amp; conc calc'!E104</f>
        <v>529.3392894229708</v>
      </c>
      <c r="E12" s="187">
        <f>'blk, drift &amp; conc calc'!F104</f>
        <v>22.048282218157702</v>
      </c>
      <c r="F12" s="1">
        <f>'blk, drift &amp; conc calc'!G104</f>
        <v>-633.5440581165187</v>
      </c>
      <c r="G12" s="1">
        <f>'blk, drift &amp; conc calc'!H104</f>
        <v>66.68078690399216</v>
      </c>
      <c r="H12" s="1">
        <f>'blk, drift &amp; conc calc'!I104</f>
        <v>131.34435747457422</v>
      </c>
      <c r="I12" s="1">
        <f>'blk, drift &amp; conc calc'!J104</f>
        <v>59.95337569420357</v>
      </c>
      <c r="J12" s="1">
        <f>'blk, drift &amp; conc calc'!K104</f>
        <v>20.818734333258867</v>
      </c>
      <c r="K12" s="1">
        <f>'blk, drift &amp; conc calc'!L104</f>
        <v>107.7606212805117</v>
      </c>
      <c r="L12" s="1" t="e">
        <f>'blk, drift &amp; conc calc'!M104</f>
        <v>#DIV/0!</v>
      </c>
      <c r="M12" s="1" t="e">
        <f>'blk, drift &amp; conc calc'!N104</f>
        <v>#DIV/0!</v>
      </c>
      <c r="N12" s="1" t="e">
        <f>'blk, drift &amp; conc calc'!O104</f>
        <v>#DIV/0!</v>
      </c>
      <c r="O12" s="1" t="e">
        <f>'blk, drift &amp; conc calc'!P104</f>
        <v>#DIV/0!</v>
      </c>
      <c r="P12" s="1" t="e">
        <f>'blk, drift &amp; conc calc'!Q104</f>
        <v>#DIV/0!</v>
      </c>
      <c r="Q12" s="1" t="e">
        <f>'blk, drift &amp; conc calc'!R104</f>
        <v>#DIV/0!</v>
      </c>
      <c r="R12" s="1" t="e">
        <f>'blk, drift &amp; conc calc'!S104</f>
        <v>#DIV/0!</v>
      </c>
      <c r="S12" s="1">
        <f>'blk, drift &amp; conc calc'!T104</f>
        <v>27.151991317691518</v>
      </c>
      <c r="T12" s="1" t="e">
        <f>'blk, drift &amp; conc calc'!U104</f>
        <v>#DIV/0!</v>
      </c>
      <c r="U12" s="1" t="e">
        <f>'blk, drift &amp; conc calc'!V104</f>
        <v>#DIV/0!</v>
      </c>
    </row>
    <row r="13" spans="1:21" ht="10.5" customHeight="1">
      <c r="A13" s="1" t="str">
        <f>'blk, drift &amp; conc calc'!B88</f>
        <v>DTS-1 (1)</v>
      </c>
      <c r="B13" s="1">
        <f>'blk, drift &amp; conc calc'!C88</f>
        <v>3620721.4668376106</v>
      </c>
      <c r="C13" s="1">
        <f>'blk, drift &amp; conc calc'!D88</f>
        <v>58765.58123426342</v>
      </c>
      <c r="D13" s="1">
        <f>'blk, drift &amp; conc calc'!E88</f>
        <v>3112337.226745559</v>
      </c>
      <c r="E13" s="187">
        <f>'blk, drift &amp; conc calc'!F88</f>
        <v>5312707.299693157</v>
      </c>
      <c r="F13" s="1">
        <f>'blk, drift &amp; conc calc'!G88</f>
        <v>279208.94902593753</v>
      </c>
      <c r="G13" s="1">
        <f>'blk, drift &amp; conc calc'!H88</f>
        <v>47971.85164191996</v>
      </c>
      <c r="H13" s="1">
        <f>'blk, drift &amp; conc calc'!I88</f>
        <v>1220.1855413166684</v>
      </c>
      <c r="I13" s="1">
        <f>'blk, drift &amp; conc calc'!J88</f>
        <v>-60.88067541258144</v>
      </c>
      <c r="J13" s="1">
        <f>'blk, drift &amp; conc calc'!K88</f>
        <v>-8.053270744939347</v>
      </c>
      <c r="K13" s="1">
        <f>'blk, drift &amp; conc calc'!L88</f>
        <v>2106.0000395407733</v>
      </c>
      <c r="L13" s="1" t="e">
        <f>'blk, drift &amp; conc calc'!M83</f>
        <v>#DIV/0!</v>
      </c>
      <c r="M13" s="1" t="e">
        <f>'blk, drift &amp; conc calc'!N83</f>
        <v>#DIV/0!</v>
      </c>
      <c r="N13" s="1" t="e">
        <f>'blk, drift &amp; conc calc'!O83</f>
        <v>#DIV/0!</v>
      </c>
      <c r="O13" s="1" t="e">
        <f>'blk, drift &amp; conc calc'!P83</f>
        <v>#DIV/0!</v>
      </c>
      <c r="P13" s="1" t="e">
        <f>'blk, drift &amp; conc calc'!Q83</f>
        <v>#DIV/0!</v>
      </c>
      <c r="Q13" s="1" t="e">
        <f>'blk, drift &amp; conc calc'!R83</f>
        <v>#DIV/0!</v>
      </c>
      <c r="R13" s="1" t="e">
        <f>'blk, drift &amp; conc calc'!S83</f>
        <v>#DIV/0!</v>
      </c>
      <c r="S13" s="1">
        <f>'blk, drift &amp; conc calc'!T83</f>
        <v>51.52101074661399</v>
      </c>
      <c r="T13" s="1" t="e">
        <f>'blk, drift &amp; conc calc'!U83</f>
        <v>#DIV/0!</v>
      </c>
      <c r="U13" s="1" t="e">
        <f>'blk, drift &amp; conc calc'!V83</f>
        <v>#DIV/0!</v>
      </c>
    </row>
    <row r="14" spans="1:21" ht="10.5" customHeight="1">
      <c r="A14" s="1" t="str">
        <f>'blk, drift &amp; conc calc'!B105</f>
        <v>DTS-1 (2)</v>
      </c>
      <c r="B14" s="1">
        <f>'blk, drift &amp; conc calc'!C105</f>
        <v>3573450.8949842486</v>
      </c>
      <c r="C14" s="1">
        <f>'blk, drift &amp; conc calc'!D105</f>
        <v>60456.606011676835</v>
      </c>
      <c r="D14" s="1">
        <f>'blk, drift &amp; conc calc'!E105</f>
        <v>3023177.1059286357</v>
      </c>
      <c r="E14" s="187">
        <f>'blk, drift &amp; conc calc'!F105</f>
        <v>5267273.559093468</v>
      </c>
      <c r="F14" s="1">
        <f>'blk, drift &amp; conc calc'!G105</f>
        <v>270214.5556460065</v>
      </c>
      <c r="G14" s="1">
        <f>'blk, drift &amp; conc calc'!H105</f>
        <v>49670.593218914895</v>
      </c>
      <c r="H14" s="1">
        <f>'blk, drift &amp; conc calc'!I105</f>
        <v>1456.1688587073324</v>
      </c>
      <c r="I14" s="1">
        <f>'blk, drift &amp; conc calc'!J105</f>
        <v>83.01629912765068</v>
      </c>
      <c r="J14" s="1">
        <f>'blk, drift &amp; conc calc'!K105</f>
        <v>8.413029426042828</v>
      </c>
      <c r="K14" s="1">
        <f>'blk, drift &amp; conc calc'!L105</f>
        <v>1861.1685684173544</v>
      </c>
      <c r="L14" s="1" t="e">
        <f>'blk, drift &amp; conc calc'!M96</f>
        <v>#DIV/0!</v>
      </c>
      <c r="M14" s="1" t="e">
        <f>'blk, drift &amp; conc calc'!N96</f>
        <v>#DIV/0!</v>
      </c>
      <c r="N14" s="1" t="e">
        <f>'blk, drift &amp; conc calc'!O96</f>
        <v>#DIV/0!</v>
      </c>
      <c r="O14" s="1" t="e">
        <f>'blk, drift &amp; conc calc'!P96</f>
        <v>#DIV/0!</v>
      </c>
      <c r="P14" s="1" t="e">
        <f>'blk, drift &amp; conc calc'!Q96</f>
        <v>#DIV/0!</v>
      </c>
      <c r="Q14" s="1" t="e">
        <f>'blk, drift &amp; conc calc'!R96</f>
        <v>#DIV/0!</v>
      </c>
      <c r="R14" s="1" t="e">
        <f>'blk, drift &amp; conc calc'!S96</f>
        <v>#DIV/0!</v>
      </c>
      <c r="S14" s="1">
        <f>'blk, drift &amp; conc calc'!T96</f>
        <v>8.61021143461282</v>
      </c>
      <c r="T14" s="1" t="e">
        <f>'blk, drift &amp; conc calc'!U96</f>
        <v>#DIV/0!</v>
      </c>
      <c r="U14" s="1" t="e">
        <f>'blk, drift &amp; conc calc'!V96</f>
        <v>#DIV/0!</v>
      </c>
    </row>
    <row r="15" spans="1:21" ht="10.5" customHeight="1">
      <c r="A15" s="1" t="str">
        <f>'blk, drift &amp; conc calc'!B76</f>
        <v>Drift (1)</v>
      </c>
      <c r="B15" s="1">
        <f>'blk, drift &amp; conc calc'!C76</f>
        <v>4210913.814428278</v>
      </c>
      <c r="C15" s="1">
        <f>'blk, drift &amp; conc calc'!D76</f>
        <v>4636444.235342647</v>
      </c>
      <c r="D15" s="1">
        <f>'blk, drift &amp; conc calc'!E76</f>
        <v>4373543.258773497</v>
      </c>
      <c r="E15" s="187">
        <f>'blk, drift &amp; conc calc'!F76</f>
        <v>784518.8222028076</v>
      </c>
      <c r="F15" s="1">
        <f>'blk, drift &amp; conc calc'!G76</f>
        <v>387037.868494312</v>
      </c>
      <c r="G15" s="1">
        <f>'blk, drift &amp; conc calc'!H76</f>
        <v>4057991.9853549176</v>
      </c>
      <c r="H15" s="1">
        <f>'blk, drift &amp; conc calc'!I76</f>
        <v>443932.3952420423</v>
      </c>
      <c r="I15" s="1">
        <f>'blk, drift &amp; conc calc'!J76</f>
        <v>25200.834324919313</v>
      </c>
      <c r="J15" s="1">
        <f>'blk, drift &amp; conc calc'!K76</f>
        <v>278.87292196232676</v>
      </c>
      <c r="K15" s="1">
        <f>'blk, drift &amp; conc calc'!L76</f>
        <v>1568589.733044027</v>
      </c>
      <c r="L15" s="1" t="e">
        <f>'blk, drift &amp; conc calc'!M76</f>
        <v>#DIV/0!</v>
      </c>
      <c r="M15" s="1" t="e">
        <f>'blk, drift &amp; conc calc'!N76</f>
        <v>#DIV/0!</v>
      </c>
      <c r="N15" s="1" t="e">
        <f>'blk, drift &amp; conc calc'!O76</f>
        <v>#DIV/0!</v>
      </c>
      <c r="O15" s="1" t="e">
        <f>'blk, drift &amp; conc calc'!P76</f>
        <v>#DIV/0!</v>
      </c>
      <c r="P15" s="1" t="e">
        <f>'blk, drift &amp; conc calc'!Q76</f>
        <v>#DIV/0!</v>
      </c>
      <c r="Q15" s="1" t="e">
        <f>'blk, drift &amp; conc calc'!R76</f>
        <v>#DIV/0!</v>
      </c>
      <c r="R15" s="1" t="e">
        <f>'blk, drift &amp; conc calc'!S76</f>
        <v>#DIV/0!</v>
      </c>
      <c r="S15" s="1">
        <f>'blk, drift &amp; conc calc'!T76</f>
        <v>286.82158979078605</v>
      </c>
      <c r="T15" s="1" t="e">
        <f>'blk, drift &amp; conc calc'!U76</f>
        <v>#DIV/0!</v>
      </c>
      <c r="U15" s="1" t="e">
        <f>'blk, drift &amp; conc calc'!V76</f>
        <v>#DIV/0!</v>
      </c>
    </row>
    <row r="16" spans="1:11" ht="10.5" customHeight="1">
      <c r="A16" s="1" t="str">
        <f>'blk, drift &amp; conc calc'!B96</f>
        <v>Acid Blank</v>
      </c>
      <c r="B16"/>
      <c r="C16"/>
      <c r="D16"/>
      <c r="E16" s="188"/>
      <c r="F16"/>
      <c r="G16"/>
      <c r="H16"/>
      <c r="I16"/>
      <c r="J16"/>
      <c r="K16"/>
    </row>
    <row r="17" spans="1:11" ht="10.5" customHeight="1">
      <c r="A17" s="1" t="str">
        <f>'blk, drift &amp; conc calc'!B106</f>
        <v>Acid Blank</v>
      </c>
      <c r="B17"/>
      <c r="C17"/>
      <c r="D17"/>
      <c r="E17" s="188"/>
      <c r="F17"/>
      <c r="G17"/>
      <c r="H17"/>
      <c r="I17"/>
      <c r="J17"/>
      <c r="K17"/>
    </row>
    <row r="19" ht="11.25">
      <c r="A19" s="22" t="s">
        <v>1200</v>
      </c>
    </row>
    <row r="20" spans="1:21" ht="11.25">
      <c r="A20" s="1" t="s">
        <v>1300</v>
      </c>
      <c r="B20" s="1">
        <v>0</v>
      </c>
      <c r="C20" s="1">
        <v>0</v>
      </c>
      <c r="D20" s="1">
        <v>0</v>
      </c>
      <c r="E20" s="187">
        <v>0</v>
      </c>
      <c r="F20" s="1">
        <v>0</v>
      </c>
      <c r="G20" s="1">
        <v>0</v>
      </c>
      <c r="H20" s="1">
        <v>0</v>
      </c>
      <c r="I20" s="1">
        <v>0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0</v>
      </c>
      <c r="R20" s="1">
        <v>0</v>
      </c>
      <c r="S20" s="1">
        <v>0</v>
      </c>
      <c r="T20" s="1">
        <v>0</v>
      </c>
      <c r="U20" s="1">
        <v>0</v>
      </c>
    </row>
    <row r="21" spans="1:22" ht="11.25">
      <c r="A21" s="1" t="s">
        <v>1116</v>
      </c>
      <c r="B21" s="32">
        <f>AVERAGE(B8:B9)</f>
        <v>3855706.5603025937</v>
      </c>
      <c r="C21" s="32">
        <f aca="true" t="shared" si="0" ref="C21:K21">AVERAGE(C8:C9)</f>
        <v>234449.1605773777</v>
      </c>
      <c r="D21" s="32">
        <f t="shared" si="0"/>
        <v>2989673.965408084</v>
      </c>
      <c r="E21" s="189">
        <f t="shared" si="0"/>
        <v>4937463.829628153</v>
      </c>
      <c r="F21" s="32">
        <f t="shared" si="0"/>
        <v>269736.1170524787</v>
      </c>
      <c r="G21" s="32">
        <f t="shared" si="0"/>
        <v>213327.66666145128</v>
      </c>
      <c r="H21" s="32">
        <f t="shared" si="0"/>
        <v>4711.683387937046</v>
      </c>
      <c r="I21" s="32">
        <f t="shared" si="0"/>
        <v>238.64863776176242</v>
      </c>
      <c r="J21" s="32">
        <f t="shared" si="0"/>
        <v>20.254478956575195</v>
      </c>
      <c r="K21" s="32">
        <f t="shared" si="0"/>
        <v>2059.7812049288614</v>
      </c>
      <c r="L21" s="32" t="e">
        <f aca="true" t="shared" si="1" ref="L21:R21">AVERAGE(L7:L8)</f>
        <v>#DIV/0!</v>
      </c>
      <c r="M21" s="32" t="e">
        <f t="shared" si="1"/>
        <v>#DIV/0!</v>
      </c>
      <c r="N21" s="32" t="e">
        <f t="shared" si="1"/>
        <v>#DIV/0!</v>
      </c>
      <c r="O21" s="32" t="e">
        <f t="shared" si="1"/>
        <v>#DIV/0!</v>
      </c>
      <c r="P21" s="32" t="e">
        <f t="shared" si="1"/>
        <v>#DIV/0!</v>
      </c>
      <c r="Q21" s="32" t="e">
        <f t="shared" si="1"/>
        <v>#DIV/0!</v>
      </c>
      <c r="R21" s="32" t="e">
        <f t="shared" si="1"/>
        <v>#DIV/0!</v>
      </c>
      <c r="S21" s="32">
        <f>AVERAGE(S7:S8)</f>
        <v>31.09307311345215</v>
      </c>
      <c r="T21" s="32" t="e">
        <f>AVERAGE(T7:T8)</f>
        <v>#DIV/0!</v>
      </c>
      <c r="U21" s="32" t="e">
        <f>AVERAGE(U7:U8)</f>
        <v>#DIV/0!</v>
      </c>
      <c r="V21" s="32"/>
    </row>
    <row r="22" spans="1:22" ht="11.25">
      <c r="A22" s="1" t="str">
        <f>$A$7</f>
        <v>BIR-1 (2)</v>
      </c>
      <c r="B22" s="32">
        <f>AVERAGE(B6:B7)</f>
        <v>4104681.090050715</v>
      </c>
      <c r="C22" s="32">
        <f aca="true" t="shared" si="2" ref="C22:K22">AVERAGE(C6:C7)</f>
        <v>5289940.8846780155</v>
      </c>
      <c r="D22" s="32">
        <f t="shared" si="2"/>
        <v>4066702.306803801</v>
      </c>
      <c r="E22" s="189">
        <f t="shared" si="2"/>
        <v>1025504.2354471913</v>
      </c>
      <c r="F22" s="32">
        <f t="shared" si="2"/>
        <v>395529.23741299997</v>
      </c>
      <c r="G22" s="32">
        <f t="shared" si="2"/>
        <v>4651775.757090572</v>
      </c>
      <c r="H22" s="32">
        <f t="shared" si="2"/>
        <v>359815.39504733216</v>
      </c>
      <c r="I22" s="32">
        <f t="shared" si="2"/>
        <v>1005.9258753217132</v>
      </c>
      <c r="J22" s="32">
        <f t="shared" si="2"/>
        <v>30.50494859230161</v>
      </c>
      <c r="K22" s="32">
        <f t="shared" si="2"/>
        <v>553393.2869138024</v>
      </c>
      <c r="L22" s="32" t="e">
        <f aca="true" t="shared" si="3" ref="L22:R22">AVERAGE(L9:L10)</f>
        <v>#DIV/0!</v>
      </c>
      <c r="M22" s="32" t="e">
        <f t="shared" si="3"/>
        <v>#DIV/0!</v>
      </c>
      <c r="N22" s="32" t="e">
        <f t="shared" si="3"/>
        <v>#DIV/0!</v>
      </c>
      <c r="O22" s="32" t="e">
        <f t="shared" si="3"/>
        <v>#DIV/0!</v>
      </c>
      <c r="P22" s="32" t="e">
        <f t="shared" si="3"/>
        <v>#DIV/0!</v>
      </c>
      <c r="Q22" s="32" t="e">
        <f t="shared" si="3"/>
        <v>#DIV/0!</v>
      </c>
      <c r="R22" s="32" t="e">
        <f t="shared" si="3"/>
        <v>#DIV/0!</v>
      </c>
      <c r="S22" s="32">
        <f>AVERAGE(S9:S10)</f>
        <v>43.08500822925011</v>
      </c>
      <c r="T22" s="32" t="e">
        <f>AVERAGE(T9:T10)</f>
        <v>#DIV/0!</v>
      </c>
      <c r="U22" s="32" t="e">
        <f>AVERAGE(U9:U10)</f>
        <v>#DIV/0!</v>
      </c>
      <c r="V22" s="32"/>
    </row>
    <row r="23" spans="1:21" ht="11.25">
      <c r="A23" s="1" t="str">
        <f>A11</f>
        <v>JA-3 (2)</v>
      </c>
      <c r="B23" s="32">
        <f>AVERAGE(B10:B11)</f>
        <v>5405411.515701111</v>
      </c>
      <c r="C23" s="32">
        <f aca="true" t="shared" si="4" ref="C23:K23">AVERAGE(C10:C11)</f>
        <v>5356518.5357452445</v>
      </c>
      <c r="D23" s="32">
        <f t="shared" si="4"/>
        <v>2324370.8089615125</v>
      </c>
      <c r="E23" s="189">
        <f t="shared" si="4"/>
        <v>407202.4343609669</v>
      </c>
      <c r="F23" s="32">
        <f t="shared" si="4"/>
        <v>246451.33729238744</v>
      </c>
      <c r="G23" s="32">
        <f t="shared" si="4"/>
        <v>2289458.419847844</v>
      </c>
      <c r="H23" s="32">
        <f t="shared" si="4"/>
        <v>643438.1782005962</v>
      </c>
      <c r="I23" s="32">
        <f t="shared" si="4"/>
        <v>68345.38834409631</v>
      </c>
      <c r="J23" s="32">
        <f t="shared" si="4"/>
        <v>76.53738876613767</v>
      </c>
      <c r="K23" s="32">
        <f t="shared" si="4"/>
        <v>378358.31691767985</v>
      </c>
      <c r="L23" s="1" t="e">
        <f aca="true" t="shared" si="5" ref="L23:R23">L11</f>
        <v>#DIV/0!</v>
      </c>
      <c r="M23" s="1" t="e">
        <f t="shared" si="5"/>
        <v>#DIV/0!</v>
      </c>
      <c r="N23" s="1" t="e">
        <f t="shared" si="5"/>
        <v>#DIV/0!</v>
      </c>
      <c r="O23" s="1" t="e">
        <f t="shared" si="5"/>
        <v>#DIV/0!</v>
      </c>
      <c r="P23" s="1" t="e">
        <f t="shared" si="5"/>
        <v>#DIV/0!</v>
      </c>
      <c r="Q23" s="1" t="e">
        <f t="shared" si="5"/>
        <v>#DIV/0!</v>
      </c>
      <c r="R23" s="1" t="e">
        <f t="shared" si="5"/>
        <v>#DIV/0!</v>
      </c>
      <c r="S23" s="1">
        <f>S11</f>
        <v>77.0595263425584</v>
      </c>
      <c r="T23" s="7" t="e">
        <f>T11</f>
        <v>#DIV/0!</v>
      </c>
      <c r="U23" s="1" t="e">
        <f>U11</f>
        <v>#DIV/0!</v>
      </c>
    </row>
    <row r="24" spans="1:21" ht="11.25">
      <c r="A24" s="34" t="s">
        <v>1315</v>
      </c>
      <c r="B24" s="1">
        <f aca="true" t="shared" si="6" ref="B24:K24">+B15</f>
        <v>4210913.814428278</v>
      </c>
      <c r="C24" s="1">
        <f t="shared" si="6"/>
        <v>4636444.235342647</v>
      </c>
      <c r="D24" s="1">
        <f t="shared" si="6"/>
        <v>4373543.258773497</v>
      </c>
      <c r="E24" s="187">
        <f t="shared" si="6"/>
        <v>784518.8222028076</v>
      </c>
      <c r="F24" s="1">
        <f t="shared" si="6"/>
        <v>387037.868494312</v>
      </c>
      <c r="G24" s="1">
        <f t="shared" si="6"/>
        <v>4057991.9853549176</v>
      </c>
      <c r="H24" s="1">
        <f t="shared" si="6"/>
        <v>443932.3952420423</v>
      </c>
      <c r="I24" s="1">
        <f t="shared" si="6"/>
        <v>25200.834324919313</v>
      </c>
      <c r="J24" s="1">
        <f t="shared" si="6"/>
        <v>278.87292196232676</v>
      </c>
      <c r="K24" s="1">
        <f t="shared" si="6"/>
        <v>1568589.733044027</v>
      </c>
      <c r="L24" s="32" t="e">
        <f aca="true" t="shared" si="7" ref="L24:U24">AVERAGE(L13:L14)</f>
        <v>#DIV/0!</v>
      </c>
      <c r="M24" s="32" t="e">
        <f t="shared" si="7"/>
        <v>#DIV/0!</v>
      </c>
      <c r="N24" s="32" t="e">
        <f t="shared" si="7"/>
        <v>#DIV/0!</v>
      </c>
      <c r="O24" s="32" t="e">
        <f t="shared" si="7"/>
        <v>#DIV/0!</v>
      </c>
      <c r="P24" s="32" t="e">
        <f t="shared" si="7"/>
        <v>#DIV/0!</v>
      </c>
      <c r="Q24" s="32" t="e">
        <f t="shared" si="7"/>
        <v>#DIV/0!</v>
      </c>
      <c r="R24" s="32" t="e">
        <f t="shared" si="7"/>
        <v>#DIV/0!</v>
      </c>
      <c r="S24" s="32">
        <f t="shared" si="7"/>
        <v>30.065611090613405</v>
      </c>
      <c r="T24" s="32" t="e">
        <f t="shared" si="7"/>
        <v>#DIV/0!</v>
      </c>
      <c r="U24" s="32" t="e">
        <f t="shared" si="7"/>
        <v>#DIV/0!</v>
      </c>
    </row>
    <row r="25" spans="1:22" ht="11.25">
      <c r="A25" s="1" t="str">
        <f>+A15</f>
        <v>Drift (1)</v>
      </c>
      <c r="L25" s="1" t="e">
        <f aca="true" t="shared" si="8" ref="L25:U25">+L15</f>
        <v>#DIV/0!</v>
      </c>
      <c r="M25" s="1" t="e">
        <f t="shared" si="8"/>
        <v>#DIV/0!</v>
      </c>
      <c r="N25" s="1" t="e">
        <f t="shared" si="8"/>
        <v>#DIV/0!</v>
      </c>
      <c r="O25" s="1" t="e">
        <f t="shared" si="8"/>
        <v>#DIV/0!</v>
      </c>
      <c r="P25" s="1" t="e">
        <f t="shared" si="8"/>
        <v>#DIV/0!</v>
      </c>
      <c r="Q25" s="1" t="e">
        <f t="shared" si="8"/>
        <v>#DIV/0!</v>
      </c>
      <c r="R25" s="1" t="e">
        <f>+R15</f>
        <v>#DIV/0!</v>
      </c>
      <c r="S25" s="1">
        <f t="shared" si="8"/>
        <v>286.82158979078605</v>
      </c>
      <c r="T25" s="1" t="e">
        <f t="shared" si="8"/>
        <v>#DIV/0!</v>
      </c>
      <c r="U25" s="1" t="e">
        <f t="shared" si="8"/>
        <v>#DIV/0!</v>
      </c>
      <c r="V25" s="32"/>
    </row>
    <row r="26" spans="1:22" ht="12.75">
      <c r="A26" s="1" t="str">
        <f>$A$17</f>
        <v>Acid Blank</v>
      </c>
      <c r="B26"/>
      <c r="C26"/>
      <c r="D26"/>
      <c r="E26" s="188"/>
      <c r="F26"/>
      <c r="G26"/>
      <c r="H26"/>
      <c r="I26"/>
      <c r="J26"/>
      <c r="K26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</row>
    <row r="27" spans="2:22" ht="11.25">
      <c r="B27" s="32"/>
      <c r="C27" s="32"/>
      <c r="D27" s="32"/>
      <c r="E27" s="189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</row>
    <row r="29" spans="1:21" ht="11.25">
      <c r="A29" s="22"/>
      <c r="B29" s="1" t="s">
        <v>1244</v>
      </c>
      <c r="C29" s="1" t="s">
        <v>1243</v>
      </c>
      <c r="D29" s="1" t="s">
        <v>1246</v>
      </c>
      <c r="E29" s="187" t="s">
        <v>1248</v>
      </c>
      <c r="F29" s="1" t="s">
        <v>1247</v>
      </c>
      <c r="G29" s="1" t="s">
        <v>1249</v>
      </c>
      <c r="H29" s="1" t="s">
        <v>1250</v>
      </c>
      <c r="I29" s="1" t="s">
        <v>1251</v>
      </c>
      <c r="J29" s="1" t="s">
        <v>1165</v>
      </c>
      <c r="K29" s="1" t="s">
        <v>1245</v>
      </c>
      <c r="L29" s="1" t="s">
        <v>1254</v>
      </c>
      <c r="M29" s="1" t="s">
        <v>1256</v>
      </c>
      <c r="N29" s="1" t="s">
        <v>1259</v>
      </c>
      <c r="O29" s="1" t="s">
        <v>1252</v>
      </c>
      <c r="P29" s="1" t="s">
        <v>1253</v>
      </c>
      <c r="Q29" s="1" t="s">
        <v>1077</v>
      </c>
      <c r="R29" s="1" t="s">
        <v>1076</v>
      </c>
      <c r="S29" s="1" t="s">
        <v>1179</v>
      </c>
      <c r="T29" s="1" t="s">
        <v>1255</v>
      </c>
      <c r="U29" s="1" t="s">
        <v>1311</v>
      </c>
    </row>
    <row r="30" spans="1:21" ht="11.25">
      <c r="A30" s="1" t="s">
        <v>1300</v>
      </c>
      <c r="B30" s="1">
        <v>0</v>
      </c>
      <c r="C30" s="1">
        <v>0</v>
      </c>
      <c r="D30" s="1">
        <v>0</v>
      </c>
      <c r="E30" s="187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0</v>
      </c>
      <c r="R30" s="1">
        <v>0</v>
      </c>
      <c r="S30" s="1">
        <v>0</v>
      </c>
      <c r="T30" s="1">
        <v>0</v>
      </c>
      <c r="U30" s="1">
        <v>0</v>
      </c>
    </row>
    <row r="31" spans="1:21" ht="11.25">
      <c r="A31" s="1" t="s">
        <v>1236</v>
      </c>
      <c r="B31" s="49">
        <v>20.483173859940678</v>
      </c>
      <c r="C31" s="49">
        <v>0.3611773572275202</v>
      </c>
      <c r="D31" s="49">
        <v>6.053158810757512</v>
      </c>
      <c r="E31" s="190">
        <v>27.8094992383673</v>
      </c>
      <c r="F31" s="49">
        <v>0.09689428914394024</v>
      </c>
      <c r="G31" s="49">
        <v>0.406439591037067</v>
      </c>
      <c r="H31" s="49">
        <v>0.01610849316863667</v>
      </c>
      <c r="I31" s="49">
        <v>0.0025750864216051656</v>
      </c>
      <c r="J31" s="49">
        <v>0.000902506716116283</v>
      </c>
      <c r="K31" s="49">
        <v>0.0037182771563962044</v>
      </c>
      <c r="L31" s="1">
        <v>2807</v>
      </c>
      <c r="M31" s="1">
        <v>2460</v>
      </c>
      <c r="N31" s="1">
        <v>19.5</v>
      </c>
      <c r="O31" s="1">
        <v>3.32</v>
      </c>
      <c r="P31" s="1">
        <v>27.6</v>
      </c>
      <c r="Q31" s="1">
        <v>1.54</v>
      </c>
      <c r="R31" s="1">
        <v>5.92</v>
      </c>
      <c r="S31" s="1">
        <v>7.24</v>
      </c>
      <c r="T31" s="1">
        <v>116</v>
      </c>
      <c r="U31" s="1">
        <v>1.48</v>
      </c>
    </row>
    <row r="32" spans="1:21" ht="11.25">
      <c r="A32" s="1" t="s">
        <v>1196</v>
      </c>
      <c r="B32" s="49">
        <v>22.247760943304677</v>
      </c>
      <c r="C32" s="49">
        <v>8.141025488965884</v>
      </c>
      <c r="D32" s="49">
        <v>7.84342755654428</v>
      </c>
      <c r="E32" s="190">
        <v>5.804982036802153</v>
      </c>
      <c r="F32" s="49">
        <v>0.1344998175583404</v>
      </c>
      <c r="G32" s="49">
        <v>9.433129425581365</v>
      </c>
      <c r="H32" s="49">
        <v>1.3399168434881243</v>
      </c>
      <c r="I32" s="49">
        <v>0.024715115524353484</v>
      </c>
      <c r="J32" s="49">
        <v>0.009095164900615465</v>
      </c>
      <c r="K32" s="49">
        <v>0.5709953573650574</v>
      </c>
      <c r="L32" s="1">
        <v>370</v>
      </c>
      <c r="M32" s="1">
        <v>170</v>
      </c>
      <c r="N32" s="1">
        <v>7</v>
      </c>
      <c r="O32" s="1">
        <v>110</v>
      </c>
      <c r="P32" s="1">
        <v>310</v>
      </c>
      <c r="Q32" s="1">
        <v>16</v>
      </c>
      <c r="R32" s="1">
        <v>18</v>
      </c>
      <c r="S32" s="1">
        <v>44</v>
      </c>
      <c r="T32" s="1">
        <v>52</v>
      </c>
      <c r="U32" s="1">
        <v>0.6</v>
      </c>
    </row>
    <row r="33" spans="1:21" ht="11.25">
      <c r="A33" s="1" t="s">
        <v>1163</v>
      </c>
      <c r="B33" s="49">
        <v>29.1333925592658</v>
      </c>
      <c r="C33" s="49">
        <v>8.242559088981944</v>
      </c>
      <c r="D33" s="49">
        <v>4.620366665994165</v>
      </c>
      <c r="E33" s="190">
        <v>2.245314319076767</v>
      </c>
      <c r="F33" s="49">
        <v>0.0806161485950331</v>
      </c>
      <c r="G33" s="49">
        <v>4.4636877030803985</v>
      </c>
      <c r="H33" s="49">
        <v>2.3686571401978744</v>
      </c>
      <c r="I33" s="49">
        <v>1.1715627720305193</v>
      </c>
      <c r="J33" s="49">
        <v>0.05067039994068399</v>
      </c>
      <c r="K33" s="49">
        <v>0.41991795455673814</v>
      </c>
      <c r="L33" s="1">
        <v>66.2</v>
      </c>
      <c r="M33" s="1">
        <v>32.2</v>
      </c>
      <c r="N33" s="1">
        <v>323</v>
      </c>
      <c r="O33" s="1">
        <v>287</v>
      </c>
      <c r="P33" s="1">
        <v>169</v>
      </c>
      <c r="Q33" s="1">
        <v>21.2</v>
      </c>
      <c r="R33" s="1">
        <v>118</v>
      </c>
      <c r="S33" s="1">
        <v>22</v>
      </c>
      <c r="T33" s="1">
        <v>21.1</v>
      </c>
      <c r="U33" s="1">
        <v>3.41</v>
      </c>
    </row>
    <row r="34" spans="1:21" ht="11.25">
      <c r="A34" s="34" t="s">
        <v>1315</v>
      </c>
      <c r="B34" s="49"/>
      <c r="C34" s="49"/>
      <c r="D34" s="49"/>
      <c r="E34" s="190"/>
      <c r="F34" s="184">
        <v>0.13168086754453914</v>
      </c>
      <c r="G34" s="49"/>
      <c r="H34" s="49"/>
      <c r="I34" s="49"/>
      <c r="J34" s="72">
        <v>0.118</v>
      </c>
      <c r="K34" s="185">
        <v>1.6366906474820144</v>
      </c>
      <c r="L34" s="1">
        <v>3990</v>
      </c>
      <c r="M34" s="1">
        <v>2360</v>
      </c>
      <c r="N34" s="1">
        <v>1.7</v>
      </c>
      <c r="O34" s="1">
        <v>0.32</v>
      </c>
      <c r="P34" s="1">
        <v>11</v>
      </c>
      <c r="Q34" s="1">
        <v>0.04</v>
      </c>
      <c r="R34" s="1">
        <v>4</v>
      </c>
      <c r="S34" s="1">
        <v>3.5</v>
      </c>
      <c r="T34" s="1">
        <v>140</v>
      </c>
      <c r="U34" s="1">
        <v>2.2</v>
      </c>
    </row>
    <row r="35" spans="1:21" ht="11.25">
      <c r="A35" s="34" t="s">
        <v>1168</v>
      </c>
      <c r="B35" s="34">
        <v>23.640924877779227</v>
      </c>
      <c r="C35" s="34">
        <v>7.738668122537733</v>
      </c>
      <c r="D35" s="34">
        <v>7.775286039596052</v>
      </c>
      <c r="E35" s="184">
        <v>4.922125747746678</v>
      </c>
      <c r="F35" s="34">
        <v>0.14736800269294845</v>
      </c>
      <c r="G35" s="34">
        <v>8.875478725047595</v>
      </c>
      <c r="H35" s="34">
        <v>1.3670683585691765</v>
      </c>
      <c r="I35" s="72">
        <v>0.008313948692795873</v>
      </c>
      <c r="J35" s="7">
        <v>0.03496610196725251</v>
      </c>
      <c r="K35" s="7">
        <v>0.5882383973527209</v>
      </c>
      <c r="L35" s="1">
        <v>186.4</v>
      </c>
      <c r="M35" s="1">
        <v>83.75</v>
      </c>
      <c r="O35" s="1">
        <v>45.25</v>
      </c>
      <c r="P35" s="1">
        <v>336.5</v>
      </c>
      <c r="Q35" s="1">
        <v>25.6</v>
      </c>
      <c r="R35" s="1">
        <v>46.4</v>
      </c>
      <c r="S35" s="1">
        <v>41.85</v>
      </c>
      <c r="T35" s="1">
        <v>55</v>
      </c>
      <c r="U35" s="1">
        <v>0.5</v>
      </c>
    </row>
    <row r="36" spans="2:12" ht="11.25">
      <c r="B36" s="34"/>
      <c r="C36" s="34"/>
      <c r="D36" s="34"/>
      <c r="E36" s="184"/>
      <c r="F36" s="34"/>
      <c r="G36" s="34"/>
      <c r="H36" s="34"/>
      <c r="I36" s="34"/>
      <c r="J36" s="72"/>
      <c r="K36" s="7"/>
      <c r="L36" s="7"/>
    </row>
    <row r="38" spans="1:22" ht="11.25">
      <c r="A38" s="1" t="s">
        <v>1301</v>
      </c>
      <c r="B38" s="29">
        <f>SLOPE(B30:B33,B20:B23)</f>
        <v>5.386116755796355E-06</v>
      </c>
      <c r="C38" s="29">
        <f aca="true" t="shared" si="9" ref="C38:I38">SLOPE(C30:C33,C20:C23)</f>
        <v>1.538839569146766E-06</v>
      </c>
      <c r="D38" s="29">
        <f t="shared" si="9"/>
        <v>1.949203372995733E-06</v>
      </c>
      <c r="E38" s="191">
        <f t="shared" si="9"/>
        <v>5.634977974379365E-06</v>
      </c>
      <c r="F38" s="29">
        <f t="shared" si="9"/>
        <v>3.419627869250391E-07</v>
      </c>
      <c r="G38" s="29">
        <f t="shared" si="9"/>
        <v>2.024427158381401E-06</v>
      </c>
      <c r="H38" s="29">
        <f t="shared" si="9"/>
        <v>3.6880222278267295E-06</v>
      </c>
      <c r="I38" s="29">
        <f t="shared" si="9"/>
        <v>1.7113928929420432E-05</v>
      </c>
      <c r="J38" s="29">
        <f>SLOPE(J30:J34,J20:J24)</f>
        <v>0.00043419699702662595</v>
      </c>
      <c r="K38" s="29">
        <f>SLOPE(K30:K34,K20:K24)</f>
        <v>1.0408866792532477E-06</v>
      </c>
      <c r="L38" s="29" t="e">
        <f aca="true" t="shared" si="10" ref="L38:U38">SLOPE(L30:L34,L20:L24)</f>
        <v>#DIV/0!</v>
      </c>
      <c r="M38" s="29" t="e">
        <f t="shared" si="10"/>
        <v>#DIV/0!</v>
      </c>
      <c r="N38" s="29" t="e">
        <f t="shared" si="10"/>
        <v>#DIV/0!</v>
      </c>
      <c r="O38" s="29" t="e">
        <f t="shared" si="10"/>
        <v>#DIV/0!</v>
      </c>
      <c r="P38" s="29" t="e">
        <f t="shared" si="10"/>
        <v>#DIV/0!</v>
      </c>
      <c r="Q38" s="29" t="e">
        <f t="shared" si="10"/>
        <v>#DIV/0!</v>
      </c>
      <c r="R38" s="29" t="e">
        <f t="shared" si="10"/>
        <v>#DIV/0!</v>
      </c>
      <c r="S38" s="29">
        <f t="shared" si="10"/>
        <v>0.36840436644382313</v>
      </c>
      <c r="T38" s="29" t="e">
        <f t="shared" si="10"/>
        <v>#DIV/0!</v>
      </c>
      <c r="U38" s="29" t="e">
        <f t="shared" si="10"/>
        <v>#DIV/0!</v>
      </c>
      <c r="V38" s="29"/>
    </row>
    <row r="39" spans="1:22" ht="11.25">
      <c r="A39" s="1" t="s">
        <v>1302</v>
      </c>
      <c r="B39" s="29">
        <f>INTERCEPT(B30:B33,B20:B23)</f>
        <v>-0.03135687009587684</v>
      </c>
      <c r="C39" s="29">
        <f aca="true" t="shared" si="11" ref="C39:I39">INTERCEPT(C30:C33,C20:C23)</f>
        <v>0.00019731561574420908</v>
      </c>
      <c r="D39" s="29">
        <f t="shared" si="11"/>
        <v>0.057992295363223256</v>
      </c>
      <c r="E39" s="191">
        <f t="shared" si="11"/>
        <v>-0.00899371577964736</v>
      </c>
      <c r="F39" s="29">
        <f t="shared" si="11"/>
        <v>5.926862442924563E-05</v>
      </c>
      <c r="G39" s="29">
        <f t="shared" si="11"/>
        <v>-0.045158145701011954</v>
      </c>
      <c r="H39" s="29">
        <f t="shared" si="11"/>
        <v>0.001821051376122429</v>
      </c>
      <c r="I39" s="29">
        <f t="shared" si="11"/>
        <v>0.0019738238594239066</v>
      </c>
      <c r="J39" s="29">
        <f>INTERCEPT(J30:J34,J20:J24)</f>
        <v>0.0004620781828607104</v>
      </c>
      <c r="K39" s="29">
        <f>INTERCEPT(K30:K34,K20:K24)</f>
        <v>0.005321249320368926</v>
      </c>
      <c r="L39" s="29" t="e">
        <f aca="true" t="shared" si="12" ref="L39:U39">INTERCEPT(L30:L34,L20:L24)</f>
        <v>#DIV/0!</v>
      </c>
      <c r="M39" s="29" t="e">
        <f t="shared" si="12"/>
        <v>#DIV/0!</v>
      </c>
      <c r="N39" s="29" t="e">
        <f t="shared" si="12"/>
        <v>#DIV/0!</v>
      </c>
      <c r="O39" s="29" t="e">
        <f t="shared" si="12"/>
        <v>#DIV/0!</v>
      </c>
      <c r="P39" s="29" t="e">
        <f t="shared" si="12"/>
        <v>#DIV/0!</v>
      </c>
      <c r="Q39" s="29" t="e">
        <f t="shared" si="12"/>
        <v>#DIV/0!</v>
      </c>
      <c r="R39" s="29" t="e">
        <f t="shared" si="12"/>
        <v>#DIV/0!</v>
      </c>
      <c r="S39" s="29">
        <f t="shared" si="12"/>
        <v>1.989420510529655</v>
      </c>
      <c r="T39" s="29" t="e">
        <f t="shared" si="12"/>
        <v>#DIV/0!</v>
      </c>
      <c r="U39" s="29" t="e">
        <f t="shared" si="12"/>
        <v>#DIV/0!</v>
      </c>
      <c r="V39" s="29"/>
    </row>
    <row r="40" spans="1:22" ht="11.25">
      <c r="A40" s="1" t="s">
        <v>1303</v>
      </c>
      <c r="B40" s="29">
        <f>TREND(B30:B33,B20:B23,,TRUE)</f>
        <v>-0.031356870095879515</v>
      </c>
      <c r="C40" s="29">
        <f aca="true" t="shared" si="13" ref="C40:I40">TREND(C30:C33,C20:C23,,TRUE)</f>
        <v>0.00019731561574078571</v>
      </c>
      <c r="D40" s="29">
        <f t="shared" si="13"/>
        <v>0.057992295363225095</v>
      </c>
      <c r="E40" s="191">
        <f t="shared" si="13"/>
        <v>-0.008993715779646706</v>
      </c>
      <c r="F40" s="29">
        <f t="shared" si="13"/>
        <v>5.92686244292601E-05</v>
      </c>
      <c r="G40" s="29">
        <f t="shared" si="13"/>
        <v>-0.04515814570101137</v>
      </c>
      <c r="H40" s="29">
        <f t="shared" si="13"/>
        <v>0.0018210513761227278</v>
      </c>
      <c r="I40" s="29">
        <f t="shared" si="13"/>
        <v>0.0019738238594240697</v>
      </c>
      <c r="J40" s="29">
        <f>TREND(J30:J34,J20:J24,,TRUE)</f>
        <v>0.0004620781828606943</v>
      </c>
      <c r="K40" s="29">
        <f>TREND(K30:K34,K20:K24,,TRUE)</f>
        <v>0.005321249320368874</v>
      </c>
      <c r="L40" s="29" t="e">
        <f aca="true" t="shared" si="14" ref="L40:U40">TREND(L30:L34,L20:L24,,TRUE)</f>
        <v>#VALUE!</v>
      </c>
      <c r="M40" s="29" t="e">
        <f t="shared" si="14"/>
        <v>#VALUE!</v>
      </c>
      <c r="N40" s="29" t="e">
        <f t="shared" si="14"/>
        <v>#VALUE!</v>
      </c>
      <c r="O40" s="29" t="e">
        <f t="shared" si="14"/>
        <v>#VALUE!</v>
      </c>
      <c r="P40" s="29" t="e">
        <f t="shared" si="14"/>
        <v>#VALUE!</v>
      </c>
      <c r="Q40" s="29" t="e">
        <f t="shared" si="14"/>
        <v>#VALUE!</v>
      </c>
      <c r="R40" s="29" t="e">
        <f t="shared" si="14"/>
        <v>#VALUE!</v>
      </c>
      <c r="S40" s="29">
        <f t="shared" si="14"/>
        <v>1.9894205105296505</v>
      </c>
      <c r="T40" s="29" t="e">
        <f t="shared" si="14"/>
        <v>#VALUE!</v>
      </c>
      <c r="U40" s="29" t="e">
        <f t="shared" si="14"/>
        <v>#VALUE!</v>
      </c>
      <c r="V40" s="29"/>
    </row>
    <row r="41" spans="1:22" ht="11.25">
      <c r="A41" s="1" t="s">
        <v>1304</v>
      </c>
      <c r="B41" s="29">
        <f>RSQ(B30:B33,B20:B23)</f>
        <v>0.999795391462788</v>
      </c>
      <c r="C41" s="29">
        <f aca="true" t="shared" si="15" ref="C41:I41">RSQ(C30:C33,C20:C23)</f>
        <v>0.999999992200381</v>
      </c>
      <c r="D41" s="29">
        <f t="shared" si="15"/>
        <v>0.9984468521691436</v>
      </c>
      <c r="E41" s="191">
        <f t="shared" si="15"/>
        <v>0.9999939601078646</v>
      </c>
      <c r="F41" s="29">
        <f t="shared" si="15"/>
        <v>0.9963043363945294</v>
      </c>
      <c r="G41" s="29">
        <f t="shared" si="15"/>
        <v>0.9996195688055234</v>
      </c>
      <c r="H41" s="29">
        <f t="shared" si="15"/>
        <v>0.9999558165706389</v>
      </c>
      <c r="I41" s="29">
        <f t="shared" si="15"/>
        <v>0.999954068991978</v>
      </c>
      <c r="J41" s="29">
        <f>RSQ(J30:J34,J20:J24)</f>
        <v>0.961528489902161</v>
      </c>
      <c r="K41" s="29">
        <f>RSQ(K30:K34,K20:K24)</f>
        <v>0.9996757030982442</v>
      </c>
      <c r="L41" s="29" t="e">
        <f aca="true" t="shared" si="16" ref="L41:U41">RSQ(L30:L34,L20:L24)</f>
        <v>#DIV/0!</v>
      </c>
      <c r="M41" s="29" t="e">
        <f t="shared" si="16"/>
        <v>#DIV/0!</v>
      </c>
      <c r="N41" s="29" t="e">
        <f t="shared" si="16"/>
        <v>#DIV/0!</v>
      </c>
      <c r="O41" s="29" t="e">
        <f t="shared" si="16"/>
        <v>#DIV/0!</v>
      </c>
      <c r="P41" s="29" t="e">
        <f t="shared" si="16"/>
        <v>#DIV/0!</v>
      </c>
      <c r="Q41" s="29" t="e">
        <f t="shared" si="16"/>
        <v>#DIV/0!</v>
      </c>
      <c r="R41" s="29" t="e">
        <f t="shared" si="16"/>
        <v>#DIV/0!</v>
      </c>
      <c r="S41" s="29">
        <f t="shared" si="16"/>
        <v>0.3210140369623328</v>
      </c>
      <c r="T41" s="29" t="e">
        <f t="shared" si="16"/>
        <v>#DIV/0!</v>
      </c>
      <c r="U41" s="29" t="e">
        <f t="shared" si="16"/>
        <v>#DIV/0!</v>
      </c>
      <c r="V41" s="29"/>
    </row>
    <row r="44" ht="11.25">
      <c r="A44" s="26" t="s">
        <v>1194</v>
      </c>
    </row>
    <row r="69" spans="1:21" ht="11.25">
      <c r="A69" s="22"/>
      <c r="B69" s="1" t="s">
        <v>1244</v>
      </c>
      <c r="C69" s="1" t="s">
        <v>1243</v>
      </c>
      <c r="D69" s="1" t="s">
        <v>1246</v>
      </c>
      <c r="E69" s="187" t="s">
        <v>1248</v>
      </c>
      <c r="F69" s="1" t="s">
        <v>1247</v>
      </c>
      <c r="G69" s="1" t="s">
        <v>1249</v>
      </c>
      <c r="H69" s="1" t="s">
        <v>1250</v>
      </c>
      <c r="I69" s="1" t="s">
        <v>1251</v>
      </c>
      <c r="J69" s="1" t="s">
        <v>1215</v>
      </c>
      <c r="K69" s="1" t="s">
        <v>1245</v>
      </c>
      <c r="L69" s="1" t="s">
        <v>1254</v>
      </c>
      <c r="M69" s="1" t="s">
        <v>1256</v>
      </c>
      <c r="N69" s="1" t="s">
        <v>1259</v>
      </c>
      <c r="O69" s="1" t="s">
        <v>1252</v>
      </c>
      <c r="P69" s="1" t="s">
        <v>1253</v>
      </c>
      <c r="Q69" s="1" t="s">
        <v>1077</v>
      </c>
      <c r="R69" s="1" t="s">
        <v>1076</v>
      </c>
      <c r="S69" s="1" t="s">
        <v>1258</v>
      </c>
      <c r="T69" s="1" t="s">
        <v>1255</v>
      </c>
      <c r="U69" s="1" t="s">
        <v>1311</v>
      </c>
    </row>
    <row r="70" spans="1:21" ht="11.25">
      <c r="A70" s="1" t="s">
        <v>1237</v>
      </c>
      <c r="B70" s="34">
        <v>23.328658251519403</v>
      </c>
      <c r="C70" s="34">
        <v>7.146638433033351</v>
      </c>
      <c r="D70" s="34">
        <v>8.601398601398602</v>
      </c>
      <c r="E70" s="184">
        <v>4.360675512665863</v>
      </c>
      <c r="F70" s="34">
        <v>0.13168086754453914</v>
      </c>
      <c r="G70" s="34">
        <v>8.14867762687634</v>
      </c>
      <c r="H70" s="34">
        <v>1.6468842729970328</v>
      </c>
      <c r="I70" s="34">
        <v>0.43153526970954353</v>
      </c>
      <c r="J70" s="72">
        <v>0.11785246617197731</v>
      </c>
      <c r="K70" s="7">
        <v>1.6366906474820144</v>
      </c>
      <c r="L70" s="7">
        <v>280</v>
      </c>
      <c r="M70" s="1">
        <v>119</v>
      </c>
      <c r="N70" s="1">
        <v>130</v>
      </c>
      <c r="O70" s="1">
        <v>389</v>
      </c>
      <c r="P70" s="1">
        <v>317</v>
      </c>
      <c r="Q70" s="1">
        <v>26</v>
      </c>
      <c r="R70" s="1">
        <v>172</v>
      </c>
      <c r="S70" s="1">
        <v>32</v>
      </c>
      <c r="T70" s="1">
        <v>45</v>
      </c>
      <c r="U70" s="1">
        <v>18</v>
      </c>
    </row>
    <row r="72" spans="1:21" ht="11.25">
      <c r="A72" s="1" t="s">
        <v>1065</v>
      </c>
      <c r="B72" s="49">
        <v>19.043871819468357</v>
      </c>
      <c r="C72" s="49">
        <v>0.10138186627606041</v>
      </c>
      <c r="D72" s="49">
        <v>6.120775290449932</v>
      </c>
      <c r="E72" s="190">
        <v>30.149666915583403</v>
      </c>
      <c r="F72" s="49">
        <v>0.09369667015291731</v>
      </c>
      <c r="G72" s="49">
        <v>0.12249330087345636</v>
      </c>
      <c r="H72" s="49">
        <v>0.007479382137820276</v>
      </c>
      <c r="I72" s="49">
        <v>0.008369521983482389</v>
      </c>
      <c r="J72" s="49">
        <v>0.0008799956852788578</v>
      </c>
      <c r="K72" s="49">
        <v>0.0030212774744215977</v>
      </c>
      <c r="L72" s="1">
        <v>3990</v>
      </c>
      <c r="M72" s="1">
        <v>2360</v>
      </c>
      <c r="N72" s="1">
        <v>1.7</v>
      </c>
      <c r="O72" s="1">
        <v>0.32</v>
      </c>
      <c r="P72" s="1">
        <v>11</v>
      </c>
      <c r="Q72" s="1">
        <v>0.04</v>
      </c>
      <c r="R72" s="1">
        <v>4</v>
      </c>
      <c r="S72" s="1">
        <v>3.5</v>
      </c>
      <c r="T72" s="1">
        <v>140</v>
      </c>
      <c r="U72" s="1">
        <v>2.2</v>
      </c>
    </row>
    <row r="73" spans="1:21" ht="11.25">
      <c r="A73" s="1" t="s">
        <v>1067</v>
      </c>
      <c r="B73" s="49">
        <v>25.322093355602174</v>
      </c>
      <c r="C73" s="49">
        <v>7.154452265546375</v>
      </c>
      <c r="D73" s="49">
        <v>9.664997325624585</v>
      </c>
      <c r="E73" s="190">
        <v>2.1677979441700814</v>
      </c>
      <c r="F73" s="49">
        <v>0.15220354730675237</v>
      </c>
      <c r="G73" s="49">
        <v>5.095412538247812</v>
      </c>
      <c r="H73" s="49">
        <v>2.347408899280458</v>
      </c>
      <c r="I73" s="49">
        <v>1.4879544160241798</v>
      </c>
      <c r="J73" s="49">
        <v>0.1529517790066266</v>
      </c>
      <c r="K73" s="49">
        <v>1.3563288163910612</v>
      </c>
      <c r="L73" s="1">
        <v>18</v>
      </c>
      <c r="M73" s="1">
        <v>0</v>
      </c>
      <c r="N73" s="1">
        <v>683</v>
      </c>
      <c r="O73" s="1">
        <v>346</v>
      </c>
      <c r="P73" s="1">
        <v>416</v>
      </c>
      <c r="Q73" s="1">
        <v>37</v>
      </c>
      <c r="R73" s="1">
        <v>188</v>
      </c>
      <c r="S73" s="1">
        <v>33</v>
      </c>
      <c r="T73" s="1">
        <v>37</v>
      </c>
      <c r="U73" s="1">
        <v>0</v>
      </c>
    </row>
    <row r="75" spans="1:2" ht="11.25">
      <c r="A75" s="1" t="s">
        <v>1300</v>
      </c>
      <c r="B75" s="39">
        <v>0</v>
      </c>
    </row>
    <row r="76" spans="1:2" ht="11.25">
      <c r="A76" s="1" t="s">
        <v>1112</v>
      </c>
      <c r="B76" s="91">
        <v>815775.5763590767</v>
      </c>
    </row>
    <row r="77" spans="1:2" ht="11.25">
      <c r="A77" s="1" t="s">
        <v>1114</v>
      </c>
      <c r="B77" s="39">
        <v>324422.6703893792</v>
      </c>
    </row>
    <row r="78" spans="1:2" ht="11.25">
      <c r="A78" s="1" t="s">
        <v>1113</v>
      </c>
      <c r="B78" s="91">
        <v>3725412.536306778</v>
      </c>
    </row>
    <row r="79" spans="1:2" ht="11.25">
      <c r="A79" s="1" t="s">
        <v>1206</v>
      </c>
      <c r="B79" s="39">
        <v>698897.915761477</v>
      </c>
    </row>
    <row r="80" ht="11.25">
      <c r="B80" s="91"/>
    </row>
    <row r="81" ht="11.25">
      <c r="B81" s="39"/>
    </row>
    <row r="82" spans="1:2" ht="11.25">
      <c r="A82" s="22"/>
      <c r="B82" s="39" t="s">
        <v>1248</v>
      </c>
    </row>
    <row r="83" spans="1:2" ht="11.25">
      <c r="A83" s="1" t="s">
        <v>1300</v>
      </c>
      <c r="B83" s="39">
        <v>0</v>
      </c>
    </row>
    <row r="84" spans="1:2" ht="11.25">
      <c r="A84" s="1" t="s">
        <v>1196</v>
      </c>
      <c r="B84" s="117">
        <v>5.804982036802153</v>
      </c>
    </row>
    <row r="85" spans="1:2" ht="11.25">
      <c r="A85" s="1" t="s">
        <v>1163</v>
      </c>
      <c r="B85" s="117">
        <v>2.245314319076767</v>
      </c>
    </row>
    <row r="86" spans="1:2" ht="11.25">
      <c r="A86" s="1" t="s">
        <v>1065</v>
      </c>
      <c r="B86" s="117">
        <v>30.149666915583403</v>
      </c>
    </row>
    <row r="87" spans="1:2" ht="11.25">
      <c r="A87" s="34" t="s">
        <v>1168</v>
      </c>
      <c r="B87" s="124">
        <v>4.922125747746678</v>
      </c>
    </row>
    <row r="88" ht="11.25">
      <c r="B88" s="124"/>
    </row>
    <row r="89" ht="11.25">
      <c r="B89" s="39"/>
    </row>
    <row r="90" spans="1:2" ht="11.25">
      <c r="A90" s="1" t="s">
        <v>1301</v>
      </c>
      <c r="B90" s="125">
        <f>SLOPE(B83:B85,B75:B77)</f>
        <v>7.126336539044292E-06</v>
      </c>
    </row>
    <row r="91" spans="1:2" ht="11.25">
      <c r="A91" s="1" t="s">
        <v>1302</v>
      </c>
      <c r="B91" s="125">
        <f>INTERCEPT(B83:B85,B75:B77)</f>
        <v>-0.02504669055961317</v>
      </c>
    </row>
    <row r="92" spans="1:2" ht="11.25">
      <c r="A92" s="1" t="s">
        <v>1303</v>
      </c>
      <c r="B92" s="125">
        <f>TREND(B83:B85,B75:B77,,TRUE)</f>
        <v>-0.025046690559612284</v>
      </c>
    </row>
    <row r="93" spans="1:2" ht="11.25">
      <c r="A93" s="1" t="s">
        <v>1304</v>
      </c>
      <c r="B93" s="125">
        <f>RSQ(B83:B85,B75:B77)</f>
        <v>0.9998465257274657</v>
      </c>
    </row>
  </sheetData>
  <printOptions/>
  <pageMargins left="0.75" right="0.75" top="1" bottom="1" header="0.5" footer="0.5"/>
  <pageSetup horizontalDpi="600" verticalDpi="600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X46"/>
  <sheetViews>
    <sheetView workbookViewId="0" topLeftCell="A1">
      <selection activeCell="C2" sqref="A2:C11"/>
    </sheetView>
  </sheetViews>
  <sheetFormatPr defaultColWidth="11.421875" defaultRowHeight="12.75"/>
  <cols>
    <col min="1" max="21" width="9.140625" style="1" customWidth="1"/>
    <col min="22" max="22" width="10.140625" style="1" customWidth="1"/>
    <col min="23" max="16384" width="9.140625" style="1" customWidth="1"/>
  </cols>
  <sheetData>
    <row r="1" spans="1:24" s="13" customFormat="1" ht="23.25" thickBot="1">
      <c r="A1" s="2" t="s">
        <v>1063</v>
      </c>
      <c r="B1" s="3" t="s">
        <v>1064</v>
      </c>
      <c r="C1" s="3" t="s">
        <v>1065</v>
      </c>
      <c r="D1" s="3" t="s">
        <v>1237</v>
      </c>
      <c r="E1" s="3" t="s">
        <v>1196</v>
      </c>
      <c r="F1" s="3" t="s">
        <v>1236</v>
      </c>
      <c r="G1" s="69" t="s">
        <v>1168</v>
      </c>
      <c r="H1" s="3" t="s">
        <v>1066</v>
      </c>
      <c r="I1" s="3" t="s">
        <v>1067</v>
      </c>
      <c r="J1" s="3" t="s">
        <v>1171</v>
      </c>
      <c r="K1" s="3" t="s">
        <v>1172</v>
      </c>
      <c r="L1" s="12"/>
      <c r="M1" s="13" t="s">
        <v>1207</v>
      </c>
      <c r="N1" s="54" t="s">
        <v>1170</v>
      </c>
      <c r="O1" s="55" t="s">
        <v>1065</v>
      </c>
      <c r="P1" s="55" t="s">
        <v>1236</v>
      </c>
      <c r="Q1" s="55" t="s">
        <v>1196</v>
      </c>
      <c r="R1" s="55" t="s">
        <v>1067</v>
      </c>
      <c r="S1" s="55" t="s">
        <v>1174</v>
      </c>
      <c r="T1" s="55" t="s">
        <v>1237</v>
      </c>
      <c r="U1" s="55" t="s">
        <v>1209</v>
      </c>
      <c r="V1" s="56" t="s">
        <v>1066</v>
      </c>
      <c r="W1" s="55" t="s">
        <v>1064</v>
      </c>
      <c r="X1" s="57" t="s">
        <v>1175</v>
      </c>
    </row>
    <row r="2" spans="1:24" ht="11.25">
      <c r="A2" s="4" t="s">
        <v>1078</v>
      </c>
      <c r="B2" s="5">
        <v>49.082222222222214</v>
      </c>
      <c r="C2" s="1">
        <v>40.41</v>
      </c>
      <c r="D2" s="1">
        <v>49.9</v>
      </c>
      <c r="E2" s="1">
        <v>47.96</v>
      </c>
      <c r="F2" s="1">
        <v>42.38</v>
      </c>
      <c r="G2" s="1">
        <v>50.5</v>
      </c>
      <c r="H2" s="1">
        <v>39.2</v>
      </c>
      <c r="I2" s="1">
        <v>54.1</v>
      </c>
      <c r="J2" s="1">
        <v>62.27</v>
      </c>
      <c r="K2" s="12">
        <v>75.45</v>
      </c>
      <c r="L2" s="12"/>
      <c r="M2" s="4">
        <f>60.0843/28.0855</f>
        <v>2.1393352441651388</v>
      </c>
      <c r="N2" s="58" t="s">
        <v>1244</v>
      </c>
      <c r="O2" s="50">
        <f>C33/$M2</f>
        <v>19.043871819468357</v>
      </c>
      <c r="P2" s="50">
        <f>F33/$M2</f>
        <v>20.483173859940678</v>
      </c>
      <c r="Q2" s="50">
        <f>E33/$M2</f>
        <v>22.247760943304677</v>
      </c>
      <c r="R2" s="50">
        <f>I33/$M2</f>
        <v>25.322093355602174</v>
      </c>
      <c r="S2" s="50">
        <f>J33/$M2</f>
        <v>29.1333925592658</v>
      </c>
      <c r="T2" s="50">
        <f>D33/$M2</f>
        <v>23.269156562350993</v>
      </c>
      <c r="U2" s="50">
        <f>G33/$M2</f>
        <v>23.640924877779227</v>
      </c>
      <c r="V2" s="50">
        <f>H33/$M2</f>
        <v>20.91717909548652</v>
      </c>
      <c r="W2" s="50">
        <f>B33/$M2</f>
        <v>23.061640214803656</v>
      </c>
      <c r="X2" s="59">
        <f>K33/$M2</f>
        <v>35.76147308812906</v>
      </c>
    </row>
    <row r="3" spans="1:24" ht="11.25">
      <c r="A3" s="4" t="s">
        <v>1079</v>
      </c>
      <c r="B3" s="5">
        <v>0.7188888888888888</v>
      </c>
      <c r="C3" s="1">
        <v>0.005</v>
      </c>
      <c r="D3" s="1">
        <v>2.73</v>
      </c>
      <c r="E3" s="1">
        <v>0.96</v>
      </c>
      <c r="F3" s="1">
        <v>0.006</v>
      </c>
      <c r="G3" s="1">
        <v>0.98</v>
      </c>
      <c r="H3" s="1">
        <v>0.43</v>
      </c>
      <c r="I3" s="1">
        <v>2.26</v>
      </c>
      <c r="J3" s="1">
        <v>0.7</v>
      </c>
      <c r="K3" s="12">
        <v>0.11</v>
      </c>
      <c r="L3" s="12"/>
      <c r="M3" s="4">
        <f>101.961276/53.963076</f>
        <v>1.8894637511026984</v>
      </c>
      <c r="N3" s="58" t="s">
        <v>1243</v>
      </c>
      <c r="O3" s="50">
        <f>C35/$M3</f>
        <v>0.10138186627606041</v>
      </c>
      <c r="P3" s="50">
        <f aca="true" t="shared" si="0" ref="P3:P10">F35/$M3</f>
        <v>0.3611773572275202</v>
      </c>
      <c r="Q3" s="50">
        <f aca="true" t="shared" si="1" ref="Q3:Q10">E35/$M3</f>
        <v>8.141025488965884</v>
      </c>
      <c r="R3" s="50">
        <f aca="true" t="shared" si="2" ref="R3:S10">I35/$M3</f>
        <v>7.154452265546375</v>
      </c>
      <c r="S3" s="50">
        <f t="shared" si="2"/>
        <v>8.242559088981944</v>
      </c>
      <c r="T3" s="50">
        <f aca="true" t="shared" si="3" ref="T3:T10">D35/$M3</f>
        <v>7.127777691402144</v>
      </c>
      <c r="U3" s="50">
        <f aca="true" t="shared" si="4" ref="U3:V10">G35/$M3</f>
        <v>7.738668122537733</v>
      </c>
      <c r="V3" s="50">
        <f t="shared" si="4"/>
        <v>2.1508361503455924</v>
      </c>
      <c r="W3" s="50">
        <f aca="true" t="shared" si="5" ref="W3:W10">B35/$M3</f>
        <v>4.199201353996916</v>
      </c>
      <c r="X3" s="59">
        <f aca="true" t="shared" si="6" ref="X3:X10">K35/$M3</f>
        <v>6.885303582878024</v>
      </c>
    </row>
    <row r="4" spans="1:24" ht="11.25">
      <c r="A4" s="4" t="s">
        <v>1293</v>
      </c>
      <c r="B4" s="5">
        <v>7.893333333333334</v>
      </c>
      <c r="C4" s="1">
        <v>0.19</v>
      </c>
      <c r="D4" s="1">
        <v>13.5</v>
      </c>
      <c r="E4" s="1">
        <v>15.5</v>
      </c>
      <c r="F4" s="1">
        <v>0.66</v>
      </c>
      <c r="G4" s="1">
        <v>14.6</v>
      </c>
      <c r="H4" s="1">
        <v>3.56</v>
      </c>
      <c r="I4" s="1">
        <v>13.5</v>
      </c>
      <c r="J4" s="1">
        <v>15.56</v>
      </c>
      <c r="K4" s="12">
        <v>12.83</v>
      </c>
      <c r="L4" s="12"/>
      <c r="M4" s="4">
        <f>159.6882/111.69</f>
        <v>1.4297448294386248</v>
      </c>
      <c r="N4" s="58" t="s">
        <v>1246</v>
      </c>
      <c r="O4" s="50">
        <f aca="true" t="shared" si="7" ref="O4:O10">C36/$M4</f>
        <v>6.120775290449932</v>
      </c>
      <c r="P4" s="50">
        <f t="shared" si="0"/>
        <v>6.053158810757512</v>
      </c>
      <c r="Q4" s="50">
        <f t="shared" si="1"/>
        <v>7.84342755654428</v>
      </c>
      <c r="R4" s="50">
        <f t="shared" si="2"/>
        <v>9.664997325624585</v>
      </c>
      <c r="S4" s="50">
        <f t="shared" si="2"/>
        <v>4.620366665994165</v>
      </c>
      <c r="T4" s="50">
        <f t="shared" si="3"/>
        <v>8.582336110416163</v>
      </c>
      <c r="U4" s="50">
        <f t="shared" si="4"/>
        <v>7.775286039596052</v>
      </c>
      <c r="V4" s="50">
        <f t="shared" si="4"/>
        <v>7.457345001070838</v>
      </c>
      <c r="W4" s="50">
        <f t="shared" si="5"/>
        <v>6.097006868819851</v>
      </c>
      <c r="X4" s="59">
        <f t="shared" si="6"/>
        <v>0.6311992494968973</v>
      </c>
    </row>
    <row r="5" spans="1:24" ht="11.25">
      <c r="A5" s="4" t="s">
        <v>1294</v>
      </c>
      <c r="B5" s="5">
        <v>8.672222222222222</v>
      </c>
      <c r="C5" s="1">
        <v>8.68</v>
      </c>
      <c r="D5" s="1">
        <v>12.3</v>
      </c>
      <c r="E5" s="1">
        <v>11.3</v>
      </c>
      <c r="F5" s="1">
        <v>8.37</v>
      </c>
      <c r="G5" s="1">
        <v>11.1</v>
      </c>
      <c r="H5" s="1">
        <v>9.34</v>
      </c>
      <c r="I5" s="1">
        <v>13.8</v>
      </c>
      <c r="J5" s="1">
        <v>6.6</v>
      </c>
      <c r="K5" s="12">
        <v>0.89</v>
      </c>
      <c r="L5" s="12"/>
      <c r="M5" s="4">
        <f>40.3044/24.305</f>
        <v>1.6582760748817116</v>
      </c>
      <c r="N5" s="58" t="s">
        <v>1248</v>
      </c>
      <c r="O5" s="50">
        <f t="shared" si="7"/>
        <v>30.149666915583403</v>
      </c>
      <c r="P5" s="50">
        <f t="shared" si="0"/>
        <v>27.809499238367298</v>
      </c>
      <c r="Q5" s="50">
        <f t="shared" si="1"/>
        <v>5.804982036802153</v>
      </c>
      <c r="R5" s="50">
        <f t="shared" si="2"/>
        <v>2.1677979441700814</v>
      </c>
      <c r="S5" s="50">
        <f t="shared" si="2"/>
        <v>2.245314319076767</v>
      </c>
      <c r="T5" s="50">
        <f t="shared" si="3"/>
        <v>4.34951070834588</v>
      </c>
      <c r="U5" s="50">
        <f t="shared" si="4"/>
        <v>4.922125747746678</v>
      </c>
      <c r="V5" s="50">
        <f t="shared" si="4"/>
        <v>21.416035103003132</v>
      </c>
      <c r="W5" s="50">
        <f t="shared" si="5"/>
        <v>14.902804781373224</v>
      </c>
      <c r="X5" s="59">
        <f t="shared" si="6"/>
        <v>0.06053594989423129</v>
      </c>
    </row>
    <row r="6" spans="1:24" ht="11.25">
      <c r="A6" s="4" t="s">
        <v>1069</v>
      </c>
      <c r="B6" s="5">
        <v>24.58555555555556</v>
      </c>
      <c r="C6" s="1">
        <v>49.59</v>
      </c>
      <c r="D6" s="1">
        <v>7.23</v>
      </c>
      <c r="E6" s="1">
        <v>9.7</v>
      </c>
      <c r="F6" s="1">
        <v>44.6</v>
      </c>
      <c r="G6" s="1">
        <v>8.15</v>
      </c>
      <c r="H6" s="1">
        <v>31.11</v>
      </c>
      <c r="I6" s="1">
        <v>3.59</v>
      </c>
      <c r="J6" s="1">
        <v>3.72</v>
      </c>
      <c r="K6" s="12">
        <v>0.099</v>
      </c>
      <c r="L6" s="12"/>
      <c r="M6" s="4">
        <f>70.937449/54.938049</f>
        <v>1.2912262137303057</v>
      </c>
      <c r="N6" s="58" t="s">
        <v>1247</v>
      </c>
      <c r="O6" s="50">
        <f t="shared" si="7"/>
        <v>0.09369667015291731</v>
      </c>
      <c r="P6" s="50">
        <f t="shared" si="0"/>
        <v>0.09689428914394024</v>
      </c>
      <c r="Q6" s="50">
        <f t="shared" si="1"/>
        <v>0.1344998175583404</v>
      </c>
      <c r="R6" s="50">
        <f t="shared" si="2"/>
        <v>0.15220354730675237</v>
      </c>
      <c r="S6" s="50">
        <f t="shared" si="2"/>
        <v>0.0806161485950331</v>
      </c>
      <c r="T6" s="50">
        <f t="shared" si="3"/>
        <v>0.1313425758028864</v>
      </c>
      <c r="U6" s="50">
        <f t="shared" si="4"/>
        <v>0.14736800269294845</v>
      </c>
      <c r="V6" s="50">
        <f t="shared" si="4"/>
        <v>0.13261260876794254</v>
      </c>
      <c r="W6" s="50">
        <f t="shared" si="5"/>
        <v>0.11417575930020499</v>
      </c>
      <c r="X6" s="59">
        <f t="shared" si="6"/>
        <v>0.09423536425124124</v>
      </c>
    </row>
    <row r="7" spans="1:24" ht="11.25">
      <c r="A7" s="4" t="s">
        <v>1068</v>
      </c>
      <c r="B7" s="5">
        <v>0.14666666666666664</v>
      </c>
      <c r="C7" s="1">
        <v>0.12</v>
      </c>
      <c r="D7" s="1">
        <v>0.17</v>
      </c>
      <c r="E7" s="1">
        <v>0.175</v>
      </c>
      <c r="F7" s="1">
        <v>0.121</v>
      </c>
      <c r="G7" s="1">
        <v>0.19</v>
      </c>
      <c r="H7" s="1">
        <v>0.15</v>
      </c>
      <c r="I7" s="49">
        <v>0.19626638448700645</v>
      </c>
      <c r="J7" s="1">
        <v>0.104</v>
      </c>
      <c r="K7" s="12">
        <v>0.12</v>
      </c>
      <c r="L7" s="12"/>
      <c r="M7" s="4">
        <f>56.0774/40.078</f>
        <v>1.3992065472328956</v>
      </c>
      <c r="N7" s="58" t="s">
        <v>1249</v>
      </c>
      <c r="O7" s="50">
        <f t="shared" si="7"/>
        <v>0.12249330087345636</v>
      </c>
      <c r="P7" s="50">
        <f t="shared" si="0"/>
        <v>0.406439591037067</v>
      </c>
      <c r="Q7" s="50">
        <f t="shared" si="1"/>
        <v>9.433129425581365</v>
      </c>
      <c r="R7" s="50">
        <f t="shared" si="2"/>
        <v>5.095412538247812</v>
      </c>
      <c r="S7" s="50">
        <f t="shared" si="2"/>
        <v>4.4636877030803985</v>
      </c>
      <c r="T7" s="50">
        <f t="shared" si="3"/>
        <v>8.127967617986533</v>
      </c>
      <c r="U7" s="50">
        <f t="shared" si="4"/>
        <v>8.875478725047595</v>
      </c>
      <c r="V7" s="50">
        <f t="shared" si="4"/>
        <v>2.667852519494705</v>
      </c>
      <c r="W7" s="50">
        <f t="shared" si="5"/>
        <v>5.423080178804129</v>
      </c>
      <c r="X7" s="59">
        <f t="shared" si="6"/>
        <v>0.4855433113795553</v>
      </c>
    </row>
    <row r="8" spans="1:24" ht="11.25">
      <c r="A8" s="4" t="s">
        <v>1070</v>
      </c>
      <c r="B8" s="5">
        <v>7.5488888888888885</v>
      </c>
      <c r="C8" s="1">
        <v>0.17</v>
      </c>
      <c r="D8" s="1">
        <v>11.4</v>
      </c>
      <c r="E8" s="1">
        <v>13.3</v>
      </c>
      <c r="F8" s="1">
        <v>0.55</v>
      </c>
      <c r="G8" s="1">
        <v>12.4</v>
      </c>
      <c r="H8" s="1">
        <v>3.27</v>
      </c>
      <c r="I8" s="1">
        <v>7.12</v>
      </c>
      <c r="J8" s="1">
        <v>6.24</v>
      </c>
      <c r="K8" s="12">
        <v>0.67</v>
      </c>
      <c r="L8" s="12"/>
      <c r="M8" s="4">
        <f>61.97894/45.97954</f>
        <v>1.347967813510096</v>
      </c>
      <c r="N8" s="58" t="s">
        <v>1250</v>
      </c>
      <c r="O8" s="50">
        <f t="shared" si="7"/>
        <v>0.007479382137820276</v>
      </c>
      <c r="P8" s="50">
        <f t="shared" si="0"/>
        <v>0.01610849316863667</v>
      </c>
      <c r="Q8" s="50">
        <f t="shared" si="1"/>
        <v>1.3399168434881243</v>
      </c>
      <c r="R8" s="50">
        <f t="shared" si="2"/>
        <v>2.347408899280458</v>
      </c>
      <c r="S8" s="50">
        <f t="shared" si="2"/>
        <v>2.3686571401978744</v>
      </c>
      <c r="T8" s="50">
        <f t="shared" si="3"/>
        <v>1.64298044388551</v>
      </c>
      <c r="U8" s="50">
        <f t="shared" si="4"/>
        <v>1.3670683585691765</v>
      </c>
      <c r="V8" s="50">
        <f t="shared" si="4"/>
        <v>0.3726224765819077</v>
      </c>
      <c r="W8" s="50">
        <f t="shared" si="5"/>
        <v>0.6239039933728296</v>
      </c>
      <c r="X8" s="59">
        <f t="shared" si="6"/>
        <v>3.02399822950517</v>
      </c>
    </row>
    <row r="9" spans="1:24" ht="11.25">
      <c r="A9" s="4" t="s">
        <v>1295</v>
      </c>
      <c r="B9" s="5">
        <v>0.8366666666666666</v>
      </c>
      <c r="C9" s="1">
        <v>0.01</v>
      </c>
      <c r="D9" s="1">
        <v>2.22</v>
      </c>
      <c r="E9" s="1">
        <v>1.82</v>
      </c>
      <c r="F9" s="1">
        <v>0.021</v>
      </c>
      <c r="G9" s="1">
        <v>1.84</v>
      </c>
      <c r="H9" s="1">
        <v>0.44</v>
      </c>
      <c r="I9" s="1">
        <v>3.16</v>
      </c>
      <c r="J9" s="1">
        <v>3.19</v>
      </c>
      <c r="K9" s="12">
        <v>4.02</v>
      </c>
      <c r="L9" s="12"/>
      <c r="M9" s="4">
        <f>94.196/78.1966</f>
        <v>1.204604803789423</v>
      </c>
      <c r="N9" s="58" t="s">
        <v>1251</v>
      </c>
      <c r="O9" s="50">
        <f t="shared" si="7"/>
        <v>0.008369521983482389</v>
      </c>
      <c r="P9" s="50">
        <f t="shared" si="0"/>
        <v>0.0025750864216051656</v>
      </c>
      <c r="Q9" s="50">
        <f t="shared" si="1"/>
        <v>0.024715115524353484</v>
      </c>
      <c r="R9" s="50">
        <f t="shared" si="2"/>
        <v>1.4879544160241798</v>
      </c>
      <c r="S9" s="50">
        <f t="shared" si="2"/>
        <v>1.1715627720305193</v>
      </c>
      <c r="T9" s="50">
        <f t="shared" si="3"/>
        <v>0.4306433001070903</v>
      </c>
      <c r="U9" s="50">
        <f t="shared" si="4"/>
        <v>0.008313948692795873</v>
      </c>
      <c r="V9" s="50">
        <f t="shared" si="4"/>
        <v>0.04738286398262945</v>
      </c>
      <c r="W9" s="50">
        <f t="shared" si="5"/>
        <v>0</v>
      </c>
      <c r="X9" s="59">
        <f t="shared" si="6"/>
        <v>3.712179777390686</v>
      </c>
    </row>
    <row r="10" spans="1:24" ht="12" customHeight="1">
      <c r="A10" s="4" t="s">
        <v>1296</v>
      </c>
      <c r="B10" s="5" t="s">
        <v>1071</v>
      </c>
      <c r="C10" s="1">
        <v>0.01</v>
      </c>
      <c r="D10" s="1">
        <v>0.52</v>
      </c>
      <c r="E10" s="1">
        <v>0.03</v>
      </c>
      <c r="F10" s="1">
        <v>0.003</v>
      </c>
      <c r="G10" s="1">
        <v>0.01</v>
      </c>
      <c r="H10" s="1">
        <v>0.05</v>
      </c>
      <c r="I10" s="1">
        <v>1.79</v>
      </c>
      <c r="J10" s="1">
        <v>1.41</v>
      </c>
      <c r="K10" s="12">
        <v>4.41</v>
      </c>
      <c r="L10" s="12"/>
      <c r="M10" s="4">
        <f>141.944522/61.947522</f>
        <v>2.29136723176756</v>
      </c>
      <c r="N10" s="58" t="s">
        <v>1173</v>
      </c>
      <c r="O10" s="50">
        <f t="shared" si="7"/>
        <v>0.0008799956852788578</v>
      </c>
      <c r="P10" s="50">
        <f t="shared" si="0"/>
        <v>0.000902506716116283</v>
      </c>
      <c r="Q10" s="50">
        <f t="shared" si="1"/>
        <v>0.009095164900615465</v>
      </c>
      <c r="R10" s="50">
        <f t="shared" si="2"/>
        <v>0.1529517790066266</v>
      </c>
      <c r="S10" s="50">
        <f t="shared" si="2"/>
        <v>0.05067039994068399</v>
      </c>
      <c r="T10" s="50">
        <f t="shared" si="3"/>
        <v>0.11755145475685158</v>
      </c>
      <c r="U10" s="50">
        <f t="shared" si="4"/>
        <v>0.03496610196725251</v>
      </c>
      <c r="V10" s="50">
        <f t="shared" si="4"/>
        <v>0.02490985503303484</v>
      </c>
      <c r="W10" s="50">
        <f t="shared" si="5"/>
        <v>0</v>
      </c>
      <c r="X10" s="59">
        <f t="shared" si="6"/>
        <v>0.00929307834491399</v>
      </c>
    </row>
    <row r="11" spans="1:24" ht="11.25">
      <c r="A11" s="8" t="s">
        <v>1297</v>
      </c>
      <c r="B11" s="5"/>
      <c r="C11" s="1">
        <v>0.002</v>
      </c>
      <c r="D11" s="1">
        <v>0.27</v>
      </c>
      <c r="E11" s="1">
        <v>0.021</v>
      </c>
      <c r="F11" s="1">
        <v>0.002</v>
      </c>
      <c r="G11" s="1">
        <v>0.08</v>
      </c>
      <c r="H11" s="1">
        <v>0.05</v>
      </c>
      <c r="I11" s="1">
        <v>0.35</v>
      </c>
      <c r="J11" s="1">
        <v>0.116</v>
      </c>
      <c r="K11" s="12">
        <v>0.021</v>
      </c>
      <c r="L11" s="12"/>
      <c r="M11" s="8">
        <f>79.8658/47.867</f>
        <v>1.6684939519919777</v>
      </c>
      <c r="N11" s="58" t="s">
        <v>1245</v>
      </c>
      <c r="O11" s="50">
        <f>C34/$M11</f>
        <v>0.0030212774744215977</v>
      </c>
      <c r="P11" s="50">
        <f>F34/$M11</f>
        <v>0.0037182771563962044</v>
      </c>
      <c r="Q11" s="50">
        <f>E34/$M11</f>
        <v>0.5709953573650574</v>
      </c>
      <c r="R11" s="50">
        <f>I34/$M11</f>
        <v>1.3563288163910612</v>
      </c>
      <c r="S11" s="50">
        <f>J34/$M11</f>
        <v>0.41991795455673814</v>
      </c>
      <c r="T11" s="50">
        <f>D34/$M11</f>
        <v>1.6322886180674228</v>
      </c>
      <c r="U11" s="50">
        <f>G34/$M11</f>
        <v>0.5882383973527209</v>
      </c>
      <c r="V11" s="50">
        <f>H34/$M11</f>
        <v>0.2941979977348075</v>
      </c>
      <c r="W11" s="50">
        <f>B34/$M11</f>
        <v>0.4330937888882224</v>
      </c>
      <c r="X11" s="59">
        <f>K34/$M11</f>
        <v>0.06685025222895975</v>
      </c>
    </row>
    <row r="12" spans="1:24" ht="11.25">
      <c r="A12" s="8" t="s">
        <v>1298</v>
      </c>
      <c r="B12" s="5"/>
      <c r="C12" s="1">
        <v>0.08</v>
      </c>
      <c r="D12" s="12"/>
      <c r="F12" s="1">
        <v>0.2801333333333333</v>
      </c>
      <c r="G12" s="1">
        <v>0.05</v>
      </c>
      <c r="H12" s="1">
        <v>0.95</v>
      </c>
      <c r="M12" s="8"/>
      <c r="N12" s="58"/>
      <c r="O12" s="51"/>
      <c r="P12" s="51"/>
      <c r="Q12" s="51"/>
      <c r="R12" s="51"/>
      <c r="S12" s="52"/>
      <c r="T12" s="51"/>
      <c r="U12" s="51"/>
      <c r="V12" s="51"/>
      <c r="W12" s="52"/>
      <c r="X12" s="60"/>
    </row>
    <row r="13" spans="1:24" ht="11.25">
      <c r="A13" s="4" t="s">
        <v>1072</v>
      </c>
      <c r="B13" s="5">
        <v>0.37333333333333335</v>
      </c>
      <c r="C13" s="1">
        <v>0.48</v>
      </c>
      <c r="D13" s="8"/>
      <c r="E13" s="8"/>
      <c r="F13" s="1">
        <v>2.83</v>
      </c>
      <c r="G13" s="1">
        <v>0.59</v>
      </c>
      <c r="H13" s="1">
        <v>9.62</v>
      </c>
      <c r="J13" s="1">
        <v>0.31</v>
      </c>
      <c r="K13" s="1">
        <v>1.36</v>
      </c>
      <c r="M13" s="4"/>
      <c r="N13" s="58"/>
      <c r="O13" s="51"/>
      <c r="P13" s="51"/>
      <c r="Q13" s="51"/>
      <c r="R13" s="51"/>
      <c r="S13" s="52"/>
      <c r="T13" s="51"/>
      <c r="U13" s="51"/>
      <c r="V13" s="51"/>
      <c r="W13" s="52"/>
      <c r="X13" s="60"/>
    </row>
    <row r="14" spans="1:24" ht="11.25">
      <c r="A14" s="4" t="s">
        <v>1073</v>
      </c>
      <c r="B14" s="5">
        <f aca="true" t="shared" si="8" ref="B14:K14">SUM(B2:B11)</f>
        <v>99.48444444444443</v>
      </c>
      <c r="C14" s="5">
        <f t="shared" si="8"/>
        <v>99.18700000000001</v>
      </c>
      <c r="D14" s="5">
        <f t="shared" si="8"/>
        <v>100.24</v>
      </c>
      <c r="E14" s="5">
        <f t="shared" si="8"/>
        <v>100.76599999999999</v>
      </c>
      <c r="F14" s="5">
        <f t="shared" si="8"/>
        <v>96.71299999999998</v>
      </c>
      <c r="G14" s="8">
        <f t="shared" si="8"/>
        <v>99.85000000000001</v>
      </c>
      <c r="H14" s="5">
        <f t="shared" si="8"/>
        <v>87.6</v>
      </c>
      <c r="I14" s="5">
        <f t="shared" si="8"/>
        <v>99.866266384487</v>
      </c>
      <c r="J14" s="5">
        <f t="shared" si="8"/>
        <v>99.90999999999998</v>
      </c>
      <c r="K14" s="5">
        <f t="shared" si="8"/>
        <v>98.62</v>
      </c>
      <c r="L14" s="12"/>
      <c r="N14" s="58"/>
      <c r="O14" s="51"/>
      <c r="P14" s="51"/>
      <c r="Q14" s="51"/>
      <c r="R14" s="51"/>
      <c r="S14" s="52"/>
      <c r="T14" s="51"/>
      <c r="U14" s="51"/>
      <c r="V14" s="51"/>
      <c r="W14" s="52"/>
      <c r="X14" s="60"/>
    </row>
    <row r="15" spans="1:24" ht="11.25">
      <c r="A15" s="4"/>
      <c r="B15" s="9"/>
      <c r="F15" s="4"/>
      <c r="G15" s="8"/>
      <c r="I15" s="4"/>
      <c r="J15" s="4"/>
      <c r="K15" s="4"/>
      <c r="L15" s="4"/>
      <c r="N15" s="58"/>
      <c r="O15" s="51"/>
      <c r="P15" s="51"/>
      <c r="Q15" s="51"/>
      <c r="R15" s="51"/>
      <c r="S15" s="52"/>
      <c r="T15" s="51"/>
      <c r="U15" s="51"/>
      <c r="V15" s="51"/>
      <c r="W15" s="52"/>
      <c r="X15" s="60"/>
    </row>
    <row r="16" spans="1:24" ht="11.25">
      <c r="A16" s="10" t="s">
        <v>1074</v>
      </c>
      <c r="B16" s="5"/>
      <c r="C16" s="4"/>
      <c r="D16" s="5"/>
      <c r="E16" s="4"/>
      <c r="F16" s="42"/>
      <c r="H16" s="8"/>
      <c r="I16" s="8"/>
      <c r="J16" s="8"/>
      <c r="K16" s="8"/>
      <c r="L16" s="8"/>
      <c r="N16" s="61" t="s">
        <v>1178</v>
      </c>
      <c r="O16" s="12"/>
      <c r="P16" s="12"/>
      <c r="Q16" s="12"/>
      <c r="R16" s="12"/>
      <c r="S16" s="12"/>
      <c r="T16" s="12"/>
      <c r="U16" s="12"/>
      <c r="V16" s="12"/>
      <c r="W16" s="12"/>
      <c r="X16" s="62"/>
    </row>
    <row r="17" spans="1:24" ht="11.25">
      <c r="A17" s="4" t="s">
        <v>1252</v>
      </c>
      <c r="B17" s="11">
        <v>36</v>
      </c>
      <c r="C17" s="1">
        <v>0.32</v>
      </c>
      <c r="D17" s="1">
        <v>389</v>
      </c>
      <c r="E17" s="1">
        <v>110</v>
      </c>
      <c r="F17" s="1">
        <v>3.32</v>
      </c>
      <c r="G17" s="1">
        <v>45.25</v>
      </c>
      <c r="H17" s="1">
        <v>185</v>
      </c>
      <c r="I17" s="1">
        <v>346</v>
      </c>
      <c r="J17" s="1">
        <v>287</v>
      </c>
      <c r="K17" s="12">
        <v>29.1</v>
      </c>
      <c r="L17" s="12"/>
      <c r="N17" s="58" t="s">
        <v>1254</v>
      </c>
      <c r="O17" s="42">
        <f>C19</f>
        <v>3990</v>
      </c>
      <c r="P17" s="42">
        <f>F19</f>
        <v>2807</v>
      </c>
      <c r="Q17" s="42">
        <f>E19</f>
        <v>370</v>
      </c>
      <c r="R17" s="42">
        <f>I19</f>
        <v>18</v>
      </c>
      <c r="S17" s="42">
        <f>J19</f>
        <v>66.2</v>
      </c>
      <c r="T17" s="42">
        <f>D19</f>
        <v>280</v>
      </c>
      <c r="U17" s="42">
        <f>G19</f>
        <v>186.4</v>
      </c>
      <c r="V17" s="42">
        <f>H19</f>
        <v>1826</v>
      </c>
      <c r="W17" s="42">
        <f>B19</f>
        <v>1901.1818181818182</v>
      </c>
      <c r="X17" s="63">
        <f>K19</f>
        <v>2.83</v>
      </c>
    </row>
    <row r="18" spans="1:24" ht="11.25">
      <c r="A18" s="4" t="s">
        <v>1253</v>
      </c>
      <c r="B18" s="11">
        <v>191.7</v>
      </c>
      <c r="C18" s="1">
        <v>11</v>
      </c>
      <c r="D18" s="1">
        <v>317</v>
      </c>
      <c r="E18" s="1">
        <v>310</v>
      </c>
      <c r="F18" s="1">
        <v>27.6</v>
      </c>
      <c r="G18" s="1">
        <v>336.5</v>
      </c>
      <c r="H18" s="1">
        <v>160</v>
      </c>
      <c r="I18" s="1">
        <v>416</v>
      </c>
      <c r="J18" s="1">
        <v>169</v>
      </c>
      <c r="K18" s="12">
        <v>7</v>
      </c>
      <c r="L18" s="12"/>
      <c r="N18" s="58" t="s">
        <v>1256</v>
      </c>
      <c r="O18" s="42">
        <f>C21</f>
        <v>2360</v>
      </c>
      <c r="P18" s="42">
        <f>F21</f>
        <v>2460</v>
      </c>
      <c r="Q18" s="42">
        <f>E21</f>
        <v>170</v>
      </c>
      <c r="R18" s="42">
        <f>I21</f>
        <v>0</v>
      </c>
      <c r="S18" s="42">
        <f>J21</f>
        <v>32.2</v>
      </c>
      <c r="T18" s="42">
        <f>D21</f>
        <v>119</v>
      </c>
      <c r="U18" s="42">
        <f>G21</f>
        <v>83.75</v>
      </c>
      <c r="V18" s="42">
        <f>H21</f>
        <v>1635</v>
      </c>
      <c r="W18" s="42">
        <f>B21</f>
        <v>1170.7</v>
      </c>
      <c r="X18" s="63">
        <f>K21</f>
        <v>1.67</v>
      </c>
    </row>
    <row r="19" spans="1:24" ht="11.25">
      <c r="A19" s="4" t="s">
        <v>1254</v>
      </c>
      <c r="B19" s="11">
        <v>1901.1818181818182</v>
      </c>
      <c r="C19" s="1">
        <v>3990</v>
      </c>
      <c r="D19" s="1">
        <v>280</v>
      </c>
      <c r="E19" s="1">
        <v>370</v>
      </c>
      <c r="F19" s="1">
        <v>2807</v>
      </c>
      <c r="G19" s="1">
        <v>186.4</v>
      </c>
      <c r="H19" s="1">
        <v>1826</v>
      </c>
      <c r="I19" s="1">
        <v>18</v>
      </c>
      <c r="J19" s="1">
        <v>66.2</v>
      </c>
      <c r="K19" s="12">
        <v>2.83</v>
      </c>
      <c r="L19" s="12"/>
      <c r="N19" s="58" t="s">
        <v>1259</v>
      </c>
      <c r="O19" s="42">
        <f>C26</f>
        <v>1.7</v>
      </c>
      <c r="P19" s="42">
        <f>F26</f>
        <v>19.5</v>
      </c>
      <c r="Q19" s="42">
        <f>E26</f>
        <v>7</v>
      </c>
      <c r="R19" s="42">
        <f>I26</f>
        <v>683</v>
      </c>
      <c r="S19" s="42">
        <f>J26</f>
        <v>323</v>
      </c>
      <c r="T19" s="42">
        <f>D26</f>
        <v>130</v>
      </c>
      <c r="U19" s="42"/>
      <c r="V19" s="42">
        <f>H26</f>
        <v>10</v>
      </c>
      <c r="W19" s="42">
        <f>B26</f>
        <v>1.2</v>
      </c>
      <c r="X19" s="63">
        <f>K26</f>
        <v>50.3</v>
      </c>
    </row>
    <row r="20" spans="1:24" ht="11.25">
      <c r="A20" s="4" t="s">
        <v>1255</v>
      </c>
      <c r="B20" s="11">
        <v>70.59</v>
      </c>
      <c r="C20" s="1">
        <v>140</v>
      </c>
      <c r="D20" s="1">
        <v>45</v>
      </c>
      <c r="E20" s="1">
        <v>52</v>
      </c>
      <c r="F20" s="1">
        <v>116</v>
      </c>
      <c r="G20" s="1">
        <v>55</v>
      </c>
      <c r="H20" s="1">
        <v>86</v>
      </c>
      <c r="I20" s="1">
        <v>37</v>
      </c>
      <c r="J20" s="1">
        <v>21.1</v>
      </c>
      <c r="K20" s="42">
        <v>0.83</v>
      </c>
      <c r="L20" s="42"/>
      <c r="N20" s="58" t="s">
        <v>1252</v>
      </c>
      <c r="O20" s="42">
        <f>C17</f>
        <v>0.32</v>
      </c>
      <c r="P20" s="42">
        <f>F17</f>
        <v>3.32</v>
      </c>
      <c r="Q20" s="42">
        <f>E17</f>
        <v>110</v>
      </c>
      <c r="R20" s="42">
        <f>I17</f>
        <v>346</v>
      </c>
      <c r="S20" s="42">
        <f>J17</f>
        <v>287</v>
      </c>
      <c r="T20" s="42">
        <f>D17</f>
        <v>389</v>
      </c>
      <c r="U20" s="42">
        <f>G17</f>
        <v>45.25</v>
      </c>
      <c r="V20" s="42">
        <f>H17</f>
        <v>185</v>
      </c>
      <c r="W20" s="42">
        <f>B17</f>
        <v>36</v>
      </c>
      <c r="X20" s="63">
        <f>K17</f>
        <v>29.1</v>
      </c>
    </row>
    <row r="21" spans="1:24" ht="11.25">
      <c r="A21" s="4" t="s">
        <v>1256</v>
      </c>
      <c r="B21" s="11">
        <v>1170.7</v>
      </c>
      <c r="C21" s="1">
        <v>2360</v>
      </c>
      <c r="D21" s="1">
        <v>119</v>
      </c>
      <c r="E21" s="1">
        <v>170</v>
      </c>
      <c r="F21" s="1">
        <v>2460</v>
      </c>
      <c r="G21" s="1">
        <v>83.75</v>
      </c>
      <c r="H21" s="1">
        <v>1635</v>
      </c>
      <c r="J21" s="1">
        <v>32.2</v>
      </c>
      <c r="K21" s="8">
        <v>1.67</v>
      </c>
      <c r="L21" s="8"/>
      <c r="N21" s="58" t="s">
        <v>1253</v>
      </c>
      <c r="O21" s="42">
        <f>C18</f>
        <v>11</v>
      </c>
      <c r="P21" s="42">
        <f>F18</f>
        <v>27.6</v>
      </c>
      <c r="Q21" s="42">
        <f>E18</f>
        <v>310</v>
      </c>
      <c r="R21" s="42">
        <f>I18</f>
        <v>416</v>
      </c>
      <c r="S21" s="42">
        <f>J18</f>
        <v>169</v>
      </c>
      <c r="T21" s="42">
        <f>D18</f>
        <v>317</v>
      </c>
      <c r="U21" s="42">
        <f>G18</f>
        <v>336.5</v>
      </c>
      <c r="V21" s="42">
        <f>H18</f>
        <v>160</v>
      </c>
      <c r="W21" s="42">
        <f>B18</f>
        <v>191.7</v>
      </c>
      <c r="X21" s="63">
        <f>K18</f>
        <v>7</v>
      </c>
    </row>
    <row r="22" spans="1:24" ht="11.25">
      <c r="A22" s="4" t="s">
        <v>1257</v>
      </c>
      <c r="B22" s="11">
        <v>65.77777777777777</v>
      </c>
      <c r="C22" s="1">
        <v>7.1</v>
      </c>
      <c r="D22" s="1">
        <v>127</v>
      </c>
      <c r="E22" s="1">
        <v>125</v>
      </c>
      <c r="F22" s="1">
        <v>6.72</v>
      </c>
      <c r="G22" s="1">
        <v>82.75</v>
      </c>
      <c r="H22" s="1">
        <v>36</v>
      </c>
      <c r="I22" s="1">
        <v>19</v>
      </c>
      <c r="J22" s="1">
        <v>43.4</v>
      </c>
      <c r="K22" s="42">
        <v>2.68</v>
      </c>
      <c r="L22" s="42"/>
      <c r="N22" s="58" t="s">
        <v>1077</v>
      </c>
      <c r="O22" s="42">
        <f>C27</f>
        <v>0.04</v>
      </c>
      <c r="P22" s="42">
        <f>F27</f>
        <v>1.54</v>
      </c>
      <c r="Q22" s="42">
        <f>E27</f>
        <v>16</v>
      </c>
      <c r="R22" s="42">
        <f>I27</f>
        <v>37</v>
      </c>
      <c r="S22" s="42">
        <f>J27</f>
        <v>21.2</v>
      </c>
      <c r="T22" s="42">
        <f>D27</f>
        <v>26</v>
      </c>
      <c r="U22" s="42">
        <f>G27</f>
        <v>25.6</v>
      </c>
      <c r="V22" s="42">
        <f>H27</f>
        <v>10</v>
      </c>
      <c r="W22" s="42">
        <f>B27</f>
        <v>13</v>
      </c>
      <c r="X22" s="63">
        <f>K27</f>
        <v>45.1</v>
      </c>
    </row>
    <row r="23" spans="1:24" ht="11.25">
      <c r="A23" s="4" t="s">
        <v>1075</v>
      </c>
      <c r="B23" s="11">
        <v>57.2</v>
      </c>
      <c r="C23" s="1">
        <v>46</v>
      </c>
      <c r="D23" s="1">
        <v>103</v>
      </c>
      <c r="E23" s="1">
        <v>70</v>
      </c>
      <c r="F23" s="1">
        <v>41.8</v>
      </c>
      <c r="G23" s="1">
        <v>79.75</v>
      </c>
      <c r="H23" s="1">
        <v>77</v>
      </c>
      <c r="I23" s="1">
        <v>127</v>
      </c>
      <c r="J23" s="1">
        <v>67.7</v>
      </c>
      <c r="K23" s="42">
        <v>30.6</v>
      </c>
      <c r="L23" s="42"/>
      <c r="N23" s="58" t="s">
        <v>1076</v>
      </c>
      <c r="O23" s="42">
        <f>C25</f>
        <v>4</v>
      </c>
      <c r="P23" s="42">
        <f>F25</f>
        <v>5.92</v>
      </c>
      <c r="Q23" s="42">
        <f>E25</f>
        <v>18</v>
      </c>
      <c r="R23" s="42">
        <f>I25</f>
        <v>188</v>
      </c>
      <c r="S23" s="42">
        <f>J25</f>
        <v>118</v>
      </c>
      <c r="T23" s="42">
        <f>D25</f>
        <v>172</v>
      </c>
      <c r="U23" s="42">
        <f>G25</f>
        <v>46.4</v>
      </c>
      <c r="V23" s="42">
        <f>H25</f>
        <v>28</v>
      </c>
      <c r="W23" s="42">
        <f>B25</f>
        <v>35</v>
      </c>
      <c r="X23" s="63">
        <f>K25</f>
        <v>99.9</v>
      </c>
    </row>
    <row r="24" spans="1:24" ht="11.25">
      <c r="A24" s="4" t="s">
        <v>1258</v>
      </c>
      <c r="B24" s="4">
        <v>28</v>
      </c>
      <c r="C24" s="1">
        <v>3.5</v>
      </c>
      <c r="D24" s="1">
        <v>32</v>
      </c>
      <c r="E24" s="1">
        <v>44</v>
      </c>
      <c r="F24" s="1">
        <v>7.24</v>
      </c>
      <c r="G24" s="1">
        <v>41.85</v>
      </c>
      <c r="H24" s="1">
        <v>15</v>
      </c>
      <c r="I24" s="1">
        <v>33</v>
      </c>
      <c r="J24" s="1">
        <v>22</v>
      </c>
      <c r="K24" s="12">
        <v>5.07</v>
      </c>
      <c r="L24" s="12"/>
      <c r="N24" s="58" t="s">
        <v>1258</v>
      </c>
      <c r="O24" s="42">
        <f>C24</f>
        <v>3.5</v>
      </c>
      <c r="P24" s="42">
        <f>F24</f>
        <v>7.24</v>
      </c>
      <c r="Q24" s="42">
        <f>E24</f>
        <v>44</v>
      </c>
      <c r="R24" s="42">
        <f>I24</f>
        <v>33</v>
      </c>
      <c r="S24" s="42">
        <f>J24</f>
        <v>22</v>
      </c>
      <c r="T24" s="42">
        <f>D24</f>
        <v>32</v>
      </c>
      <c r="U24" s="42">
        <f>G24</f>
        <v>41.85</v>
      </c>
      <c r="V24" s="42">
        <f>H24</f>
        <v>15</v>
      </c>
      <c r="W24" s="42">
        <f>B24</f>
        <v>28</v>
      </c>
      <c r="X24" s="63">
        <f>K24</f>
        <v>5.07</v>
      </c>
    </row>
    <row r="25" spans="1:24" ht="11.25">
      <c r="A25" s="4" t="s">
        <v>1076</v>
      </c>
      <c r="B25" s="4">
        <v>35</v>
      </c>
      <c r="C25" s="1">
        <v>4</v>
      </c>
      <c r="D25" s="1">
        <v>172</v>
      </c>
      <c r="E25" s="1">
        <v>18</v>
      </c>
      <c r="F25" s="1">
        <v>5.92</v>
      </c>
      <c r="G25" s="1">
        <v>46.4</v>
      </c>
      <c r="H25" s="1">
        <v>28</v>
      </c>
      <c r="I25" s="1">
        <v>188</v>
      </c>
      <c r="J25" s="1">
        <v>118</v>
      </c>
      <c r="K25" s="12">
        <v>99.9</v>
      </c>
      <c r="L25" s="12"/>
      <c r="N25" s="58" t="s">
        <v>1255</v>
      </c>
      <c r="O25" s="42">
        <f>C20</f>
        <v>140</v>
      </c>
      <c r="P25" s="42">
        <f>F20</f>
        <v>116</v>
      </c>
      <c r="Q25" s="42">
        <f>E20</f>
        <v>52</v>
      </c>
      <c r="R25" s="42">
        <f>I20</f>
        <v>37</v>
      </c>
      <c r="S25" s="42">
        <f>J20</f>
        <v>21.1</v>
      </c>
      <c r="T25" s="42">
        <f>D20</f>
        <v>45</v>
      </c>
      <c r="U25" s="42">
        <f>G20</f>
        <v>55</v>
      </c>
      <c r="V25" s="42">
        <f>H20</f>
        <v>86</v>
      </c>
      <c r="W25" s="42">
        <f>B20</f>
        <v>70.59</v>
      </c>
      <c r="X25" s="63">
        <f>K20</f>
        <v>0.83</v>
      </c>
    </row>
    <row r="26" spans="1:24" ht="11.25">
      <c r="A26" s="4" t="s">
        <v>1259</v>
      </c>
      <c r="B26" s="4">
        <v>1.2</v>
      </c>
      <c r="C26" s="1">
        <v>1.7</v>
      </c>
      <c r="D26" s="1">
        <v>130</v>
      </c>
      <c r="E26" s="1">
        <v>7</v>
      </c>
      <c r="F26" s="1">
        <v>19.5</v>
      </c>
      <c r="H26" s="1">
        <v>10</v>
      </c>
      <c r="I26" s="1">
        <v>683</v>
      </c>
      <c r="J26" s="1">
        <v>323</v>
      </c>
      <c r="K26" s="12">
        <v>50.3</v>
      </c>
      <c r="L26" s="12"/>
      <c r="N26" s="58" t="s">
        <v>1311</v>
      </c>
      <c r="O26" s="42">
        <f>C28</f>
        <v>2.2</v>
      </c>
      <c r="P26" s="42">
        <f>F28</f>
        <v>1.48</v>
      </c>
      <c r="Q26" s="42">
        <f>E28</f>
        <v>0.6</v>
      </c>
      <c r="R26" s="42">
        <f>I28</f>
        <v>0</v>
      </c>
      <c r="S26" s="42">
        <f>J28</f>
        <v>3.41</v>
      </c>
      <c r="T26" s="42">
        <f>D28</f>
        <v>18</v>
      </c>
      <c r="U26" s="42">
        <f>G28</f>
        <v>0.5</v>
      </c>
      <c r="V26" s="42">
        <f>H28</f>
        <v>0.92</v>
      </c>
      <c r="W26" s="42">
        <f>B28</f>
        <v>0.1</v>
      </c>
      <c r="X26" s="63">
        <f>K28</f>
        <v>15.2</v>
      </c>
    </row>
    <row r="27" spans="1:24" ht="11.25">
      <c r="A27" s="4" t="s">
        <v>1077</v>
      </c>
      <c r="B27" s="4">
        <v>13</v>
      </c>
      <c r="C27" s="1">
        <v>0.04</v>
      </c>
      <c r="D27" s="1">
        <v>26</v>
      </c>
      <c r="E27" s="1">
        <v>16</v>
      </c>
      <c r="F27" s="1">
        <v>1.54</v>
      </c>
      <c r="G27" s="1">
        <v>25.6</v>
      </c>
      <c r="H27" s="1">
        <v>10</v>
      </c>
      <c r="I27" s="1">
        <v>37</v>
      </c>
      <c r="J27" s="1">
        <v>21.2</v>
      </c>
      <c r="K27" s="12">
        <v>45.1</v>
      </c>
      <c r="L27" s="12"/>
      <c r="N27" s="64" t="s">
        <v>1176</v>
      </c>
      <c r="O27" s="53">
        <f>C22</f>
        <v>7.1</v>
      </c>
      <c r="P27" s="53">
        <f>F22</f>
        <v>6.72</v>
      </c>
      <c r="Q27" s="53">
        <f>E22</f>
        <v>125</v>
      </c>
      <c r="R27" s="53">
        <f>I22</f>
        <v>19</v>
      </c>
      <c r="S27" s="53">
        <f>J22</f>
        <v>43.4</v>
      </c>
      <c r="T27" s="53">
        <f>D22</f>
        <v>127</v>
      </c>
      <c r="U27" s="53">
        <f>G22</f>
        <v>82.75</v>
      </c>
      <c r="V27" s="53">
        <f>H22</f>
        <v>36</v>
      </c>
      <c r="W27" s="53">
        <f>B22</f>
        <v>65.77777777777777</v>
      </c>
      <c r="X27" s="65">
        <f>K22</f>
        <v>2.68</v>
      </c>
    </row>
    <row r="28" spans="1:24" ht="12" thickBot="1">
      <c r="A28" s="8" t="s">
        <v>1311</v>
      </c>
      <c r="B28" s="8">
        <v>0.1</v>
      </c>
      <c r="C28" s="1">
        <v>2.2</v>
      </c>
      <c r="D28" s="1">
        <v>18</v>
      </c>
      <c r="E28" s="1">
        <v>0.6</v>
      </c>
      <c r="F28" s="1">
        <v>1.48</v>
      </c>
      <c r="G28" s="1">
        <v>0.5</v>
      </c>
      <c r="H28" s="1">
        <v>0.92</v>
      </c>
      <c r="J28" s="1">
        <v>3.41</v>
      </c>
      <c r="K28" s="1">
        <v>15.2</v>
      </c>
      <c r="N28" s="66" t="s">
        <v>1177</v>
      </c>
      <c r="O28" s="67">
        <f>C23</f>
        <v>46</v>
      </c>
      <c r="P28" s="67">
        <f>F23</f>
        <v>41.8</v>
      </c>
      <c r="Q28" s="67">
        <f>E23</f>
        <v>70</v>
      </c>
      <c r="R28" s="67">
        <f>I23</f>
        <v>127</v>
      </c>
      <c r="S28" s="67">
        <f>J23</f>
        <v>67.7</v>
      </c>
      <c r="T28" s="67">
        <f>D23</f>
        <v>103</v>
      </c>
      <c r="U28" s="67">
        <f>G23</f>
        <v>79.75</v>
      </c>
      <c r="V28" s="67">
        <f>H23</f>
        <v>77</v>
      </c>
      <c r="W28" s="67">
        <f>B23</f>
        <v>57.2</v>
      </c>
      <c r="X28" s="68">
        <f>K23</f>
        <v>30.6</v>
      </c>
    </row>
    <row r="29" spans="1:16" ht="11.25">
      <c r="A29" s="4"/>
      <c r="B29" s="45"/>
      <c r="C29" s="46"/>
      <c r="D29" s="6"/>
      <c r="E29" s="47"/>
      <c r="F29" s="48"/>
      <c r="H29" s="47"/>
      <c r="I29" s="47"/>
      <c r="J29" s="47"/>
      <c r="K29" s="47"/>
      <c r="L29" s="37"/>
      <c r="M29" s="37"/>
      <c r="N29" s="37"/>
      <c r="O29" s="37"/>
      <c r="P29" s="37"/>
    </row>
    <row r="30" spans="1:16" ht="11.25">
      <c r="A30" s="4"/>
      <c r="B30" s="45"/>
      <c r="C30" s="46"/>
      <c r="D30" s="6"/>
      <c r="E30" s="47"/>
      <c r="F30" s="6"/>
      <c r="G30" s="47"/>
      <c r="H30" s="47"/>
      <c r="I30" s="47"/>
      <c r="J30" s="47"/>
      <c r="K30" s="47"/>
      <c r="L30" s="37"/>
      <c r="M30" s="37"/>
      <c r="N30" s="37"/>
      <c r="O30" s="37"/>
      <c r="P30" s="37"/>
    </row>
    <row r="31" spans="1:6" ht="12.75">
      <c r="A31" s="14" t="s">
        <v>1195</v>
      </c>
      <c r="B31" s="38"/>
      <c r="C31" s="12"/>
      <c r="E31" s="4"/>
      <c r="F31" s="44"/>
    </row>
    <row r="32" spans="1:11" ht="23.25" thickBot="1">
      <c r="A32" s="2" t="s">
        <v>1063</v>
      </c>
      <c r="B32" s="3" t="s">
        <v>1064</v>
      </c>
      <c r="C32" s="3" t="s">
        <v>1065</v>
      </c>
      <c r="D32" s="3" t="s">
        <v>1237</v>
      </c>
      <c r="E32" s="3" t="s">
        <v>1196</v>
      </c>
      <c r="F32" s="3" t="s">
        <v>1236</v>
      </c>
      <c r="G32" s="69" t="s">
        <v>1168</v>
      </c>
      <c r="H32" s="3" t="s">
        <v>1066</v>
      </c>
      <c r="I32" s="3" t="s">
        <v>1067</v>
      </c>
      <c r="J32" s="3" t="s">
        <v>1171</v>
      </c>
      <c r="K32" s="3" t="s">
        <v>1172</v>
      </c>
    </row>
    <row r="33" spans="1:11" ht="11.25">
      <c r="A33" s="4" t="s">
        <v>1078</v>
      </c>
      <c r="B33" s="4">
        <f aca="true" t="shared" si="9" ref="B33:K33">B2/B$14*100</f>
        <v>49.33657969978556</v>
      </c>
      <c r="C33" s="4">
        <f t="shared" si="9"/>
        <v>40.74122616875194</v>
      </c>
      <c r="D33" s="4">
        <f t="shared" si="9"/>
        <v>49.780526735834</v>
      </c>
      <c r="E33" s="4">
        <f t="shared" si="9"/>
        <v>47.59541908977235</v>
      </c>
      <c r="F33" s="4">
        <f t="shared" si="9"/>
        <v>43.82037575093318</v>
      </c>
      <c r="G33" s="4">
        <f t="shared" si="9"/>
        <v>50.57586379569353</v>
      </c>
      <c r="H33" s="4">
        <f t="shared" si="9"/>
        <v>44.748858447488594</v>
      </c>
      <c r="I33" s="4">
        <f t="shared" si="9"/>
        <v>54.17244677167962</v>
      </c>
      <c r="J33" s="4">
        <f t="shared" si="9"/>
        <v>62.32609348413574</v>
      </c>
      <c r="K33" s="4">
        <f t="shared" si="9"/>
        <v>76.50577976069762</v>
      </c>
    </row>
    <row r="34" spans="1:11" ht="11.25">
      <c r="A34" s="4" t="s">
        <v>1079</v>
      </c>
      <c r="B34" s="4">
        <f aca="true" t="shared" si="10" ref="B34:K34">B3/B$14*100</f>
        <v>0.7226143674052895</v>
      </c>
      <c r="C34" s="4">
        <f t="shared" si="10"/>
        <v>0.005040983193362033</v>
      </c>
      <c r="D34" s="4">
        <f t="shared" si="10"/>
        <v>2.723463687150838</v>
      </c>
      <c r="E34" s="4">
        <f t="shared" si="10"/>
        <v>0.9527023003790961</v>
      </c>
      <c r="F34" s="4">
        <f t="shared" si="10"/>
        <v>0.006203922947276996</v>
      </c>
      <c r="G34" s="4">
        <f t="shared" si="10"/>
        <v>0.9814722083124685</v>
      </c>
      <c r="H34" s="4">
        <f t="shared" si="10"/>
        <v>0.4908675799086758</v>
      </c>
      <c r="I34" s="4">
        <f t="shared" si="10"/>
        <v>2.263026427060923</v>
      </c>
      <c r="J34" s="4">
        <f t="shared" si="10"/>
        <v>0.7006305675107597</v>
      </c>
      <c r="K34" s="4">
        <f t="shared" si="10"/>
        <v>0.11153924153315757</v>
      </c>
    </row>
    <row r="35" spans="1:14" ht="11.25">
      <c r="A35" s="4" t="s">
        <v>1293</v>
      </c>
      <c r="B35" s="4">
        <f aca="true" t="shared" si="11" ref="B35:K35">B4/B$14*100</f>
        <v>7.934238741958543</v>
      </c>
      <c r="C35" s="4">
        <f t="shared" si="11"/>
        <v>0.19155736134775725</v>
      </c>
      <c r="D35" s="4">
        <f t="shared" si="11"/>
        <v>13.467677573822826</v>
      </c>
      <c r="E35" s="4">
        <f t="shared" si="11"/>
        <v>15.382172558204157</v>
      </c>
      <c r="F35" s="4">
        <f t="shared" si="11"/>
        <v>0.6824315242004696</v>
      </c>
      <c r="G35" s="4">
        <f t="shared" si="11"/>
        <v>14.621932899349021</v>
      </c>
      <c r="H35" s="4">
        <f t="shared" si="11"/>
        <v>4.06392694063927</v>
      </c>
      <c r="I35" s="4">
        <f t="shared" si="11"/>
        <v>13.518078214744452</v>
      </c>
      <c r="J35" s="4">
        <f t="shared" si="11"/>
        <v>15.574016614953463</v>
      </c>
      <c r="K35" s="4">
        <f t="shared" si="11"/>
        <v>13.009531535185559</v>
      </c>
      <c r="N35" s="8"/>
    </row>
    <row r="36" spans="1:14" ht="11.25">
      <c r="A36" s="4" t="s">
        <v>1294</v>
      </c>
      <c r="B36" s="4">
        <f aca="true" t="shared" si="12" ref="B36:K36">B5/B$14*100</f>
        <v>8.717164045746962</v>
      </c>
      <c r="C36" s="4">
        <f t="shared" si="12"/>
        <v>8.751146823676487</v>
      </c>
      <c r="D36" s="4">
        <f t="shared" si="12"/>
        <v>12.270550678371908</v>
      </c>
      <c r="E36" s="4">
        <f t="shared" si="12"/>
        <v>11.214099994045611</v>
      </c>
      <c r="F36" s="4">
        <f t="shared" si="12"/>
        <v>8.654472511451408</v>
      </c>
      <c r="G36" s="4">
        <f t="shared" si="12"/>
        <v>11.116675012518778</v>
      </c>
      <c r="H36" s="4">
        <f t="shared" si="12"/>
        <v>10.662100456621006</v>
      </c>
      <c r="I36" s="4">
        <f t="shared" si="12"/>
        <v>13.818479952849886</v>
      </c>
      <c r="J36" s="4">
        <f t="shared" si="12"/>
        <v>6.605945350815736</v>
      </c>
      <c r="K36" s="4">
        <f t="shared" si="12"/>
        <v>0.9024538633137295</v>
      </c>
      <c r="N36" s="8"/>
    </row>
    <row r="37" spans="1:14" ht="11.25">
      <c r="A37" s="4" t="s">
        <v>1069</v>
      </c>
      <c r="B37" s="4">
        <f>B6/B$14*100</f>
        <v>24.712964617583992</v>
      </c>
      <c r="C37" s="4">
        <f aca="true" t="shared" si="13" ref="C37:K37">C6/C$14*100</f>
        <v>49.996471311764644</v>
      </c>
      <c r="D37" s="4">
        <f t="shared" si="13"/>
        <v>7.21268954509178</v>
      </c>
      <c r="E37" s="4">
        <f t="shared" si="13"/>
        <v>9.626262826747118</v>
      </c>
      <c r="F37" s="4">
        <f t="shared" si="13"/>
        <v>46.11582724142567</v>
      </c>
      <c r="G37" s="4">
        <f aca="true" t="shared" si="14" ref="G37:G42">G6/G$14*100</f>
        <v>8.162243365047571</v>
      </c>
      <c r="H37" s="4">
        <f t="shared" si="13"/>
        <v>35.513698630136986</v>
      </c>
      <c r="I37" s="4">
        <f t="shared" si="13"/>
        <v>3.5948074659950064</v>
      </c>
      <c r="J37" s="4">
        <f t="shared" si="13"/>
        <v>3.7233510159143237</v>
      </c>
      <c r="K37" s="4">
        <f t="shared" si="13"/>
        <v>0.10038531737984183</v>
      </c>
      <c r="N37" s="8"/>
    </row>
    <row r="38" spans="1:14" ht="11.25">
      <c r="A38" s="4" t="s">
        <v>1068</v>
      </c>
      <c r="B38" s="4">
        <f>B7/B$14*100</f>
        <v>0.1474267333809864</v>
      </c>
      <c r="C38" s="4">
        <f aca="true" t="shared" si="15" ref="C38:K38">C7/C$14*100</f>
        <v>0.12098359664068876</v>
      </c>
      <c r="D38" s="4">
        <f t="shared" si="15"/>
        <v>0.1695929768555467</v>
      </c>
      <c r="E38" s="4">
        <f>E7/E$14*100</f>
        <v>0.17366969017327274</v>
      </c>
      <c r="F38" s="4">
        <f t="shared" si="15"/>
        <v>0.12511244610341943</v>
      </c>
      <c r="G38" s="4">
        <f t="shared" si="14"/>
        <v>0.1902854281422133</v>
      </c>
      <c r="H38" s="4">
        <f t="shared" si="15"/>
        <v>0.17123287671232879</v>
      </c>
      <c r="I38" s="4">
        <f t="shared" si="15"/>
        <v>0.19652921010521932</v>
      </c>
      <c r="J38" s="4">
        <f t="shared" si="15"/>
        <v>0.1040936843158843</v>
      </c>
      <c r="K38" s="4">
        <f t="shared" si="15"/>
        <v>0.12167917258162643</v>
      </c>
      <c r="N38" s="8"/>
    </row>
    <row r="39" spans="1:14" ht="11.25">
      <c r="A39" s="4" t="s">
        <v>1070</v>
      </c>
      <c r="B39" s="4">
        <f>B8/B$14*100</f>
        <v>7.58800929235168</v>
      </c>
      <c r="C39" s="4">
        <f aca="true" t="shared" si="16" ref="C39:D42">C8/C$14*100</f>
        <v>0.17139342857430911</v>
      </c>
      <c r="D39" s="4">
        <f t="shared" si="16"/>
        <v>11.37270550678372</v>
      </c>
      <c r="E39" s="4">
        <f>E8/E$14*100</f>
        <v>13.198896453168729</v>
      </c>
      <c r="F39" s="4">
        <f>F8/F$14*100</f>
        <v>0.5686929368337247</v>
      </c>
      <c r="G39" s="4">
        <f t="shared" si="14"/>
        <v>12.418627941912868</v>
      </c>
      <c r="H39" s="4">
        <f aca="true" t="shared" si="17" ref="H39:K42">H8/H$14*100</f>
        <v>3.732876712328767</v>
      </c>
      <c r="I39" s="4">
        <f t="shared" si="17"/>
        <v>7.129534584368925</v>
      </c>
      <c r="J39" s="4">
        <f t="shared" si="17"/>
        <v>6.245621058953059</v>
      </c>
      <c r="K39" s="4">
        <f t="shared" si="17"/>
        <v>0.6793753802474143</v>
      </c>
      <c r="N39" s="8"/>
    </row>
    <row r="40" spans="1:14" ht="11.25">
      <c r="A40" s="4" t="s">
        <v>1295</v>
      </c>
      <c r="B40" s="4">
        <f>B9/B$14*100</f>
        <v>0.8410025017869907</v>
      </c>
      <c r="C40" s="4">
        <f t="shared" si="16"/>
        <v>0.010081966386724065</v>
      </c>
      <c r="D40" s="4">
        <f t="shared" si="16"/>
        <v>2.214684756584198</v>
      </c>
      <c r="E40" s="4">
        <f>E9/E$14*100</f>
        <v>1.8061647778020367</v>
      </c>
      <c r="F40" s="4">
        <f>F9/F$14*100</f>
        <v>0.021713730315469488</v>
      </c>
      <c r="G40" s="4">
        <f t="shared" si="14"/>
        <v>1.842764146219329</v>
      </c>
      <c r="H40" s="4">
        <f t="shared" si="17"/>
        <v>0.5022831050228311</v>
      </c>
      <c r="I40" s="4">
        <f t="shared" si="17"/>
        <v>3.1642316413772202</v>
      </c>
      <c r="J40" s="4">
        <f t="shared" si="17"/>
        <v>3.1928735862276056</v>
      </c>
      <c r="K40" s="4">
        <f t="shared" si="17"/>
        <v>4.076252281484486</v>
      </c>
      <c r="N40" s="8"/>
    </row>
    <row r="41" spans="1:14" ht="11.25">
      <c r="A41" s="4" t="s">
        <v>1296</v>
      </c>
      <c r="B41" s="4"/>
      <c r="C41" s="4">
        <f t="shared" si="16"/>
        <v>0.010081966386724065</v>
      </c>
      <c r="D41" s="4">
        <f t="shared" si="16"/>
        <v>0.5187549880287311</v>
      </c>
      <c r="E41" s="4">
        <f>E10/E$14*100</f>
        <v>0.029771946886846753</v>
      </c>
      <c r="F41" s="4">
        <f>F10/F$14*100</f>
        <v>0.003101961473638498</v>
      </c>
      <c r="G41" s="4">
        <f t="shared" si="14"/>
        <v>0.010015022533800702</v>
      </c>
      <c r="H41" s="4">
        <f t="shared" si="17"/>
        <v>0.057077625570776266</v>
      </c>
      <c r="I41" s="4">
        <f t="shared" si="17"/>
        <v>1.7923970373624125</v>
      </c>
      <c r="J41" s="4">
        <f t="shared" si="17"/>
        <v>1.4112701431288162</v>
      </c>
      <c r="K41" s="4">
        <f t="shared" si="17"/>
        <v>4.471709592374771</v>
      </c>
      <c r="N41" s="8"/>
    </row>
    <row r="42" spans="1:14" ht="11.25">
      <c r="A42" s="8" t="s">
        <v>1297</v>
      </c>
      <c r="B42" s="4">
        <f>B11/B$14*100</f>
        <v>0</v>
      </c>
      <c r="C42" s="4">
        <f t="shared" si="16"/>
        <v>0.0020163932773448134</v>
      </c>
      <c r="D42" s="4">
        <f t="shared" si="16"/>
        <v>0.26935355147645657</v>
      </c>
      <c r="E42" s="4">
        <f>E11/E$14*100</f>
        <v>0.020840362820792734</v>
      </c>
      <c r="F42" s="4">
        <f>F11/F$14*100</f>
        <v>0.0020679743157589986</v>
      </c>
      <c r="G42" s="4">
        <f t="shared" si="14"/>
        <v>0.08012018027040561</v>
      </c>
      <c r="H42" s="4">
        <f t="shared" si="17"/>
        <v>0.057077625570776266</v>
      </c>
      <c r="I42" s="4">
        <f t="shared" si="17"/>
        <v>0.3504686944563376</v>
      </c>
      <c r="J42" s="4">
        <f t="shared" si="17"/>
        <v>0.1161044940446402</v>
      </c>
      <c r="K42" s="4">
        <f t="shared" si="17"/>
        <v>0.021293855201784628</v>
      </c>
      <c r="N42" s="8"/>
    </row>
    <row r="43" spans="1:14" ht="11.25">
      <c r="A43" s="4" t="s">
        <v>1073</v>
      </c>
      <c r="B43" s="5">
        <f>SUM(B33:B42)</f>
        <v>100</v>
      </c>
      <c r="C43" s="5">
        <f aca="true" t="shared" si="18" ref="C43:K43">SUM(C33:C42)</f>
        <v>99.99999999999996</v>
      </c>
      <c r="D43" s="5">
        <f t="shared" si="18"/>
        <v>99.99999999999999</v>
      </c>
      <c r="E43" s="5">
        <f t="shared" si="18"/>
        <v>100.00000000000001</v>
      </c>
      <c r="F43" s="5">
        <f t="shared" si="18"/>
        <v>100.00000000000001</v>
      </c>
      <c r="G43" s="5">
        <f>SUM(G33:G42)</f>
        <v>100</v>
      </c>
      <c r="H43" s="5">
        <f t="shared" si="18"/>
        <v>99.99999999999999</v>
      </c>
      <c r="I43" s="5">
        <f t="shared" si="18"/>
        <v>99.99999999999999</v>
      </c>
      <c r="J43" s="5">
        <f t="shared" si="18"/>
        <v>100.00000000000001</v>
      </c>
      <c r="K43" s="5">
        <f t="shared" si="18"/>
        <v>99.99999999999997</v>
      </c>
      <c r="L43" s="12"/>
      <c r="N43" s="8"/>
    </row>
    <row r="44" spans="2:14" ht="11.25">
      <c r="B44" s="4"/>
      <c r="C44" s="44"/>
      <c r="N44" s="8"/>
    </row>
    <row r="45" spans="14:23" ht="11.25">
      <c r="N45" s="8"/>
      <c r="Q45" s="43"/>
      <c r="R45" s="8"/>
      <c r="S45" s="8"/>
      <c r="T45" s="8"/>
      <c r="U45" s="8"/>
      <c r="V45" s="8"/>
      <c r="W45" s="8"/>
    </row>
    <row r="46" spans="14:23" ht="11.25">
      <c r="N46" s="8"/>
      <c r="Q46" s="43"/>
      <c r="R46" s="8"/>
      <c r="S46" s="8"/>
      <c r="T46" s="8"/>
      <c r="U46" s="8"/>
      <c r="V46" s="8"/>
      <c r="W46" s="8"/>
    </row>
  </sheetData>
  <printOptions/>
  <pageMargins left="0.75" right="0.75" top="1" bottom="1" header="0.5" footer="0.5"/>
  <pageSetup horizontalDpi="600" verticalDpi="600" orientation="portrait"/>
  <ignoredErrors>
    <ignoredError sqref="P502:P65536 M50 P31 P12:P13 O309:O501" formula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W12"/>
  <sheetViews>
    <sheetView zoomScale="125" zoomScaleNormal="125" workbookViewId="0" topLeftCell="A1">
      <selection activeCell="F18" sqref="F18"/>
    </sheetView>
  </sheetViews>
  <sheetFormatPr defaultColWidth="11.421875" defaultRowHeight="12.75"/>
  <cols>
    <col min="1" max="1" width="6.421875" style="7" customWidth="1"/>
    <col min="2" max="2" width="13.28125" style="7" customWidth="1"/>
    <col min="3" max="10" width="9.140625" style="7" customWidth="1"/>
    <col min="11" max="11" width="8.00390625" style="7" customWidth="1"/>
    <col min="12" max="16384" width="9.140625" style="7" customWidth="1"/>
  </cols>
  <sheetData>
    <row r="1" spans="2:23" s="23" customFormat="1" ht="11.25">
      <c r="B1" s="70" t="s">
        <v>1234</v>
      </c>
      <c r="W1" s="70"/>
    </row>
    <row r="2" spans="2:22" s="23" customFormat="1" ht="11.25">
      <c r="B2" s="23" t="str">
        <f>'recalc raw'!C1</f>
        <v>Sample</v>
      </c>
      <c r="C2" s="23" t="str">
        <f>'blk, drift &amp; conc calc'!C2</f>
        <v>Si 251.611</v>
      </c>
      <c r="D2" s="23" t="str">
        <f>'blk, drift &amp; conc calc'!D2</f>
        <v>Al 396.152</v>
      </c>
      <c r="E2" s="23" t="str">
        <f>'blk, drift &amp; conc calc'!E2</f>
        <v>Fe 259.940</v>
      </c>
      <c r="F2" s="23" t="str">
        <f>'blk, drift &amp; conc calc'!F2</f>
        <v>Mg 285.213</v>
      </c>
      <c r="G2" s="23" t="str">
        <f>'blk, drift &amp; conc calc'!G2</f>
        <v>Mn 257.610</v>
      </c>
      <c r="H2" s="23" t="str">
        <f>'blk, drift &amp; conc calc'!H2</f>
        <v>Ca 393.366</v>
      </c>
      <c r="I2" s="23" t="str">
        <f>'blk, drift &amp; conc calc'!I2</f>
        <v>Na 589.592</v>
      </c>
      <c r="J2" s="23" t="str">
        <f>'blk, drift &amp; conc calc'!J2</f>
        <v>K 766.490</v>
      </c>
      <c r="K2" s="23" t="s">
        <v>1215</v>
      </c>
      <c r="L2" s="23" t="str">
        <f>'blk, drift &amp; conc calc'!L2</f>
        <v>Ti 334.941</v>
      </c>
      <c r="M2" s="23">
        <f>'blk, drift &amp; conc calc'!M2</f>
        <v>0</v>
      </c>
      <c r="N2" s="23">
        <f>'blk, drift &amp; conc calc'!N2</f>
        <v>0</v>
      </c>
      <c r="O2" s="23">
        <f>'blk, drift &amp; conc calc'!O2</f>
        <v>0</v>
      </c>
      <c r="P2" s="23">
        <f>'blk, drift &amp; conc calc'!P2</f>
        <v>0</v>
      </c>
      <c r="Q2" s="23">
        <f>'blk, drift &amp; conc calc'!Q2</f>
        <v>0</v>
      </c>
      <c r="R2" s="23">
        <f>'blk, drift &amp; conc calc'!R2</f>
        <v>0</v>
      </c>
      <c r="S2" s="23">
        <f>'blk, drift &amp; conc calc'!S2</f>
        <v>0</v>
      </c>
      <c r="T2" s="23" t="str">
        <f>'blk, drift &amp; conc calc'!T2</f>
        <v>P 178.229</v>
      </c>
      <c r="U2" s="23">
        <f>'blk, drift &amp; conc calc'!U2</f>
        <v>0</v>
      </c>
      <c r="V2" s="23">
        <f>'blk, drift &amp; conc calc'!V2</f>
        <v>0</v>
      </c>
    </row>
    <row r="4" spans="1:22" ht="11.25">
      <c r="A4" s="7">
        <f>'blk, drift &amp; conc calc'!A5</f>
        <v>2</v>
      </c>
      <c r="B4" s="7" t="str">
        <f>'blk, drift &amp; conc calc'!B5</f>
        <v>Blank 1</v>
      </c>
      <c r="C4" s="7">
        <f>'blk, drift &amp; conc calc'!C5</f>
        <v>5714.662841650866</v>
      </c>
      <c r="D4" s="7">
        <f>'blk, drift &amp; conc calc'!D5</f>
        <v>6181.61</v>
      </c>
      <c r="E4" s="7">
        <f>'blk, drift &amp; conc calc'!E5</f>
        <v>18235.23596186028</v>
      </c>
      <c r="F4" s="7">
        <f>'blk, drift &amp; conc calc'!F5</f>
        <v>729.14</v>
      </c>
      <c r="G4" s="7">
        <f>'blk, drift &amp; conc calc'!G5</f>
        <v>21177.069739371538</v>
      </c>
      <c r="H4" s="7">
        <f>'blk, drift &amp; conc calc'!H5</f>
        <v>8395.765</v>
      </c>
      <c r="I4" s="7">
        <f>'blk, drift &amp; conc calc'!I5</f>
        <v>2344.6627652474367</v>
      </c>
      <c r="J4" s="7">
        <f>'blk, drift &amp; conc calc'!J5</f>
        <v>43.94</v>
      </c>
      <c r="K4" s="7">
        <f>'blk, drift &amp; conc calc'!K5</f>
        <v>10.295</v>
      </c>
      <c r="L4" s="7">
        <f>'blk, drift &amp; conc calc'!L5</f>
        <v>627.695</v>
      </c>
      <c r="M4" s="7">
        <f>'blk, drift &amp; conc calc'!M5</f>
        <v>0</v>
      </c>
      <c r="N4" s="7">
        <f>'blk, drift &amp; conc calc'!N5</f>
        <v>0</v>
      </c>
      <c r="O4" s="7">
        <f>'blk, drift &amp; conc calc'!O5</f>
        <v>0</v>
      </c>
      <c r="P4" s="7">
        <f>'blk, drift &amp; conc calc'!P5</f>
        <v>0</v>
      </c>
      <c r="Q4" s="7">
        <f>'blk, drift &amp; conc calc'!Q5</f>
        <v>0</v>
      </c>
      <c r="R4" s="7">
        <f>'blk, drift &amp; conc calc'!R5</f>
        <v>0</v>
      </c>
      <c r="S4" s="7">
        <f>'blk, drift &amp; conc calc'!S5</f>
        <v>0</v>
      </c>
      <c r="T4" s="7">
        <f>'blk, drift &amp; conc calc'!T5</f>
        <v>10.295</v>
      </c>
      <c r="U4" s="7">
        <f>'blk, drift &amp; conc calc'!U5</f>
        <v>0</v>
      </c>
      <c r="V4" s="7">
        <f>'blk, drift &amp; conc calc'!V5</f>
        <v>0</v>
      </c>
    </row>
    <row r="5" spans="1:22" ht="11.25">
      <c r="A5" s="7">
        <f>'blk, drift &amp; conc calc'!A32</f>
        <v>29</v>
      </c>
      <c r="B5" s="7" t="str">
        <f>'blk, drift &amp; conc calc'!B32</f>
        <v>Blank (2)</v>
      </c>
      <c r="C5" s="7">
        <f>'blk, drift &amp; conc calc'!C32</f>
        <v>6915.500792385649</v>
      </c>
      <c r="D5" s="7">
        <f>'blk, drift &amp; conc calc'!D32</f>
        <v>8509.323277211692</v>
      </c>
      <c r="E5" s="7">
        <f>'blk, drift &amp; conc calc'!E32</f>
        <v>19418.368197506523</v>
      </c>
      <c r="F5" s="7">
        <f>'blk, drift &amp; conc calc'!F32</f>
        <v>776.8431922447566</v>
      </c>
      <c r="G5" s="7">
        <f>'blk, drift &amp; conc calc'!G32</f>
        <v>19763.844380428392</v>
      </c>
      <c r="H5" s="7">
        <f>'blk, drift &amp; conc calc'!H32</f>
        <v>8535.096827497086</v>
      </c>
      <c r="I5" s="7">
        <f>'blk, drift &amp; conc calc'!I32</f>
        <v>2631.0079443873838</v>
      </c>
      <c r="J5" s="7">
        <f>'blk, drift &amp; conc calc'!J32</f>
        <v>172.065</v>
      </c>
      <c r="K5" s="7">
        <f>'blk, drift &amp; conc calc'!K32</f>
        <v>63.98480363345395</v>
      </c>
      <c r="L5" s="7">
        <f>'blk, drift &amp; conc calc'!L32</f>
        <v>861.85</v>
      </c>
      <c r="M5" s="7">
        <f>'blk, drift &amp; conc calc'!M33</f>
        <v>0</v>
      </c>
      <c r="N5" s="7">
        <f>'blk, drift &amp; conc calc'!N33</f>
        <v>0</v>
      </c>
      <c r="O5" s="7">
        <f>'blk, drift &amp; conc calc'!O33</f>
        <v>0</v>
      </c>
      <c r="P5" s="7">
        <f>'blk, drift &amp; conc calc'!P33</f>
        <v>0</v>
      </c>
      <c r="Q5" s="7">
        <f>'blk, drift &amp; conc calc'!Q33</f>
        <v>0</v>
      </c>
      <c r="R5" s="7">
        <f>'blk, drift &amp; conc calc'!R33</f>
        <v>0</v>
      </c>
      <c r="S5" s="7">
        <f>'blk, drift &amp; conc calc'!S33</f>
        <v>0</v>
      </c>
      <c r="T5" s="7">
        <f>'blk, drift &amp; conc calc'!T33</f>
        <v>48.087467976535365</v>
      </c>
      <c r="U5" s="7">
        <f>'blk, drift &amp; conc calc'!U33</f>
        <v>0</v>
      </c>
      <c r="V5" s="7">
        <f>'blk, drift &amp; conc calc'!V33</f>
        <v>0</v>
      </c>
    </row>
    <row r="9" spans="2:22" ht="11.25">
      <c r="B9" s="7" t="s">
        <v>1260</v>
      </c>
      <c r="C9" s="7">
        <f>AVERAGE(C4:C5)</f>
        <v>6315.081817018257</v>
      </c>
      <c r="D9" s="7">
        <f>AVERAGE(D4:D5)</f>
        <v>7345.466638605845</v>
      </c>
      <c r="E9" s="7">
        <f>AVERAGE(E4:E5)</f>
        <v>18826.802079683403</v>
      </c>
      <c r="F9" s="7">
        <f aca="true" t="shared" si="0" ref="F9:V9">AVERAGE(F4:F5)</f>
        <v>752.9915961223783</v>
      </c>
      <c r="G9" s="7">
        <f t="shared" si="0"/>
        <v>20470.457059899963</v>
      </c>
      <c r="H9" s="7">
        <f t="shared" si="0"/>
        <v>8465.430913748543</v>
      </c>
      <c r="I9" s="7">
        <f t="shared" si="0"/>
        <v>2487.83535481741</v>
      </c>
      <c r="J9" s="7">
        <f t="shared" si="0"/>
        <v>108.0025</v>
      </c>
      <c r="K9" s="7">
        <f t="shared" si="0"/>
        <v>37.139901816726976</v>
      </c>
      <c r="L9" s="7">
        <f t="shared" si="0"/>
        <v>744.7725</v>
      </c>
      <c r="M9" s="7">
        <f t="shared" si="0"/>
        <v>0</v>
      </c>
      <c r="N9" s="7">
        <f t="shared" si="0"/>
        <v>0</v>
      </c>
      <c r="O9" s="7">
        <f t="shared" si="0"/>
        <v>0</v>
      </c>
      <c r="P9" s="7">
        <f t="shared" si="0"/>
        <v>0</v>
      </c>
      <c r="Q9" s="7">
        <f t="shared" si="0"/>
        <v>0</v>
      </c>
      <c r="R9" s="7">
        <f t="shared" si="0"/>
        <v>0</v>
      </c>
      <c r="S9" s="7">
        <f t="shared" si="0"/>
        <v>0</v>
      </c>
      <c r="T9" s="7">
        <f t="shared" si="0"/>
        <v>29.191233988267683</v>
      </c>
      <c r="U9" s="7">
        <f t="shared" si="0"/>
        <v>0</v>
      </c>
      <c r="V9" s="7">
        <f t="shared" si="0"/>
        <v>0</v>
      </c>
    </row>
    <row r="12" ht="11.25">
      <c r="B12" s="71" t="s">
        <v>1308</v>
      </c>
    </row>
  </sheetData>
  <printOptions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Ocean Drilling Program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mm</cp:lastModifiedBy>
  <cp:lastPrinted>2003-05-31T03:09:19Z</cp:lastPrinted>
  <dcterms:created xsi:type="dcterms:W3CDTF">2003-05-18T01:34:24Z</dcterms:created>
  <dcterms:modified xsi:type="dcterms:W3CDTF">2005-02-04T19:55:00Z</dcterms:modified>
  <cp:category/>
  <cp:version/>
  <cp:contentType/>
  <cp:contentStatus/>
</cp:coreProperties>
</file>