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480" windowHeight="1141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<sst xmlns="http://schemas.openxmlformats.org/spreadsheetml/2006/main" count="6666" uniqueCount="1291">
  <si>
    <t xml:space="preserve">    20,768.17</t>
  </si>
  <si>
    <t xml:space="preserve">      221.61</t>
  </si>
  <si>
    <t xml:space="preserve">      191.08</t>
  </si>
  <si>
    <t xml:space="preserve">      209.00</t>
  </si>
  <si>
    <t xml:space="preserve">  3,886,210.60</t>
  </si>
  <si>
    <t xml:space="preserve">  3,400,919.76</t>
  </si>
  <si>
    <t xml:space="preserve">  3,835,488.34</t>
  </si>
  <si>
    <t xml:space="preserve">   388,194.88</t>
  </si>
  <si>
    <t xml:space="preserve">   386,668.66</t>
  </si>
  <si>
    <t xml:space="preserve">   412,466.40</t>
  </si>
  <si>
    <t xml:space="preserve">  4,056,205.18</t>
  </si>
  <si>
    <t xml:space="preserve">  4,148,632.36</t>
  </si>
  <si>
    <t xml:space="preserve">  4,024,453.51</t>
  </si>
  <si>
    <t xml:space="preserve">   706,456.81</t>
  </si>
  <si>
    <t xml:space="preserve">   715,123.02</t>
  </si>
  <si>
    <t xml:space="preserve">   665,472.31</t>
  </si>
  <si>
    <t xml:space="preserve">   344,533.36</t>
  </si>
  <si>
    <t xml:space="preserve">   345,206.91</t>
  </si>
  <si>
    <t xml:space="preserve">   371,272.04</t>
  </si>
  <si>
    <t xml:space="preserve">  1,485,679.13</t>
  </si>
  <si>
    <t xml:space="preserve">  1,257,353.99</t>
  </si>
  <si>
    <t xml:space="preserve">  1,422,473.03</t>
  </si>
  <si>
    <t xml:space="preserve">  3,325,629.68</t>
  </si>
  <si>
    <t xml:space="preserve">  3,657,162.03</t>
  </si>
  <si>
    <t xml:space="preserve">  3,183,560.10</t>
  </si>
  <si>
    <t xml:space="preserve">  3,504,328.08</t>
  </si>
  <si>
    <t xml:space="preserve">  3,517,659.15</t>
  </si>
  <si>
    <t xml:space="preserve">  4,102,635.60</t>
  </si>
  <si>
    <t xml:space="preserve">   380,004.09</t>
  </si>
  <si>
    <t xml:space="preserve">   372,013.29</t>
  </si>
  <si>
    <t xml:space="preserve">   387,489.95</t>
  </si>
  <si>
    <t xml:space="preserve">    20,155.95</t>
  </si>
  <si>
    <t xml:space="preserve">    18,363.91</t>
  </si>
  <si>
    <t xml:space="preserve">    16,825.83</t>
  </si>
  <si>
    <t>Print Date: 06-02-2005</t>
  </si>
  <si>
    <t xml:space="preserve">   320,087.46</t>
  </si>
  <si>
    <t xml:space="preserve">  1,968,927.29</t>
  </si>
  <si>
    <t xml:space="preserve">  1,915,903.41</t>
  </si>
  <si>
    <t xml:space="preserve">  1,930,645.45</t>
  </si>
  <si>
    <t xml:space="preserve">  4,173,951.45</t>
  </si>
  <si>
    <t xml:space="preserve">  4,386,973.56</t>
  </si>
  <si>
    <t xml:space="preserve">  4,453,152.95</t>
  </si>
  <si>
    <t xml:space="preserve">   592,994.18</t>
  </si>
  <si>
    <t xml:space="preserve">   595,972.32</t>
  </si>
  <si>
    <t xml:space="preserve">   553,908.94</t>
  </si>
  <si>
    <t xml:space="preserve">    55,305.83</t>
  </si>
  <si>
    <t xml:space="preserve">    49,661.89</t>
  </si>
  <si>
    <t xml:space="preserve">    46,163.09</t>
  </si>
  <si>
    <t xml:space="preserve">       34.03</t>
  </si>
  <si>
    <t xml:space="preserve">       51.90</t>
  </si>
  <si>
    <t xml:space="preserve">       38.80</t>
  </si>
  <si>
    <t xml:space="preserve">     7,903.61</t>
  </si>
  <si>
    <t xml:space="preserve">     7,220.12</t>
  </si>
  <si>
    <t xml:space="preserve">     6,650.00</t>
  </si>
  <si>
    <t xml:space="preserve">    28,309.04</t>
  </si>
  <si>
    <t xml:space="preserve">    28,822.20</t>
  </si>
  <si>
    <t xml:space="preserve">    27,975.23</t>
  </si>
  <si>
    <t xml:space="preserve">    23,635.87</t>
  </si>
  <si>
    <t xml:space="preserve">    22,871.95</t>
  </si>
  <si>
    <t xml:space="preserve">    23,581.02</t>
  </si>
  <si>
    <t xml:space="preserve">      572.36</t>
  </si>
  <si>
    <t xml:space="preserve">      472.36</t>
  </si>
  <si>
    <t xml:space="preserve">      539.65</t>
  </si>
  <si>
    <t xml:space="preserve">      780.85</t>
  </si>
  <si>
    <t xml:space="preserve">      782.64</t>
  </si>
  <si>
    <t xml:space="preserve">      818.93</t>
  </si>
  <si>
    <t xml:space="preserve">     1,224.53</t>
  </si>
  <si>
    <t xml:space="preserve">     1,149.18</t>
  </si>
  <si>
    <t xml:space="preserve">     1,270.05</t>
  </si>
  <si>
    <t xml:space="preserve">     7,327.69</t>
  </si>
  <si>
    <t xml:space="preserve">     7,853.36</t>
  </si>
  <si>
    <t xml:space="preserve">     7,722.43</t>
  </si>
  <si>
    <t xml:space="preserve">     6,503.37</t>
  </si>
  <si>
    <t xml:space="preserve">     5,889.42</t>
  </si>
  <si>
    <t xml:space="preserve">     6,137.88</t>
  </si>
  <si>
    <t xml:space="preserve">     6,832.39</t>
  </si>
  <si>
    <t xml:space="preserve">     6,609.91</t>
  </si>
  <si>
    <t xml:space="preserve">     6,381.28</t>
  </si>
  <si>
    <t xml:space="preserve">      206.30</t>
  </si>
  <si>
    <t xml:space="preserve">       87.63</t>
  </si>
  <si>
    <t xml:space="preserve">       93.06</t>
  </si>
  <si>
    <t xml:space="preserve">       20.97</t>
  </si>
  <si>
    <t xml:space="preserve">       15.31</t>
  </si>
  <si>
    <t xml:space="preserve">       73.34</t>
  </si>
  <si>
    <t xml:space="preserve">  2,730,315.21</t>
  </si>
  <si>
    <t xml:space="preserve">  2,904,959.62</t>
  </si>
  <si>
    <t xml:space="preserve">  2,736,649.97</t>
  </si>
  <si>
    <t xml:space="preserve">   244,276.40</t>
  </si>
  <si>
    <t xml:space="preserve">   257,257.54</t>
  </si>
  <si>
    <t xml:space="preserve">   258,526.19</t>
  </si>
  <si>
    <t xml:space="preserve">  2,315,604.70</t>
  </si>
  <si>
    <t xml:space="preserve">  2,503,414.33</t>
  </si>
  <si>
    <t xml:space="preserve">  2,375,723.19</t>
  </si>
  <si>
    <t xml:space="preserve">  4,015,808.48</t>
  </si>
  <si>
    <t xml:space="preserve">  4,098,932.01</t>
  </si>
  <si>
    <t xml:space="preserve">  4,439,440.02</t>
  </si>
  <si>
    <t xml:space="preserve">   302,415.75</t>
  </si>
  <si>
    <t xml:space="preserve">   295,021.49</t>
  </si>
  <si>
    <t xml:space="preserve">   288,402.50</t>
  </si>
  <si>
    <t xml:space="preserve">     2,932.63</t>
  </si>
  <si>
    <t xml:space="preserve">     3,052.66</t>
  </si>
  <si>
    <t xml:space="preserve">     2,721.46</t>
  </si>
  <si>
    <t xml:space="preserve">    51,908.71</t>
  </si>
  <si>
    <t xml:space="preserve">    50,771.72</t>
  </si>
  <si>
    <t xml:space="preserve">    54,655.44</t>
  </si>
  <si>
    <t xml:space="preserve">    56,513.64</t>
  </si>
  <si>
    <t xml:space="preserve">    50,927.32</t>
  </si>
  <si>
    <t xml:space="preserve">    52,840.10</t>
  </si>
  <si>
    <t xml:space="preserve">     7,777.18</t>
  </si>
  <si>
    <t xml:space="preserve">     7,661.88</t>
  </si>
  <si>
    <t xml:space="preserve">     7,696.65</t>
  </si>
  <si>
    <t xml:space="preserve">      223.40</t>
  </si>
  <si>
    <t xml:space="preserve">      170.47</t>
  </si>
  <si>
    <t xml:space="preserve">      109.89</t>
  </si>
  <si>
    <t>bhvo2-2  unignited</t>
  </si>
  <si>
    <t xml:space="preserve">      154.43</t>
  </si>
  <si>
    <t xml:space="preserve">      177.99</t>
  </si>
  <si>
    <t xml:space="preserve">      214.25</t>
  </si>
  <si>
    <t xml:space="preserve">  3,762,486.44</t>
  </si>
  <si>
    <t xml:space="preserve">  3,749,658.66</t>
  </si>
  <si>
    <t xml:space="preserve">  3,488,846.56</t>
  </si>
  <si>
    <t xml:space="preserve">   346,278.32</t>
  </si>
  <si>
    <t xml:space="preserve">   349,129.17</t>
  </si>
  <si>
    <t xml:space="preserve">   356,360.98</t>
  </si>
  <si>
    <t xml:space="preserve">  3,741,699.35</t>
  </si>
  <si>
    <t xml:space="preserve">  3,615,769.42</t>
  </si>
  <si>
    <t xml:space="preserve">  3,873,355.30</t>
  </si>
  <si>
    <t xml:space="preserve">   610,945.68</t>
  </si>
  <si>
    <t xml:space="preserve">   636,664.59</t>
  </si>
  <si>
    <t xml:space="preserve">   626,185.12</t>
  </si>
  <si>
    <t xml:space="preserve">   368,749.31</t>
  </si>
  <si>
    <t xml:space="preserve">   355,503.91</t>
  </si>
  <si>
    <t xml:space="preserve">   360,810.49</t>
  </si>
  <si>
    <t xml:space="preserve">  1,248,982.50</t>
  </si>
  <si>
    <t xml:space="preserve">  1,240,360.53</t>
  </si>
  <si>
    <t xml:space="preserve">  1,331,019.42</t>
  </si>
  <si>
    <t xml:space="preserve">  3,712,748.06</t>
  </si>
  <si>
    <t xml:space="preserve">  3,662,243.44</t>
  </si>
  <si>
    <t xml:space="preserve">  3,674,668.71</t>
  </si>
  <si>
    <t xml:space="preserve">  4,080,251.48</t>
  </si>
  <si>
    <t xml:space="preserve">  4,131,125.13</t>
  </si>
  <si>
    <t xml:space="preserve">  4,178,344.48</t>
  </si>
  <si>
    <t xml:space="preserve">   416,573.06</t>
  </si>
  <si>
    <t xml:space="preserve">   448,960.71</t>
  </si>
  <si>
    <t xml:space="preserve">   441,960.54</t>
  </si>
  <si>
    <t xml:space="preserve">    21,497.85</t>
  </si>
  <si>
    <t xml:space="preserve">    21,595.36</t>
  </si>
  <si>
    <t xml:space="preserve">   184,679.84</t>
  </si>
  <si>
    <t xml:space="preserve">  1,264,412.80</t>
  </si>
  <si>
    <t xml:space="preserve">  1,252,894.40</t>
  </si>
  <si>
    <t xml:space="preserve">  1,218,325.26</t>
  </si>
  <si>
    <t xml:space="preserve">   535,247.31</t>
  </si>
  <si>
    <t xml:space="preserve">   518,396.51</t>
  </si>
  <si>
    <t xml:space="preserve">   540,169.51</t>
  </si>
  <si>
    <t xml:space="preserve">   368,246.57</t>
  </si>
  <si>
    <t xml:space="preserve">   381,394.25</t>
  </si>
  <si>
    <t xml:space="preserve">   375,895.23</t>
  </si>
  <si>
    <t xml:space="preserve">    89,145.57</t>
  </si>
  <si>
    <t xml:space="preserve">    87,173.12</t>
  </si>
  <si>
    <t xml:space="preserve">    92,895.46</t>
  </si>
  <si>
    <t xml:space="preserve">  3,492,042.36</t>
  </si>
  <si>
    <t xml:space="preserve">  3,348,564.88</t>
  </si>
  <si>
    <t xml:space="preserve">  3,374,177.73</t>
  </si>
  <si>
    <t xml:space="preserve">  5,796,446.60</t>
  </si>
  <si>
    <t xml:space="preserve">  6,175,351.43</t>
  </si>
  <si>
    <t xml:space="preserve">  6,087,308.18</t>
  </si>
  <si>
    <t xml:space="preserve">   512,594.14</t>
  </si>
  <si>
    <t xml:space="preserve">   526,060.53</t>
  </si>
  <si>
    <t xml:space="preserve">   540,746.10</t>
  </si>
  <si>
    <t xml:space="preserve">      793.28</t>
  </si>
  <si>
    <t xml:space="preserve">      837.21</t>
  </si>
  <si>
    <t xml:space="preserve">      943.43</t>
  </si>
  <si>
    <t>166r3  45-55</t>
  </si>
  <si>
    <t xml:space="preserve">       44.06</t>
  </si>
  <si>
    <t xml:space="preserve">       34.47</t>
  </si>
  <si>
    <t xml:space="preserve">       68.57</t>
  </si>
  <si>
    <t xml:space="preserve">  3,999,952.43</t>
  </si>
  <si>
    <t xml:space="preserve">  4,084,727.39</t>
  </si>
  <si>
    <t xml:space="preserve">  4,278,189.64</t>
  </si>
  <si>
    <t xml:space="preserve">   253,348.27</t>
  </si>
  <si>
    <t xml:space="preserve">   247,896.16</t>
  </si>
  <si>
    <t xml:space="preserve">   247,318.77</t>
  </si>
  <si>
    <t xml:space="preserve">  1,717,226.75</t>
  </si>
  <si>
    <t xml:space="preserve">  1,829,198.86</t>
  </si>
  <si>
    <t xml:space="preserve">  1,400,994.44</t>
  </si>
  <si>
    <t xml:space="preserve">   912,770.62</t>
  </si>
  <si>
    <t xml:space="preserve">   813,173.11</t>
  </si>
  <si>
    <t xml:space="preserve">   827,166.24</t>
  </si>
  <si>
    <t xml:space="preserve">   368,025.95</t>
  </si>
  <si>
    <t xml:space="preserve">   372,822.67</t>
  </si>
  <si>
    <t xml:space="preserve">   369,730.09</t>
  </si>
  <si>
    <t xml:space="preserve">   132,124.85</t>
  </si>
  <si>
    <t xml:space="preserve">   128,673.16</t>
  </si>
  <si>
    <t xml:space="preserve">   125,030.81</t>
  </si>
  <si>
    <t xml:space="preserve">  4,103,048.78</t>
  </si>
  <si>
    <t xml:space="preserve">  4,294,852.66</t>
  </si>
  <si>
    <t xml:space="preserve">  4,159,985.71</t>
  </si>
  <si>
    <t xml:space="preserve">  4,973,225.57</t>
  </si>
  <si>
    <t xml:space="preserve">  5,153,943.33</t>
  </si>
  <si>
    <t xml:space="preserve">  5,140,229.22</t>
  </si>
  <si>
    <t xml:space="preserve">   401,907.40</t>
  </si>
  <si>
    <t xml:space="preserve">   380,937.15</t>
  </si>
  <si>
    <t xml:space="preserve">   403,078.21</t>
  </si>
  <si>
    <t xml:space="preserve">      524.47</t>
  </si>
  <si>
    <t xml:space="preserve">      568.47</t>
  </si>
  <si>
    <t xml:space="preserve">      214.94</t>
  </si>
  <si>
    <t xml:space="preserve">      169.21</t>
  </si>
  <si>
    <t xml:space="preserve">      185.15</t>
  </si>
  <si>
    <t xml:space="preserve">  3,296,760.03</t>
  </si>
  <si>
    <t xml:space="preserve">  3,520,296.44</t>
  </si>
  <si>
    <t xml:space="preserve">  3,614,173.34</t>
  </si>
  <si>
    <t xml:space="preserve">   350,485.56</t>
  </si>
  <si>
    <t xml:space="preserve">   370,979.69</t>
  </si>
  <si>
    <t xml:space="preserve">   344,507.28</t>
  </si>
  <si>
    <t xml:space="preserve">  3,893,640.97</t>
  </si>
  <si>
    <t xml:space="preserve">  3,995,241.04</t>
  </si>
  <si>
    <t xml:space="preserve">  3,923,327.29</t>
  </si>
  <si>
    <t xml:space="preserve">   647,701.77</t>
  </si>
  <si>
    <t xml:space="preserve">   693,831.51</t>
  </si>
  <si>
    <t xml:space="preserve">   641,165.61</t>
  </si>
  <si>
    <t xml:space="preserve">   378,624.85</t>
  </si>
  <si>
    <t xml:space="preserve">   356,323.76</t>
  </si>
  <si>
    <t xml:space="preserve">   345,232.86</t>
  </si>
  <si>
    <t xml:space="preserve">  1,298,329.92</t>
  </si>
  <si>
    <t xml:space="preserve">  1,338,661.30</t>
  </si>
  <si>
    <t xml:space="preserve">  1,362,254.48</t>
  </si>
  <si>
    <t xml:space="preserve">  3,614,104.91</t>
  </si>
  <si>
    <t xml:space="preserve">  3,170,669.70</t>
  </si>
  <si>
    <t xml:space="preserve">  3,511,233.33</t>
  </si>
  <si>
    <t xml:space="preserve">  3,928,680.49</t>
  </si>
  <si>
    <t xml:space="preserve">  3,664,969.91</t>
  </si>
  <si>
    <t xml:space="preserve">  3,874,305.92</t>
  </si>
  <si>
    <t xml:space="preserve">   342,022.06</t>
  </si>
  <si>
    <t xml:space="preserve">   360,109.39</t>
  </si>
  <si>
    <t xml:space="preserve">   347,202.97</t>
  </si>
  <si>
    <t xml:space="preserve">    17,826.18</t>
  </si>
  <si>
    <t xml:space="preserve">    18,390.71</t>
  </si>
  <si>
    <t xml:space="preserve">    20,046.11</t>
  </si>
  <si>
    <t xml:space="preserve">      133.48</t>
  </si>
  <si>
    <t xml:space="preserve">       42.46</t>
  </si>
  <si>
    <t xml:space="preserve">      100.05</t>
  </si>
  <si>
    <t xml:space="preserve">  4,601,029.77</t>
  </si>
  <si>
    <t xml:space="preserve">  4,617,589.05</t>
  </si>
  <si>
    <t xml:space="preserve">  4,638,824.04</t>
  </si>
  <si>
    <t xml:space="preserve">   220,177.52</t>
  </si>
  <si>
    <t xml:space="preserve">   244,557.77</t>
  </si>
  <si>
    <t xml:space="preserve">   228,192.73</t>
  </si>
  <si>
    <t xml:space="preserve">  1,929,814.44</t>
  </si>
  <si>
    <t xml:space="preserve">  1,942,817.25</t>
  </si>
  <si>
    <t xml:space="preserve">  1,934,056.58</t>
  </si>
  <si>
    <t xml:space="preserve">   347,820.54</t>
  </si>
  <si>
    <t xml:space="preserve">   334,536.83</t>
  </si>
  <si>
    <t xml:space="preserve">   343,011.11</t>
  </si>
  <si>
    <t xml:space="preserve">   497,109.94</t>
  </si>
  <si>
    <t xml:space="preserve">   456,679.13</t>
  </si>
  <si>
    <t xml:space="preserve">   475,372.50</t>
  </si>
  <si>
    <t xml:space="preserve">   316,273.02</t>
  </si>
  <si>
    <t xml:space="preserve">   352,030.51</t>
  </si>
  <si>
    <t xml:space="preserve">    16,898.62</t>
  </si>
  <si>
    <t xml:space="preserve">    17,533.73</t>
  </si>
  <si>
    <t xml:space="preserve">      160.65</t>
  </si>
  <si>
    <t xml:space="preserve">      147.48</t>
  </si>
  <si>
    <t xml:space="preserve">      132.83</t>
  </si>
  <si>
    <t xml:space="preserve">  3,447,784.71</t>
  </si>
  <si>
    <t xml:space="preserve">  3,285,268.62</t>
  </si>
  <si>
    <t xml:space="preserve">  3,357,215.18</t>
  </si>
  <si>
    <t xml:space="preserve">   337,914.13</t>
  </si>
  <si>
    <t xml:space="preserve">   391,379.15</t>
  </si>
  <si>
    <t xml:space="preserve">   342,788.33</t>
  </si>
  <si>
    <t xml:space="preserve">  3,481,336.54</t>
  </si>
  <si>
    <t xml:space="preserve">  3,764,947.51</t>
  </si>
  <si>
    <t xml:space="preserve">  3,306,860.38</t>
  </si>
  <si>
    <t xml:space="preserve">   604,778.06</t>
  </si>
  <si>
    <t xml:space="preserve">   599,214.91</t>
  </si>
  <si>
    <t xml:space="preserve">   604,250.97</t>
  </si>
  <si>
    <t xml:space="preserve">   339,464.40</t>
  </si>
  <si>
    <t xml:space="preserve">   328,162.64</t>
  </si>
  <si>
    <t xml:space="preserve">   358,106.44</t>
  </si>
  <si>
    <t xml:space="preserve">  1,339,058.68</t>
  </si>
  <si>
    <t xml:space="preserve">  1,228,311.75</t>
  </si>
  <si>
    <t xml:space="preserve">  1,311,088.65</t>
  </si>
  <si>
    <t xml:space="preserve">  3,093,996.27</t>
  </si>
  <si>
    <t xml:space="preserve">  3,161,871.38</t>
  </si>
  <si>
    <t xml:space="preserve">  3,237,359.49</t>
  </si>
  <si>
    <t xml:space="preserve">  3,686,386.08</t>
  </si>
  <si>
    <t xml:space="preserve">  3,593,296.55</t>
  </si>
  <si>
    <t xml:space="preserve">  3,635,824.91</t>
  </si>
  <si>
    <t xml:space="preserve">   341,612.41</t>
  </si>
  <si>
    <t xml:space="preserve">   352,781.67</t>
  </si>
  <si>
    <t xml:space="preserve">   355,104.90</t>
  </si>
  <si>
    <t xml:space="preserve">    17,856.77</t>
  </si>
  <si>
    <t xml:space="preserve">    17,590.96</t>
  </si>
  <si>
    <t xml:space="preserve">    18,801.08</t>
  </si>
  <si>
    <t>164r3  115-123</t>
  </si>
  <si>
    <t xml:space="preserve">       27.98</t>
  </si>
  <si>
    <t xml:space="preserve">       17.28</t>
  </si>
  <si>
    <t>-       32.08</t>
  </si>
  <si>
    <t xml:space="preserve">  3,567,335.37</t>
  </si>
  <si>
    <t xml:space="preserve">  3,677,369.75</t>
  </si>
  <si>
    <t xml:space="preserve">  3,743,598.05</t>
  </si>
  <si>
    <t xml:space="preserve">   286,335.55</t>
  </si>
  <si>
    <t xml:space="preserve">   280,737.50</t>
  </si>
  <si>
    <t xml:space="preserve">   295,316.63</t>
  </si>
  <si>
    <t xml:space="preserve">  1,901,310.73</t>
  </si>
  <si>
    <t xml:space="preserve">  1,827,112.89</t>
  </si>
  <si>
    <t xml:space="preserve">  1,739,247.90</t>
  </si>
  <si>
    <t xml:space="preserve">   748,727.46</t>
  </si>
  <si>
    <t xml:space="preserve">   756,507.28</t>
  </si>
  <si>
    <t xml:space="preserve">   770,620.73</t>
  </si>
  <si>
    <t xml:space="preserve">   369,129.43</t>
  </si>
  <si>
    <t xml:space="preserve">   393,960.20</t>
  </si>
  <si>
    <t xml:space="preserve">   392,122.11</t>
  </si>
  <si>
    <t xml:space="preserve">   150,047.94</t>
  </si>
  <si>
    <t xml:space="preserve">   142,522.14</t>
  </si>
  <si>
    <t xml:space="preserve">   138,528.14</t>
  </si>
  <si>
    <t xml:space="preserve">  3,851,543.45</t>
  </si>
  <si>
    <t xml:space="preserve">  3,691,856.11</t>
  </si>
  <si>
    <t xml:space="preserve">  3,874,141.42</t>
  </si>
  <si>
    <t xml:space="preserve">  4,712,578.58</t>
  </si>
  <si>
    <t xml:space="preserve">  4,339,770.09</t>
  </si>
  <si>
    <t xml:space="preserve">  4,451,543.10</t>
  </si>
  <si>
    <t xml:space="preserve">   336,435.56</t>
  </si>
  <si>
    <t xml:space="preserve">   373,548.25</t>
  </si>
  <si>
    <t xml:space="preserve">   377,615.80</t>
  </si>
  <si>
    <t xml:space="preserve">      715.65</t>
  </si>
  <si>
    <t xml:space="preserve">      517.18</t>
  </si>
  <si>
    <t xml:space="preserve">      766.43</t>
  </si>
  <si>
    <t>-        2.40</t>
  </si>
  <si>
    <t xml:space="preserve">       42.96</t>
  </si>
  <si>
    <t xml:space="preserve">       17.16</t>
  </si>
  <si>
    <t xml:space="preserve">  3,507,904.94</t>
  </si>
  <si>
    <t xml:space="preserve">  3,582,389.33</t>
  </si>
  <si>
    <t xml:space="preserve">  3,662,424.27</t>
  </si>
  <si>
    <t xml:space="preserve">   274,483.17</t>
  </si>
  <si>
    <t xml:space="preserve">   299,114.30</t>
  </si>
  <si>
    <t xml:space="preserve">   295,485.93</t>
  </si>
  <si>
    <t xml:space="preserve">  2,774,887.11</t>
  </si>
  <si>
    <t xml:space="preserve">  2,790,767.17</t>
  </si>
  <si>
    <t xml:space="preserve">  2,808,463.14</t>
  </si>
  <si>
    <t xml:space="preserve">  4,295,615.44</t>
  </si>
  <si>
    <t xml:space="preserve">  4,417,164.63</t>
  </si>
  <si>
    <t xml:space="preserve">  4,500,209.03</t>
  </si>
  <si>
    <t xml:space="preserve">   345,522.00</t>
  </si>
  <si>
    <t xml:space="preserve">   379,295.22</t>
  </si>
  <si>
    <t xml:space="preserve">   376,406.69</t>
  </si>
  <si>
    <t xml:space="preserve">     2,808.95</t>
  </si>
  <si>
    <t xml:space="preserve">     2,436.47</t>
  </si>
  <si>
    <t xml:space="preserve">     2,685.41</t>
  </si>
  <si>
    <t xml:space="preserve">   190,111.98</t>
  </si>
  <si>
    <t xml:space="preserve">   210,561.38</t>
  </si>
  <si>
    <t xml:space="preserve">   206,431.55</t>
  </si>
  <si>
    <t xml:space="preserve">   208,831.40</t>
  </si>
  <si>
    <t xml:space="preserve">   230,823.52</t>
  </si>
  <si>
    <t xml:space="preserve">   221,582.68</t>
  </si>
  <si>
    <t xml:space="preserve">    13,936.21</t>
  </si>
  <si>
    <t xml:space="preserve">    13,755.57</t>
  </si>
  <si>
    <t xml:space="preserve">    13,787.80</t>
  </si>
  <si>
    <t xml:space="preserve">      301.37</t>
  </si>
  <si>
    <t xml:space="preserve">      302.93</t>
  </si>
  <si>
    <t xml:space="preserve">      281.05</t>
  </si>
  <si>
    <t>165r3  18-28</t>
  </si>
  <si>
    <t xml:space="preserve">       42.31</t>
  </si>
  <si>
    <t xml:space="preserve">       11.35</t>
  </si>
  <si>
    <t xml:space="preserve">       24.90</t>
  </si>
  <si>
    <t xml:space="preserve">  3,724,184.54</t>
  </si>
  <si>
    <t xml:space="preserve">  3,711,891.90</t>
  </si>
  <si>
    <t xml:space="preserve">  3,799,389.53</t>
  </si>
  <si>
    <t xml:space="preserve">   183,177.22</t>
  </si>
  <si>
    <t xml:space="preserve">   187,151.78</t>
  </si>
  <si>
    <t xml:space="preserve">  3,477,000.00</t>
  </si>
  <si>
    <t xml:space="preserve">  3,684,600.80</t>
  </si>
  <si>
    <t xml:space="preserve">  3,787,741.59</t>
  </si>
  <si>
    <t xml:space="preserve">  3,932,729.25</t>
  </si>
  <si>
    <t xml:space="preserve">  3,913,387.85</t>
  </si>
  <si>
    <t xml:space="preserve">  4,263,942.70</t>
  </si>
  <si>
    <t xml:space="preserve">   289,926.10</t>
  </si>
  <si>
    <t xml:space="preserve">   294,290.79</t>
  </si>
  <si>
    <t xml:space="preserve">   284,171.27</t>
  </si>
  <si>
    <t xml:space="preserve">      686.54</t>
  </si>
  <si>
    <t xml:space="preserve">      647.31</t>
  </si>
  <si>
    <t xml:space="preserve">      736.21</t>
  </si>
  <si>
    <t>160r2  122-132</t>
  </si>
  <si>
    <t xml:space="preserve">       38.84</t>
  </si>
  <si>
    <t xml:space="preserve">       26.95</t>
  </si>
  <si>
    <t xml:space="preserve">  3,248,914.19</t>
  </si>
  <si>
    <t xml:space="preserve">  3,287,702.21</t>
  </si>
  <si>
    <t xml:space="preserve">  3,357,436.83</t>
  </si>
  <si>
    <t xml:space="preserve">   219,222.15</t>
  </si>
  <si>
    <t xml:space="preserve">   214,072.13</t>
  </si>
  <si>
    <t xml:space="preserve">   199,362.84</t>
  </si>
  <si>
    <t xml:space="preserve">  1,591,108.67</t>
  </si>
  <si>
    <t xml:space="preserve">  1,724,720.95</t>
  </si>
  <si>
    <t xml:space="preserve">  1,563,296.09</t>
  </si>
  <si>
    <t xml:space="preserve">   945,752.07</t>
  </si>
  <si>
    <t xml:space="preserve">   940,066.43</t>
  </si>
  <si>
    <t xml:space="preserve">   958,282.14</t>
  </si>
  <si>
    <t xml:space="preserve">   339,833.87</t>
  </si>
  <si>
    <t xml:space="preserve">   352,910.45</t>
  </si>
  <si>
    <t xml:space="preserve">   344,409.36</t>
  </si>
  <si>
    <t xml:space="preserve">   161,877.89</t>
  </si>
  <si>
    <t xml:space="preserve">   166,650.78</t>
  </si>
  <si>
    <t xml:space="preserve">   167,200.99</t>
  </si>
  <si>
    <t xml:space="preserve">  4,182,971.73</t>
  </si>
  <si>
    <t xml:space="preserve">  4,185,573.93</t>
  </si>
  <si>
    <t xml:space="preserve">  4,328,944.21</t>
  </si>
  <si>
    <t xml:space="preserve">  4,584,656.70</t>
  </si>
  <si>
    <t xml:space="preserve">  5,315,343.43</t>
  </si>
  <si>
    <t xml:space="preserve">  4,911,404.58</t>
  </si>
  <si>
    <t xml:space="preserve">   248,828.99</t>
  </si>
  <si>
    <t xml:space="preserve">   241,078.01</t>
  </si>
  <si>
    <t xml:space="preserve">   241,858.62</t>
  </si>
  <si>
    <t xml:space="preserve">      935.27</t>
  </si>
  <si>
    <t xml:space="preserve">      944.06</t>
  </si>
  <si>
    <t xml:space="preserve">      817.65</t>
  </si>
  <si>
    <t>161r2  51-60</t>
  </si>
  <si>
    <t xml:space="preserve">        7.73</t>
  </si>
  <si>
    <t xml:space="preserve">       15.53</t>
  </si>
  <si>
    <t xml:space="preserve">       96.85</t>
  </si>
  <si>
    <t xml:space="preserve">  3,429,217.25</t>
  </si>
  <si>
    <t xml:space="preserve">  3,457,297.69</t>
  </si>
  <si>
    <t xml:space="preserve">  3,355,250.38</t>
  </si>
  <si>
    <t xml:space="preserve">   148,397.34</t>
  </si>
  <si>
    <t xml:space="preserve">   148,477.17</t>
  </si>
  <si>
    <t xml:space="preserve">   159,674.79</t>
  </si>
  <si>
    <t xml:space="preserve">  2,270,494.62</t>
  </si>
  <si>
    <t xml:space="preserve">  2,183,541.79</t>
  </si>
  <si>
    <t xml:space="preserve">  2,199,699.98</t>
  </si>
  <si>
    <t xml:space="preserve">  1,065,957.60</t>
  </si>
  <si>
    <t xml:space="preserve">  1,111,452.90</t>
  </si>
  <si>
    <t xml:space="preserve">  1,105,329.66</t>
  </si>
  <si>
    <t xml:space="preserve">   338,103.10</t>
  </si>
  <si>
    <t xml:space="preserve">   343,549.04</t>
  </si>
  <si>
    <t xml:space="preserve">   344,272.09</t>
  </si>
  <si>
    <t xml:space="preserve">    76,338.30</t>
  </si>
  <si>
    <t xml:space="preserve">    72,224.96</t>
  </si>
  <si>
    <t xml:space="preserve">    75,792.91</t>
  </si>
  <si>
    <t xml:space="preserve">  2,850,088.66</t>
  </si>
  <si>
    <t xml:space="preserve">  2,945,746.39</t>
  </si>
  <si>
    <t xml:space="preserve">  3,051,639.85</t>
  </si>
  <si>
    <t xml:space="preserve">  5,166,484.09</t>
  </si>
  <si>
    <t xml:space="preserve">  5,366,862.28</t>
  </si>
  <si>
    <t xml:space="preserve">  5,043,760.13</t>
  </si>
  <si>
    <t xml:space="preserve">   279,904.95</t>
  </si>
  <si>
    <t xml:space="preserve">   289,703.76</t>
  </si>
  <si>
    <t xml:space="preserve">   270,171.34</t>
  </si>
  <si>
    <t xml:space="preserve">      711.13</t>
  </si>
  <si>
    <t xml:space="preserve">      809.03</t>
  </si>
  <si>
    <t xml:space="preserve">      761.38</t>
  </si>
  <si>
    <t>bhvo2-1  unignited</t>
  </si>
  <si>
    <t xml:space="preserve">       99.46</t>
  </si>
  <si>
    <t xml:space="preserve">      149.73</t>
  </si>
  <si>
    <t xml:space="preserve">      153.17</t>
  </si>
  <si>
    <t xml:space="preserve">  3,441,087.98</t>
  </si>
  <si>
    <t xml:space="preserve">  3,458,539.32</t>
  </si>
  <si>
    <t xml:space="preserve">  3,384,897.30</t>
  </si>
  <si>
    <t xml:space="preserve">   307,523.32</t>
  </si>
  <si>
    <t xml:space="preserve">   319,876.45</t>
  </si>
  <si>
    <t xml:space="preserve">   311,684.54</t>
  </si>
  <si>
    <t xml:space="preserve">  3,455,628.90</t>
  </si>
  <si>
    <t xml:space="preserve">  3,354,960.32</t>
  </si>
  <si>
    <t xml:space="preserve">  3,240,137.12</t>
  </si>
  <si>
    <t xml:space="preserve">   601,049.12</t>
  </si>
  <si>
    <t xml:space="preserve">   588,179.81</t>
  </si>
  <si>
    <t xml:space="preserve">   592,965.78</t>
  </si>
  <si>
    <t xml:space="preserve">   335,633.60</t>
  </si>
  <si>
    <t xml:space="preserve">   338,419.42</t>
  </si>
  <si>
    <t xml:space="preserve">   355,133.26</t>
  </si>
  <si>
    <t xml:space="preserve">  1,319,776.78</t>
  </si>
  <si>
    <t xml:space="preserve">  1,421,936.74</t>
  </si>
  <si>
    <t xml:space="preserve">  1,239,378.82</t>
  </si>
  <si>
    <t xml:space="preserve">  3,229,266.76</t>
  </si>
  <si>
    <t xml:space="preserve">  3,490,703.40</t>
  </si>
  <si>
    <t xml:space="preserve">  3,543,459.04</t>
  </si>
  <si>
    <t xml:space="preserve">  3,981,183.96</t>
  </si>
  <si>
    <t xml:space="preserve">  3,500,929.22</t>
  </si>
  <si>
    <t xml:space="preserve">  3,632,211.32</t>
  </si>
  <si>
    <t xml:space="preserve">   324,340.51</t>
  </si>
  <si>
    <t xml:space="preserve">   333,879.38</t>
  </si>
  <si>
    <t xml:space="preserve">   338,931.06</t>
  </si>
  <si>
    <t xml:space="preserve">    16,497.90</t>
  </si>
  <si>
    <t xml:space="preserve">  1,681,477.15</t>
  </si>
  <si>
    <t xml:space="preserve">  1,768,487.10</t>
  </si>
  <si>
    <t xml:space="preserve">   703,545.00</t>
  </si>
  <si>
    <t xml:space="preserve">   759,013.69</t>
  </si>
  <si>
    <t xml:space="preserve">   753,731.64</t>
  </si>
  <si>
    <t xml:space="preserve">   366,524.60</t>
  </si>
  <si>
    <t xml:space="preserve">   363,234.80</t>
  </si>
  <si>
    <t xml:space="preserve">   378,967.34</t>
  </si>
  <si>
    <t xml:space="preserve">   161,294.74</t>
  </si>
  <si>
    <t xml:space="preserve">   155,602.79</t>
  </si>
  <si>
    <t xml:space="preserve">   155,468.29</t>
  </si>
  <si>
    <t xml:space="preserve">  4,128,674.99</t>
  </si>
  <si>
    <t xml:space="preserve">  3,999,534.01</t>
  </si>
  <si>
    <t xml:space="preserve">  4,191,009.27</t>
  </si>
  <si>
    <t xml:space="preserve">  4,958,903.01</t>
  </si>
  <si>
    <t xml:space="preserve">  5,246,651.56</t>
  </si>
  <si>
    <t xml:space="preserve">  5,039,532.81</t>
  </si>
  <si>
    <t xml:space="preserve">   397,381.51</t>
  </si>
  <si>
    <t xml:space="preserve">   446,422.77</t>
  </si>
  <si>
    <t xml:space="preserve">   413,976.84</t>
  </si>
  <si>
    <t xml:space="preserve">     1,097.44</t>
  </si>
  <si>
    <t xml:space="preserve">     1,106.62</t>
  </si>
  <si>
    <t xml:space="preserve">     1,107.92</t>
  </si>
  <si>
    <t>159r1  110-117</t>
  </si>
  <si>
    <t xml:space="preserve">       81.80</t>
  </si>
  <si>
    <t xml:space="preserve">       18.85</t>
  </si>
  <si>
    <t xml:space="preserve">       29.96</t>
  </si>
  <si>
    <t xml:space="preserve">  3,443,092.03</t>
  </si>
  <si>
    <t xml:space="preserve">  3,699,589.06</t>
  </si>
  <si>
    <t xml:space="preserve">  3,511,487.73</t>
  </si>
  <si>
    <t xml:space="preserve">   238,669.99</t>
  </si>
  <si>
    <t xml:space="preserve">   261,272.04</t>
  </si>
  <si>
    <t xml:space="preserve">   251,528.18</t>
  </si>
  <si>
    <t xml:space="preserve">  2,050,097.94</t>
  </si>
  <si>
    <t xml:space="preserve">  1,982,805.37</t>
  </si>
  <si>
    <t xml:space="preserve">  2,076,105.55</t>
  </si>
  <si>
    <t xml:space="preserve">   994,826.19</t>
  </si>
  <si>
    <t xml:space="preserve">  1,072,936.92</t>
  </si>
  <si>
    <t xml:space="preserve">  1,012,625.14</t>
  </si>
  <si>
    <t xml:space="preserve">   356,514.90</t>
  </si>
  <si>
    <t xml:space="preserve">   365,417.24</t>
  </si>
  <si>
    <t xml:space="preserve">   339,075.24</t>
  </si>
  <si>
    <t xml:space="preserve">   159,127.42</t>
  </si>
  <si>
    <t xml:space="preserve">   165,680.37</t>
  </si>
  <si>
    <t xml:space="preserve">   164,988.30</t>
  </si>
  <si>
    <t xml:space="preserve">  4,388,143.44</t>
  </si>
  <si>
    <t xml:space="preserve">  4,232,967.47</t>
  </si>
  <si>
    <t xml:space="preserve">  4,251,126.18</t>
  </si>
  <si>
    <t xml:space="preserve">  4,365,958.94</t>
  </si>
  <si>
    <t xml:space="preserve">  4,334,630.64</t>
  </si>
  <si>
    <t xml:space="preserve">  4,312,863.18</t>
  </si>
  <si>
    <t xml:space="preserve">   266,808.51</t>
  </si>
  <si>
    <t xml:space="preserve">   277,752.56</t>
  </si>
  <si>
    <t xml:space="preserve">   284,641.96</t>
  </si>
  <si>
    <t xml:space="preserve">      559.88</t>
  </si>
  <si>
    <t xml:space="preserve">      484.30</t>
  </si>
  <si>
    <t xml:space="preserve">      470.54</t>
  </si>
  <si>
    <t xml:space="preserve">      152.76</t>
  </si>
  <si>
    <t xml:space="preserve">      183.42</t>
  </si>
  <si>
    <t xml:space="preserve">      172.19</t>
  </si>
  <si>
    <t xml:space="preserve">  3,537,613.29</t>
  </si>
  <si>
    <t xml:space="preserve">  3,392,945.46</t>
  </si>
  <si>
    <t xml:space="preserve">  3,699,685.14</t>
  </si>
  <si>
    <t xml:space="preserve">   355,715.76</t>
  </si>
  <si>
    <t xml:space="preserve">   367,787.06</t>
  </si>
  <si>
    <t xml:space="preserve">   358,400.07</t>
  </si>
  <si>
    <t xml:space="preserve">  3,823,969.41</t>
  </si>
  <si>
    <t xml:space="preserve">  3,940,198.09</t>
  </si>
  <si>
    <t xml:space="preserve">  3,491,715.91</t>
  </si>
  <si>
    <t xml:space="preserve">   683,709.50</t>
  </si>
  <si>
    <t xml:space="preserve">   662,918.98</t>
  </si>
  <si>
    <t xml:space="preserve">   618,458.95</t>
  </si>
  <si>
    <t xml:space="preserve">   369,140.24</t>
  </si>
  <si>
    <t xml:space="preserve">   349,068.87</t>
  </si>
  <si>
    <t xml:space="preserve">   371,693.37</t>
  </si>
  <si>
    <t xml:space="preserve">  1,333,365.45</t>
  </si>
  <si>
    <t xml:space="preserve">  1,439,661.37</t>
  </si>
  <si>
    <t xml:space="preserve">  1,396,478.91</t>
  </si>
  <si>
    <t xml:space="preserve">  3,590,220.62</t>
  </si>
  <si>
    <t xml:space="preserve">  3,627,074.83</t>
  </si>
  <si>
    <t xml:space="preserve">  3,412,281.06</t>
  </si>
  <si>
    <t xml:space="preserve">  3,646,007.27</t>
  </si>
  <si>
    <t xml:space="preserve">  3,885,734.21</t>
  </si>
  <si>
    <t xml:space="preserve">  3,924,343.48</t>
  </si>
  <si>
    <t xml:space="preserve">   386,146.41</t>
  </si>
  <si>
    <t xml:space="preserve">   427,142.75</t>
  </si>
  <si>
    <t xml:space="preserve">   393,058.86</t>
  </si>
  <si>
    <t xml:space="preserve">    19,570.46</t>
  </si>
  <si>
    <t xml:space="preserve">    20,414.09</t>
  </si>
  <si>
    <t xml:space="preserve">    19,963.71</t>
  </si>
  <si>
    <t xml:space="preserve">       56.71</t>
  </si>
  <si>
    <t xml:space="preserve">       23.21</t>
  </si>
  <si>
    <t xml:space="preserve">       64.71</t>
  </si>
  <si>
    <t xml:space="preserve">  3,393,463.26</t>
  </si>
  <si>
    <t xml:space="preserve">  3,300,408.39</t>
  </si>
  <si>
    <t xml:space="preserve">  3,551,361.87</t>
  </si>
  <si>
    <t xml:space="preserve">   381,497.10</t>
  </si>
  <si>
    <t xml:space="preserve">   345,096.00</t>
  </si>
  <si>
    <t xml:space="preserve">   345,671.66</t>
  </si>
  <si>
    <t xml:space="preserve">  3,017,983.48</t>
  </si>
  <si>
    <t xml:space="preserve">  3,121,947.99</t>
  </si>
  <si>
    <t xml:space="preserve">  3,241,031.27</t>
  </si>
  <si>
    <t xml:space="preserve">   805,493.89</t>
  </si>
  <si>
    <t xml:space="preserve">   789,669.11</t>
  </si>
  <si>
    <t xml:space="preserve">   827,277.84</t>
  </si>
  <si>
    <t xml:space="preserve">   334,510.23</t>
  </si>
  <si>
    <t xml:space="preserve">   355,503.54</t>
  </si>
  <si>
    <t xml:space="preserve">   330,465.96</t>
  </si>
  <si>
    <t xml:space="preserve">   434,948.85</t>
  </si>
  <si>
    <t xml:space="preserve">   425,677.00</t>
  </si>
  <si>
    <t xml:space="preserve">   415,195.92</t>
  </si>
  <si>
    <t xml:space="preserve">      219.97</t>
  </si>
  <si>
    <t xml:space="preserve">      133.90</t>
  </si>
  <si>
    <t xml:space="preserve">       67.94</t>
  </si>
  <si>
    <t xml:space="preserve">  3,516,924.57</t>
  </si>
  <si>
    <t xml:space="preserve">  3,580,665.52</t>
  </si>
  <si>
    <t xml:space="preserve">  3,518,795.74</t>
  </si>
  <si>
    <t xml:space="preserve">   361,783.45</t>
  </si>
  <si>
    <t xml:space="preserve">   363,233.65</t>
  </si>
  <si>
    <t xml:space="preserve">   359,129.91</t>
  </si>
  <si>
    <t xml:space="preserve">  3,725,100.50</t>
  </si>
  <si>
    <t xml:space="preserve">  3,618,280.92</t>
  </si>
  <si>
    <t xml:space="preserve">  3,772,523.84</t>
  </si>
  <si>
    <t xml:space="preserve">   690,716.41</t>
  </si>
  <si>
    <t xml:space="preserve">   702,328.96</t>
  </si>
  <si>
    <t xml:space="preserve">   680,708.65</t>
  </si>
  <si>
    <t xml:space="preserve">   337,914.87</t>
  </si>
  <si>
    <t xml:space="preserve">   379,659.20</t>
  </si>
  <si>
    <t xml:space="preserve">   358,394.16</t>
  </si>
  <si>
    <t xml:space="preserve">  1,343,338.05</t>
  </si>
  <si>
    <t xml:space="preserve">  1,411,634.68</t>
  </si>
  <si>
    <t xml:space="preserve">  1,415,196.54</t>
  </si>
  <si>
    <t xml:space="preserve">  3,699,364.60</t>
  </si>
  <si>
    <t xml:space="preserve">  3,723,881.21</t>
  </si>
  <si>
    <t xml:space="preserve">  3,820,479.21</t>
  </si>
  <si>
    <t xml:space="preserve">  3,967,741.59</t>
  </si>
  <si>
    <t xml:space="preserve">  3,927,014.59</t>
  </si>
  <si>
    <t xml:space="preserve">  4,187,211.46</t>
  </si>
  <si>
    <t xml:space="preserve">   403,240.23</t>
  </si>
  <si>
    <t xml:space="preserve">   376,948.40</t>
  </si>
  <si>
    <t xml:space="preserve">   375,691.86</t>
  </si>
  <si>
    <t xml:space="preserve">    21,546.30</t>
  </si>
  <si>
    <t xml:space="preserve">    20,752.52</t>
  </si>
  <si>
    <t xml:space="preserve">    20,294.53</t>
  </si>
  <si>
    <t>-        4.51</t>
  </si>
  <si>
    <t xml:space="preserve">        8.39</t>
  </si>
  <si>
    <t xml:space="preserve">       50.16</t>
  </si>
  <si>
    <t xml:space="preserve">  3,223,795.82</t>
  </si>
  <si>
    <t xml:space="preserve">  3,148,993.43</t>
  </si>
  <si>
    <t xml:space="preserve">  3,233,414.63</t>
  </si>
  <si>
    <t xml:space="preserve">   265,398.27</t>
  </si>
  <si>
    <t xml:space="preserve">   267,276.34</t>
  </si>
  <si>
    <t xml:space="preserve">   252,312.68</t>
  </si>
  <si>
    <t xml:space="preserve">  2,581,098.16</t>
  </si>
  <si>
    <t xml:space="preserve">  2,448,953.79</t>
  </si>
  <si>
    <t xml:space="preserve">  2,696,647.80</t>
  </si>
  <si>
    <t xml:space="preserve">  4,732,037.31</t>
  </si>
  <si>
    <t xml:space="preserve">  4,667,889.95</t>
  </si>
  <si>
    <t xml:space="preserve">  4,709,027.32</t>
  </si>
  <si>
    <t xml:space="preserve">   312,340.62</t>
  </si>
  <si>
    <t xml:space="preserve">   294,647.66</t>
  </si>
  <si>
    <t xml:space="preserve">   303,482.74</t>
  </si>
  <si>
    <t xml:space="preserve">     3,229.10</t>
  </si>
  <si>
    <t xml:space="preserve">     2,550.20</t>
  </si>
  <si>
    <t xml:space="preserve">     2,701.19</t>
  </si>
  <si>
    <t xml:space="preserve">    54,453.52</t>
  </si>
  <si>
    <t xml:space="preserve">    55,230.46</t>
  </si>
  <si>
    <t xml:space="preserve">    55,784.83</t>
  </si>
  <si>
    <t xml:space="preserve">    61,562.22</t>
  </si>
  <si>
    <t xml:space="preserve">    59,742.03</t>
  </si>
  <si>
    <t xml:space="preserve">    58,594.97</t>
  </si>
  <si>
    <t xml:space="preserve">     7,009.15</t>
  </si>
  <si>
    <t xml:space="preserve">     7,275.66</t>
  </si>
  <si>
    <t xml:space="preserve">     7,299.59</t>
  </si>
  <si>
    <t xml:space="preserve">      100.18</t>
  </si>
  <si>
    <t xml:space="preserve">      116.92</t>
  </si>
  <si>
    <t xml:space="preserve">      155.72</t>
  </si>
  <si>
    <t>162r3  71-86</t>
  </si>
  <si>
    <t xml:space="preserve">       15.10</t>
  </si>
  <si>
    <t xml:space="preserve">       12.01</t>
  </si>
  <si>
    <t xml:space="preserve">       70.61</t>
  </si>
  <si>
    <t xml:space="preserve">  4,123,861.15</t>
  </si>
  <si>
    <t xml:space="preserve">  3,983,135.81</t>
  </si>
  <si>
    <t xml:space="preserve">  4,095,749.66</t>
  </si>
  <si>
    <t xml:space="preserve">   267,450.27</t>
  </si>
  <si>
    <t xml:space="preserve">   255,978.34</t>
  </si>
  <si>
    <t xml:space="preserve">   270,537.79</t>
  </si>
  <si>
    <t xml:space="preserve">  1,856,757.34</t>
  </si>
  <si>
    <t xml:space="preserve">  1,898,880.18</t>
  </si>
  <si>
    <t xml:space="preserve">  1,918,361.27</t>
  </si>
  <si>
    <t xml:space="preserve">   792,752.00</t>
  </si>
  <si>
    <t xml:space="preserve">   798,553.31</t>
  </si>
  <si>
    <t xml:space="preserve">   828,596.66</t>
  </si>
  <si>
    <t xml:space="preserve">   413,176.87</t>
  </si>
  <si>
    <t xml:space="preserve">   404,063.99</t>
  </si>
  <si>
    <t xml:space="preserve">   428,327.92</t>
  </si>
  <si>
    <t xml:space="preserve">   186,869.30</t>
  </si>
  <si>
    <t xml:space="preserve">   174,295.39</t>
  </si>
  <si>
    <t xml:space="preserve">   184,211.16</t>
  </si>
  <si>
    <t xml:space="preserve">  4,111,500.00</t>
  </si>
  <si>
    <t xml:space="preserve">  4,456,118.49</t>
  </si>
  <si>
    <t xml:space="preserve">  4,192,082.36</t>
  </si>
  <si>
    <t xml:space="preserve">  5,243,740.60</t>
  </si>
  <si>
    <t xml:space="preserve">  5,163,489.08</t>
  </si>
  <si>
    <t xml:space="preserve">  5,366,281.82</t>
  </si>
  <si>
    <t xml:space="preserve">   456,043.37</t>
  </si>
  <si>
    <t xml:space="preserve">   458,294.84</t>
  </si>
  <si>
    <t xml:space="preserve">   464,256.24</t>
  </si>
  <si>
    <t xml:space="preserve">     1,028.67</t>
  </si>
  <si>
    <t xml:space="preserve">     1,091.26</t>
  </si>
  <si>
    <t xml:space="preserve">     1,040.21</t>
  </si>
  <si>
    <t>158r3  42-57</t>
  </si>
  <si>
    <t xml:space="preserve">       54.45</t>
  </si>
  <si>
    <t xml:space="preserve">       22.76</t>
  </si>
  <si>
    <t xml:space="preserve">        4.46</t>
  </si>
  <si>
    <t xml:space="preserve">  3,802,559.72</t>
  </si>
  <si>
    <t xml:space="preserve">  3,778,384.83</t>
  </si>
  <si>
    <t xml:space="preserve">  3,750,656.61</t>
  </si>
  <si>
    <t xml:space="preserve">   224,173.68</t>
  </si>
  <si>
    <t xml:space="preserve">   214,020.39</t>
  </si>
  <si>
    <t xml:space="preserve">   194,926.55</t>
  </si>
  <si>
    <t xml:space="preserve">  1,758,860.74</t>
  </si>
  <si>
    <t xml:space="preserve">  3,285,477.10</t>
  </si>
  <si>
    <t xml:space="preserve">  4,297,852.82</t>
  </si>
  <si>
    <t xml:space="preserve">  4,300,625.73</t>
  </si>
  <si>
    <t xml:space="preserve">  4,146,720.47</t>
  </si>
  <si>
    <t xml:space="preserve">   143,897.95</t>
  </si>
  <si>
    <t xml:space="preserve">   141,322.17</t>
  </si>
  <si>
    <t xml:space="preserve">   137,373.70</t>
  </si>
  <si>
    <t xml:space="preserve">     1,544.67</t>
  </si>
  <si>
    <t xml:space="preserve">     1,708.22</t>
  </si>
  <si>
    <t xml:space="preserve">     1,808.50</t>
  </si>
  <si>
    <t>95r3  40-50</t>
  </si>
  <si>
    <t xml:space="preserve">       55.61</t>
  </si>
  <si>
    <t xml:space="preserve">       62.04</t>
  </si>
  <si>
    <t xml:space="preserve">       42.64</t>
  </si>
  <si>
    <t xml:space="preserve">  3,653,198.67</t>
  </si>
  <si>
    <t xml:space="preserve">  3,752,314.18</t>
  </si>
  <si>
    <t xml:space="preserve">  3,401,114.93</t>
  </si>
  <si>
    <t xml:space="preserve">   213,578.92</t>
  </si>
  <si>
    <t xml:space="preserve">   216,519.08</t>
  </si>
  <si>
    <t xml:space="preserve">   229,783.84</t>
  </si>
  <si>
    <t xml:space="preserve">  1,732,703.44</t>
  </si>
  <si>
    <t xml:space="preserve">  1,727,531.88</t>
  </si>
  <si>
    <t xml:space="preserve">  1,712,987.74</t>
  </si>
  <si>
    <t xml:space="preserve">  1,075,954.22</t>
  </si>
  <si>
    <t xml:space="preserve">  1,068,086.86</t>
  </si>
  <si>
    <t xml:space="preserve">  1,039,560.69</t>
  </si>
  <si>
    <t xml:space="preserve">   336,904.38</t>
  </si>
  <si>
    <t xml:space="preserve">   350,697.30</t>
  </si>
  <si>
    <t xml:space="preserve">   344,237.24</t>
  </si>
  <si>
    <t xml:space="preserve">   156,485.95</t>
  </si>
  <si>
    <t xml:space="preserve">   168,995.99</t>
  </si>
  <si>
    <t xml:space="preserve">   161,845.67</t>
  </si>
  <si>
    <t xml:space="preserve">  4,453,853.09</t>
  </si>
  <si>
    <t xml:space="preserve">  4,503,558.58</t>
  </si>
  <si>
    <t xml:space="preserve">  4,541,814.67</t>
  </si>
  <si>
    <t xml:space="preserve">  4,703,673.81</t>
  </si>
  <si>
    <t xml:space="preserve">  5,033,036.34</t>
  </si>
  <si>
    <t xml:space="preserve">  4,912,702.00</t>
  </si>
  <si>
    <t xml:space="preserve">   288,762.30</t>
  </si>
  <si>
    <t xml:space="preserve">   304,368.24</t>
  </si>
  <si>
    <t xml:space="preserve">   300,365.40</t>
  </si>
  <si>
    <t xml:space="preserve">     1,681.20</t>
  </si>
  <si>
    <t xml:space="preserve">     1,590.86</t>
  </si>
  <si>
    <t xml:space="preserve">     1,965.48</t>
  </si>
  <si>
    <t>158r1  11-18</t>
  </si>
  <si>
    <t xml:space="preserve">      668.50</t>
  </si>
  <si>
    <t xml:space="preserve">      595.19</t>
  </si>
  <si>
    <t xml:space="preserve">      435.25</t>
  </si>
  <si>
    <t xml:space="preserve">  3,886,582.31</t>
  </si>
  <si>
    <t xml:space="preserve">  3,821,262.16</t>
  </si>
  <si>
    <t xml:space="preserve">  3,705,250.87</t>
  </si>
  <si>
    <t xml:space="preserve">   163,880.41</t>
  </si>
  <si>
    <t xml:space="preserve">   163,086.87</t>
  </si>
  <si>
    <t xml:space="preserve">   154,844.89</t>
  </si>
  <si>
    <t xml:space="preserve">  1,202,059.58</t>
  </si>
  <si>
    <t xml:space="preserve">  1,237,471.60</t>
  </si>
  <si>
    <t xml:space="preserve">  1,235,223.85</t>
  </si>
  <si>
    <t xml:space="preserve">   351,038.38</t>
  </si>
  <si>
    <t xml:space="preserve">   358,159.84</t>
  </si>
  <si>
    <t xml:space="preserve">   363,488.90</t>
  </si>
  <si>
    <t xml:space="preserve">   380,804.59</t>
  </si>
  <si>
    <t xml:space="preserve">   389,600.02</t>
  </si>
  <si>
    <t xml:space="preserve">   383,660.78</t>
  </si>
  <si>
    <t xml:space="preserve">  2,304,966.44</t>
  </si>
  <si>
    <t xml:space="preserve">  2,248,002.55</t>
  </si>
  <si>
    <t xml:space="preserve">  2,319,644.68</t>
  </si>
  <si>
    <t xml:space="preserve">  5,225,015.08</t>
  </si>
  <si>
    <t xml:space="preserve">  5,136,061.79</t>
  </si>
  <si>
    <t xml:space="preserve">  5,334,464.76</t>
  </si>
  <si>
    <t xml:space="preserve">  4,807,735.42</t>
  </si>
  <si>
    <t xml:space="preserve">  4,665,106.82</t>
  </si>
  <si>
    <t xml:space="preserve">  5,160,860.07</t>
  </si>
  <si>
    <t xml:space="preserve">   827,875.78</t>
  </si>
  <si>
    <t xml:space="preserve">   833,421.46</t>
  </si>
  <si>
    <t xml:space="preserve">   819,599.01</t>
  </si>
  <si>
    <t xml:space="preserve">     4,179.36</t>
  </si>
  <si>
    <t xml:space="preserve">     4,344.42</t>
  </si>
  <si>
    <t xml:space="preserve">     4,167.11</t>
  </si>
  <si>
    <t xml:space="preserve">      104.34</t>
  </si>
  <si>
    <t xml:space="preserve">       60.35</t>
  </si>
  <si>
    <t xml:space="preserve">      114.43</t>
  </si>
  <si>
    <t xml:space="preserve">  4,892,533.60</t>
  </si>
  <si>
    <t xml:space="preserve">  4,711,405.05</t>
  </si>
  <si>
    <t xml:space="preserve">  4,745,473.18</t>
  </si>
  <si>
    <t xml:space="preserve">   239,565.63</t>
  </si>
  <si>
    <t xml:space="preserve">   231,814.42</t>
  </si>
  <si>
    <t xml:space="preserve">   240,748.02</t>
  </si>
  <si>
    <t xml:space="preserve">  1,966,217.16</t>
  </si>
  <si>
    <t xml:space="preserve">  1,988,252.30</t>
  </si>
  <si>
    <t xml:space="preserve">  2,006,632.10</t>
  </si>
  <si>
    <t xml:space="preserve">   348,565.36</t>
  </si>
  <si>
    <t xml:space="preserve">   344,074.30</t>
  </si>
  <si>
    <t xml:space="preserve">   349,190.62</t>
  </si>
  <si>
    <t xml:space="preserve">   483,629.68</t>
  </si>
  <si>
    <t xml:space="preserve">   464,428.52</t>
  </si>
  <si>
    <t xml:space="preserve">   475,198.47</t>
  </si>
  <si>
    <t xml:space="preserve">   344,531.00</t>
  </si>
  <si>
    <t xml:space="preserve">   353,223.12</t>
  </si>
  <si>
    <t xml:space="preserve">   329,398.17</t>
  </si>
  <si>
    <t xml:space="preserve">  2,051,430.20</t>
  </si>
  <si>
    <t xml:space="preserve">  2,026,056.79</t>
  </si>
  <si>
    <t xml:space="preserve">  2,033,179.93</t>
  </si>
  <si>
    <t xml:space="preserve">  4,423,604.49</t>
  </si>
  <si>
    <t xml:space="preserve">  4,677,718.77</t>
  </si>
  <si>
    <t xml:space="preserve">  4,471,505.05</t>
  </si>
  <si>
    <t xml:space="preserve">   568,392.73</t>
  </si>
  <si>
    <t xml:space="preserve">   593,777.80</t>
  </si>
  <si>
    <t xml:space="preserve">   536,860.74</t>
  </si>
  <si>
    <t xml:space="preserve">    52,607.96</t>
  </si>
  <si>
    <t xml:space="preserve">    56,608.22</t>
  </si>
  <si>
    <t xml:space="preserve">    55,337.19</t>
  </si>
  <si>
    <t xml:space="preserve">  4,191,940.39</t>
  </si>
  <si>
    <t xml:space="preserve">  4,283,503.39</t>
  </si>
  <si>
    <t xml:space="preserve">   321,758.90</t>
  </si>
  <si>
    <t xml:space="preserve">   342,314.24</t>
  </si>
  <si>
    <t xml:space="preserve">   324,603.29</t>
  </si>
  <si>
    <t xml:space="preserve">     2,635.64</t>
  </si>
  <si>
    <t xml:space="preserve">     2,996.05</t>
  </si>
  <si>
    <t xml:space="preserve">     2,644.78</t>
  </si>
  <si>
    <t xml:space="preserve">   216,970.33</t>
  </si>
  <si>
    <t xml:space="preserve">   213,653.25</t>
  </si>
  <si>
    <t xml:space="preserve">   188,914.27</t>
  </si>
  <si>
    <t xml:space="preserve">   202,420.40</t>
  </si>
  <si>
    <t xml:space="preserve">   194,251.05</t>
  </si>
  <si>
    <t xml:space="preserve">   216,231.45</t>
  </si>
  <si>
    <t xml:space="preserve">    10,795.70</t>
  </si>
  <si>
    <t xml:space="preserve">    10,905.37</t>
  </si>
  <si>
    <t xml:space="preserve">    10,970.55</t>
  </si>
  <si>
    <t xml:space="preserve">      260.45</t>
  </si>
  <si>
    <t xml:space="preserve">      199.58</t>
  </si>
  <si>
    <t xml:space="preserve">      179.69</t>
  </si>
  <si>
    <t>82r2  101-110</t>
  </si>
  <si>
    <t xml:space="preserve">       25.45</t>
  </si>
  <si>
    <t>-       13.96</t>
  </si>
  <si>
    <t xml:space="preserve">       47.31</t>
  </si>
  <si>
    <t xml:space="preserve">  3,422,709.32</t>
  </si>
  <si>
    <t xml:space="preserve">  3,430,728.84</t>
  </si>
  <si>
    <t xml:space="preserve">  3,388,123.66</t>
  </si>
  <si>
    <t xml:space="preserve">   271,311.85</t>
  </si>
  <si>
    <t xml:space="preserve">   267,263.25</t>
  </si>
  <si>
    <t xml:space="preserve">   272,961.19</t>
  </si>
  <si>
    <t xml:space="preserve">  2,373,895.73</t>
  </si>
  <si>
    <t xml:space="preserve">  2,396,028.66</t>
  </si>
  <si>
    <t xml:space="preserve">  2,440,327.72</t>
  </si>
  <si>
    <t xml:space="preserve">  1,926,745.00</t>
  </si>
  <si>
    <t xml:space="preserve">  1,943,528.21</t>
  </si>
  <si>
    <t xml:space="preserve">  2,002,133.95</t>
  </si>
  <si>
    <t xml:space="preserve">   358,031.29</t>
  </si>
  <si>
    <t xml:space="preserve">   351,829.45</t>
  </si>
  <si>
    <t xml:space="preserve">   350,028.37</t>
  </si>
  <si>
    <t xml:space="preserve">    92,002.20</t>
  </si>
  <si>
    <t xml:space="preserve">   101,666.64</t>
  </si>
  <si>
    <t xml:space="preserve">    97,670.17</t>
  </si>
  <si>
    <t xml:space="preserve">  3,382,751.78</t>
  </si>
  <si>
    <t xml:space="preserve">  3,786,493.82</t>
  </si>
  <si>
    <t xml:space="preserve">  3,744,955.29</t>
  </si>
  <si>
    <t xml:space="preserve">  3,898,704.47</t>
  </si>
  <si>
    <t xml:space="preserve">  3,768,218.18</t>
  </si>
  <si>
    <t xml:space="preserve">  3,876,705.71</t>
  </si>
  <si>
    <t xml:space="preserve">   187,312.95</t>
  </si>
  <si>
    <t xml:space="preserve">   187,574.52</t>
  </si>
  <si>
    <t xml:space="preserve">   186,379.96</t>
  </si>
  <si>
    <t xml:space="preserve">      418.36</t>
  </si>
  <si>
    <t xml:space="preserve">      338.43</t>
  </si>
  <si>
    <t xml:space="preserve">      643.10</t>
  </si>
  <si>
    <t xml:space="preserve">      185.63</t>
  </si>
  <si>
    <t xml:space="preserve">      168.69</t>
  </si>
  <si>
    <t xml:space="preserve">      200.27</t>
  </si>
  <si>
    <t xml:space="preserve">  3,464,472.42</t>
  </si>
  <si>
    <t xml:space="preserve">  3,445,095.25</t>
  </si>
  <si>
    <t xml:space="preserve">  3,590,604.36</t>
  </si>
  <si>
    <t xml:space="preserve">   356,243.76</t>
  </si>
  <si>
    <t xml:space="preserve">   335,636.54</t>
  </si>
  <si>
    <t xml:space="preserve">   333,924.44</t>
  </si>
  <si>
    <t xml:space="preserve">  3,682,010.46</t>
  </si>
  <si>
    <t xml:space="preserve">  3,493,700.57</t>
  </si>
  <si>
    <t xml:space="preserve">  3,680,009.90</t>
  </si>
  <si>
    <t xml:space="preserve">   658,549.66</t>
  </si>
  <si>
    <t xml:space="preserve">   664,682.38</t>
  </si>
  <si>
    <t xml:space="preserve">   679,322.27</t>
  </si>
  <si>
    <t xml:space="preserve">   351,324.34</t>
  </si>
  <si>
    <t xml:space="preserve">   359,009.87</t>
  </si>
  <si>
    <t xml:space="preserve">   335,914.72</t>
  </si>
  <si>
    <t xml:space="preserve">  1,431,182.35</t>
  </si>
  <si>
    <t xml:space="preserve">  1,347,893.20</t>
  </si>
  <si>
    <t xml:space="preserve">  1,378,109.68</t>
  </si>
  <si>
    <t xml:space="preserve">  3,570,821.79</t>
  </si>
  <si>
    <t xml:space="preserve">  3,670,299.87</t>
  </si>
  <si>
    <t xml:space="preserve">  3,646,605.96</t>
  </si>
  <si>
    <t xml:space="preserve">  4,205,791.49</t>
  </si>
  <si>
    <t xml:space="preserve">  4,177,056.02</t>
  </si>
  <si>
    <t xml:space="preserve">  4,216,019.89</t>
  </si>
  <si>
    <t xml:space="preserve">   414,700.58</t>
  </si>
  <si>
    <t xml:space="preserve">   413,016.51</t>
  </si>
  <si>
    <t xml:space="preserve">   406,464.58</t>
  </si>
  <si>
    <t xml:space="preserve">    22,188.84</t>
  </si>
  <si>
    <t xml:space="preserve">    22,585.58</t>
  </si>
  <si>
    <t xml:space="preserve">    22,569.52</t>
  </si>
  <si>
    <t>83r2  32-42</t>
  </si>
  <si>
    <t xml:space="preserve">       40.31</t>
  </si>
  <si>
    <t xml:space="preserve">       27.76</t>
  </si>
  <si>
    <t>-       13.56</t>
  </si>
  <si>
    <t xml:space="preserve">  3,497,271.01</t>
  </si>
  <si>
    <t xml:space="preserve">  3,577,963.07</t>
  </si>
  <si>
    <t xml:space="preserve">  3,547,246.27</t>
  </si>
  <si>
    <t xml:space="preserve">   239,907.50</t>
  </si>
  <si>
    <t xml:space="preserve">   243,473.04</t>
  </si>
  <si>
    <t xml:space="preserve">   242,018.86</t>
  </si>
  <si>
    <t xml:space="preserve">  2,047,150.42</t>
  </si>
  <si>
    <t xml:space="preserve">  2,179,561.64</t>
  </si>
  <si>
    <t xml:space="preserve">  1,988,929.45</t>
  </si>
  <si>
    <t xml:space="preserve">  2,036,195.19</t>
  </si>
  <si>
    <t xml:space="preserve">  2,047,902.95</t>
  </si>
  <si>
    <t xml:space="preserve">  2,023,142.78</t>
  </si>
  <si>
    <t xml:space="preserve">   348,862.51</t>
  </si>
  <si>
    <t xml:space="preserve">   327,545.28</t>
  </si>
  <si>
    <t xml:space="preserve">   346,196.28</t>
  </si>
  <si>
    <t xml:space="preserve">    87,821.77</t>
  </si>
  <si>
    <t xml:space="preserve">    89,740.92</t>
  </si>
  <si>
    <t xml:space="preserve">    89,617.54</t>
  </si>
  <si>
    <t xml:space="preserve">  3,355,794.58</t>
  </si>
  <si>
    <t xml:space="preserve">  3,371,496.01</t>
  </si>
  <si>
    <t>-        4.82</t>
  </si>
  <si>
    <t xml:space="preserve">       38.14</t>
  </si>
  <si>
    <t xml:space="preserve">       56.01</t>
  </si>
  <si>
    <t xml:space="preserve">     6,754.87</t>
  </si>
  <si>
    <t xml:space="preserve">     6,647.48</t>
  </si>
  <si>
    <t xml:space="preserve">     6,419.33</t>
  </si>
  <si>
    <t xml:space="preserve">    25,605.42</t>
  </si>
  <si>
    <t xml:space="preserve">    24,959.11</t>
  </si>
  <si>
    <t xml:space="preserve">    26,028.61</t>
  </si>
  <si>
    <t xml:space="preserve">    21,271.39</t>
  </si>
  <si>
    <t xml:space="preserve">    22,445.02</t>
  </si>
  <si>
    <t xml:space="preserve">    22,840.46</t>
  </si>
  <si>
    <t xml:space="preserve">     1,169.87</t>
  </si>
  <si>
    <t xml:space="preserve">     1,125.74</t>
  </si>
  <si>
    <t xml:space="preserve">     1,053.38</t>
  </si>
  <si>
    <t xml:space="preserve">      764.84</t>
  </si>
  <si>
    <t xml:space="preserve">      768.95</t>
  </si>
  <si>
    <t xml:space="preserve">      805.30</t>
  </si>
  <si>
    <t xml:space="preserve">     1,295.36</t>
  </si>
  <si>
    <t xml:space="preserve">      986.98</t>
  </si>
  <si>
    <t xml:space="preserve">      916.48</t>
  </si>
  <si>
    <t xml:space="preserve">    21,793.73</t>
  </si>
  <si>
    <t xml:space="preserve">    22,791.70</t>
  </si>
  <si>
    <t xml:space="preserve">    21,272.17</t>
  </si>
  <si>
    <t xml:space="preserve">    14,406.83</t>
  </si>
  <si>
    <t xml:space="preserve">    12,259.31</t>
  </si>
  <si>
    <t xml:space="preserve">    13,266.07</t>
  </si>
  <si>
    <t xml:space="preserve">     7,147.93</t>
  </si>
  <si>
    <t xml:space="preserve">     7,055.69</t>
  </si>
  <si>
    <t xml:space="preserve">     6,863.14</t>
  </si>
  <si>
    <t xml:space="preserve">       71.73</t>
  </si>
  <si>
    <t xml:space="preserve">       31.34</t>
  </si>
  <si>
    <t xml:space="preserve">      245.69</t>
  </si>
  <si>
    <t xml:space="preserve">       36.17</t>
  </si>
  <si>
    <t xml:space="preserve">        1.13</t>
  </si>
  <si>
    <t xml:space="preserve">        4.06</t>
  </si>
  <si>
    <t xml:space="preserve">  3,481,163.53</t>
  </si>
  <si>
    <t xml:space="preserve">  3,457,568.84</t>
  </si>
  <si>
    <t xml:space="preserve">  3,654,829.10</t>
  </si>
  <si>
    <t xml:space="preserve">   348,866.83</t>
  </si>
  <si>
    <t xml:space="preserve">   359,154.29</t>
  </si>
  <si>
    <t xml:space="preserve">   359,472.88</t>
  </si>
  <si>
    <t xml:space="preserve">  3,600,227.27</t>
  </si>
  <si>
    <t xml:space="preserve">  3,510,545.29</t>
  </si>
  <si>
    <t xml:space="preserve">  3,509,893.49</t>
  </si>
  <si>
    <t xml:space="preserve">   911,077.01</t>
  </si>
  <si>
    <t xml:space="preserve">   770,472.17</t>
  </si>
  <si>
    <t xml:space="preserve">   930,866.02</t>
  </si>
  <si>
    <t xml:space="preserve">   374,115.82</t>
  </si>
  <si>
    <t xml:space="preserve">   362,816.07</t>
  </si>
  <si>
    <t xml:space="preserve">   370,129.29</t>
  </si>
  <si>
    <t xml:space="preserve">   481,700.00</t>
  </si>
  <si>
    <t xml:space="preserve">   486,127.09</t>
  </si>
  <si>
    <t xml:space="preserve">   509,555.82</t>
  </si>
  <si>
    <t xml:space="preserve">  4,414,754.24</t>
  </si>
  <si>
    <t xml:space="preserve">  4,477,171.64</t>
  </si>
  <si>
    <t xml:space="preserve">  4,486,551.78</t>
  </si>
  <si>
    <t xml:space="preserve">  4,904,718.51</t>
  </si>
  <si>
    <t xml:space="preserve">  4,506,290.01</t>
  </si>
  <si>
    <t xml:space="preserve">  3,582,895.72</t>
  </si>
  <si>
    <t xml:space="preserve">   334,129.87</t>
  </si>
  <si>
    <t xml:space="preserve">   339,312.84</t>
  </si>
  <si>
    <t xml:space="preserve">   327,066.26</t>
  </si>
  <si>
    <t xml:space="preserve">     1,010.25</t>
  </si>
  <si>
    <t xml:space="preserve">     1,211.26</t>
  </si>
  <si>
    <t xml:space="preserve">     1,122.00</t>
  </si>
  <si>
    <t xml:space="preserve">      160.43</t>
  </si>
  <si>
    <t xml:space="preserve">      174.63</t>
  </si>
  <si>
    <t xml:space="preserve">      204.23</t>
  </si>
  <si>
    <t xml:space="preserve">  3,652,833.20</t>
  </si>
  <si>
    <t xml:space="preserve">  3,373,890.43</t>
  </si>
  <si>
    <t xml:space="preserve">  3,678,478.21</t>
  </si>
  <si>
    <t xml:space="preserve">   354,335.40</t>
  </si>
  <si>
    <t xml:space="preserve">   334,725.91</t>
  </si>
  <si>
    <t xml:space="preserve">   354,317.06</t>
  </si>
  <si>
    <t xml:space="preserve">  3,808,764.51</t>
  </si>
  <si>
    <t xml:space="preserve">  3,729,886.27</t>
  </si>
  <si>
    <t xml:space="preserve">  3,793,214.41</t>
  </si>
  <si>
    <t xml:space="preserve">   716,147.68</t>
  </si>
  <si>
    <t xml:space="preserve">   667,112.71</t>
  </si>
  <si>
    <t xml:space="preserve">   714,358.52</t>
  </si>
  <si>
    <t xml:space="preserve">   351,694.10</t>
  </si>
  <si>
    <t xml:space="preserve">   361,661.02</t>
  </si>
  <si>
    <t xml:space="preserve">   361,179.67</t>
  </si>
  <si>
    <t xml:space="preserve">  1,396,491.49</t>
  </si>
  <si>
    <t xml:space="preserve">  1,419,168.66</t>
  </si>
  <si>
    <t xml:space="preserve">  1,416,268.83</t>
  </si>
  <si>
    <t xml:space="preserve">  3,673,599.77</t>
  </si>
  <si>
    <t xml:space="preserve">  3,470,879.59</t>
  </si>
  <si>
    <t xml:space="preserve">  3,651,443.70</t>
  </si>
  <si>
    <t xml:space="preserve">  4,220,013.19</t>
  </si>
  <si>
    <t xml:space="preserve">  4,181,494.83</t>
  </si>
  <si>
    <t xml:space="preserve">  4,157,326.87</t>
  </si>
  <si>
    <t xml:space="preserve">   411,380.23</t>
  </si>
  <si>
    <t xml:space="preserve">   400,036.11</t>
  </si>
  <si>
    <t xml:space="preserve">   389,403.38</t>
  </si>
  <si>
    <t xml:space="preserve">    21,768.94</t>
  </si>
  <si>
    <t xml:space="preserve">    21,642.19</t>
  </si>
  <si>
    <t xml:space="preserve">    20,861.24</t>
  </si>
  <si>
    <t xml:space="preserve">       10.01</t>
  </si>
  <si>
    <t xml:space="preserve">       17.14</t>
  </si>
  <si>
    <t>-       16.95</t>
  </si>
  <si>
    <t xml:space="preserve">  3,305,450.95</t>
  </si>
  <si>
    <t xml:space="preserve">  3,268,978.62</t>
  </si>
  <si>
    <t xml:space="preserve">  3,382,218.16</t>
  </si>
  <si>
    <t xml:space="preserve">   265,446.78</t>
  </si>
  <si>
    <t xml:space="preserve">   246,543.96</t>
  </si>
  <si>
    <t xml:space="preserve">   263,170.99</t>
  </si>
  <si>
    <t xml:space="preserve">  2,633,788.45</t>
  </si>
  <si>
    <t xml:space="preserve">  2,631,021.02</t>
  </si>
  <si>
    <t xml:space="preserve">  2,597,082.18</t>
  </si>
  <si>
    <t xml:space="preserve">  4,486,176.47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</si>
  <si>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</si>
  <si>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</si>
  <si>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</si>
  <si>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</si>
  <si>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</si>
  <si>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</si>
  <si>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</si>
  <si>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JGb-1 (Imai et al., 1995)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</si>
  <si>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</si>
  <si>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</si>
  <si>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</si>
  <si>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</si>
  <si>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</si>
  <si>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</si>
  <si>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</si>
  <si>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</si>
  <si>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</si>
  <si>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</si>
  <si>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</si>
  <si>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</si>
  <si>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</si>
  <si>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</si>
  <si>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</si>
  <si>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</si>
  <si>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</si>
  <si>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</si>
  <si>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</si>
  <si>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</si>
  <si>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</si>
  <si>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</si>
  <si>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</si>
  <si>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</si>
  <si>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</si>
  <si>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</si>
  <si>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</si>
  <si>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</si>
  <si>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</si>
  <si>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</si>
  <si>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</si>
  <si>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</si>
  <si>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</si>
  <si>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</si>
  <si>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</si>
  <si>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</si>
  <si>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</si>
  <si>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</si>
  <si>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</si>
  <si>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</si>
  <si>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</si>
  <si>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</si>
  <si>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</si>
  <si>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</si>
  <si>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</si>
  <si>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</si>
  <si>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</si>
  <si>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</si>
  <si>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</si>
  <si>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</si>
  <si>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</si>
  <si>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</si>
  <si>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</si>
  <si>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</si>
  <si>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</si>
  <si>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</si>
  <si>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</si>
  <si>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</si>
  <si>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</si>
  <si>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</si>
  <si>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</si>
  <si>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</si>
  <si>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</si>
  <si>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</si>
  <si>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</si>
  <si>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</si>
  <si>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</si>
  <si>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</si>
  <si>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</si>
  <si>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</si>
  <si>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</si>
  <si>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</si>
  <si>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</si>
  <si>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Analysis report from: 06.02.2005             Run: 305majors7</t>
  </si>
  <si>
    <t xml:space="preserve">      116.46</t>
  </si>
  <si>
    <t xml:space="preserve">      170.68</t>
  </si>
  <si>
    <t xml:space="preserve">      175.45</t>
  </si>
  <si>
    <t xml:space="preserve">  3,616,127.45</t>
  </si>
  <si>
    <t xml:space="preserve">  1,778,695.84</t>
  </si>
  <si>
    <t xml:space="preserve">  3,685,239.45</t>
  </si>
  <si>
    <t xml:space="preserve">   362,010.96</t>
  </si>
  <si>
    <t xml:space="preserve">   370,005.62</t>
  </si>
  <si>
    <t xml:space="preserve">   346,349.03</t>
  </si>
  <si>
    <t xml:space="preserve">  3,679,087.09</t>
  </si>
  <si>
    <t xml:space="preserve">  3,849,216.34</t>
  </si>
  <si>
    <t xml:space="preserve">  3,836,131.64</t>
  </si>
  <si>
    <t xml:space="preserve">   703,530.79</t>
  </si>
  <si>
    <t xml:space="preserve">   711,167.46</t>
  </si>
  <si>
    <t xml:space="preserve">   695,824.87</t>
  </si>
  <si>
    <t xml:space="preserve">   365,431.13</t>
  </si>
  <si>
    <t xml:space="preserve">   369,071.83</t>
  </si>
  <si>
    <t xml:space="preserve">   366,506.23</t>
  </si>
  <si>
    <t xml:space="preserve">  1,447,070.32</t>
  </si>
  <si>
    <t xml:space="preserve">  1,445,026.53</t>
  </si>
  <si>
    <t xml:space="preserve">  1,377,936.12</t>
  </si>
  <si>
    <t xml:space="preserve">  3,766,639.29</t>
  </si>
  <si>
    <t xml:space="preserve">  3,806,056.78</t>
  </si>
  <si>
    <t xml:space="preserve">  3,932,341.11</t>
  </si>
  <si>
    <t xml:space="preserve">  4,106,311.04</t>
  </si>
  <si>
    <t xml:space="preserve">  4,294,517.48</t>
  </si>
  <si>
    <t xml:space="preserve">  4,267,843.52</t>
  </si>
  <si>
    <t xml:space="preserve">   418,672.15</t>
  </si>
  <si>
    <t xml:space="preserve">   428,400.38</t>
  </si>
  <si>
    <t xml:space="preserve">   415,233.89</t>
  </si>
  <si>
    <t xml:space="preserve">    23,353.90</t>
  </si>
  <si>
    <t xml:space="preserve">    22,531.66</t>
  </si>
  <si>
    <t xml:space="preserve">    21,925.98</t>
  </si>
  <si>
    <t xml:space="preserve">       42.12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</si>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</sst>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4681204.113956982</c:v>
                </c:pt>
                <c:pt idx="2">
                  <c:v>892402.169869249</c:v>
                </c:pt>
                <c:pt idx="3">
                  <c:v>357088.0980037783</c:v>
                </c:pt>
                <c:pt idx="4">
                  <c:v>4498310.967336118</c:v>
                </c:pt>
                <c:pt idx="5">
                  <c:v>702655.8037289924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4681204.113956982</c:v>
                </c:pt>
                <c:pt idx="2">
                  <c:v>892402.169869249</c:v>
                </c:pt>
                <c:pt idx="3">
                  <c:v>357088.0980037783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46565845"/>
        <c:axId val="16439422"/>
      </c:scatterChart>
      <c:valAx>
        <c:axId val="4656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39422"/>
        <c:crossesAt val="-5"/>
        <c:crossBetween val="midCat"/>
        <c:dispUnits/>
      </c:valAx>
      <c:valAx>
        <c:axId val="1643942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65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0.9774180946190199</c:v>
                </c:pt>
                <c:pt idx="2">
                  <c:v>0.9586617990662818</c:v>
                </c:pt>
                <c:pt idx="3">
                  <c:v>0.9692931332660383</c:v>
                </c:pt>
                <c:pt idx="4">
                  <c:v>0.9705608798000058</c:v>
                </c:pt>
                <c:pt idx="5">
                  <c:v>0.921163486975252</c:v>
                </c:pt>
                <c:pt idx="6">
                  <c:v>0.9523549073945368</c:v>
                </c:pt>
                <c:pt idx="7">
                  <c:v>1.0156037326459315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0.991309966764617</c:v>
                </c:pt>
                <c:pt idx="2">
                  <c:v>0.9944772365482075</c:v>
                </c:pt>
                <c:pt idx="3">
                  <c:v>0.9535814590362232</c:v>
                </c:pt>
                <c:pt idx="4">
                  <c:v>0.9040632318140694</c:v>
                </c:pt>
                <c:pt idx="5">
                  <c:v>0.8612941377869393</c:v>
                </c:pt>
                <c:pt idx="6">
                  <c:v>0.9050024640819962</c:v>
                </c:pt>
                <c:pt idx="7">
                  <c:v>0.8310296109912246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0.9971167170162203</c:v>
                </c:pt>
                <c:pt idx="2">
                  <c:v>0.954965555308721</c:v>
                </c:pt>
                <c:pt idx="3">
                  <c:v>0.9779986424089059</c:v>
                </c:pt>
                <c:pt idx="4">
                  <c:v>0.9903903517842408</c:v>
                </c:pt>
                <c:pt idx="5">
                  <c:v>0.9281796578314893</c:v>
                </c:pt>
                <c:pt idx="6">
                  <c:v>1.039639675661925</c:v>
                </c:pt>
                <c:pt idx="7">
                  <c:v>1.076562267632419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0.9938783646517086</c:v>
                </c:pt>
                <c:pt idx="2">
                  <c:v>0.9487806039045814</c:v>
                </c:pt>
                <c:pt idx="3">
                  <c:v>0.982557081415632</c:v>
                </c:pt>
                <c:pt idx="4">
                  <c:v>0.9570295035367874</c:v>
                </c:pt>
                <c:pt idx="5">
                  <c:v>0.8566015876053642</c:v>
                </c:pt>
                <c:pt idx="6">
                  <c:v>0.9393613829540822</c:v>
                </c:pt>
                <c:pt idx="7">
                  <c:v>0.9888655819179215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0.9649256358606464</c:v>
                </c:pt>
                <c:pt idx="2">
                  <c:v>0.9473082397345798</c:v>
                </c:pt>
                <c:pt idx="3">
                  <c:v>1.0057958028982106</c:v>
                </c:pt>
                <c:pt idx="4">
                  <c:v>1.0035460972963293</c:v>
                </c:pt>
                <c:pt idx="5">
                  <c:v>0.9425453580071035</c:v>
                </c:pt>
                <c:pt idx="6">
                  <c:v>0.9875760667841555</c:v>
                </c:pt>
                <c:pt idx="7">
                  <c:v>1.1092357043266416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0.9381262229201891</c:v>
                </c:pt>
                <c:pt idx="2">
                  <c:v>0.9461366320354763</c:v>
                </c:pt>
                <c:pt idx="3">
                  <c:v>0.9771991988917929</c:v>
                </c:pt>
                <c:pt idx="4">
                  <c:v>0.9236116481284449</c:v>
                </c:pt>
                <c:pt idx="5">
                  <c:v>0.8244594441934906</c:v>
                </c:pt>
                <c:pt idx="6">
                  <c:v>0.9287100344624548</c:v>
                </c:pt>
                <c:pt idx="7">
                  <c:v>0.8480669509925562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0.9504882723789582</c:v>
                </c:pt>
                <c:pt idx="2">
                  <c:v>0.9773527532343832</c:v>
                </c:pt>
                <c:pt idx="3">
                  <c:v>0.9143012840281044</c:v>
                </c:pt>
                <c:pt idx="4">
                  <c:v>0.9247109855735257</c:v>
                </c:pt>
                <c:pt idx="5">
                  <c:v>0.8286383221887599</c:v>
                </c:pt>
                <c:pt idx="6">
                  <c:v>0.8160270557094307</c:v>
                </c:pt>
                <c:pt idx="7">
                  <c:v>0.9011168994937961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0.947569081623522</c:v>
                </c:pt>
                <c:pt idx="2">
                  <c:v>0.9930727661245262</c:v>
                </c:pt>
                <c:pt idx="3">
                  <c:v>0.9226952391255375</c:v>
                </c:pt>
                <c:pt idx="4">
                  <c:v>0.8835097769444118</c:v>
                </c:pt>
                <c:pt idx="5">
                  <c:v>0.7990754032335338</c:v>
                </c:pt>
                <c:pt idx="6">
                  <c:v>0.8002092237434811</c:v>
                </c:pt>
                <c:pt idx="7">
                  <c:v>0.8153251812860741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(Drift!$K$25,Drift!$K$28,Drift!$K$31,Drift!$K$36,Drift!$K$41,Drift!$K$46,Drift!$K$51,Drift!$L$56)</c:f>
              <c:numCache>
                <c:ptCount val="8"/>
                <c:pt idx="0">
                  <c:v>1</c:v>
                </c:pt>
                <c:pt idx="1">
                  <c:v>0.9578510508681084</c:v>
                </c:pt>
                <c:pt idx="2">
                  <c:v>1.0898556794442815</c:v>
                </c:pt>
                <c:pt idx="3">
                  <c:v>0.7528250569964805</c:v>
                </c:pt>
                <c:pt idx="4">
                  <c:v>1.036095035028937</c:v>
                </c:pt>
                <c:pt idx="5">
                  <c:v>0.8553152604325313</c:v>
                </c:pt>
                <c:pt idx="6">
                  <c:v>1.0313356685957966</c:v>
                </c:pt>
                <c:pt idx="7">
                  <c:v>0.9755021989018888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0.991069620536833</c:v>
                </c:pt>
                <c:pt idx="2">
                  <c:v>0.9735520353126066</c:v>
                </c:pt>
                <c:pt idx="3">
                  <c:v>0.9765950851078885</c:v>
                </c:pt>
                <c:pt idx="4">
                  <c:v>0.9764395722805491</c:v>
                </c:pt>
                <c:pt idx="5">
                  <c:v>0.9365359706279116</c:v>
                </c:pt>
                <c:pt idx="6">
                  <c:v>0.9755021989018888</c:v>
                </c:pt>
              </c:numCache>
            </c:numRef>
          </c:yVal>
          <c:smooth val="0"/>
        </c:ser>
        <c:axId val="13737071"/>
        <c:axId val="56524776"/>
      </c:scatterChart>
      <c:valAx>
        <c:axId val="13737071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6524776"/>
        <c:crosses val="autoZero"/>
        <c:crossBetween val="midCat"/>
        <c:dispUnits/>
      </c:valAx>
      <c:valAx>
        <c:axId val="56524776"/>
        <c:scaling>
          <c:orientation val="minMax"/>
          <c:max val="1.1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3737071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722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1083</v>
      </c>
    </row>
    <row r="2" ht="12.75">
      <c r="B2" t="s">
        <v>1084</v>
      </c>
    </row>
    <row r="3" ht="12.75">
      <c r="B3" t="s">
        <v>1155</v>
      </c>
    </row>
    <row r="5" ht="12.75">
      <c r="B5" t="s">
        <v>1152</v>
      </c>
    </row>
    <row r="7" spans="1:2" ht="12.75">
      <c r="A7" s="1"/>
      <c r="B7" t="s">
        <v>1080</v>
      </c>
    </row>
    <row r="8" spans="1:2" ht="12.75">
      <c r="A8" s="1"/>
      <c r="B8" s="14" t="s">
        <v>1243</v>
      </c>
    </row>
    <row r="9" ht="12.75">
      <c r="A9" s="1"/>
    </row>
    <row r="10" spans="1:3" ht="12.75">
      <c r="A10" s="1"/>
      <c r="B10" t="s">
        <v>1244</v>
      </c>
      <c r="C10" t="s">
        <v>1245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150" zoomScaleNormal="150" workbookViewId="0" topLeftCell="G36">
      <selection activeCell="B49" sqref="B49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6" t="s">
        <v>1282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92" customFormat="1" ht="11.25">
      <c r="A2" s="166">
        <f>'recalc raw'!A1</f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22" s="93" customFormat="1" ht="12" thickBot="1">
      <c r="A3" s="168" t="str">
        <f>'blk, drift &amp; conc calc'!B2</f>
        <v>Sample</v>
      </c>
      <c r="B3" s="169" t="str">
        <f>'blk, drift &amp; conc calc'!C145</f>
        <v>SiO2</v>
      </c>
      <c r="C3" s="169" t="str">
        <f>'blk, drift &amp; conc calc'!D145</f>
        <v>Al2O3</v>
      </c>
      <c r="D3" s="169" t="str">
        <f>'blk, drift &amp; conc calc'!E145</f>
        <v>Fe2O3</v>
      </c>
      <c r="E3" s="169" t="str">
        <f>'blk, drift &amp; conc calc'!F145</f>
        <v>MgO</v>
      </c>
      <c r="F3" s="169" t="str">
        <f>'blk, drift &amp; conc calc'!G145</f>
        <v>MnO</v>
      </c>
      <c r="G3" s="169" t="str">
        <f>'blk, drift &amp; conc calc'!H145</f>
        <v>CaO</v>
      </c>
      <c r="H3" s="169" t="str">
        <f>'blk, drift &amp; conc calc'!I145</f>
        <v>Na2O</v>
      </c>
      <c r="I3" s="169" t="str">
        <f>'blk, drift &amp; conc calc'!J145</f>
        <v>K2O</v>
      </c>
      <c r="J3" s="169" t="str">
        <f>'blk, drift &amp; conc calc'!K145</f>
        <v>P2O5</v>
      </c>
      <c r="K3" s="169" t="str">
        <f>'blk, drift &amp; conc calc'!L145</f>
        <v>TiO2</v>
      </c>
      <c r="L3" s="169" t="s">
        <v>1199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70"/>
      <c r="C4" s="170"/>
      <c r="D4" s="170"/>
      <c r="E4" s="170"/>
      <c r="F4" s="170"/>
      <c r="G4" s="170"/>
    </row>
    <row r="5" spans="1:29" ht="11.25">
      <c r="A5" s="32" t="str">
        <f>'recalc raw'!C3</f>
        <v>drift-1</v>
      </c>
      <c r="B5" s="32">
        <f>'blk, drift &amp; conc calc'!C146</f>
        <v>46.87317895720602</v>
      </c>
      <c r="C5" s="32">
        <f>'blk, drift &amp; conc calc'!D146</f>
        <v>13.884816194984014</v>
      </c>
      <c r="D5" s="32">
        <f>'blk, drift &amp; conc calc'!E146</f>
        <v>12.405370293944399</v>
      </c>
      <c r="E5" s="32">
        <f>'blk, drift &amp; conc calc'!F146</f>
        <v>7.2212132166273975</v>
      </c>
      <c r="F5" s="32">
        <f>'blk, drift &amp; conc calc'!G146</f>
        <v>0.17049570003251804</v>
      </c>
      <c r="G5" s="32">
        <f>'blk, drift &amp; conc calc'!H146</f>
        <v>11.59991793734762</v>
      </c>
      <c r="H5" s="32">
        <f>'blk, drift &amp; conc calc'!I146</f>
        <v>2.083853434249542</v>
      </c>
      <c r="I5" s="32">
        <f>'blk, drift &amp; conc calc'!J146</f>
        <v>0.5265752072457804</v>
      </c>
      <c r="J5" s="32">
        <f>'blk, drift &amp; conc calc'!K146</f>
        <v>0.1818924514144585</v>
      </c>
      <c r="K5" s="32">
        <f>'blk, drift &amp; conc calc'!L146</f>
        <v>2.897171160398522</v>
      </c>
      <c r="L5" s="32">
        <f>SUM(B5:K5)</f>
        <v>97.84448455345029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7.843692542478443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0.39784629845378955</v>
      </c>
      <c r="C6" s="32">
        <f>'blk, drift &amp; conc calc'!D147</f>
        <v>0.002228071831722686</v>
      </c>
      <c r="D6" s="32">
        <f>'blk, drift &amp; conc calc'!E147</f>
        <v>0.03536432603332657</v>
      </c>
      <c r="E6" s="32">
        <f>'blk, drift &amp; conc calc'!F147</f>
        <v>0.3394448221360045</v>
      </c>
      <c r="F6" s="32">
        <f>'blk, drift &amp; conc calc'!G147</f>
        <v>-0.0020493917183133123</v>
      </c>
      <c r="G6" s="32">
        <f>'blk, drift &amp; conc calc'!H147</f>
        <v>-0.04350051775603745</v>
      </c>
      <c r="H6" s="32">
        <f>'blk, drift &amp; conc calc'!I147</f>
        <v>0.037218075230738515</v>
      </c>
      <c r="I6" s="32">
        <f>'blk, drift &amp; conc calc'!J147</f>
        <v>0.0029284603779644257</v>
      </c>
      <c r="J6" s="32">
        <f>'blk, drift &amp; conc calc'!K147</f>
        <v>0.025704402846929566</v>
      </c>
      <c r="K6" s="32">
        <f>'blk, drift &amp; conc calc'!L147</f>
        <v>0.0012507887643323763</v>
      </c>
      <c r="L6" s="32">
        <f aca="true" t="shared" si="0" ref="L6:L36">SUM(B6:K6)</f>
        <v>0.7964353362004574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16.400622934760623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46.036168000456684</v>
      </c>
      <c r="C7" s="32">
        <f>'blk, drift &amp; conc calc'!D148</f>
        <v>15.566648730904173</v>
      </c>
      <c r="D7" s="32">
        <f>'blk, drift &amp; conc calc'!E148</f>
        <v>11.613271600435738</v>
      </c>
      <c r="E7" s="32">
        <f>'blk, drift &amp; conc calc'!F148</f>
        <v>9.38888311680733</v>
      </c>
      <c r="F7" s="32">
        <f>'blk, drift &amp; conc calc'!G148</f>
        <v>0.1726918847660163</v>
      </c>
      <c r="G7" s="32">
        <f>'blk, drift &amp; conc calc'!H148</f>
        <v>14.090833337680275</v>
      </c>
      <c r="H7" s="32">
        <f>'blk, drift &amp; conc calc'!I148</f>
        <v>1.7073430009563793</v>
      </c>
      <c r="I7" s="32">
        <f>'blk, drift &amp; conc calc'!J148</f>
        <v>0.028279240937099482</v>
      </c>
      <c r="J7" s="32">
        <f>'blk, drift &amp; conc calc'!K148</f>
        <v>-0.016688088343842375</v>
      </c>
      <c r="K7" s="32">
        <f>'blk, drift &amp; conc calc'!L148</f>
        <v>1.007931363397263</v>
      </c>
      <c r="L7" s="32">
        <f t="shared" si="0"/>
        <v>99.59536218799713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18.712783540232188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46.873178957206015</v>
      </c>
      <c r="C8" s="32">
        <f>'blk, drift &amp; conc calc'!D149</f>
        <v>13.884816194984014</v>
      </c>
      <c r="D8" s="32">
        <f>'blk, drift &amp; conc calc'!E149</f>
        <v>12.405370293944399</v>
      </c>
      <c r="E8" s="32">
        <f>'blk, drift &amp; conc calc'!F149</f>
        <v>7.2212132166273975</v>
      </c>
      <c r="F8" s="32">
        <f>'blk, drift &amp; conc calc'!G149</f>
        <v>0.17049570003251804</v>
      </c>
      <c r="G8" s="32">
        <f>'blk, drift &amp; conc calc'!H149</f>
        <v>11.599917937347625</v>
      </c>
      <c r="H8" s="32">
        <f>'blk, drift &amp; conc calc'!I149</f>
        <v>2.0838534342495425</v>
      </c>
      <c r="I8" s="32">
        <f>'blk, drift &amp; conc calc'!J149</f>
        <v>0.5265752072457804</v>
      </c>
      <c r="J8" s="32">
        <f>'blk, drift &amp; conc calc'!K149</f>
        <v>0.1818924514144585</v>
      </c>
      <c r="K8" s="32">
        <f>'blk, drift &amp; conc calc'!L149</f>
        <v>2.897171160398522</v>
      </c>
      <c r="L8" s="32">
        <f t="shared" si="0"/>
        <v>97.84448455345027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7.843692542478443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43.8955979484612</v>
      </c>
      <c r="C9" s="32">
        <f>'blk, drift &amp; conc calc'!D150</f>
        <v>0.6171658243224513</v>
      </c>
      <c r="D9" s="32">
        <f>'blk, drift &amp; conc calc'!E150</f>
        <v>8.71743530391794</v>
      </c>
      <c r="E9" s="32">
        <f>'blk, drift &amp; conc calc'!F150</f>
        <v>43.57585828348929</v>
      </c>
      <c r="F9" s="32">
        <f>'blk, drift &amp; conc calc'!G150</f>
        <v>0.12338011677707615</v>
      </c>
      <c r="G9" s="32">
        <f>'blk, drift &amp; conc calc'!H150</f>
        <v>0.5850299395884906</v>
      </c>
      <c r="H9" s="32">
        <f>'blk, drift &amp; conc calc'!I150</f>
        <v>0.05718805677393395</v>
      </c>
      <c r="I9" s="32">
        <f>'blk, drift &amp; conc calc'!J150</f>
        <v>0.005280607287611971</v>
      </c>
      <c r="J9" s="32">
        <f>'blk, drift &amp; conc calc'!K150</f>
        <v>-0.0158797289461556</v>
      </c>
      <c r="K9" s="32">
        <f>'blk, drift &amp; conc calc'!L150</f>
        <v>0.004736770418491273</v>
      </c>
      <c r="L9" s="32">
        <f t="shared" si="0"/>
        <v>97.56579312209033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18.690203678869405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82r2  101-110</v>
      </c>
      <c r="B10" s="91">
        <f>'blk, drift &amp; conc calc'!C151</f>
        <v>45.43268676563784</v>
      </c>
      <c r="C10" s="91">
        <f>'blk, drift &amp; conc calc'!D151</f>
        <v>12.731889097254275</v>
      </c>
      <c r="D10" s="91">
        <f>'blk, drift &amp; conc calc'!E151</f>
        <v>8.107003230813241</v>
      </c>
      <c r="E10" s="91">
        <f>'blk, drift &amp; conc calc'!F151</f>
        <v>20.227406297984995</v>
      </c>
      <c r="F10" s="91">
        <f>'blk, drift &amp; conc calc'!G151</f>
        <v>0.1307208607452728</v>
      </c>
      <c r="G10" s="91">
        <f>'blk, drift &amp; conc calc'!H151</f>
        <v>12.074679930774955</v>
      </c>
      <c r="H10" s="91">
        <f>'blk, drift &amp; conc calc'!I151</f>
        <v>0.9570265611263373</v>
      </c>
      <c r="I10" s="91">
        <f>'blk, drift &amp; conc calc'!J151</f>
        <v>0.011273141788131012</v>
      </c>
      <c r="J10" s="91">
        <f>'blk, drift &amp; conc calc'!K151</f>
        <v>0.012635526438029406</v>
      </c>
      <c r="K10" s="91">
        <f>'blk, drift &amp; conc calc'!L151</f>
        <v>0.20645728080887582</v>
      </c>
      <c r="L10" s="91">
        <f t="shared" si="0"/>
        <v>99.89177869337196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17.151760735141735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46.87317895720602</v>
      </c>
      <c r="C11" s="32">
        <f>'blk, drift &amp; conc calc'!D152</f>
        <v>13.884816194984014</v>
      </c>
      <c r="D11" s="32">
        <f>'blk, drift &amp; conc calc'!E152</f>
        <v>12.4053702939444</v>
      </c>
      <c r="E11" s="32">
        <f>'blk, drift &amp; conc calc'!F152</f>
        <v>7.2212132166273975</v>
      </c>
      <c r="F11" s="32">
        <f>'blk, drift &amp; conc calc'!G152</f>
        <v>0.17049570003251804</v>
      </c>
      <c r="G11" s="32">
        <f>'blk, drift &amp; conc calc'!H152</f>
        <v>11.599917937347625</v>
      </c>
      <c r="H11" s="32">
        <f>'blk, drift &amp; conc calc'!I152</f>
        <v>2.083853434249542</v>
      </c>
      <c r="I11" s="32">
        <f>'blk, drift &amp; conc calc'!J152</f>
        <v>0.5265752072457804</v>
      </c>
      <c r="J11" s="32">
        <f>'blk, drift &amp; conc calc'!K152</f>
        <v>0.1818924514144585</v>
      </c>
      <c r="K11" s="32">
        <f>'blk, drift &amp; conc calc'!L152</f>
        <v>2.897171160398522</v>
      </c>
      <c r="L11" s="32">
        <f t="shared" si="0"/>
        <v>97.8444845534503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7.843692542478443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83r2  32-42</v>
      </c>
      <c r="B12" s="91">
        <f>'blk, drift &amp; conc calc'!C153</f>
        <v>47.31151645125222</v>
      </c>
      <c r="C12" s="91">
        <f>'blk, drift &amp; conc calc'!D153</f>
        <v>14.163134626063272</v>
      </c>
      <c r="D12" s="91">
        <f>'blk, drift &amp; conc calc'!E153</f>
        <v>7.051546458139065</v>
      </c>
      <c r="E12" s="91">
        <f>'blk, drift &amp; conc calc'!F153</f>
        <v>21.20237262126354</v>
      </c>
      <c r="F12" s="91">
        <f>'blk, drift &amp; conc calc'!G153</f>
        <v>0.11444929425248965</v>
      </c>
      <c r="G12" s="91">
        <f>'blk, drift &amp; conc calc'!H153</f>
        <v>10.588639111265701</v>
      </c>
      <c r="H12" s="91">
        <f>'blk, drift &amp; conc calc'!I153</f>
        <v>0.7235034089105744</v>
      </c>
      <c r="I12" s="91">
        <f>'blk, drift &amp; conc calc'!J153</f>
        <v>0.04198839753923436</v>
      </c>
      <c r="J12" s="91">
        <f>'blk, drift &amp; conc calc'!K153</f>
        <v>0.00964491994421839</v>
      </c>
      <c r="K12" s="91">
        <f>'blk, drift &amp; conc calc'!L153</f>
        <v>0.1853867552388032</v>
      </c>
      <c r="L12" s="91">
        <f t="shared" si="0"/>
        <v>101.39218204386913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17.302718367580457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95r3  40-50</v>
      </c>
      <c r="B13" s="91">
        <f>'blk, drift &amp; conc calc'!C154</f>
        <v>49.35266700665012</v>
      </c>
      <c r="C13" s="91">
        <f>'blk, drift &amp; conc calc'!D154</f>
        <v>16.42175508195647</v>
      </c>
      <c r="D13" s="91">
        <f>'blk, drift &amp; conc calc'!E154</f>
        <v>5.834290918036087</v>
      </c>
      <c r="E13" s="91">
        <f>'blk, drift &amp; conc calc'!F154</f>
        <v>11.13303758587555</v>
      </c>
      <c r="F13" s="91">
        <f>'blk, drift &amp; conc calc'!G154</f>
        <v>0.10142962754621675</v>
      </c>
      <c r="G13" s="91">
        <f>'blk, drift &amp; conc calc'!H154</f>
        <v>14.221849694620534</v>
      </c>
      <c r="H13" s="91">
        <f>'blk, drift &amp; conc calc'!I154</f>
        <v>1.5481026730191123</v>
      </c>
      <c r="I13" s="91">
        <f>'blk, drift &amp; conc calc'!J154</f>
        <v>0.039610485353636066</v>
      </c>
      <c r="J13" s="91">
        <f>'blk, drift &amp; conc calc'!K154</f>
        <v>0.04118260066709659</v>
      </c>
      <c r="K13" s="91">
        <f>'blk, drift &amp; conc calc'!L154</f>
        <v>0.3385420666958178</v>
      </c>
      <c r="L13" s="91">
        <f t="shared" si="0"/>
        <v>99.03246774042066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15.53622251518806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158r1  11-18</v>
      </c>
      <c r="B14" s="91">
        <f>'blk, drift &amp; conc calc'!C155</f>
        <v>50.58764125053769</v>
      </c>
      <c r="C14" s="91">
        <f>'blk, drift &amp; conc calc'!D155</f>
        <v>16.542509719330752</v>
      </c>
      <c r="D14" s="91">
        <f>'blk, drift &amp; conc calc'!E155</f>
        <v>4.113196146713856</v>
      </c>
      <c r="E14" s="91">
        <f>'blk, drift &amp; conc calc'!F155</f>
        <v>3.943255707919899</v>
      </c>
      <c r="F14" s="91">
        <f>'blk, drift &amp; conc calc'!G155</f>
        <v>0.06898776184735253</v>
      </c>
      <c r="G14" s="91">
        <f>'blk, drift &amp; conc calc'!H155</f>
        <v>16.447090713734987</v>
      </c>
      <c r="H14" s="91">
        <f>'blk, drift &amp; conc calc'!I155</f>
        <v>4.354312016260736</v>
      </c>
      <c r="I14" s="91">
        <f>'blk, drift &amp; conc calc'!J155</f>
        <v>0.10369174629736448</v>
      </c>
      <c r="J14" s="91">
        <f>'blk, drift &amp; conc calc'!K155</f>
        <v>0.8436373153696551</v>
      </c>
      <c r="K14" s="91">
        <f>'blk, drift &amp; conc calc'!L155</f>
        <v>4.781095539578054</v>
      </c>
      <c r="L14" s="91">
        <f t="shared" si="0"/>
        <v>101.78541791759037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-28.147926413250715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63.38400322429234</v>
      </c>
      <c r="C15" s="32">
        <f>'blk, drift &amp; conc calc'!D156</f>
        <v>15.47070034780141</v>
      </c>
      <c r="D15" s="32">
        <f>'blk, drift &amp; conc calc'!E156</f>
        <v>6.665647783242083</v>
      </c>
      <c r="E15" s="32">
        <f>'blk, drift &amp; conc calc'!F156</f>
        <v>3.8150087416887453</v>
      </c>
      <c r="F15" s="32">
        <f>'blk, drift &amp; conc calc'!G156</f>
        <v>0.10806366805006823</v>
      </c>
      <c r="G15" s="32">
        <f>'blk, drift &amp; conc calc'!H156</f>
        <v>6.293523409426767</v>
      </c>
      <c r="H15" s="32">
        <f>'blk, drift &amp; conc calc'!I156</f>
        <v>3.1008741698096465</v>
      </c>
      <c r="I15" s="32">
        <f>'blk, drift &amp; conc calc'!J156</f>
        <v>1.3635441427993094</v>
      </c>
      <c r="J15" s="32">
        <f>'blk, drift &amp; conc calc'!K156</f>
        <v>0.12129050427030691</v>
      </c>
      <c r="K15" s="32">
        <f>'blk, drift &amp; conc calc'!L156</f>
        <v>0.7134875303133954</v>
      </c>
      <c r="L15" s="32">
        <f t="shared" si="0"/>
        <v>101.03614352169407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11.120196721784907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46.87317895720602</v>
      </c>
      <c r="C16" s="32">
        <f>'blk, drift &amp; conc calc'!D157</f>
        <v>13.884816194984014</v>
      </c>
      <c r="D16" s="32">
        <f>'blk, drift &amp; conc calc'!E157</f>
        <v>12.405370293944399</v>
      </c>
      <c r="E16" s="32">
        <f>'blk, drift &amp; conc calc'!F157</f>
        <v>7.2212132166273975</v>
      </c>
      <c r="F16" s="32">
        <f>'blk, drift &amp; conc calc'!G157</f>
        <v>0.17049570003251804</v>
      </c>
      <c r="G16" s="32">
        <f>'blk, drift &amp; conc calc'!H157</f>
        <v>11.59991793734762</v>
      </c>
      <c r="H16" s="32">
        <f>'blk, drift &amp; conc calc'!I157</f>
        <v>2.083853434249542</v>
      </c>
      <c r="I16" s="32">
        <f>'blk, drift &amp; conc calc'!J157</f>
        <v>0.5265752072457804</v>
      </c>
      <c r="J16" s="32">
        <f>'blk, drift &amp; conc calc'!K157</f>
        <v>0.1818924514144585</v>
      </c>
      <c r="K16" s="32">
        <f>'blk, drift &amp; conc calc'!L157</f>
        <v>2.897171160398522</v>
      </c>
      <c r="L16" s="32">
        <f t="shared" si="0"/>
        <v>97.84448455345029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7.843692542478443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42.43163141018189</v>
      </c>
      <c r="C17" s="32">
        <f>'blk, drift &amp; conc calc'!D158</f>
        <v>0.1659432136830514</v>
      </c>
      <c r="D17" s="32">
        <f>'blk, drift &amp; conc calc'!E158</f>
        <v>8.58939023690759</v>
      </c>
      <c r="E17" s="32">
        <f>'blk, drift &amp; conc calc'!F158</f>
        <v>47.47119910714965</v>
      </c>
      <c r="F17" s="32">
        <f>'blk, drift &amp; conc calc'!G158</f>
        <v>0.11932195016316466</v>
      </c>
      <c r="G17" s="32">
        <f>'blk, drift &amp; conc calc'!H158</f>
        <v>0.06170739115737619</v>
      </c>
      <c r="H17" s="32">
        <f>'blk, drift &amp; conc calc'!I158</f>
        <v>0.038225784883777175</v>
      </c>
      <c r="I17" s="32">
        <f>'blk, drift &amp; conc calc'!J158</f>
        <v>0.0027550394494198537</v>
      </c>
      <c r="J17" s="32">
        <f>'blk, drift &amp; conc calc'!K158</f>
        <v>-0.0001101682648543499</v>
      </c>
      <c r="K17" s="32">
        <f>'blk, drift &amp; conc calc'!L158</f>
        <v>0.004735063794799933</v>
      </c>
      <c r="L17" s="32">
        <f t="shared" si="0"/>
        <v>98.88479902910586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17.673633814844646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162r3  71-86</v>
      </c>
      <c r="B18" s="91">
        <f>'blk, drift &amp; conc calc'!C159</f>
        <v>53.802855663154666</v>
      </c>
      <c r="C18" s="91">
        <f>'blk, drift &amp; conc calc'!D159</f>
        <v>18.525424367705778</v>
      </c>
      <c r="D18" s="91">
        <f>'blk, drift &amp; conc calc'!E159</f>
        <v>6.281361131413642</v>
      </c>
      <c r="E18" s="91">
        <f>'blk, drift &amp; conc calc'!F159</f>
        <v>8.456192625050676</v>
      </c>
      <c r="F18" s="91">
        <f>'blk, drift &amp; conc calc'!G159</f>
        <v>0.12091490730455923</v>
      </c>
      <c r="G18" s="91">
        <f>'blk, drift &amp; conc calc'!H159</f>
        <v>13.476070012850998</v>
      </c>
      <c r="H18" s="91">
        <f>'blk, drift &amp; conc calc'!I159</f>
        <v>2.4743982555902244</v>
      </c>
      <c r="I18" s="91">
        <f>'blk, drift &amp; conc calc'!J159</f>
        <v>0.026526892814658597</v>
      </c>
      <c r="J18" s="91">
        <f>'blk, drift &amp; conc calc'!K159</f>
        <v>-0.02137367716826626</v>
      </c>
      <c r="K18" s="91">
        <f>'blk, drift &amp; conc calc'!L159</f>
        <v>0.3782745167817596</v>
      </c>
      <c r="L18" s="91">
        <f>SUM(B18:K18)</f>
        <v>103.52064469549869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18.879210401311024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158r3  42-57</v>
      </c>
      <c r="B19" s="91">
        <f>'blk, drift &amp; conc calc'!C160</f>
        <v>49.97114019463703</v>
      </c>
      <c r="C19" s="91">
        <f>'blk, drift &amp; conc calc'!D160</f>
        <v>18.09535729575975</v>
      </c>
      <c r="D19" s="91">
        <f>'blk, drift &amp; conc calc'!E160</f>
        <v>5.748811875947887</v>
      </c>
      <c r="E19" s="91">
        <f>'blk, drift &amp; conc calc'!F160</f>
        <v>7.811528159363187</v>
      </c>
      <c r="F19" s="91">
        <f>'blk, drift &amp; conc calc'!G160</f>
        <v>0.09753410896977963</v>
      </c>
      <c r="G19" s="91">
        <f>'blk, drift &amp; conc calc'!H160</f>
        <v>13.155208127241785</v>
      </c>
      <c r="H19" s="91">
        <f>'blk, drift &amp; conc calc'!I160</f>
        <v>2.1795042009849843</v>
      </c>
      <c r="I19" s="91">
        <f>'blk, drift &amp; conc calc'!J160</f>
        <v>0.02862133460092431</v>
      </c>
      <c r="J19" s="91">
        <f>'blk, drift &amp; conc calc'!K160</f>
        <v>-0.0005203297789761762</v>
      </c>
      <c r="K19" s="91">
        <f>'blk, drift &amp; conc calc'!L160</f>
        <v>0.3275459583022686</v>
      </c>
      <c r="L19" s="91">
        <f t="shared" si="0"/>
        <v>97.41473092602864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17.79248221426134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159r1  110-117</v>
      </c>
      <c r="B20" s="91">
        <f>'blk, drift &amp; conc calc'!C161</f>
        <v>46.9901448737524</v>
      </c>
      <c r="C20" s="91">
        <f>'blk, drift &amp; conc calc'!D161</f>
        <v>15.60740672236558</v>
      </c>
      <c r="D20" s="91">
        <f>'blk, drift &amp; conc calc'!E161</f>
        <v>6.732151315976005</v>
      </c>
      <c r="E20" s="91">
        <f>'blk, drift &amp; conc calc'!F161</f>
        <v>10.784425641926873</v>
      </c>
      <c r="F20" s="91">
        <f>'blk, drift &amp; conc calc'!G161</f>
        <v>0.11373442004157357</v>
      </c>
      <c r="G20" s="91">
        <f>'blk, drift &amp; conc calc'!H161</f>
        <v>13.909344269838936</v>
      </c>
      <c r="H20" s="91">
        <f>'blk, drift &amp; conc calc'!I161</f>
        <v>1.4815487309761803</v>
      </c>
      <c r="I20" s="91">
        <f>'blk, drift &amp; conc calc'!J161</f>
        <v>0.012395223634747703</v>
      </c>
      <c r="J20" s="91">
        <f>'blk, drift &amp; conc calc'!K161</f>
        <v>-0.0029619331134064586</v>
      </c>
      <c r="K20" s="91">
        <f>'blk, drift &amp; conc calc'!L161</f>
        <v>0.3396704326167725</v>
      </c>
      <c r="L20" s="91">
        <f t="shared" si="0"/>
        <v>95.96785969801566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17.96670403474262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46.87317895720602</v>
      </c>
      <c r="C21" s="32">
        <f>'blk, drift &amp; conc calc'!D162</f>
        <v>13.884816194984014</v>
      </c>
      <c r="D21" s="32">
        <f>'blk, drift &amp; conc calc'!E162</f>
        <v>12.405370293944399</v>
      </c>
      <c r="E21" s="32">
        <f>'blk, drift &amp; conc calc'!F162</f>
        <v>7.2212132166273975</v>
      </c>
      <c r="F21" s="32">
        <f>'blk, drift &amp; conc calc'!G162</f>
        <v>0.17049570003251804</v>
      </c>
      <c r="G21" s="32">
        <f>'blk, drift &amp; conc calc'!H162</f>
        <v>11.59991793734762</v>
      </c>
      <c r="H21" s="32">
        <f>'blk, drift &amp; conc calc'!I162</f>
        <v>2.083853434249542</v>
      </c>
      <c r="I21" s="32">
        <f>'blk, drift &amp; conc calc'!J162</f>
        <v>0.5265752072457804</v>
      </c>
      <c r="J21" s="32">
        <f>'blk, drift &amp; conc calc'!K162</f>
        <v>0.1818924514144585</v>
      </c>
      <c r="K21" s="32">
        <f>'blk, drift &amp; conc calc'!L162</f>
        <v>2.897171160398522</v>
      </c>
      <c r="L21" s="32">
        <f t="shared" si="0"/>
        <v>97.84448455345029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7.843692542478443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45.64732743508642</v>
      </c>
      <c r="C22" s="32">
        <f>'blk, drift &amp; conc calc'!D163</f>
        <v>14.820324801263018</v>
      </c>
      <c r="D22" s="32">
        <f>'blk, drift &amp; conc calc'!E163</f>
        <v>10.463592314634903</v>
      </c>
      <c r="E22" s="32">
        <f>'blk, drift &amp; conc calc'!F163</f>
        <v>8.771841195882958</v>
      </c>
      <c r="F22" s="32">
        <f>'blk, drift &amp; conc calc'!G163</f>
        <v>0.1646614192194496</v>
      </c>
      <c r="G22" s="32">
        <f>'blk, drift &amp; conc calc'!H163</f>
        <v>12.216023610381464</v>
      </c>
      <c r="H22" s="32">
        <f>'blk, drift &amp; conc calc'!I163</f>
        <v>1.5802509143709444</v>
      </c>
      <c r="I22" s="32">
        <f>'blk, drift &amp; conc calc'!J163</f>
        <v>0.018386687318892377</v>
      </c>
      <c r="J22" s="32">
        <f>'blk, drift &amp; conc calc'!K163</f>
        <v>0.042524938611375226</v>
      </c>
      <c r="K22" s="32">
        <f>'blk, drift &amp; conc calc'!L163</f>
        <v>0.8985212146733862</v>
      </c>
      <c r="L22" s="32">
        <f t="shared" si="0"/>
        <v>94.62345453144283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15.486139713663865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160r2  122-132</v>
      </c>
      <c r="B23" s="91">
        <f>'blk, drift &amp; conc calc'!C164</f>
        <v>44.54726191193918</v>
      </c>
      <c r="C23" s="91">
        <f>'blk, drift &amp; conc calc'!D164</f>
        <v>17.608252592173788</v>
      </c>
      <c r="D23" s="91">
        <f>'blk, drift &amp; conc calc'!E164</f>
        <v>5.492811630552057</v>
      </c>
      <c r="E23" s="91">
        <f>'blk, drift &amp; conc calc'!F164</f>
        <v>10.458665894435972</v>
      </c>
      <c r="F23" s="91">
        <f>'blk, drift &amp; conc calc'!G164</f>
        <v>0.09575497888260984</v>
      </c>
      <c r="G23" s="91">
        <f>'blk, drift &amp; conc calc'!H164</f>
        <v>14.504594788573046</v>
      </c>
      <c r="H23" s="91">
        <f>'blk, drift &amp; conc calc'!I164</f>
        <v>1.3595477657780675</v>
      </c>
      <c r="I23" s="91">
        <f>'blk, drift &amp; conc calc'!J164</f>
        <v>6.6170177143908475</v>
      </c>
      <c r="J23" s="91">
        <f>'blk, drift &amp; conc calc'!K164</f>
        <v>0.01737056326187607</v>
      </c>
      <c r="K23" s="91">
        <f>'blk, drift &amp; conc calc'!L164</f>
        <v>0.3536447053168486</v>
      </c>
      <c r="L23" s="91">
        <f t="shared" si="0"/>
        <v>101.0549225453043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16.843555699923613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161r2  51-60</v>
      </c>
      <c r="B24" s="91">
        <f>'blk, drift &amp; conc calc'!C165</f>
        <v>46.58178905631307</v>
      </c>
      <c r="C24" s="91">
        <f>'blk, drift &amp; conc calc'!D165</f>
        <v>19.448033251130212</v>
      </c>
      <c r="D24" s="91">
        <f>'blk, drift &amp; conc calc'!E165</f>
        <v>7.602735929513709</v>
      </c>
      <c r="E24" s="91">
        <f>'blk, drift &amp; conc calc'!F165</f>
        <v>12.282892048173641</v>
      </c>
      <c r="F24" s="91">
        <f>'blk, drift &amp; conc calc'!G165</f>
        <v>0.06561153350917738</v>
      </c>
      <c r="G24" s="91">
        <f>'blk, drift &amp; conc calc'!H165</f>
        <v>10.30382385061055</v>
      </c>
      <c r="H24" s="91">
        <f>'blk, drift &amp; conc calc'!I165</f>
        <v>1.5942822006953439</v>
      </c>
      <c r="I24" s="91">
        <f>'blk, drift &amp; conc calc'!J165</f>
        <v>0.02099694336403166</v>
      </c>
      <c r="J24" s="91">
        <f>'blk, drift &amp; conc calc'!K165</f>
        <v>0.016717356461222795</v>
      </c>
      <c r="K24" s="91">
        <f>'blk, drift &amp; conc calc'!L165</f>
        <v>0.16191688070143995</v>
      </c>
      <c r="L24" s="91">
        <f t="shared" si="0"/>
        <v>98.07879905047241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16.85563617571219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bhvo2-1  unignited</v>
      </c>
      <c r="B25" s="32">
        <f>'blk, drift &amp; conc calc'!C166</f>
        <v>47.267053917671454</v>
      </c>
      <c r="C25" s="32">
        <f>'blk, drift &amp; conc calc'!D166</f>
        <v>13.475465566700134</v>
      </c>
      <c r="D25" s="32">
        <f>'blk, drift &amp; conc calc'!E166</f>
        <v>11.65694949596319</v>
      </c>
      <c r="E25" s="32">
        <f>'blk, drift &amp; conc calc'!F166</f>
        <v>6.9664357742129885</v>
      </c>
      <c r="F25" s="32">
        <f>'blk, drift &amp; conc calc'!G166</f>
        <v>0.15351347219232647</v>
      </c>
      <c r="G25" s="32">
        <f>'blk, drift &amp; conc calc'!H166</f>
        <v>12.254488997790114</v>
      </c>
      <c r="H25" s="32">
        <f>'blk, drift &amp; conc calc'!I166</f>
        <v>1.9356429548265237</v>
      </c>
      <c r="I25" s="32">
        <f>'blk, drift &amp; conc calc'!J166</f>
        <v>0.48416288821820613</v>
      </c>
      <c r="J25" s="32">
        <f>'blk, drift &amp; conc calc'!K166</f>
        <v>0.17164723616473473</v>
      </c>
      <c r="K25" s="32">
        <f>'blk, drift &amp; conc calc'!L166</f>
        <v>2.825074672866252</v>
      </c>
      <c r="L25" s="32">
        <f t="shared" si="0"/>
        <v>97.19043497660591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8.40109346294423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46.87317895720602</v>
      </c>
      <c r="C26" s="32">
        <f>'blk, drift &amp; conc calc'!D167</f>
        <v>13.884816194984014</v>
      </c>
      <c r="D26" s="32">
        <f>'blk, drift &amp; conc calc'!E167</f>
        <v>12.405370293944399</v>
      </c>
      <c r="E26" s="32">
        <f>'blk, drift &amp; conc calc'!F167</f>
        <v>7.2212132166273975</v>
      </c>
      <c r="F26" s="32">
        <f>'blk, drift &amp; conc calc'!G167</f>
        <v>0.17049570003251804</v>
      </c>
      <c r="G26" s="32">
        <f>'blk, drift &amp; conc calc'!H167</f>
        <v>11.59991793734762</v>
      </c>
      <c r="H26" s="32">
        <f>'blk, drift &amp; conc calc'!I167</f>
        <v>2.083853434249542</v>
      </c>
      <c r="I26" s="32">
        <f>'blk, drift &amp; conc calc'!J167</f>
        <v>0.5265752072457804</v>
      </c>
      <c r="J26" s="32">
        <f>'blk, drift &amp; conc calc'!K167</f>
        <v>0.1818924514144585</v>
      </c>
      <c r="K26" s="32">
        <f>'blk, drift &amp; conc calc'!L167</f>
        <v>2.897171160398522</v>
      </c>
      <c r="L26" s="32">
        <f t="shared" si="0"/>
        <v>97.84448455345029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7.843692542478443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164r3  115-123</v>
      </c>
      <c r="B27" s="91">
        <f>'blk, drift &amp; conc calc'!C168</f>
        <v>50.6771850390627</v>
      </c>
      <c r="C27" s="91">
        <f>'blk, drift &amp; conc calc'!D168</f>
        <v>17.01562953474249</v>
      </c>
      <c r="D27" s="91">
        <f>'blk, drift &amp; conc calc'!E168</f>
        <v>6.257081638363658</v>
      </c>
      <c r="E27" s="91">
        <f>'blk, drift &amp; conc calc'!F168</f>
        <v>8.839801305204013</v>
      </c>
      <c r="F27" s="91">
        <f>'blk, drift &amp; conc calc'!G168</f>
        <v>0.1401513957400422</v>
      </c>
      <c r="G27" s="91">
        <f>'blk, drift &amp; conc calc'!H168</f>
        <v>13.629371572399075</v>
      </c>
      <c r="H27" s="91">
        <f>'blk, drift &amp; conc calc'!I168</f>
        <v>2.244285819521536</v>
      </c>
      <c r="I27" s="91">
        <f>'blk, drift &amp; conc calc'!J168</f>
        <v>0.02120084685733665</v>
      </c>
      <c r="J27" s="91">
        <f>'blk, drift &amp; conc calc'!K168</f>
        <v>-0.007627238685736389</v>
      </c>
      <c r="K27" s="91">
        <f>'blk, drift &amp; conc calc'!L168</f>
        <v>0.31923768537479547</v>
      </c>
      <c r="L27" s="91">
        <f t="shared" si="0"/>
        <v>99.13631759857994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18.153898078012052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49.268555906948336</v>
      </c>
      <c r="C28" s="32">
        <f>'blk, drift &amp; conc calc'!D169</f>
        <v>0.7810253606314628</v>
      </c>
      <c r="D28" s="32">
        <f>'blk, drift &amp; conc calc'!E169</f>
        <v>9.385904539252186</v>
      </c>
      <c r="E28" s="32">
        <f>'blk, drift &amp; conc calc'!F169</f>
        <v>48.830789789812144</v>
      </c>
      <c r="F28" s="32">
        <f>'blk, drift &amp; conc calc'!G169</f>
        <v>0.14002528958548352</v>
      </c>
      <c r="G28" s="32">
        <f>'blk, drift &amp; conc calc'!H169</f>
        <v>0.5954808289004614</v>
      </c>
      <c r="H28" s="32">
        <f>'blk, drift &amp; conc calc'!I169</f>
        <v>0.07828792139204147</v>
      </c>
      <c r="I28" s="32">
        <f>'blk, drift &amp; conc calc'!J169</f>
        <v>0.008412911780950638</v>
      </c>
      <c r="J28" s="32">
        <f>'blk, drift &amp; conc calc'!K169</f>
        <v>0.0033412257804096525</v>
      </c>
      <c r="K28" s="32">
        <f>'blk, drift &amp; conc calc'!L169</f>
        <v>0.005203429230106332</v>
      </c>
      <c r="L28" s="32">
        <f t="shared" si="0"/>
        <v>109.09702720331359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17.584039396938877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165r3  18-28</v>
      </c>
      <c r="B29" s="91">
        <f>'blk, drift &amp; conc calc'!C170</f>
        <v>51.12775599443288</v>
      </c>
      <c r="C29" s="91">
        <f>'blk, drift &amp; conc calc'!D170</f>
        <v>22.322371964516186</v>
      </c>
      <c r="D29" s="91">
        <f>'blk, drift &amp; conc calc'!E170</f>
        <v>4.072574904352963</v>
      </c>
      <c r="E29" s="91">
        <f>'blk, drift &amp; conc calc'!F170</f>
        <v>6.07120868555882</v>
      </c>
      <c r="F29" s="91">
        <f>'blk, drift &amp; conc calc'!G170</f>
        <v>0.0829209648046456</v>
      </c>
      <c r="G29" s="91">
        <f>'blk, drift &amp; conc calc'!H170</f>
        <v>11.605299631243202</v>
      </c>
      <c r="H29" s="91">
        <f>'blk, drift &amp; conc calc'!I170</f>
        <v>3.166874253960958</v>
      </c>
      <c r="I29" s="91">
        <f>'blk, drift &amp; conc calc'!J170</f>
        <v>0.023350917632741434</v>
      </c>
      <c r="J29" s="91">
        <f>'blk, drift &amp; conc calc'!K170</f>
        <v>-0.0010830182623844332</v>
      </c>
      <c r="K29" s="91">
        <f>'blk, drift &amp; conc calc'!L170</f>
        <v>0.1966061156445607</v>
      </c>
      <c r="L29" s="91">
        <f t="shared" si="0"/>
        <v>98.66788041388456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17.8510219808045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166r3  45-55</v>
      </c>
      <c r="B30" s="91">
        <f>'blk, drift &amp; conc calc'!C171</f>
        <v>55.85909440202578</v>
      </c>
      <c r="C30" s="91">
        <f>'blk, drift &amp; conc calc'!D171</f>
        <v>18.680452569098925</v>
      </c>
      <c r="D30" s="91">
        <f>'blk, drift &amp; conc calc'!E171</f>
        <v>5.688903136187471</v>
      </c>
      <c r="E30" s="91">
        <f>'blk, drift &amp; conc calc'!F171</f>
        <v>9.035774768004213</v>
      </c>
      <c r="F30" s="91">
        <f>'blk, drift &amp; conc calc'!G171</f>
        <v>0.116211905794249</v>
      </c>
      <c r="G30" s="91">
        <f>'blk, drift &amp; conc calc'!H171</f>
        <v>13.964349406044448</v>
      </c>
      <c r="H30" s="91">
        <f>'blk, drift &amp; conc calc'!I171</f>
        <v>2.383902761865917</v>
      </c>
      <c r="I30" s="91">
        <f>'blk, drift &amp; conc calc'!J171</f>
        <v>0.014918110274265463</v>
      </c>
      <c r="J30" s="91">
        <f>'blk, drift &amp; conc calc'!K171</f>
        <v>0.015910454807360128</v>
      </c>
      <c r="K30" s="91">
        <f>'blk, drift &amp; conc calc'!L171</f>
        <v>0.28043699124795646</v>
      </c>
      <c r="L30" s="91">
        <f t="shared" si="0"/>
        <v>106.03995450535058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16.943325941932393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46.87317895720602</v>
      </c>
      <c r="C31" s="32">
        <f>'blk, drift &amp; conc calc'!D172</f>
        <v>13.884816194984014</v>
      </c>
      <c r="D31" s="32">
        <f>'blk, drift &amp; conc calc'!E172</f>
        <v>12.405370293944399</v>
      </c>
      <c r="E31" s="32">
        <f>'blk, drift &amp; conc calc'!F172</f>
        <v>7.2212132166273975</v>
      </c>
      <c r="F31" s="32">
        <f>'blk, drift &amp; conc calc'!G172</f>
        <v>0.17049570003251804</v>
      </c>
      <c r="G31" s="32">
        <f>'blk, drift &amp; conc calc'!H172</f>
        <v>11.59991793734762</v>
      </c>
      <c r="H31" s="32">
        <f>'blk, drift &amp; conc calc'!I172</f>
        <v>2.083853434249542</v>
      </c>
      <c r="I31" s="32">
        <f>'blk, drift &amp; conc calc'!J172</f>
        <v>0.5265752072457804</v>
      </c>
      <c r="J31" s="32">
        <f>'blk, drift &amp; conc calc'!K172</f>
        <v>0.1818924514144585</v>
      </c>
      <c r="K31" s="32">
        <f>'blk, drift &amp; conc calc'!L172</f>
        <v>2.897171160398522</v>
      </c>
      <c r="L31" s="32">
        <f t="shared" si="0"/>
        <v>97.84448455345029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7.843692542478442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61.357807104470595</v>
      </c>
      <c r="C32" s="32">
        <f>'blk, drift &amp; conc calc'!D173</f>
        <v>16.024984185373025</v>
      </c>
      <c r="D32" s="32">
        <f>'blk, drift &amp; conc calc'!E173</f>
        <v>6.038034620747176</v>
      </c>
      <c r="E32" s="32">
        <f>'blk, drift &amp; conc calc'!F173</f>
        <v>3.8556217750652637</v>
      </c>
      <c r="F32" s="32">
        <f>'blk, drift &amp; conc calc'!G173</f>
        <v>0.09940327544989908</v>
      </c>
      <c r="G32" s="32">
        <f>'blk, drift &amp; conc calc'!H173</f>
        <v>6.371265740207902</v>
      </c>
      <c r="H32" s="32">
        <f>'blk, drift &amp; conc calc'!I173</f>
        <v>3.4454479950346495</v>
      </c>
      <c r="I32" s="32">
        <f>'blk, drift &amp; conc calc'!J173</f>
        <v>1.4600892471277318</v>
      </c>
      <c r="J32" s="32">
        <f>'blk, drift &amp; conc calc'!K173</f>
        <v>0.10539489791753953</v>
      </c>
      <c r="K32" s="32">
        <f>'blk, drift &amp; conc calc'!L173</f>
        <v>0.6851723401083681</v>
      </c>
      <c r="L32" s="32">
        <f t="shared" si="0"/>
        <v>99.44322118150214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12.05820431734455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0.4062711794749299</v>
      </c>
      <c r="C33" s="32">
        <f>'blk, drift &amp; conc calc'!D174</f>
        <v>-0.023006671547437605</v>
      </c>
      <c r="D33" s="32">
        <f>'blk, drift &amp; conc calc'!E174</f>
        <v>0.039133552360100826</v>
      </c>
      <c r="E33" s="32">
        <f>'blk, drift &amp; conc calc'!F174</f>
        <v>0.33351695648980606</v>
      </c>
      <c r="F33" s="32">
        <f>'blk, drift &amp; conc calc'!G174</f>
        <v>-0.000600095184579281</v>
      </c>
      <c r="G33" s="32">
        <f>'blk, drift &amp; conc calc'!H174</f>
        <v>-0.09020882791568713</v>
      </c>
      <c r="H33" s="32">
        <f>'blk, drift &amp; conc calc'!I174</f>
        <v>0.034970243158459265</v>
      </c>
      <c r="I33" s="32">
        <f>'blk, drift &amp; conc calc'!J174</f>
        <v>0.0022472419420371753</v>
      </c>
      <c r="J33" s="32">
        <f>'blk, drift &amp; conc calc'!K174</f>
        <v>0.013110596985548194</v>
      </c>
      <c r="K33" s="32">
        <f>'blk, drift &amp; conc calc'!L174</f>
        <v>0.0018002005734396541</v>
      </c>
      <c r="L33" s="32">
        <f t="shared" si="0"/>
        <v>0.717234376336617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17.165516299446136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36.25209449351915</v>
      </c>
      <c r="C34" s="32">
        <f>'blk, drift &amp; conc calc'!D175</f>
        <v>0.1578233452441922</v>
      </c>
      <c r="D34" s="32">
        <f>'blk, drift &amp; conc calc'!E175</f>
        <v>7.223227376754588</v>
      </c>
      <c r="E34" s="32">
        <f>'blk, drift &amp; conc calc'!F175</f>
        <v>41.35144779091471</v>
      </c>
      <c r="F34" s="32">
        <f>'blk, drift &amp; conc calc'!G175</f>
        <v>0.10899250456774981</v>
      </c>
      <c r="G34" s="32">
        <f>'blk, drift &amp; conc calc'!H175</f>
        <v>0.06478485789285293</v>
      </c>
      <c r="H34" s="32">
        <f>'blk, drift &amp; conc calc'!I175</f>
        <v>0.04129238542959518</v>
      </c>
      <c r="I34" s="32">
        <f>'blk, drift &amp; conc calc'!J175</f>
        <v>0.004480763401473546</v>
      </c>
      <c r="J34" s="32">
        <f>'blk, drift &amp; conc calc'!K175</f>
        <v>-0.00605672365317671</v>
      </c>
      <c r="K34" s="32">
        <f>'blk, drift &amp; conc calc'!L175</f>
        <v>0.005569127479630283</v>
      </c>
      <c r="L34" s="32">
        <f t="shared" si="0"/>
        <v>85.20365592155078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18.247902363391873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bhvo2-2  unignited</v>
      </c>
      <c r="B35" s="32">
        <f>'blk, drift &amp; conc calc'!C176</f>
        <v>46.943756448440176</v>
      </c>
      <c r="C35" s="32">
        <f>'blk, drift &amp; conc calc'!D176</f>
        <v>16.054925380109967</v>
      </c>
      <c r="D35" s="32">
        <f>'blk, drift &amp; conc calc'!E176</f>
        <v>11.468308652511638</v>
      </c>
      <c r="E35" s="32">
        <f>'blk, drift &amp; conc calc'!F176</f>
        <v>6.579374203288671</v>
      </c>
      <c r="F35" s="32">
        <f>'blk, drift &amp; conc calc'!G176</f>
        <v>0.15282813892410574</v>
      </c>
      <c r="G35" s="32">
        <f>'blk, drift &amp; conc calc'!H176</f>
        <v>12.896769632275687</v>
      </c>
      <c r="H35" s="32">
        <f>'blk, drift &amp; conc calc'!I176</f>
        <v>2.436571125867729</v>
      </c>
      <c r="I35" s="32">
        <f>'blk, drift &amp; conc calc'!J176</f>
        <v>0.6098983622352738</v>
      </c>
      <c r="J35" s="32">
        <f>'blk, drift &amp; conc calc'!K176</f>
        <v>0.1461327483630351</v>
      </c>
      <c r="K35" s="32">
        <f>'blk, drift &amp; conc calc'!L176</f>
        <v>2.678443001727893</v>
      </c>
      <c r="L35" s="32">
        <f t="shared" si="0"/>
        <v>99.96700769374418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9.827425781654874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46.87317895720603</v>
      </c>
      <c r="C36" s="32">
        <f>'blk, drift &amp; conc calc'!D177</f>
        <v>13.884816194984014</v>
      </c>
      <c r="D36" s="32">
        <f>'blk, drift &amp; conc calc'!E177</f>
        <v>12.405370293944399</v>
      </c>
      <c r="E36" s="32">
        <f>'blk, drift &amp; conc calc'!F177</f>
        <v>7.2212132166273975</v>
      </c>
      <c r="F36" s="32">
        <f>'blk, drift &amp; conc calc'!G177</f>
        <v>0.17049570003251804</v>
      </c>
      <c r="G36" s="32">
        <f>'blk, drift &amp; conc calc'!H177</f>
        <v>11.59991793734762</v>
      </c>
      <c r="H36" s="32">
        <f>'blk, drift &amp; conc calc'!I177</f>
        <v>2.083853434249542</v>
      </c>
      <c r="I36" s="32">
        <f>'blk, drift &amp; conc calc'!J177</f>
        <v>0.5265752072457804</v>
      </c>
      <c r="J36" s="32">
        <f>'blk, drift &amp; conc calc'!K177</f>
        <v>0.1818924514144585</v>
      </c>
      <c r="K36" s="32">
        <f>'blk, drift &amp; conc calc'!L177</f>
        <v>2.897171160398522</v>
      </c>
      <c r="L36" s="32">
        <f t="shared" si="0"/>
        <v>97.84448455345029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7.843692542478443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1" t="s">
        <v>1213</v>
      </c>
      <c r="B41" s="171" t="s">
        <v>1191</v>
      </c>
      <c r="C41" s="171" t="s">
        <v>1195</v>
      </c>
      <c r="D41" s="171" t="s">
        <v>1192</v>
      </c>
      <c r="E41" s="171" t="s">
        <v>1067</v>
      </c>
      <c r="F41" s="171" t="s">
        <v>1066</v>
      </c>
      <c r="G41" s="171" t="s">
        <v>1068</v>
      </c>
      <c r="H41" s="171" t="s">
        <v>1196</v>
      </c>
      <c r="I41" s="171" t="s">
        <v>1288</v>
      </c>
      <c r="J41" s="171" t="s">
        <v>1156</v>
      </c>
      <c r="K41" s="171" t="s">
        <v>1289</v>
      </c>
      <c r="L41" s="171" t="s">
        <v>1199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1204</v>
      </c>
      <c r="U41" s="19">
        <v>0</v>
      </c>
      <c r="V41" s="19">
        <v>0</v>
      </c>
    </row>
    <row r="42" spans="1:22" ht="11.25">
      <c r="A42" s="171" t="str">
        <f aca="true" t="shared" si="1" ref="A42:L42">A10</f>
        <v>82r2  101-110</v>
      </c>
      <c r="B42" s="171">
        <f t="shared" si="1"/>
        <v>45.43268676563784</v>
      </c>
      <c r="C42" s="171">
        <f t="shared" si="1"/>
        <v>12.731889097254275</v>
      </c>
      <c r="D42" s="171">
        <f t="shared" si="1"/>
        <v>8.107003230813241</v>
      </c>
      <c r="E42" s="171">
        <f t="shared" si="1"/>
        <v>20.227406297984995</v>
      </c>
      <c r="F42" s="171">
        <f t="shared" si="1"/>
        <v>0.1307208607452728</v>
      </c>
      <c r="G42" s="171">
        <f t="shared" si="1"/>
        <v>12.074679930774955</v>
      </c>
      <c r="H42" s="171">
        <f t="shared" si="1"/>
        <v>0.9570265611263373</v>
      </c>
      <c r="I42" s="171">
        <f t="shared" si="1"/>
        <v>0.011273141788131012</v>
      </c>
      <c r="J42" s="171">
        <f t="shared" si="1"/>
        <v>0.012635526438029406</v>
      </c>
      <c r="K42" s="171">
        <f t="shared" si="1"/>
        <v>0.20645728080887582</v>
      </c>
      <c r="L42" s="171">
        <f t="shared" si="1"/>
        <v>99.89177869337196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1" t="str">
        <f>A12</f>
        <v>83r2  32-42</v>
      </c>
      <c r="B43" s="171">
        <f>AVERAGE(B12,B20)</f>
        <v>47.15083066250231</v>
      </c>
      <c r="C43" s="171">
        <f aca="true" t="shared" si="2" ref="C43:K43">AVERAGE(C12,C20)</f>
        <v>14.885270674214425</v>
      </c>
      <c r="D43" s="171">
        <f t="shared" si="2"/>
        <v>6.891848887057535</v>
      </c>
      <c r="E43" s="171">
        <f t="shared" si="2"/>
        <v>15.993399131595206</v>
      </c>
      <c r="F43" s="171">
        <f t="shared" si="2"/>
        <v>0.1140918571470316</v>
      </c>
      <c r="G43" s="171">
        <f t="shared" si="2"/>
        <v>12.24899169055232</v>
      </c>
      <c r="H43" s="171">
        <f t="shared" si="2"/>
        <v>1.1025260699433774</v>
      </c>
      <c r="I43" s="171">
        <f t="shared" si="2"/>
        <v>0.027191810586991032</v>
      </c>
      <c r="J43" s="171">
        <f t="shared" si="2"/>
        <v>0.0033414934154059653</v>
      </c>
      <c r="K43" s="171">
        <f t="shared" si="2"/>
        <v>0.2625285939277878</v>
      </c>
      <c r="L43" s="171">
        <f>SUM(B43:K43)</f>
        <v>98.68002087094239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1" t="str">
        <f aca="true" t="shared" si="3" ref="A44:L44">A13</f>
        <v>95r3  40-50</v>
      </c>
      <c r="B44" s="171">
        <f t="shared" si="3"/>
        <v>49.35266700665012</v>
      </c>
      <c r="C44" s="171">
        <f t="shared" si="3"/>
        <v>16.42175508195647</v>
      </c>
      <c r="D44" s="171">
        <f t="shared" si="3"/>
        <v>5.834290918036087</v>
      </c>
      <c r="E44" s="171">
        <f t="shared" si="3"/>
        <v>11.13303758587555</v>
      </c>
      <c r="F44" s="171">
        <f t="shared" si="3"/>
        <v>0.10142962754621675</v>
      </c>
      <c r="G44" s="171">
        <f t="shared" si="3"/>
        <v>14.221849694620534</v>
      </c>
      <c r="H44" s="171">
        <f t="shared" si="3"/>
        <v>1.5481026730191123</v>
      </c>
      <c r="I44" s="171">
        <f t="shared" si="3"/>
        <v>0.039610485353636066</v>
      </c>
      <c r="J44" s="171">
        <f t="shared" si="3"/>
        <v>0.04118260066709659</v>
      </c>
      <c r="K44" s="171">
        <f t="shared" si="3"/>
        <v>0.3385420666958178</v>
      </c>
      <c r="L44" s="171">
        <f t="shared" si="3"/>
        <v>99.03246774042066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12" ht="11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1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1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1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1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1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1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1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1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1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1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1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1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D68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1215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1209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3643750.8823894416</v>
      </c>
      <c r="D4" s="1">
        <f>'blk, drift &amp; conc calc'!D40</f>
        <v>4213146.867319215</v>
      </c>
      <c r="E4" s="1">
        <f>'blk, drift &amp; conc calc'!E40</f>
        <v>3765370.7407352487</v>
      </c>
      <c r="F4" s="1">
        <f>'blk, drift &amp; conc calc'!F40</f>
        <v>702655.8037289924</v>
      </c>
      <c r="G4" s="1">
        <f>'blk, drift &amp; conc calc'!G40</f>
        <v>332505.26462554804</v>
      </c>
      <c r="H4" s="1">
        <f>'blk, drift &amp; conc calc'!H40</f>
        <v>3820218.879837277</v>
      </c>
      <c r="I4" s="1">
        <f>'blk, drift &amp; conc calc'!I40</f>
        <v>413953.74694546295</v>
      </c>
      <c r="J4" s="1">
        <f>'blk, drift &amp; conc calc'!J40</f>
        <v>22500.54639330491</v>
      </c>
      <c r="K4" s="1">
        <f>'blk, drift &amp; conc calc'!K40</f>
        <v>131.32</v>
      </c>
      <c r="L4" s="1">
        <f>'blk, drift &amp; conc calc'!L40</f>
        <v>1422261.1673304434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140.45749999999998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3561468.04473146</v>
      </c>
      <c r="D5" s="1">
        <f>'blk, drift &amp; conc calc'!D43</f>
        <v>4176534.4810166615</v>
      </c>
      <c r="E5" s="1">
        <f>'blk, drift &amp; conc calc'!E43</f>
        <v>3754514.111350864</v>
      </c>
      <c r="F5" s="1">
        <f>'blk, drift &amp; conc calc'!F43</f>
        <v>698354.4011232029</v>
      </c>
      <c r="G5" s="1">
        <f>'blk, drift &amp; conc calc'!G43</f>
        <v>320842.8538958194</v>
      </c>
      <c r="H5" s="1">
        <f>'blk, drift &amp; conc calc'!H43</f>
        <v>3583847.508470141</v>
      </c>
      <c r="I5" s="1">
        <f>'blk, drift &amp; conc calc'!I43</f>
        <v>393458.18177898956</v>
      </c>
      <c r="J5" s="1">
        <f>'blk, drift &amp; conc calc'!J43</f>
        <v>21320.822081931386</v>
      </c>
      <c r="K5" s="1">
        <f>'blk, drift &amp; conc calc'!K43</f>
        <v>125.785</v>
      </c>
      <c r="L5" s="1">
        <f>'blk, drift &amp; conc calc'!L43</f>
        <v>1409559.8354104557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134.9225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3493124.7762608137</v>
      </c>
      <c r="D6" s="1">
        <f>'blk, drift &amp; conc calc'!D46</f>
        <v>4189878.6537833507</v>
      </c>
      <c r="E6" s="1">
        <f>'blk, drift &amp; conc calc'!E46</f>
        <v>3595799.360369447</v>
      </c>
      <c r="F6" s="1">
        <f>'blk, drift &amp; conc calc'!F46</f>
        <v>666666.1977990525</v>
      </c>
      <c r="G6" s="1">
        <f>'blk, drift &amp; conc calc'!G46</f>
        <v>314984.97693490854</v>
      </c>
      <c r="H6" s="1">
        <f>'blk, drift &amp; conc calc'!H46</f>
        <v>3614449.0246075816</v>
      </c>
      <c r="I6" s="1">
        <f>'blk, drift &amp; conc calc'!I46</f>
        <v>404578.83428883733</v>
      </c>
      <c r="J6" s="1">
        <f>'blk, drift &amp; conc calc'!J46</f>
        <v>22344.67984611254</v>
      </c>
      <c r="K6" s="1">
        <f>'blk, drift &amp; conc calc'!K46</f>
        <v>143.11984782462304</v>
      </c>
      <c r="L6" s="1">
        <f>'blk, drift &amp; conc calc'!L46</f>
        <v>1384645.2542006369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152.25734782462303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3531862.7096321536</v>
      </c>
      <c r="D7" s="1">
        <f>'blk, drift &amp; conc calc'!D51</f>
        <v>4017578.73687215</v>
      </c>
      <c r="E7" s="1">
        <f>'blk, drift &amp; conc calc'!E51</f>
        <v>3682527.4726052894</v>
      </c>
      <c r="F7" s="1">
        <f>'blk, drift &amp; conc calc'!F51</f>
        <v>690399.4357517139</v>
      </c>
      <c r="G7" s="1">
        <f>'blk, drift &amp; conc calc'!G51</f>
        <v>334432.39960193506</v>
      </c>
      <c r="H7" s="1">
        <f>'blk, drift &amp; conc calc'!H51</f>
        <v>3733114.828968289</v>
      </c>
      <c r="I7" s="1">
        <f>'blk, drift &amp; conc calc'!I51</f>
        <v>378478.4423604818</v>
      </c>
      <c r="J7" s="1">
        <f>'blk, drift &amp; conc calc'!J51</f>
        <v>20761.147034825724</v>
      </c>
      <c r="K7" s="1">
        <f>'blk, drift &amp; conc calc'!K51</f>
        <v>98.86098648477781</v>
      </c>
      <c r="L7" s="1">
        <f>'blk, drift &amp; conc calc'!L51</f>
        <v>1388973.2657547193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107.99848648477781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3536482.062183944</v>
      </c>
      <c r="D8" s="1">
        <f>'blk, drift &amp; conc calc'!D56</f>
        <v>3808951.1729759322</v>
      </c>
      <c r="E8" s="1">
        <f>'blk, drift &amp; conc calc'!E56</f>
        <v>3729186.8525148705</v>
      </c>
      <c r="F8" s="1">
        <f>'blk, drift &amp; conc calc'!F56</f>
        <v>672462.335</v>
      </c>
      <c r="G8" s="1">
        <f>'blk, drift &amp; conc calc'!G56</f>
        <v>333684.36064545193</v>
      </c>
      <c r="H8" s="1">
        <f>'blk, drift &amp; conc calc'!H56</f>
        <v>3528398.6558179087</v>
      </c>
      <c r="I8" s="1">
        <f>'blk, drift &amp; conc calc'!I56</f>
        <v>382787.5773197929</v>
      </c>
      <c r="J8" s="1">
        <f>'blk, drift &amp; conc calc'!J56</f>
        <v>19879.45272507621</v>
      </c>
      <c r="K8" s="1">
        <f>'blk, drift &amp; conc calc'!K56</f>
        <v>136.06</v>
      </c>
      <c r="L8" s="1">
        <f>'blk, drift &amp; conc calc'!L56</f>
        <v>1388752.0858993726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145.1975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3356490.2684910093</v>
      </c>
      <c r="D9" s="1">
        <f>'blk, drift &amp; conc calc'!D61</f>
        <v>3628758.698457448</v>
      </c>
      <c r="E9" s="1">
        <f>'blk, drift &amp; conc calc'!E61</f>
        <v>3494940.525744344</v>
      </c>
      <c r="F9" s="1">
        <f>'blk, drift &amp; conc calc'!F61</f>
        <v>601896.077014378</v>
      </c>
      <c r="G9" s="1">
        <f>'blk, drift &amp; conc calc'!G61</f>
        <v>313401.2936857338</v>
      </c>
      <c r="H9" s="1">
        <f>'blk, drift &amp; conc calc'!H61</f>
        <v>3149615.5343681206</v>
      </c>
      <c r="I9" s="1">
        <f>'blk, drift &amp; conc calc'!I61</f>
        <v>343017.9383326389</v>
      </c>
      <c r="J9" s="1">
        <f>'blk, drift &amp; conc calc'!J61</f>
        <v>17979.633182204954</v>
      </c>
      <c r="K9" s="1">
        <f>'blk, drift &amp; conc calc'!K61</f>
        <v>112.32</v>
      </c>
      <c r="L9" s="1">
        <f>'blk, drift &amp; conc calc'!L61</f>
        <v>1291736.5337988732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121.4575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3470144.0341667584</v>
      </c>
      <c r="D10" s="1">
        <f>'blk, drift &amp; conc calc'!D66</f>
        <v>3812908.296463233</v>
      </c>
      <c r="E10" s="1">
        <f>'blk, drift &amp; conc calc'!E66</f>
        <v>3914628.815644896</v>
      </c>
      <c r="F10" s="1">
        <f>'blk, drift &amp; conc calc'!F66</f>
        <v>660047.7275315785</v>
      </c>
      <c r="G10" s="1">
        <f>'blk, drift &amp; conc calc'!G66</f>
        <v>328374.2414239235</v>
      </c>
      <c r="H10" s="1">
        <f>'blk, drift &amp; conc calc'!H66</f>
        <v>3547875.6075477977</v>
      </c>
      <c r="I10" s="1">
        <f>'blk, drift &amp; conc calc'!I66</f>
        <v>337797.4573197929</v>
      </c>
      <c r="J10" s="1">
        <f>'blk, drift &amp; conc calc'!J66</f>
        <v>18005.144763190707</v>
      </c>
      <c r="K10" s="1">
        <f>'blk, drift &amp; conc calc'!K66</f>
        <v>135.435</v>
      </c>
      <c r="L10" s="1">
        <f>'blk, drift &amp; conc calc'!L66</f>
        <v>1331998.7428322034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144.5725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3700606.996986624</v>
      </c>
      <c r="D11" s="1">
        <f>'blk, drift &amp; conc calc'!D71</f>
        <v>3501249.802197184</v>
      </c>
      <c r="E11" s="1">
        <f>'blk, drift &amp; conc calc'!E71</f>
        <v>4053656.0631227</v>
      </c>
      <c r="F11" s="1">
        <f>'blk, drift &amp; conc calc'!F71</f>
        <v>694832.1402424749</v>
      </c>
      <c r="G11" s="1">
        <f>'blk, drift &amp; conc calc'!G71</f>
        <v>368826.7113992361</v>
      </c>
      <c r="H11" s="1">
        <f>'blk, drift &amp; conc calc'!H71</f>
        <v>3239801.3775477977</v>
      </c>
      <c r="I11" s="1">
        <f>'blk, drift &amp; conc calc'!I71</f>
        <v>373020.716981335</v>
      </c>
      <c r="J11" s="1">
        <f>'blk, drift &amp; conc calc'!J71</f>
        <v>18345.262067157048</v>
      </c>
      <c r="K11" s="1">
        <f>'blk, drift &amp; conc calc'!K71</f>
        <v>165.48369834402376</v>
      </c>
      <c r="L11" s="1">
        <f>'blk, drift &amp; conc calc'!L71</f>
        <v>1387418.8961436148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174.62119834402375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7">
        <f aca="true" t="shared" si="1" ref="C14:I19">C4/C$4*100</f>
        <v>100</v>
      </c>
      <c r="D14" s="157">
        <f t="shared" si="1"/>
        <v>100</v>
      </c>
      <c r="E14" s="157">
        <f t="shared" si="1"/>
        <v>100</v>
      </c>
      <c r="F14" s="157">
        <f t="shared" si="1"/>
        <v>100</v>
      </c>
      <c r="G14" s="157">
        <f t="shared" si="1"/>
        <v>100</v>
      </c>
      <c r="H14" s="157">
        <f t="shared" si="1"/>
        <v>100</v>
      </c>
      <c r="I14" s="157">
        <f t="shared" si="1"/>
        <v>100</v>
      </c>
      <c r="J14" s="157">
        <f aca="true" t="shared" si="2" ref="J14:U14">J4/J$4*100</f>
        <v>100</v>
      </c>
      <c r="K14" s="157">
        <f aca="true" t="shared" si="3" ref="K14:K21">K4/K$4*100</f>
        <v>100</v>
      </c>
      <c r="L14" s="157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7">
        <f t="shared" si="1"/>
        <v>97.74180946190198</v>
      </c>
      <c r="D15" s="157">
        <f t="shared" si="1"/>
        <v>99.1309966764617</v>
      </c>
      <c r="E15" s="157">
        <f t="shared" si="1"/>
        <v>99.71167170162202</v>
      </c>
      <c r="F15" s="157">
        <f t="shared" si="1"/>
        <v>99.38783646517086</v>
      </c>
      <c r="G15" s="157">
        <f t="shared" si="1"/>
        <v>96.49256358606463</v>
      </c>
      <c r="H15" s="157">
        <f t="shared" si="1"/>
        <v>93.81262229201892</v>
      </c>
      <c r="I15" s="157">
        <f t="shared" si="1"/>
        <v>95.04882723789582</v>
      </c>
      <c r="J15" s="157">
        <f aca="true" t="shared" si="6" ref="J15:U15">J5/J$4*100</f>
        <v>94.7569081623522</v>
      </c>
      <c r="K15" s="157">
        <f t="shared" si="3"/>
        <v>95.78510508681084</v>
      </c>
      <c r="L15" s="157">
        <f t="shared" si="6"/>
        <v>99.1069620536833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96.05930619582438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7">
        <f t="shared" si="1"/>
        <v>95.86617990662818</v>
      </c>
      <c r="D16" s="157">
        <f t="shared" si="1"/>
        <v>99.44772365482075</v>
      </c>
      <c r="E16" s="157">
        <f t="shared" si="1"/>
        <v>95.4965555308721</v>
      </c>
      <c r="F16" s="157">
        <f t="shared" si="1"/>
        <v>94.87806039045815</v>
      </c>
      <c r="G16" s="157">
        <f t="shared" si="1"/>
        <v>94.73082397345797</v>
      </c>
      <c r="H16" s="157">
        <f t="shared" si="1"/>
        <v>94.61366320354763</v>
      </c>
      <c r="I16" s="157">
        <f t="shared" si="1"/>
        <v>97.73527532343832</v>
      </c>
      <c r="J16" s="157">
        <f aca="true" t="shared" si="7" ref="J16:U16">J6/J$4*100</f>
        <v>99.30727661245263</v>
      </c>
      <c r="K16" s="157">
        <f t="shared" si="3"/>
        <v>108.98556794442815</v>
      </c>
      <c r="L16" s="157">
        <f t="shared" si="7"/>
        <v>97.35520353126066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108.40100943319013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7">
        <f t="shared" si="1"/>
        <v>96.92931332660383</v>
      </c>
      <c r="D17" s="157">
        <f t="shared" si="1"/>
        <v>95.35814590362232</v>
      </c>
      <c r="E17" s="157">
        <f t="shared" si="1"/>
        <v>97.79986424089059</v>
      </c>
      <c r="F17" s="157">
        <f t="shared" si="1"/>
        <v>98.2557081415632</v>
      </c>
      <c r="G17" s="157">
        <f t="shared" si="1"/>
        <v>100.57958028982105</v>
      </c>
      <c r="H17" s="157">
        <f t="shared" si="1"/>
        <v>97.71991988917928</v>
      </c>
      <c r="I17" s="157">
        <f t="shared" si="1"/>
        <v>91.43012840281044</v>
      </c>
      <c r="J17" s="157">
        <f aca="true" t="shared" si="8" ref="J17:U17">J7/J$4*100</f>
        <v>92.26952391255375</v>
      </c>
      <c r="K17" s="157">
        <f t="shared" si="3"/>
        <v>75.28250569964806</v>
      </c>
      <c r="L17" s="157">
        <f t="shared" si="8"/>
        <v>97.65950851078885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76.89050886195314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7">
        <f t="shared" si="1"/>
        <v>97.05608798000058</v>
      </c>
      <c r="D18" s="157">
        <f t="shared" si="1"/>
        <v>90.40632318140695</v>
      </c>
      <c r="E18" s="157">
        <f t="shared" si="1"/>
        <v>99.03903517842409</v>
      </c>
      <c r="F18" s="157">
        <f t="shared" si="1"/>
        <v>95.70295035367874</v>
      </c>
      <c r="G18" s="157">
        <f t="shared" si="1"/>
        <v>100.35460972963293</v>
      </c>
      <c r="H18" s="157">
        <f t="shared" si="1"/>
        <v>92.36116481284449</v>
      </c>
      <c r="I18" s="157">
        <f t="shared" si="1"/>
        <v>92.47109855735258</v>
      </c>
      <c r="J18" s="157">
        <f aca="true" t="shared" si="9" ref="J18:U19">J8/J$4*100</f>
        <v>88.35097769444118</v>
      </c>
      <c r="K18" s="157">
        <f t="shared" si="3"/>
        <v>103.6095035028937</v>
      </c>
      <c r="L18" s="157">
        <f t="shared" si="9"/>
        <v>97.64395722805492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103.37468629300679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7">
        <f t="shared" si="1"/>
        <v>92.1163486975252</v>
      </c>
      <c r="D19" s="157">
        <f t="shared" si="1"/>
        <v>86.12941377869393</v>
      </c>
      <c r="E19" s="157">
        <f t="shared" si="1"/>
        <v>92.81796578314892</v>
      </c>
      <c r="F19" s="157">
        <f t="shared" si="1"/>
        <v>85.66015876053642</v>
      </c>
      <c r="G19" s="157">
        <f t="shared" si="1"/>
        <v>94.25453580071034</v>
      </c>
      <c r="H19" s="157">
        <f t="shared" si="1"/>
        <v>82.44594441934906</v>
      </c>
      <c r="I19" s="157">
        <f t="shared" si="1"/>
        <v>82.86383221887598</v>
      </c>
      <c r="J19" s="157">
        <f t="shared" si="9"/>
        <v>79.90754032335337</v>
      </c>
      <c r="K19" s="157">
        <f t="shared" si="3"/>
        <v>85.53152604325312</v>
      </c>
      <c r="L19" s="157">
        <f t="shared" si="9"/>
        <v>90.82273800833904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86.47277646263105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7">
        <f aca="true" t="shared" si="10" ref="C20:J20">C10/C$4*100</f>
        <v>95.23549073945368</v>
      </c>
      <c r="D20" s="157">
        <f t="shared" si="10"/>
        <v>90.50024640819963</v>
      </c>
      <c r="E20" s="157">
        <f t="shared" si="10"/>
        <v>103.96396756619251</v>
      </c>
      <c r="F20" s="157">
        <f t="shared" si="10"/>
        <v>93.93613829540823</v>
      </c>
      <c r="G20" s="157">
        <f t="shared" si="10"/>
        <v>98.75760667841556</v>
      </c>
      <c r="H20" s="157">
        <f t="shared" si="10"/>
        <v>92.87100344624548</v>
      </c>
      <c r="I20" s="157">
        <f t="shared" si="10"/>
        <v>81.60270557094307</v>
      </c>
      <c r="J20" s="157">
        <f t="shared" si="10"/>
        <v>80.02092237434812</v>
      </c>
      <c r="K20" s="157">
        <f t="shared" si="3"/>
        <v>103.13356685957966</v>
      </c>
      <c r="L20" s="157">
        <f aca="true" t="shared" si="11" ref="L20:S21">L10/L$4*100</f>
        <v>93.65359706279116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102.9297118345407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7">
        <f aca="true" t="shared" si="12" ref="C21:J21">C11/C$4*100</f>
        <v>101.56037326459315</v>
      </c>
      <c r="D21" s="157">
        <f t="shared" si="12"/>
        <v>83.10296109912247</v>
      </c>
      <c r="E21" s="157">
        <f t="shared" si="12"/>
        <v>107.65622676324189</v>
      </c>
      <c r="F21" s="157">
        <f t="shared" si="12"/>
        <v>98.88655819179215</v>
      </c>
      <c r="G21" s="157">
        <f t="shared" si="12"/>
        <v>110.92357043266416</v>
      </c>
      <c r="H21" s="157">
        <f t="shared" si="12"/>
        <v>84.80669509925562</v>
      </c>
      <c r="I21" s="157">
        <f t="shared" si="12"/>
        <v>90.11168994937961</v>
      </c>
      <c r="J21" s="157">
        <f t="shared" si="12"/>
        <v>81.5325181286074</v>
      </c>
      <c r="K21" s="157">
        <f t="shared" si="3"/>
        <v>126.01560946087706</v>
      </c>
      <c r="L21" s="157">
        <f t="shared" si="11"/>
        <v>97.55021989018888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124.32315707172901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1193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0.99247269820634</v>
      </c>
      <c r="D26" s="28">
        <f>D$25+(D$28-D$25)*($A26-$A$25)/($A$28-$A$25)</f>
        <v>0.9971033222548723</v>
      </c>
      <c r="E26" s="28">
        <f aca="true" t="shared" si="16" ref="E26:L27">E$25+(E$28-E$25)*($A26-$A$25)/($A$28-$A$25)</f>
        <v>0.9990389056720734</v>
      </c>
      <c r="F26" s="28">
        <f t="shared" si="16"/>
        <v>0.9979594548839029</v>
      </c>
      <c r="G26" s="28">
        <f t="shared" si="16"/>
        <v>0.9883085452868822</v>
      </c>
      <c r="H26" s="28">
        <f t="shared" si="16"/>
        <v>0.979375407640063</v>
      </c>
      <c r="I26" s="28">
        <f t="shared" si="16"/>
        <v>0.983496090792986</v>
      </c>
      <c r="J26" s="28">
        <f t="shared" si="16"/>
        <v>0.9825230272078407</v>
      </c>
      <c r="K26" s="28">
        <f t="shared" si="16"/>
        <v>0.9859503502893695</v>
      </c>
      <c r="L26" s="28">
        <f t="shared" si="16"/>
        <v>0.997023206845611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0.9868643539860813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0.9849453964126799</v>
      </c>
      <c r="D27" s="28">
        <f>D$25+(D$28-D$25)*($A27-$A$25)/($A$28-$A$25)</f>
        <v>0.9942066445097447</v>
      </c>
      <c r="E27" s="28">
        <f t="shared" si="16"/>
        <v>0.9980778113441469</v>
      </c>
      <c r="F27" s="28">
        <f t="shared" si="16"/>
        <v>0.9959189097678057</v>
      </c>
      <c r="G27" s="28">
        <f t="shared" si="16"/>
        <v>0.9766170905737642</v>
      </c>
      <c r="H27" s="28">
        <f t="shared" si="16"/>
        <v>0.9587508152801261</v>
      </c>
      <c r="I27" s="28">
        <f t="shared" si="16"/>
        <v>0.9669921815859721</v>
      </c>
      <c r="J27" s="28">
        <f t="shared" si="16"/>
        <v>0.9650460544156814</v>
      </c>
      <c r="K27" s="28">
        <f t="shared" si="16"/>
        <v>0.9719007005787389</v>
      </c>
      <c r="L27" s="28">
        <f t="shared" si="16"/>
        <v>0.994046413691222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0.9737287079721625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0.9774180946190199</v>
      </c>
      <c r="D28" s="30">
        <f>D15/100</f>
        <v>0.991309966764617</v>
      </c>
      <c r="E28" s="30">
        <f aca="true" t="shared" si="21" ref="E28:L28">E15/100</f>
        <v>0.9971167170162203</v>
      </c>
      <c r="F28" s="30">
        <f t="shared" si="21"/>
        <v>0.9938783646517086</v>
      </c>
      <c r="G28" s="30">
        <f t="shared" si="21"/>
        <v>0.9649256358606464</v>
      </c>
      <c r="H28" s="30">
        <f t="shared" si="21"/>
        <v>0.9381262229201891</v>
      </c>
      <c r="I28" s="30">
        <f t="shared" si="21"/>
        <v>0.9504882723789582</v>
      </c>
      <c r="J28" s="30">
        <f t="shared" si="21"/>
        <v>0.947569081623522</v>
      </c>
      <c r="K28" s="30">
        <f t="shared" si="21"/>
        <v>0.9578510508681084</v>
      </c>
      <c r="L28" s="30">
        <f t="shared" si="21"/>
        <v>0.991069620536833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0.9605930619582438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0.9711659961014405</v>
      </c>
      <c r="D29" s="33">
        <f>D$28+(D$31-D$28)*($A29-$A$28)/($A$31-$A$28)</f>
        <v>0.9923657233591472</v>
      </c>
      <c r="E29" s="33">
        <f aca="true" t="shared" si="23" ref="E29:L30">E$28+(E$31-E$28)*($A29-$A$28)/($A$31-$A$28)</f>
        <v>0.9830663297803872</v>
      </c>
      <c r="F29" s="33">
        <f t="shared" si="23"/>
        <v>0.9788457777359996</v>
      </c>
      <c r="G29" s="33">
        <f t="shared" si="23"/>
        <v>0.9590531704852908</v>
      </c>
      <c r="H29" s="33">
        <f t="shared" si="23"/>
        <v>0.9407963592919515</v>
      </c>
      <c r="I29" s="33">
        <f t="shared" si="23"/>
        <v>0.9594430993307665</v>
      </c>
      <c r="J29" s="33">
        <f t="shared" si="23"/>
        <v>0.9627369764571901</v>
      </c>
      <c r="K29" s="33">
        <f t="shared" si="23"/>
        <v>1.0018525937268328</v>
      </c>
      <c r="L29" s="33">
        <f t="shared" si="23"/>
        <v>0.9852304254620908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1.001732072749463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82r2  101-110</v>
      </c>
      <c r="C30" s="33">
        <f>C$28+(C$31-C$28)*($A30-$A$28)/($A$31-$A$28)</f>
        <v>0.9649138975838611</v>
      </c>
      <c r="D30" s="33">
        <f>D$28+(D$31-D$28)*($A30-$A$28)/($A$31-$A$28)</f>
        <v>0.9934214799536774</v>
      </c>
      <c r="E30" s="33">
        <f t="shared" si="23"/>
        <v>0.969015942544554</v>
      </c>
      <c r="F30" s="33">
        <f t="shared" si="23"/>
        <v>0.9638131908202905</v>
      </c>
      <c r="G30" s="33">
        <f t="shared" si="23"/>
        <v>0.9531807051099354</v>
      </c>
      <c r="H30" s="33">
        <f t="shared" si="23"/>
        <v>0.9434664956637139</v>
      </c>
      <c r="I30" s="33">
        <f t="shared" si="23"/>
        <v>0.9683979262825748</v>
      </c>
      <c r="J30" s="33">
        <f t="shared" si="23"/>
        <v>0.9779048712908581</v>
      </c>
      <c r="K30" s="33">
        <f t="shared" si="23"/>
        <v>1.0458541365855571</v>
      </c>
      <c r="L30" s="33">
        <f t="shared" si="23"/>
        <v>0.9793912303873488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1.0428710835406823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0.9586617990662818</v>
      </c>
      <c r="D31" s="30">
        <f>D16/100</f>
        <v>0.9944772365482075</v>
      </c>
      <c r="E31" s="30">
        <f aca="true" t="shared" si="27" ref="E31:L31">E16/100</f>
        <v>0.954965555308721</v>
      </c>
      <c r="F31" s="30">
        <f t="shared" si="27"/>
        <v>0.9487806039045814</v>
      </c>
      <c r="G31" s="30">
        <f t="shared" si="27"/>
        <v>0.9473082397345798</v>
      </c>
      <c r="H31" s="30">
        <f t="shared" si="27"/>
        <v>0.9461366320354763</v>
      </c>
      <c r="I31" s="30">
        <f t="shared" si="27"/>
        <v>0.9773527532343832</v>
      </c>
      <c r="J31" s="30">
        <f t="shared" si="27"/>
        <v>0.9930727661245262</v>
      </c>
      <c r="K31" s="30">
        <f t="shared" si="27"/>
        <v>1.0898556794442815</v>
      </c>
      <c r="L31" s="30">
        <f t="shared" si="27"/>
        <v>0.9735520353126066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1.0840100943319013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83r2  32-42</v>
      </c>
      <c r="C32" s="33">
        <f aca="true" t="shared" si="29" ref="C32:D35">C$31+(C$36-C$31)*($A32-$A$31)/($A$36-$A$31)</f>
        <v>0.9607880659062331</v>
      </c>
      <c r="D32" s="33">
        <f t="shared" si="29"/>
        <v>0.9862980810458106</v>
      </c>
      <c r="E32" s="33">
        <f aca="true" t="shared" si="30" ref="E32:L35">E$31+(E$36-E$31)*($A32-$A$31)/($A$36-$A$31)</f>
        <v>0.9595721727287579</v>
      </c>
      <c r="F32" s="33">
        <f t="shared" si="30"/>
        <v>0.9555358994067915</v>
      </c>
      <c r="G32" s="33">
        <f t="shared" si="30"/>
        <v>0.9590057523673059</v>
      </c>
      <c r="H32" s="33">
        <f t="shared" si="30"/>
        <v>0.9523491454067395</v>
      </c>
      <c r="I32" s="33">
        <f t="shared" si="30"/>
        <v>0.9647424593931274</v>
      </c>
      <c r="J32" s="33">
        <f t="shared" si="30"/>
        <v>0.9789972607247285</v>
      </c>
      <c r="K32" s="33">
        <f t="shared" si="30"/>
        <v>1.0224495549547212</v>
      </c>
      <c r="L32" s="33">
        <f t="shared" si="30"/>
        <v>0.974160645271663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1.0209890931894274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95r3  40-50</v>
      </c>
      <c r="C33" s="33">
        <f t="shared" si="29"/>
        <v>0.9629143327461844</v>
      </c>
      <c r="D33" s="33">
        <f t="shared" si="29"/>
        <v>0.9781189255434137</v>
      </c>
      <c r="E33" s="33">
        <f t="shared" si="30"/>
        <v>0.9641787901487949</v>
      </c>
      <c r="F33" s="33">
        <f t="shared" si="30"/>
        <v>0.9622911949090016</v>
      </c>
      <c r="G33" s="33">
        <f t="shared" si="30"/>
        <v>0.9707032650000321</v>
      </c>
      <c r="H33" s="33">
        <f t="shared" si="30"/>
        <v>0.9585616587780029</v>
      </c>
      <c r="I33" s="33">
        <f t="shared" si="30"/>
        <v>0.9521321655518716</v>
      </c>
      <c r="J33" s="33">
        <f t="shared" si="30"/>
        <v>0.9649217553249307</v>
      </c>
      <c r="K33" s="33">
        <f t="shared" si="30"/>
        <v>0.9550434304651612</v>
      </c>
      <c r="L33" s="33">
        <f t="shared" si="30"/>
        <v>0.9747692552307193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0.9579680920469533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158r1  11-18</v>
      </c>
      <c r="C34" s="33">
        <f t="shared" si="29"/>
        <v>0.9650405995861356</v>
      </c>
      <c r="D34" s="33">
        <f t="shared" si="29"/>
        <v>0.969939770041017</v>
      </c>
      <c r="E34" s="33">
        <f t="shared" si="30"/>
        <v>0.9687854075688319</v>
      </c>
      <c r="F34" s="33">
        <f t="shared" si="30"/>
        <v>0.9690464904112118</v>
      </c>
      <c r="G34" s="33">
        <f t="shared" si="30"/>
        <v>0.9824007776327582</v>
      </c>
      <c r="H34" s="33">
        <f t="shared" si="30"/>
        <v>0.9647741721492662</v>
      </c>
      <c r="I34" s="33">
        <f t="shared" si="30"/>
        <v>0.939521871710616</v>
      </c>
      <c r="J34" s="33">
        <f t="shared" si="30"/>
        <v>0.950846249925133</v>
      </c>
      <c r="K34" s="33">
        <f t="shared" si="30"/>
        <v>0.8876373059756009</v>
      </c>
      <c r="L34" s="33">
        <f t="shared" si="30"/>
        <v>0.9753778651897758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0.8949470909044793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0.967166866426087</v>
      </c>
      <c r="D35" s="33">
        <f t="shared" si="29"/>
        <v>0.96176061453862</v>
      </c>
      <c r="E35" s="33">
        <f t="shared" si="30"/>
        <v>0.9733920249888689</v>
      </c>
      <c r="F35" s="33">
        <f t="shared" si="30"/>
        <v>0.9758017859134219</v>
      </c>
      <c r="G35" s="33">
        <f t="shared" si="30"/>
        <v>0.9940982902654845</v>
      </c>
      <c r="H35" s="33">
        <f t="shared" si="30"/>
        <v>0.9709866855205296</v>
      </c>
      <c r="I35" s="33">
        <f t="shared" si="30"/>
        <v>0.9269115778693602</v>
      </c>
      <c r="J35" s="33">
        <f t="shared" si="30"/>
        <v>0.9367707445253353</v>
      </c>
      <c r="K35" s="33">
        <f t="shared" si="30"/>
        <v>0.8202311814860407</v>
      </c>
      <c r="L35" s="33">
        <f t="shared" si="30"/>
        <v>0.9759864751488321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0.8319260897620053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0.9692931332660383</v>
      </c>
      <c r="D36" s="30">
        <f>D17/100</f>
        <v>0.9535814590362232</v>
      </c>
      <c r="E36" s="30">
        <f aca="true" t="shared" si="34" ref="E36:L36">E17/100</f>
        <v>0.9779986424089059</v>
      </c>
      <c r="F36" s="30">
        <f t="shared" si="34"/>
        <v>0.982557081415632</v>
      </c>
      <c r="G36" s="30">
        <f t="shared" si="34"/>
        <v>1.0057958028982106</v>
      </c>
      <c r="H36" s="30">
        <f t="shared" si="34"/>
        <v>0.9771991988917929</v>
      </c>
      <c r="I36" s="30">
        <f t="shared" si="34"/>
        <v>0.9143012840281044</v>
      </c>
      <c r="J36" s="30">
        <f t="shared" si="34"/>
        <v>0.9226952391255375</v>
      </c>
      <c r="K36" s="30">
        <f t="shared" si="34"/>
        <v>0.7528250569964805</v>
      </c>
      <c r="L36" s="30">
        <f t="shared" si="34"/>
        <v>0.9765950851078885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0.7689050886195313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0.9695466825728318</v>
      </c>
      <c r="D37" s="33">
        <f>D$36+(D$41-D$36)*($A37-$A$36)/($A$41-$A$36)</f>
        <v>0.9436778135917924</v>
      </c>
      <c r="E37" s="33">
        <f aca="true" t="shared" si="36" ref="E37:L38">E$36+(E$41-E$36)*($A37-$A$36)/($A$41-$A$36)</f>
        <v>0.9804769842839729</v>
      </c>
      <c r="F37" s="33">
        <f t="shared" si="36"/>
        <v>0.9774515658398631</v>
      </c>
      <c r="G37" s="33">
        <f t="shared" si="36"/>
        <v>1.0053458617778344</v>
      </c>
      <c r="H37" s="33">
        <f t="shared" si="36"/>
        <v>0.9664816887391232</v>
      </c>
      <c r="I37" s="33">
        <f t="shared" si="36"/>
        <v>0.9163832243371887</v>
      </c>
      <c r="J37" s="33">
        <f t="shared" si="36"/>
        <v>0.9148581466893124</v>
      </c>
      <c r="K37" s="33">
        <f t="shared" si="36"/>
        <v>0.8094790526029718</v>
      </c>
      <c r="L37" s="33">
        <f t="shared" si="36"/>
        <v>0.9765639825424206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0.8218734434816386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162r3  71-86</v>
      </c>
      <c r="C38" s="33">
        <f>C$36+(C$41-C$36)*($A38-$A$36)/($A$41-$A$36)</f>
        <v>0.9698002318796253</v>
      </c>
      <c r="D38" s="33">
        <f>D$36+(D$41-D$36)*($A38-$A$36)/($A$41-$A$36)</f>
        <v>0.9337741681473617</v>
      </c>
      <c r="E38" s="33">
        <f t="shared" si="36"/>
        <v>0.9829553261590399</v>
      </c>
      <c r="F38" s="33">
        <f t="shared" si="36"/>
        <v>0.9723460502640942</v>
      </c>
      <c r="G38" s="33">
        <f t="shared" si="36"/>
        <v>1.0048959206574581</v>
      </c>
      <c r="H38" s="33">
        <f t="shared" si="36"/>
        <v>0.9557641785864537</v>
      </c>
      <c r="I38" s="33">
        <f t="shared" si="36"/>
        <v>0.9184651646462729</v>
      </c>
      <c r="J38" s="33">
        <f t="shared" si="36"/>
        <v>0.9070210542530872</v>
      </c>
      <c r="K38" s="33">
        <f t="shared" si="36"/>
        <v>0.8661330482094631</v>
      </c>
      <c r="L38" s="33">
        <f t="shared" si="36"/>
        <v>0.9765328799769527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0.874841798343746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158r3  42-57</v>
      </c>
      <c r="C39" s="33">
        <f t="shared" si="38"/>
        <v>0.9700537811864188</v>
      </c>
      <c r="D39" s="33">
        <f t="shared" si="38"/>
        <v>0.9238705227029309</v>
      </c>
      <c r="E39" s="33">
        <f t="shared" si="38"/>
        <v>0.9854336680341068</v>
      </c>
      <c r="F39" s="33">
        <f t="shared" si="38"/>
        <v>0.9672405346883253</v>
      </c>
      <c r="G39" s="33">
        <f t="shared" si="38"/>
        <v>1.0044459795370817</v>
      </c>
      <c r="H39" s="33">
        <f t="shared" si="38"/>
        <v>0.945046668433784</v>
      </c>
      <c r="I39" s="33">
        <f t="shared" si="38"/>
        <v>0.9205471049553572</v>
      </c>
      <c r="J39" s="33">
        <f t="shared" si="38"/>
        <v>0.8991839618168621</v>
      </c>
      <c r="K39" s="33">
        <f t="shared" si="38"/>
        <v>0.9227870438159544</v>
      </c>
      <c r="L39" s="33">
        <f t="shared" si="38"/>
        <v>0.9765017774114849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0.9278101532058532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159r1  110-117</v>
      </c>
      <c r="C40" s="33">
        <f t="shared" si="38"/>
        <v>0.9703073304932123</v>
      </c>
      <c r="D40" s="33">
        <f t="shared" si="38"/>
        <v>0.9139668772585002</v>
      </c>
      <c r="E40" s="33">
        <f t="shared" si="38"/>
        <v>0.9879120099091738</v>
      </c>
      <c r="F40" s="33">
        <f t="shared" si="38"/>
        <v>0.9621350191125563</v>
      </c>
      <c r="G40" s="33">
        <f t="shared" si="38"/>
        <v>1.0039960384167055</v>
      </c>
      <c r="H40" s="33">
        <f t="shared" si="38"/>
        <v>0.9343291582811145</v>
      </c>
      <c r="I40" s="33">
        <f t="shared" si="38"/>
        <v>0.9226290452644414</v>
      </c>
      <c r="J40" s="33">
        <f t="shared" si="38"/>
        <v>0.8913468693806369</v>
      </c>
      <c r="K40" s="33">
        <f t="shared" si="38"/>
        <v>0.9794410394224458</v>
      </c>
      <c r="L40" s="33">
        <f t="shared" si="38"/>
        <v>0.976470674846017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0.9807785080679605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0.9705608798000058</v>
      </c>
      <c r="D41" s="30">
        <f>D18/100</f>
        <v>0.9040632318140694</v>
      </c>
      <c r="E41" s="30">
        <f aca="true" t="shared" si="40" ref="E41:L41">E18/100</f>
        <v>0.9903903517842408</v>
      </c>
      <c r="F41" s="30">
        <f t="shared" si="40"/>
        <v>0.9570295035367874</v>
      </c>
      <c r="G41" s="30">
        <f t="shared" si="40"/>
        <v>1.0035460972963293</v>
      </c>
      <c r="H41" s="30">
        <f t="shared" si="40"/>
        <v>0.9236116481284449</v>
      </c>
      <c r="I41" s="30">
        <f t="shared" si="40"/>
        <v>0.9247109855735257</v>
      </c>
      <c r="J41" s="30">
        <f t="shared" si="40"/>
        <v>0.8835097769444118</v>
      </c>
      <c r="K41" s="30">
        <f t="shared" si="40"/>
        <v>1.036095035028937</v>
      </c>
      <c r="L41" s="30">
        <f t="shared" si="40"/>
        <v>0.9764395722805491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1.033746862930068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0.9606814012350551</v>
      </c>
      <c r="D42" s="33">
        <f t="shared" si="42"/>
        <v>0.8955094130086434</v>
      </c>
      <c r="E42" s="33">
        <f t="shared" si="42"/>
        <v>0.9779482129936905</v>
      </c>
      <c r="F42" s="33">
        <f t="shared" si="42"/>
        <v>0.9369439203505028</v>
      </c>
      <c r="G42" s="33">
        <f t="shared" si="42"/>
        <v>0.9913459494384841</v>
      </c>
      <c r="H42" s="33">
        <f t="shared" si="42"/>
        <v>0.9037812073414541</v>
      </c>
      <c r="I42" s="33">
        <f t="shared" si="42"/>
        <v>0.9054964528965725</v>
      </c>
      <c r="J42" s="33">
        <f t="shared" si="42"/>
        <v>0.8666229022022361</v>
      </c>
      <c r="K42" s="33">
        <f t="shared" si="42"/>
        <v>0.9999390801096559</v>
      </c>
      <c r="L42" s="33">
        <f t="shared" si="42"/>
        <v>0.9627971338411174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0.9999430432693164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160r2  122-132</v>
      </c>
      <c r="C43" s="33">
        <f>C$41+(C$46-C$41)*($A43-$A$41)/($A$46-$A$41)</f>
        <v>0.9508019226701043</v>
      </c>
      <c r="D43" s="33">
        <f>D$41+(D$46-D$41)*($A43-$A$41)/($A$46-$A$41)</f>
        <v>0.8869555942032173</v>
      </c>
      <c r="E43" s="33">
        <f t="shared" si="42"/>
        <v>0.9655060742031402</v>
      </c>
      <c r="F43" s="33">
        <f t="shared" si="42"/>
        <v>0.9168583371642182</v>
      </c>
      <c r="G43" s="33">
        <f t="shared" si="42"/>
        <v>0.9791458015806389</v>
      </c>
      <c r="H43" s="33">
        <f t="shared" si="42"/>
        <v>0.8839507665544631</v>
      </c>
      <c r="I43" s="33">
        <f t="shared" si="42"/>
        <v>0.8862819202196194</v>
      </c>
      <c r="J43" s="33">
        <f t="shared" si="42"/>
        <v>0.8497360274600606</v>
      </c>
      <c r="K43" s="33">
        <f t="shared" si="42"/>
        <v>0.9637831251903748</v>
      </c>
      <c r="L43" s="33">
        <f t="shared" si="42"/>
        <v>0.9491546954016856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0.966139223608565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161r2  51-60</v>
      </c>
      <c r="C44" s="33">
        <f t="shared" si="43"/>
        <v>0.9409224441051535</v>
      </c>
      <c r="D44" s="33">
        <f t="shared" si="43"/>
        <v>0.8784017753977914</v>
      </c>
      <c r="E44" s="33">
        <f t="shared" si="43"/>
        <v>0.9530639354125899</v>
      </c>
      <c r="F44" s="33">
        <f t="shared" si="43"/>
        <v>0.8967727539779334</v>
      </c>
      <c r="G44" s="33">
        <f t="shared" si="43"/>
        <v>0.9669456537227938</v>
      </c>
      <c r="H44" s="33">
        <f t="shared" si="43"/>
        <v>0.8641203257674723</v>
      </c>
      <c r="I44" s="33">
        <f t="shared" si="43"/>
        <v>0.8670673875426662</v>
      </c>
      <c r="J44" s="33">
        <f t="shared" si="43"/>
        <v>0.832849152717885</v>
      </c>
      <c r="K44" s="33">
        <f t="shared" si="43"/>
        <v>0.9276271702710935</v>
      </c>
      <c r="L44" s="33">
        <f t="shared" si="43"/>
        <v>0.9355122569622539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0.9323354039478134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 unignited</v>
      </c>
      <c r="C45" s="33">
        <f t="shared" si="43"/>
        <v>0.9310429655402027</v>
      </c>
      <c r="D45" s="33">
        <f t="shared" si="43"/>
        <v>0.8698479565923654</v>
      </c>
      <c r="E45" s="33">
        <f t="shared" si="43"/>
        <v>0.9406217966220396</v>
      </c>
      <c r="F45" s="33">
        <f t="shared" si="43"/>
        <v>0.8766871707916488</v>
      </c>
      <c r="G45" s="33">
        <f t="shared" si="43"/>
        <v>0.9547455058649487</v>
      </c>
      <c r="H45" s="33">
        <f t="shared" si="43"/>
        <v>0.8442898849804814</v>
      </c>
      <c r="I45" s="33">
        <f t="shared" si="43"/>
        <v>0.847852854865713</v>
      </c>
      <c r="J45" s="33">
        <f t="shared" si="43"/>
        <v>0.8159622779757094</v>
      </c>
      <c r="K45" s="33">
        <f t="shared" si="43"/>
        <v>0.8914712153518124</v>
      </c>
      <c r="L45" s="33">
        <f t="shared" si="43"/>
        <v>0.9218698185228221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0.898531584287062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0.921163486975252</v>
      </c>
      <c r="D46" s="30">
        <f>D19/100</f>
        <v>0.8612941377869393</v>
      </c>
      <c r="E46" s="30">
        <f aca="true" t="shared" si="45" ref="E46:L46">E19/100</f>
        <v>0.9281796578314893</v>
      </c>
      <c r="F46" s="30">
        <f t="shared" si="45"/>
        <v>0.8566015876053642</v>
      </c>
      <c r="G46" s="30">
        <f t="shared" si="45"/>
        <v>0.9425453580071035</v>
      </c>
      <c r="H46" s="30">
        <f t="shared" si="45"/>
        <v>0.8244594441934906</v>
      </c>
      <c r="I46" s="30">
        <f t="shared" si="45"/>
        <v>0.8286383221887599</v>
      </c>
      <c r="J46" s="30">
        <f t="shared" si="45"/>
        <v>0.7990754032335338</v>
      </c>
      <c r="K46" s="30">
        <f t="shared" si="45"/>
        <v>0.8553152604325313</v>
      </c>
      <c r="L46" s="30">
        <f t="shared" si="45"/>
        <v>0.9082273800833904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0.8647277646263105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164r3  115-123</v>
      </c>
      <c r="C47" s="28">
        <f>C$46+(C$51-C$46)*($A47-$A$46)/($A$51-$A$46)</f>
        <v>0.9274017710591089</v>
      </c>
      <c r="D47" s="28">
        <f>D$46+(D$51-D$46)*($A47-$A$46)/($A$51-$A$46)</f>
        <v>0.8700358030459507</v>
      </c>
      <c r="E47" s="28">
        <f aca="true" t="shared" si="47" ref="E47:L47">E$46+(E$51-E$46)*($A47-$A$46)/($A$51-$A$46)</f>
        <v>0.9504716613975764</v>
      </c>
      <c r="F47" s="28">
        <f t="shared" si="47"/>
        <v>0.8731535466751078</v>
      </c>
      <c r="G47" s="28">
        <f t="shared" si="47"/>
        <v>0.9515514997625139</v>
      </c>
      <c r="H47" s="28">
        <f t="shared" si="47"/>
        <v>0.8453095622472835</v>
      </c>
      <c r="I47" s="28">
        <f t="shared" si="47"/>
        <v>0.826116068892894</v>
      </c>
      <c r="J47" s="28">
        <f t="shared" si="47"/>
        <v>0.7993021673355233</v>
      </c>
      <c r="K47" s="28">
        <f t="shared" si="47"/>
        <v>0.8905193420651843</v>
      </c>
      <c r="L47" s="28">
        <f t="shared" si="47"/>
        <v>0.9138890981922947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0.8976416353701298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0.9336400551429659</v>
      </c>
      <c r="D48" s="28">
        <f t="shared" si="49"/>
        <v>0.8787774683049621</v>
      </c>
      <c r="E48" s="28">
        <f t="shared" si="49"/>
        <v>0.9727636649636636</v>
      </c>
      <c r="F48" s="28">
        <f t="shared" si="49"/>
        <v>0.8897055057448514</v>
      </c>
      <c r="G48" s="28">
        <f t="shared" si="49"/>
        <v>0.9605576415179243</v>
      </c>
      <c r="H48" s="28">
        <f t="shared" si="49"/>
        <v>0.8661596803010763</v>
      </c>
      <c r="I48" s="28">
        <f t="shared" si="49"/>
        <v>0.8235938155970282</v>
      </c>
      <c r="J48" s="28">
        <f t="shared" si="49"/>
        <v>0.7995289314375127</v>
      </c>
      <c r="K48" s="28">
        <f t="shared" si="49"/>
        <v>0.9257234236978374</v>
      </c>
      <c r="L48" s="28">
        <f t="shared" si="49"/>
        <v>0.919550816301199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0.9305555061139491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165r3  18-28</v>
      </c>
      <c r="C49" s="28">
        <f>C$46+(C$51-C$46)*($A49-$A$46)/($A$51-$A$46)</f>
        <v>0.9398783392268228</v>
      </c>
      <c r="D49" s="28">
        <f>D$46+(D$51-D$46)*($A49-$A$46)/($A$51-$A$46)</f>
        <v>0.8875191335639735</v>
      </c>
      <c r="E49" s="28">
        <f t="shared" si="49"/>
        <v>0.9950556685297507</v>
      </c>
      <c r="F49" s="28">
        <f t="shared" si="49"/>
        <v>0.906257464814595</v>
      </c>
      <c r="G49" s="28">
        <f t="shared" si="49"/>
        <v>0.9695637832733347</v>
      </c>
      <c r="H49" s="28">
        <f t="shared" si="49"/>
        <v>0.8870097983548692</v>
      </c>
      <c r="I49" s="28">
        <f t="shared" si="49"/>
        <v>0.8210715623011624</v>
      </c>
      <c r="J49" s="28">
        <f t="shared" si="49"/>
        <v>0.7997556955395022</v>
      </c>
      <c r="K49" s="28">
        <f t="shared" si="49"/>
        <v>0.9609275053304904</v>
      </c>
      <c r="L49" s="28">
        <f t="shared" si="49"/>
        <v>0.9252125344101031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0.9634693768577683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166r3  45-55</v>
      </c>
      <c r="C50" s="28">
        <f t="shared" si="49"/>
        <v>0.9461166233106798</v>
      </c>
      <c r="D50" s="28">
        <f t="shared" si="49"/>
        <v>0.8962607988229848</v>
      </c>
      <c r="E50" s="28">
        <f t="shared" si="49"/>
        <v>1.0173476720958379</v>
      </c>
      <c r="F50" s="28">
        <f t="shared" si="49"/>
        <v>0.9228094238843386</v>
      </c>
      <c r="G50" s="28">
        <f t="shared" si="49"/>
        <v>0.9785699250287452</v>
      </c>
      <c r="H50" s="28">
        <f t="shared" si="49"/>
        <v>0.9078599164086619</v>
      </c>
      <c r="I50" s="28">
        <f t="shared" si="49"/>
        <v>0.8185493090052965</v>
      </c>
      <c r="J50" s="28">
        <f t="shared" si="49"/>
        <v>0.7999824596414916</v>
      </c>
      <c r="K50" s="28">
        <f t="shared" si="49"/>
        <v>0.9961315869631435</v>
      </c>
      <c r="L50" s="28">
        <f t="shared" si="49"/>
        <v>0.9308742525190074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0.9963832476015877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0.9523549073945368</v>
      </c>
      <c r="D51" s="30">
        <f>D20/100</f>
        <v>0.9050024640819962</v>
      </c>
      <c r="E51" s="30">
        <f aca="true" t="shared" si="52" ref="E51:L51">E20/100</f>
        <v>1.039639675661925</v>
      </c>
      <c r="F51" s="30">
        <f t="shared" si="52"/>
        <v>0.9393613829540822</v>
      </c>
      <c r="G51" s="30">
        <f t="shared" si="52"/>
        <v>0.9875760667841555</v>
      </c>
      <c r="H51" s="30">
        <f t="shared" si="52"/>
        <v>0.9287100344624548</v>
      </c>
      <c r="I51" s="30">
        <f t="shared" si="52"/>
        <v>0.8160270557094307</v>
      </c>
      <c r="J51" s="30">
        <f t="shared" si="52"/>
        <v>0.8002092237434811</v>
      </c>
      <c r="K51" s="30">
        <f t="shared" si="52"/>
        <v>1.0313356685957966</v>
      </c>
      <c r="L51" s="30">
        <f t="shared" si="52"/>
        <v>0.9365359706279116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1.029297118345407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0.9650046724448157</v>
      </c>
      <c r="D52" s="28">
        <f t="shared" si="54"/>
        <v>0.8902078934638419</v>
      </c>
      <c r="E52" s="28">
        <f aca="true" t="shared" si="55" ref="E52:L52">E$51+(E$56-E$51)*($A52-$A$51)/($A$56-$A$51)</f>
        <v>1.0470241940560239</v>
      </c>
      <c r="F52" s="28">
        <f t="shared" si="55"/>
        <v>0.9492622227468501</v>
      </c>
      <c r="G52" s="28">
        <f t="shared" si="55"/>
        <v>1.0119079942926528</v>
      </c>
      <c r="H52" s="28">
        <f t="shared" si="55"/>
        <v>0.9125814177684751</v>
      </c>
      <c r="I52" s="28">
        <f t="shared" si="55"/>
        <v>0.8330450244663038</v>
      </c>
      <c r="J52" s="28">
        <f t="shared" si="55"/>
        <v>0.8032324152519997</v>
      </c>
      <c r="K52" s="28">
        <f t="shared" si="55"/>
        <v>1.0770997537983915</v>
      </c>
      <c r="L52" s="28">
        <f t="shared" si="55"/>
        <v>0.944329216282707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1.0720840088197836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0.9776544374950946</v>
      </c>
      <c r="D53" s="28">
        <f t="shared" si="54"/>
        <v>0.8754133228456876</v>
      </c>
      <c r="E53" s="28">
        <f aca="true" t="shared" si="57" ref="E53:L55">E$51+(E$56-E$51)*($A53-$A$51)/($A$56-$A$51)</f>
        <v>1.0544087124501227</v>
      </c>
      <c r="F53" s="28">
        <f t="shared" si="57"/>
        <v>0.9591630625396179</v>
      </c>
      <c r="G53" s="28">
        <f t="shared" si="57"/>
        <v>1.03623992180115</v>
      </c>
      <c r="H53" s="28">
        <f t="shared" si="57"/>
        <v>0.8964528010744954</v>
      </c>
      <c r="I53" s="28">
        <f t="shared" si="57"/>
        <v>0.8500629932231769</v>
      </c>
      <c r="J53" s="28">
        <f t="shared" si="57"/>
        <v>0.8062556067605183</v>
      </c>
      <c r="K53" s="28">
        <f t="shared" si="57"/>
        <v>1.1228638390009862</v>
      </c>
      <c r="L53" s="28">
        <f t="shared" si="57"/>
        <v>0.9521224619375025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1.1148708992941603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0.9903042025453737</v>
      </c>
      <c r="D54" s="28">
        <f t="shared" si="54"/>
        <v>0.8606187522275333</v>
      </c>
      <c r="E54" s="28">
        <f t="shared" si="57"/>
        <v>1.0617932308442213</v>
      </c>
      <c r="F54" s="28">
        <f t="shared" si="57"/>
        <v>0.9690639023323858</v>
      </c>
      <c r="G54" s="28">
        <f t="shared" si="57"/>
        <v>1.0605718493096472</v>
      </c>
      <c r="H54" s="28">
        <f t="shared" si="57"/>
        <v>0.8803241843805156</v>
      </c>
      <c r="I54" s="28">
        <f t="shared" si="57"/>
        <v>0.8670809619800499</v>
      </c>
      <c r="J54" s="28">
        <f t="shared" si="57"/>
        <v>0.8092787982690369</v>
      </c>
      <c r="K54" s="28">
        <f t="shared" si="57"/>
        <v>1.168627924203581</v>
      </c>
      <c r="L54" s="28">
        <f t="shared" si="57"/>
        <v>0.9599157075922979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1.1576577897685367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 unignited</v>
      </c>
      <c r="C55" s="28">
        <f t="shared" si="54"/>
        <v>1.0029539675956525</v>
      </c>
      <c r="D55" s="28">
        <f t="shared" si="54"/>
        <v>0.845824181609379</v>
      </c>
      <c r="E55" s="28">
        <f t="shared" si="57"/>
        <v>1.06917774923832</v>
      </c>
      <c r="F55" s="28">
        <f t="shared" si="57"/>
        <v>0.9789647421251536</v>
      </c>
      <c r="G55" s="28">
        <f t="shared" si="57"/>
        <v>1.0849037768181444</v>
      </c>
      <c r="H55" s="28">
        <f t="shared" si="57"/>
        <v>0.8641955676865359</v>
      </c>
      <c r="I55" s="28">
        <f t="shared" si="57"/>
        <v>0.884098930736923</v>
      </c>
      <c r="J55" s="28">
        <f t="shared" si="57"/>
        <v>0.8123019897775555</v>
      </c>
      <c r="K55" s="28">
        <f t="shared" si="57"/>
        <v>1.2143920094061758</v>
      </c>
      <c r="L55" s="28">
        <f t="shared" si="57"/>
        <v>0.9677089532470934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1.2004446802429134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1.0156037326459315</v>
      </c>
      <c r="D56" s="30">
        <f>D21/100</f>
        <v>0.8310296109912246</v>
      </c>
      <c r="E56" s="30">
        <f aca="true" t="shared" si="58" ref="E56:L56">E21/100</f>
        <v>1.076562267632419</v>
      </c>
      <c r="F56" s="30">
        <f t="shared" si="58"/>
        <v>0.9888655819179215</v>
      </c>
      <c r="G56" s="30">
        <f t="shared" si="58"/>
        <v>1.1092357043266416</v>
      </c>
      <c r="H56" s="30">
        <f t="shared" si="58"/>
        <v>0.8480669509925562</v>
      </c>
      <c r="I56" s="30">
        <f t="shared" si="58"/>
        <v>0.9011168994937961</v>
      </c>
      <c r="J56" s="30">
        <f t="shared" si="58"/>
        <v>0.8153251812860741</v>
      </c>
      <c r="K56" s="30">
        <f t="shared" si="58"/>
        <v>1.2601560946087706</v>
      </c>
      <c r="L56" s="30">
        <f t="shared" si="58"/>
        <v>0.9755021989018888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1.24323157071729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D14" sqref="D14"/>
    </sheetView>
  </sheetViews>
  <sheetFormatPr defaultColWidth="11.421875" defaultRowHeight="12.75"/>
  <cols>
    <col min="1" max="16384" width="12.421875" style="90" customWidth="1"/>
  </cols>
  <sheetData>
    <row r="5" ht="16.5">
      <c r="F5" s="130" t="s">
        <v>1210</v>
      </c>
    </row>
    <row r="8" ht="12.75">
      <c r="F8" s="131" t="s">
        <v>1117</v>
      </c>
    </row>
    <row r="13" spans="1:7" ht="12.75">
      <c r="A13" s="132" t="s">
        <v>1036</v>
      </c>
      <c r="F13" s="133" t="s">
        <v>1037</v>
      </c>
      <c r="G13" s="134" t="s">
        <v>1038</v>
      </c>
    </row>
    <row r="14" spans="4:11" ht="12.75">
      <c r="D14" s="135" t="s">
        <v>1039</v>
      </c>
      <c r="E14" s="134" t="s">
        <v>1211</v>
      </c>
      <c r="G14" s="133" t="s">
        <v>1040</v>
      </c>
      <c r="I14" s="134" t="s">
        <v>1041</v>
      </c>
      <c r="J14" s="133" t="s">
        <v>1048</v>
      </c>
      <c r="K14" s="136">
        <v>0.8186274766921997</v>
      </c>
    </row>
    <row r="15" spans="6:7" ht="12.75">
      <c r="F15" s="135" t="s">
        <v>1049</v>
      </c>
      <c r="G15" s="134" t="s">
        <v>1050</v>
      </c>
    </row>
    <row r="16" spans="1:11" ht="12.75">
      <c r="A16" s="137" t="s">
        <v>1051</v>
      </c>
      <c r="B16" s="138">
        <v>38389.07363425926</v>
      </c>
      <c r="D16" s="133" t="s">
        <v>1052</v>
      </c>
      <c r="E16" s="134" t="s">
        <v>1053</v>
      </c>
      <c r="F16" s="133" t="s">
        <v>1054</v>
      </c>
      <c r="G16" s="134" t="s">
        <v>1055</v>
      </c>
      <c r="H16" s="133" t="s">
        <v>1174</v>
      </c>
      <c r="I16" s="134" t="s">
        <v>1175</v>
      </c>
      <c r="J16" s="133" t="s">
        <v>1176</v>
      </c>
      <c r="K16" s="136">
        <v>2.901960849761963</v>
      </c>
    </row>
    <row r="19" spans="1:16" ht="12.75">
      <c r="A19" s="139" t="s">
        <v>1177</v>
      </c>
      <c r="B19" s="134" t="s">
        <v>1212</v>
      </c>
      <c r="D19" s="139" t="s">
        <v>1178</v>
      </c>
      <c r="E19" s="134" t="s">
        <v>1179</v>
      </c>
      <c r="F19" s="135" t="s">
        <v>1180</v>
      </c>
      <c r="G19" s="140" t="s">
        <v>1181</v>
      </c>
      <c r="H19" s="141">
        <v>1</v>
      </c>
      <c r="I19" s="142" t="s">
        <v>1182</v>
      </c>
      <c r="J19" s="141">
        <v>1</v>
      </c>
      <c r="K19" s="140" t="s">
        <v>1183</v>
      </c>
      <c r="L19" s="143">
        <v>1</v>
      </c>
      <c r="M19" s="140" t="s">
        <v>1184</v>
      </c>
      <c r="N19" s="144">
        <v>1</v>
      </c>
      <c r="O19" s="140" t="s">
        <v>1185</v>
      </c>
      <c r="P19" s="144">
        <v>1</v>
      </c>
    </row>
    <row r="21" spans="1:10" ht="12.75">
      <c r="A21" s="145" t="s">
        <v>1087</v>
      </c>
      <c r="C21" s="146" t="s">
        <v>1088</v>
      </c>
      <c r="D21" s="146" t="s">
        <v>1089</v>
      </c>
      <c r="F21" s="146" t="s">
        <v>1090</v>
      </c>
      <c r="G21" s="146" t="s">
        <v>1091</v>
      </c>
      <c r="H21" s="146" t="s">
        <v>1092</v>
      </c>
      <c r="I21" s="147" t="s">
        <v>1093</v>
      </c>
      <c r="J21" s="146" t="s">
        <v>1094</v>
      </c>
    </row>
    <row r="22" spans="1:8" ht="12.75">
      <c r="A22" s="148" t="s">
        <v>1209</v>
      </c>
      <c r="C22" s="149">
        <v>178.2290000000503</v>
      </c>
      <c r="D22" s="129">
        <v>369</v>
      </c>
      <c r="F22" s="129">
        <v>243.99999999976717</v>
      </c>
      <c r="G22" s="129">
        <v>256</v>
      </c>
      <c r="H22" s="150" t="s">
        <v>1118</v>
      </c>
    </row>
    <row r="24" spans="4:8" ht="12.75">
      <c r="D24" s="129">
        <v>454.16853323718533</v>
      </c>
      <c r="F24" s="129">
        <v>297</v>
      </c>
      <c r="G24" s="129">
        <v>278</v>
      </c>
      <c r="H24" s="150" t="s">
        <v>1119</v>
      </c>
    </row>
    <row r="26" spans="4:8" ht="12.75">
      <c r="D26" s="129">
        <v>463.2309727468528</v>
      </c>
      <c r="F26" s="129">
        <v>270</v>
      </c>
      <c r="G26" s="129">
        <v>295</v>
      </c>
      <c r="H26" s="150" t="s">
        <v>1120</v>
      </c>
    </row>
    <row r="28" spans="1:8" ht="12.75">
      <c r="A28" s="145" t="s">
        <v>1095</v>
      </c>
      <c r="C28" s="151" t="s">
        <v>1096</v>
      </c>
      <c r="D28" s="129">
        <v>428.7998353280127</v>
      </c>
      <c r="F28" s="129">
        <v>270.3333333332557</v>
      </c>
      <c r="G28" s="129">
        <v>276.3333333333333</v>
      </c>
      <c r="H28" s="129">
        <v>154.19871956792355</v>
      </c>
    </row>
    <row r="29" spans="1:8" ht="12.75">
      <c r="A29" s="128">
        <v>38389.06821759259</v>
      </c>
      <c r="C29" s="151" t="s">
        <v>1097</v>
      </c>
      <c r="D29" s="129">
        <v>51.98602871358464</v>
      </c>
      <c r="F29" s="129">
        <v>26.50157228051701</v>
      </c>
      <c r="G29" s="129">
        <v>19.55334583474995</v>
      </c>
      <c r="H29" s="129">
        <v>51.98602871358464</v>
      </c>
    </row>
    <row r="31" spans="3:8" ht="12.75">
      <c r="C31" s="151" t="s">
        <v>1098</v>
      </c>
      <c r="D31" s="129">
        <v>12.123612098362317</v>
      </c>
      <c r="F31" s="129">
        <v>9.80329430845547</v>
      </c>
      <c r="G31" s="129">
        <v>7.075999698944496</v>
      </c>
      <c r="H31" s="129">
        <v>33.71365784310883</v>
      </c>
    </row>
    <row r="32" spans="1:10" ht="12.75">
      <c r="A32" s="145" t="s">
        <v>1087</v>
      </c>
      <c r="C32" s="146" t="s">
        <v>1088</v>
      </c>
      <c r="D32" s="146" t="s">
        <v>1089</v>
      </c>
      <c r="F32" s="146" t="s">
        <v>1090</v>
      </c>
      <c r="G32" s="146" t="s">
        <v>1091</v>
      </c>
      <c r="H32" s="146" t="s">
        <v>1092</v>
      </c>
      <c r="I32" s="147" t="s">
        <v>1093</v>
      </c>
      <c r="J32" s="146" t="s">
        <v>1094</v>
      </c>
    </row>
    <row r="33" spans="1:8" ht="12.75">
      <c r="A33" s="148" t="s">
        <v>1225</v>
      </c>
      <c r="C33" s="149">
        <v>251.61100000003353</v>
      </c>
      <c r="D33" s="129">
        <v>3641195.9014282227</v>
      </c>
      <c r="F33" s="129">
        <v>28300</v>
      </c>
      <c r="G33" s="129">
        <v>21900</v>
      </c>
      <c r="H33" s="150" t="s">
        <v>1121</v>
      </c>
    </row>
    <row r="35" spans="4:8" ht="12.75">
      <c r="D35" s="129">
        <v>1805900</v>
      </c>
      <c r="F35" s="129">
        <v>31900</v>
      </c>
      <c r="G35" s="129">
        <v>22600</v>
      </c>
      <c r="H35" s="150" t="s">
        <v>1122</v>
      </c>
    </row>
    <row r="37" spans="4:8" ht="12.75">
      <c r="D37" s="129">
        <v>3710808.8896865845</v>
      </c>
      <c r="F37" s="129">
        <v>28700</v>
      </c>
      <c r="G37" s="129">
        <v>22500</v>
      </c>
      <c r="H37" s="150" t="s">
        <v>1123</v>
      </c>
    </row>
    <row r="39" spans="1:10" ht="12.75">
      <c r="A39" s="145" t="s">
        <v>1095</v>
      </c>
      <c r="C39" s="151" t="s">
        <v>1096</v>
      </c>
      <c r="D39" s="129">
        <v>3052634.930371602</v>
      </c>
      <c r="F39" s="129">
        <v>29633.333333333336</v>
      </c>
      <c r="G39" s="129">
        <v>22333.333333333336</v>
      </c>
      <c r="H39" s="129">
        <v>3026687.5773230447</v>
      </c>
      <c r="I39" s="129">
        <v>-0.0001</v>
      </c>
      <c r="J39" s="129">
        <v>-0.0001</v>
      </c>
    </row>
    <row r="40" spans="1:8" ht="12.75">
      <c r="A40" s="128">
        <v>38389.06873842593</v>
      </c>
      <c r="C40" s="151" t="s">
        <v>1097</v>
      </c>
      <c r="D40" s="129">
        <v>1080265.0054454594</v>
      </c>
      <c r="F40" s="129">
        <v>1973.153144926499</v>
      </c>
      <c r="G40" s="129">
        <v>378.5938897200183</v>
      </c>
      <c r="H40" s="129">
        <v>1080265.0054454594</v>
      </c>
    </row>
    <row r="42" spans="3:8" ht="12.75">
      <c r="C42" s="151" t="s">
        <v>1098</v>
      </c>
      <c r="D42" s="129">
        <v>35.3879527059581</v>
      </c>
      <c r="F42" s="129">
        <v>6.658559544183911</v>
      </c>
      <c r="G42" s="129">
        <v>1.6951965211344098</v>
      </c>
      <c r="H42" s="129">
        <v>35.69132848527763</v>
      </c>
    </row>
    <row r="43" spans="1:10" ht="12.75">
      <c r="A43" s="145" t="s">
        <v>1087</v>
      </c>
      <c r="C43" s="146" t="s">
        <v>1088</v>
      </c>
      <c r="D43" s="146" t="s">
        <v>1089</v>
      </c>
      <c r="F43" s="146" t="s">
        <v>1090</v>
      </c>
      <c r="G43" s="146" t="s">
        <v>1091</v>
      </c>
      <c r="H43" s="146" t="s">
        <v>1092</v>
      </c>
      <c r="I43" s="147" t="s">
        <v>1093</v>
      </c>
      <c r="J43" s="146" t="s">
        <v>1094</v>
      </c>
    </row>
    <row r="44" spans="1:8" ht="12.75">
      <c r="A44" s="148" t="s">
        <v>1228</v>
      </c>
      <c r="C44" s="149">
        <v>257.6099999998696</v>
      </c>
      <c r="D44" s="129">
        <v>373310.9610757828</v>
      </c>
      <c r="F44" s="129">
        <v>12547.5</v>
      </c>
      <c r="G44" s="129">
        <v>10052.5</v>
      </c>
      <c r="H44" s="150" t="s">
        <v>1124</v>
      </c>
    </row>
    <row r="46" spans="4:8" ht="12.75">
      <c r="D46" s="129">
        <v>380746.8662853241</v>
      </c>
      <c r="F46" s="129">
        <v>11777.5</v>
      </c>
      <c r="G46" s="129">
        <v>9705</v>
      </c>
      <c r="H46" s="150" t="s">
        <v>1125</v>
      </c>
    </row>
    <row r="48" spans="4:8" ht="12.75">
      <c r="D48" s="129">
        <v>357427.7754583359</v>
      </c>
      <c r="F48" s="129">
        <v>12372.5</v>
      </c>
      <c r="G48" s="129">
        <v>9785</v>
      </c>
      <c r="H48" s="150" t="s">
        <v>1126</v>
      </c>
    </row>
    <row r="50" spans="1:10" ht="12.75">
      <c r="A50" s="145" t="s">
        <v>1095</v>
      </c>
      <c r="C50" s="151" t="s">
        <v>1096</v>
      </c>
      <c r="D50" s="129">
        <v>370495.2009398142</v>
      </c>
      <c r="F50" s="129">
        <v>12232.5</v>
      </c>
      <c r="G50" s="129">
        <v>9847.5</v>
      </c>
      <c r="H50" s="129">
        <v>359455.2009398142</v>
      </c>
      <c r="I50" s="129">
        <v>-0.0001</v>
      </c>
      <c r="J50" s="129">
        <v>-0.0001</v>
      </c>
    </row>
    <row r="51" spans="1:8" ht="12.75">
      <c r="A51" s="128">
        <v>38389.069386574076</v>
      </c>
      <c r="C51" s="151" t="s">
        <v>1097</v>
      </c>
      <c r="D51" s="129">
        <v>11911.816742496625</v>
      </c>
      <c r="F51" s="129">
        <v>403.63969081347784</v>
      </c>
      <c r="G51" s="129">
        <v>181.98557635153395</v>
      </c>
      <c r="H51" s="129">
        <v>11911.816742496625</v>
      </c>
    </row>
    <row r="53" spans="3:8" ht="12.75">
      <c r="C53" s="151" t="s">
        <v>1098</v>
      </c>
      <c r="D53" s="129">
        <v>3.2151068926886497</v>
      </c>
      <c r="F53" s="129">
        <v>3.299731786744147</v>
      </c>
      <c r="G53" s="129">
        <v>1.8480383483273315</v>
      </c>
      <c r="H53" s="129">
        <v>3.3138529394908094</v>
      </c>
    </row>
    <row r="54" spans="1:10" ht="12.75">
      <c r="A54" s="145" t="s">
        <v>1087</v>
      </c>
      <c r="C54" s="146" t="s">
        <v>1088</v>
      </c>
      <c r="D54" s="146" t="s">
        <v>1089</v>
      </c>
      <c r="F54" s="146" t="s">
        <v>1090</v>
      </c>
      <c r="G54" s="146" t="s">
        <v>1091</v>
      </c>
      <c r="H54" s="146" t="s">
        <v>1092</v>
      </c>
      <c r="I54" s="147" t="s">
        <v>1093</v>
      </c>
      <c r="J54" s="146" t="s">
        <v>1094</v>
      </c>
    </row>
    <row r="55" spans="1:8" ht="12.75">
      <c r="A55" s="148" t="s">
        <v>1227</v>
      </c>
      <c r="C55" s="149">
        <v>259.9399999999441</v>
      </c>
      <c r="D55" s="129">
        <v>3702354.516921997</v>
      </c>
      <c r="F55" s="129">
        <v>24975</v>
      </c>
      <c r="G55" s="129">
        <v>21525</v>
      </c>
      <c r="H55" s="150" t="s">
        <v>1127</v>
      </c>
    </row>
    <row r="57" spans="4:8" ht="12.75">
      <c r="D57" s="129">
        <v>3872634.5219688416</v>
      </c>
      <c r="F57" s="129">
        <v>25200</v>
      </c>
      <c r="G57" s="129">
        <v>21600</v>
      </c>
      <c r="H57" s="150" t="s">
        <v>1128</v>
      </c>
    </row>
    <row r="59" spans="4:8" ht="12.75">
      <c r="D59" s="129">
        <v>3859436.9458580017</v>
      </c>
      <c r="F59" s="129">
        <v>25050</v>
      </c>
      <c r="G59" s="129">
        <v>21525</v>
      </c>
      <c r="H59" s="150" t="s">
        <v>1129</v>
      </c>
    </row>
    <row r="61" spans="1:10" ht="12.75">
      <c r="A61" s="145" t="s">
        <v>1095</v>
      </c>
      <c r="C61" s="151" t="s">
        <v>1096</v>
      </c>
      <c r="D61" s="129">
        <v>3811475.3282496138</v>
      </c>
      <c r="F61" s="129">
        <v>25075</v>
      </c>
      <c r="G61" s="129">
        <v>21550</v>
      </c>
      <c r="H61" s="129">
        <v>3788145.02521931</v>
      </c>
      <c r="I61" s="129">
        <v>-0.0001</v>
      </c>
      <c r="J61" s="129">
        <v>-0.0001</v>
      </c>
    </row>
    <row r="62" spans="1:8" ht="12.75">
      <c r="A62" s="128">
        <v>38389.07005787037</v>
      </c>
      <c r="C62" s="151" t="s">
        <v>1097</v>
      </c>
      <c r="D62" s="129">
        <v>94731.50269259253</v>
      </c>
      <c r="F62" s="129">
        <v>114.56439237389601</v>
      </c>
      <c r="G62" s="129">
        <v>43.30127018922193</v>
      </c>
      <c r="H62" s="129">
        <v>94731.50269259253</v>
      </c>
    </row>
    <row r="64" spans="3:8" ht="12.75">
      <c r="C64" s="151" t="s">
        <v>1098</v>
      </c>
      <c r="D64" s="129">
        <v>2.4854287259966896</v>
      </c>
      <c r="F64" s="129">
        <v>0.45688690876927623</v>
      </c>
      <c r="G64" s="129">
        <v>0.2009339683954614</v>
      </c>
      <c r="H64" s="129">
        <v>2.500735902715556</v>
      </c>
    </row>
    <row r="65" spans="1:10" ht="12.75">
      <c r="A65" s="145" t="s">
        <v>1087</v>
      </c>
      <c r="C65" s="146" t="s">
        <v>1088</v>
      </c>
      <c r="D65" s="146" t="s">
        <v>1089</v>
      </c>
      <c r="F65" s="146" t="s">
        <v>1090</v>
      </c>
      <c r="G65" s="146" t="s">
        <v>1091</v>
      </c>
      <c r="H65" s="146" t="s">
        <v>1092</v>
      </c>
      <c r="I65" s="147" t="s">
        <v>1093</v>
      </c>
      <c r="J65" s="146" t="s">
        <v>1094</v>
      </c>
    </row>
    <row r="66" spans="1:8" ht="12.75">
      <c r="A66" s="148" t="s">
        <v>1229</v>
      </c>
      <c r="C66" s="149">
        <v>285.2129999999888</v>
      </c>
      <c r="D66" s="129">
        <v>715206.7933139801</v>
      </c>
      <c r="F66" s="129">
        <v>12450</v>
      </c>
      <c r="G66" s="129">
        <v>11050</v>
      </c>
      <c r="H66" s="150" t="s">
        <v>1130</v>
      </c>
    </row>
    <row r="68" spans="4:8" ht="12.75">
      <c r="D68" s="129">
        <v>722745.4989976883</v>
      </c>
      <c r="F68" s="129">
        <v>12200</v>
      </c>
      <c r="G68" s="129">
        <v>11075</v>
      </c>
      <c r="H68" s="150" t="s">
        <v>1131</v>
      </c>
    </row>
    <row r="70" spans="4:8" ht="12.75">
      <c r="D70" s="129">
        <v>707562.0550174713</v>
      </c>
      <c r="F70" s="129">
        <v>12525</v>
      </c>
      <c r="G70" s="129">
        <v>11100</v>
      </c>
      <c r="H70" s="150" t="s">
        <v>1132</v>
      </c>
    </row>
    <row r="72" spans="1:10" ht="12.75">
      <c r="A72" s="145" t="s">
        <v>1095</v>
      </c>
      <c r="C72" s="151" t="s">
        <v>1096</v>
      </c>
      <c r="D72" s="129">
        <v>715171.4491097133</v>
      </c>
      <c r="F72" s="129">
        <v>12391.666666666668</v>
      </c>
      <c r="G72" s="129">
        <v>11075</v>
      </c>
      <c r="H72" s="129">
        <v>703507.7087289924</v>
      </c>
      <c r="I72" s="129">
        <v>-0.0001</v>
      </c>
      <c r="J72" s="129">
        <v>-0.0001</v>
      </c>
    </row>
    <row r="73" spans="1:8" ht="12.75">
      <c r="A73" s="128">
        <v>38389.07074074074</v>
      </c>
      <c r="C73" s="151" t="s">
        <v>1097</v>
      </c>
      <c r="D73" s="129">
        <v>7591.783695864342</v>
      </c>
      <c r="F73" s="129">
        <v>170.17148213885113</v>
      </c>
      <c r="G73" s="129">
        <v>25</v>
      </c>
      <c r="H73" s="129">
        <v>7591.783695864342</v>
      </c>
    </row>
    <row r="75" spans="3:8" ht="12.75">
      <c r="C75" s="151" t="s">
        <v>1098</v>
      </c>
      <c r="D75" s="129">
        <v>1.061533385500083</v>
      </c>
      <c r="F75" s="129">
        <v>1.373273561308819</v>
      </c>
      <c r="G75" s="129">
        <v>0.22573363431151244</v>
      </c>
      <c r="H75" s="129">
        <v>1.0791329791652469</v>
      </c>
    </row>
    <row r="76" spans="1:10" ht="12.75">
      <c r="A76" s="145" t="s">
        <v>1087</v>
      </c>
      <c r="C76" s="146" t="s">
        <v>1088</v>
      </c>
      <c r="D76" s="146" t="s">
        <v>1089</v>
      </c>
      <c r="F76" s="146" t="s">
        <v>1090</v>
      </c>
      <c r="G76" s="146" t="s">
        <v>1091</v>
      </c>
      <c r="H76" s="146" t="s">
        <v>1092</v>
      </c>
      <c r="I76" s="147" t="s">
        <v>1093</v>
      </c>
      <c r="J76" s="146" t="s">
        <v>1094</v>
      </c>
    </row>
    <row r="77" spans="1:8" ht="12.75">
      <c r="A77" s="148" t="s">
        <v>1225</v>
      </c>
      <c r="C77" s="149">
        <v>288.1579999998212</v>
      </c>
      <c r="D77" s="129">
        <v>369216.95349264145</v>
      </c>
      <c r="F77" s="129">
        <v>4059.9999999962747</v>
      </c>
      <c r="G77" s="129">
        <v>3520</v>
      </c>
      <c r="H77" s="150" t="s">
        <v>1133</v>
      </c>
    </row>
    <row r="79" spans="4:8" ht="12.75">
      <c r="D79" s="129">
        <v>372857.65201711655</v>
      </c>
      <c r="F79" s="129">
        <v>4059.9999999962747</v>
      </c>
      <c r="G79" s="129">
        <v>3520</v>
      </c>
      <c r="H79" s="150" t="s">
        <v>1134</v>
      </c>
    </row>
    <row r="81" spans="4:8" ht="12.75">
      <c r="D81" s="129">
        <v>370292.0474848747</v>
      </c>
      <c r="F81" s="129">
        <v>4059.9999999962747</v>
      </c>
      <c r="G81" s="129">
        <v>3520</v>
      </c>
      <c r="H81" s="150" t="s">
        <v>1135</v>
      </c>
    </row>
    <row r="83" spans="1:10" ht="12.75">
      <c r="A83" s="145" t="s">
        <v>1095</v>
      </c>
      <c r="C83" s="151" t="s">
        <v>1096</v>
      </c>
      <c r="D83" s="129">
        <v>370788.8843315443</v>
      </c>
      <c r="F83" s="129">
        <v>4059.9999999962747</v>
      </c>
      <c r="G83" s="129">
        <v>3520</v>
      </c>
      <c r="H83" s="129">
        <v>367003.0657474753</v>
      </c>
      <c r="I83" s="129">
        <v>-0.0001</v>
      </c>
      <c r="J83" s="129">
        <v>-0.0001</v>
      </c>
    </row>
    <row r="84" spans="1:8" ht="12.75">
      <c r="A84" s="128">
        <v>38389.07115740741</v>
      </c>
      <c r="C84" s="151" t="s">
        <v>1097</v>
      </c>
      <c r="D84" s="129">
        <v>1870.5097101263825</v>
      </c>
      <c r="F84" s="129">
        <v>5.638186222554939E-05</v>
      </c>
      <c r="H84" s="129">
        <v>1870.5097101263825</v>
      </c>
    </row>
    <row r="86" spans="3:8" ht="12.75">
      <c r="C86" s="151" t="s">
        <v>1098</v>
      </c>
      <c r="D86" s="129">
        <v>0.5044675795765898</v>
      </c>
      <c r="F86" s="129">
        <v>1.3887158183645595E-06</v>
      </c>
      <c r="G86" s="129">
        <v>0</v>
      </c>
      <c r="H86" s="129">
        <v>0.5096714127759981</v>
      </c>
    </row>
    <row r="87" spans="1:10" ht="12.75">
      <c r="A87" s="145" t="s">
        <v>1087</v>
      </c>
      <c r="C87" s="146" t="s">
        <v>1088</v>
      </c>
      <c r="D87" s="146" t="s">
        <v>1089</v>
      </c>
      <c r="F87" s="146" t="s">
        <v>1090</v>
      </c>
      <c r="G87" s="146" t="s">
        <v>1091</v>
      </c>
      <c r="H87" s="146" t="s">
        <v>1092</v>
      </c>
      <c r="I87" s="147" t="s">
        <v>1093</v>
      </c>
      <c r="J87" s="146" t="s">
        <v>1094</v>
      </c>
    </row>
    <row r="88" spans="1:8" ht="12.75">
      <c r="A88" s="148" t="s">
        <v>1226</v>
      </c>
      <c r="C88" s="149">
        <v>334.94100000010803</v>
      </c>
      <c r="D88" s="129">
        <v>1476870.315656662</v>
      </c>
      <c r="F88" s="129">
        <v>29800</v>
      </c>
      <c r="H88" s="150" t="s">
        <v>1136</v>
      </c>
    </row>
    <row r="90" spans="4:8" ht="12.75">
      <c r="D90" s="129">
        <v>1476026.5344924927</v>
      </c>
      <c r="F90" s="129">
        <v>31000</v>
      </c>
      <c r="H90" s="150" t="s">
        <v>1137</v>
      </c>
    </row>
    <row r="92" spans="4:8" ht="12.75">
      <c r="D92" s="129">
        <v>1409536.1229896545</v>
      </c>
      <c r="F92" s="129">
        <v>31600</v>
      </c>
      <c r="H92" s="150" t="s">
        <v>1138</v>
      </c>
    </row>
    <row r="94" spans="1:10" ht="12.75">
      <c r="A94" s="145" t="s">
        <v>1095</v>
      </c>
      <c r="C94" s="151" t="s">
        <v>1096</v>
      </c>
      <c r="D94" s="129">
        <v>1454144.324379603</v>
      </c>
      <c r="F94" s="129">
        <v>30800</v>
      </c>
      <c r="H94" s="129">
        <v>1423344.324379603</v>
      </c>
      <c r="I94" s="129">
        <v>-0.0001</v>
      </c>
      <c r="J94" s="129">
        <v>-0.0001</v>
      </c>
    </row>
    <row r="95" spans="1:8" ht="12.75">
      <c r="A95" s="128">
        <v>38389.071597222224</v>
      </c>
      <c r="C95" s="151" t="s">
        <v>1097</v>
      </c>
      <c r="D95" s="129">
        <v>38634.139243652324</v>
      </c>
      <c r="F95" s="129">
        <v>916.5151389911681</v>
      </c>
      <c r="H95" s="129">
        <v>38634.139243652324</v>
      </c>
    </row>
    <row r="97" spans="3:8" ht="12.75">
      <c r="C97" s="151" t="s">
        <v>1098</v>
      </c>
      <c r="D97" s="129">
        <v>2.6568297655141775</v>
      </c>
      <c r="F97" s="129">
        <v>2.9756985032180783</v>
      </c>
      <c r="H97" s="129">
        <v>2.7143213755035625</v>
      </c>
    </row>
    <row r="98" spans="1:10" ht="12.75">
      <c r="A98" s="145" t="s">
        <v>1087</v>
      </c>
      <c r="C98" s="146" t="s">
        <v>1088</v>
      </c>
      <c r="D98" s="146" t="s">
        <v>1089</v>
      </c>
      <c r="F98" s="146" t="s">
        <v>1090</v>
      </c>
      <c r="G98" s="146" t="s">
        <v>1091</v>
      </c>
      <c r="H98" s="146" t="s">
        <v>1092</v>
      </c>
      <c r="I98" s="147" t="s">
        <v>1093</v>
      </c>
      <c r="J98" s="146" t="s">
        <v>1094</v>
      </c>
    </row>
    <row r="99" spans="1:8" ht="12.75">
      <c r="A99" s="148" t="s">
        <v>1230</v>
      </c>
      <c r="C99" s="149">
        <v>393.36599999992177</v>
      </c>
      <c r="D99" s="129">
        <v>3781239.2881736755</v>
      </c>
      <c r="F99" s="129">
        <v>14500</v>
      </c>
      <c r="G99" s="129">
        <v>14700</v>
      </c>
      <c r="H99" s="150" t="s">
        <v>1139</v>
      </c>
    </row>
    <row r="101" spans="4:8" ht="12.75">
      <c r="D101" s="129">
        <v>3822156.779827118</v>
      </c>
      <c r="F101" s="129">
        <v>18600</v>
      </c>
      <c r="G101" s="129">
        <v>13600</v>
      </c>
      <c r="H101" s="150" t="s">
        <v>1140</v>
      </c>
    </row>
    <row r="103" spans="4:8" ht="12.75">
      <c r="D103" s="129">
        <v>3947691.1088676453</v>
      </c>
      <c r="F103" s="129">
        <v>17200</v>
      </c>
      <c r="G103" s="129">
        <v>13500</v>
      </c>
      <c r="H103" s="150" t="s">
        <v>1141</v>
      </c>
    </row>
    <row r="105" spans="1:10" ht="12.75">
      <c r="A105" s="145" t="s">
        <v>1095</v>
      </c>
      <c r="C105" s="151" t="s">
        <v>1096</v>
      </c>
      <c r="D105" s="129">
        <v>3850362.3922894793</v>
      </c>
      <c r="F105" s="129">
        <v>16766.666666666668</v>
      </c>
      <c r="G105" s="129">
        <v>13933.333333333332</v>
      </c>
      <c r="H105" s="129">
        <v>3835012.3922894793</v>
      </c>
      <c r="I105" s="129">
        <v>-0.0001</v>
      </c>
      <c r="J105" s="129">
        <v>-0.0001</v>
      </c>
    </row>
    <row r="106" spans="1:8" ht="12.75">
      <c r="A106" s="128">
        <v>38389.07204861111</v>
      </c>
      <c r="C106" s="151" t="s">
        <v>1097</v>
      </c>
      <c r="D106" s="129">
        <v>86736.49510942132</v>
      </c>
      <c r="F106" s="129">
        <v>2084.0665376454112</v>
      </c>
      <c r="G106" s="129">
        <v>665.8328118479393</v>
      </c>
      <c r="H106" s="129">
        <v>86736.49510942132</v>
      </c>
    </row>
    <row r="108" spans="3:8" ht="12.75">
      <c r="C108" s="151" t="s">
        <v>1098</v>
      </c>
      <c r="D108" s="129">
        <v>2.2526839365332205</v>
      </c>
      <c r="F108" s="129">
        <v>12.42982030404818</v>
      </c>
      <c r="G108" s="129">
        <v>4.778704391253154</v>
      </c>
      <c r="H108" s="129">
        <v>2.261700517156352</v>
      </c>
    </row>
    <row r="109" spans="1:10" ht="12.75">
      <c r="A109" s="145" t="s">
        <v>1087</v>
      </c>
      <c r="C109" s="146" t="s">
        <v>1088</v>
      </c>
      <c r="D109" s="146" t="s">
        <v>1089</v>
      </c>
      <c r="F109" s="146" t="s">
        <v>1090</v>
      </c>
      <c r="G109" s="146" t="s">
        <v>1091</v>
      </c>
      <c r="H109" s="146" t="s">
        <v>1092</v>
      </c>
      <c r="I109" s="147" t="s">
        <v>1093</v>
      </c>
      <c r="J109" s="146" t="s">
        <v>1094</v>
      </c>
    </row>
    <row r="110" spans="1:8" ht="12.75">
      <c r="A110" s="148" t="s">
        <v>1224</v>
      </c>
      <c r="C110" s="149">
        <v>396.15199999976903</v>
      </c>
      <c r="D110" s="129">
        <v>4192823.885028839</v>
      </c>
      <c r="F110" s="129">
        <v>87700</v>
      </c>
      <c r="G110" s="129">
        <v>85300</v>
      </c>
      <c r="H110" s="150" t="s">
        <v>1142</v>
      </c>
    </row>
    <row r="112" spans="4:8" ht="12.75">
      <c r="D112" s="129">
        <v>4379880.857543945</v>
      </c>
      <c r="F112" s="129">
        <v>86600</v>
      </c>
      <c r="G112" s="129">
        <v>84100</v>
      </c>
      <c r="H112" s="150" t="s">
        <v>1143</v>
      </c>
    </row>
    <row r="114" spans="4:8" ht="12.75">
      <c r="D114" s="129">
        <v>4355612.2442855835</v>
      </c>
      <c r="F114" s="129">
        <v>89500</v>
      </c>
      <c r="G114" s="129">
        <v>86000</v>
      </c>
      <c r="H114" s="150" t="s">
        <v>1144</v>
      </c>
    </row>
    <row r="116" spans="1:10" ht="12.75">
      <c r="A116" s="145" t="s">
        <v>1095</v>
      </c>
      <c r="C116" s="151" t="s">
        <v>1096</v>
      </c>
      <c r="D116" s="129">
        <v>4309438.995619456</v>
      </c>
      <c r="F116" s="129">
        <v>87933.33333333334</v>
      </c>
      <c r="G116" s="129">
        <v>85133.33333333334</v>
      </c>
      <c r="H116" s="129">
        <v>4222890.680122032</v>
      </c>
      <c r="I116" s="129">
        <v>-0.0001</v>
      </c>
      <c r="J116" s="129">
        <v>-0.0001</v>
      </c>
    </row>
    <row r="117" spans="1:8" ht="12.75">
      <c r="A117" s="128">
        <v>38389.07252314815</v>
      </c>
      <c r="C117" s="151" t="s">
        <v>1097</v>
      </c>
      <c r="D117" s="129">
        <v>101718.01419076827</v>
      </c>
      <c r="F117" s="129">
        <v>1464.01275039985</v>
      </c>
      <c r="G117" s="129">
        <v>960.9023536933049</v>
      </c>
      <c r="H117" s="129">
        <v>101718.01419076827</v>
      </c>
    </row>
    <row r="119" spans="3:8" ht="12.75">
      <c r="C119" s="151" t="s">
        <v>1098</v>
      </c>
      <c r="D119" s="129">
        <v>2.3603539647310154</v>
      </c>
      <c r="F119" s="129">
        <v>1.6649121498102912</v>
      </c>
      <c r="G119" s="129">
        <v>1.128702843022676</v>
      </c>
      <c r="H119" s="129">
        <v>2.408729514822033</v>
      </c>
    </row>
    <row r="120" spans="1:10" ht="12.75">
      <c r="A120" s="145" t="s">
        <v>1087</v>
      </c>
      <c r="C120" s="146" t="s">
        <v>1088</v>
      </c>
      <c r="D120" s="146" t="s">
        <v>1089</v>
      </c>
      <c r="F120" s="146" t="s">
        <v>1090</v>
      </c>
      <c r="G120" s="146" t="s">
        <v>1091</v>
      </c>
      <c r="H120" s="146" t="s">
        <v>1092</v>
      </c>
      <c r="I120" s="147" t="s">
        <v>1093</v>
      </c>
      <c r="J120" s="146" t="s">
        <v>1094</v>
      </c>
    </row>
    <row r="121" spans="1:8" ht="12.75">
      <c r="A121" s="148" t="s">
        <v>1231</v>
      </c>
      <c r="C121" s="149">
        <v>589.5920000001788</v>
      </c>
      <c r="D121" s="129">
        <v>422342.15206956863</v>
      </c>
      <c r="F121" s="129">
        <v>3950</v>
      </c>
      <c r="G121" s="129">
        <v>3390.0000000037253</v>
      </c>
      <c r="H121" s="150" t="s">
        <v>1145</v>
      </c>
    </row>
    <row r="123" spans="4:8" ht="12.75">
      <c r="D123" s="129">
        <v>432050.37654829025</v>
      </c>
      <c r="F123" s="129">
        <v>3859.9999999962747</v>
      </c>
      <c r="G123" s="129">
        <v>3440.0000000037253</v>
      </c>
      <c r="H123" s="150" t="s">
        <v>1146</v>
      </c>
    </row>
    <row r="125" spans="4:8" ht="12.75">
      <c r="D125" s="129">
        <v>418993.88525915146</v>
      </c>
      <c r="F125" s="129">
        <v>4160</v>
      </c>
      <c r="G125" s="129">
        <v>3359.9999999962747</v>
      </c>
      <c r="H125" s="150" t="s">
        <v>1147</v>
      </c>
    </row>
    <row r="127" spans="1:10" ht="12.75">
      <c r="A127" s="145" t="s">
        <v>1095</v>
      </c>
      <c r="C127" s="151" t="s">
        <v>1096</v>
      </c>
      <c r="D127" s="129">
        <v>424462.13795900345</v>
      </c>
      <c r="F127" s="129">
        <v>3989.9999999987585</v>
      </c>
      <c r="G127" s="129">
        <v>3396.6666666679084</v>
      </c>
      <c r="H127" s="129">
        <v>420768.8046256701</v>
      </c>
      <c r="I127" s="129">
        <v>-0.0001</v>
      </c>
      <c r="J127" s="129">
        <v>-0.0001</v>
      </c>
    </row>
    <row r="128" spans="1:8" ht="12.75">
      <c r="A128" s="128">
        <v>38389.07300925926</v>
      </c>
      <c r="C128" s="151" t="s">
        <v>1097</v>
      </c>
      <c r="D128" s="129">
        <v>6781.500300403666</v>
      </c>
      <c r="F128" s="129">
        <v>153.94804318497586</v>
      </c>
      <c r="G128" s="129">
        <v>40.41451884665608</v>
      </c>
      <c r="H128" s="129">
        <v>6781.500300403666</v>
      </c>
    </row>
    <row r="130" spans="3:8" ht="12.75">
      <c r="C130" s="151" t="s">
        <v>1098</v>
      </c>
      <c r="D130" s="129">
        <v>1.597669071972364</v>
      </c>
      <c r="F130" s="129">
        <v>3.858346946993077</v>
      </c>
      <c r="G130" s="129">
        <v>1.1898288178599012</v>
      </c>
      <c r="H130" s="129">
        <v>1.6116927457197583</v>
      </c>
    </row>
    <row r="131" spans="1:10" ht="12.75">
      <c r="A131" s="145" t="s">
        <v>1087</v>
      </c>
      <c r="C131" s="146" t="s">
        <v>1088</v>
      </c>
      <c r="D131" s="146" t="s">
        <v>1089</v>
      </c>
      <c r="F131" s="146" t="s">
        <v>1090</v>
      </c>
      <c r="G131" s="146" t="s">
        <v>1091</v>
      </c>
      <c r="H131" s="146" t="s">
        <v>1092</v>
      </c>
      <c r="I131" s="147" t="s">
        <v>1093</v>
      </c>
      <c r="J131" s="146" t="s">
        <v>1094</v>
      </c>
    </row>
    <row r="132" spans="1:8" ht="12.75">
      <c r="A132" s="148" t="s">
        <v>1232</v>
      </c>
      <c r="C132" s="149">
        <v>766.4900000002235</v>
      </c>
      <c r="D132" s="129">
        <v>25317.43162047863</v>
      </c>
      <c r="F132" s="129">
        <v>1896</v>
      </c>
      <c r="G132" s="129">
        <v>2026.0000000018626</v>
      </c>
      <c r="H132" s="150" t="s">
        <v>1148</v>
      </c>
    </row>
    <row r="134" spans="4:8" ht="12.75">
      <c r="D134" s="129">
        <v>24419.606368482113</v>
      </c>
      <c r="F134" s="129">
        <v>1782.9999999981374</v>
      </c>
      <c r="G134" s="129">
        <v>1985</v>
      </c>
      <c r="H134" s="150" t="s">
        <v>1149</v>
      </c>
    </row>
    <row r="136" spans="4:8" ht="12.75">
      <c r="D136" s="129">
        <v>23824.35312089324</v>
      </c>
      <c r="F136" s="129">
        <v>1954.9999999981374</v>
      </c>
      <c r="G136" s="129">
        <v>1846</v>
      </c>
      <c r="H136" s="150" t="s">
        <v>1150</v>
      </c>
    </row>
    <row r="138" spans="1:10" ht="12.75">
      <c r="A138" s="145" t="s">
        <v>1095</v>
      </c>
      <c r="C138" s="151" t="s">
        <v>1096</v>
      </c>
      <c r="D138" s="129">
        <v>24520.46370328466</v>
      </c>
      <c r="F138" s="129">
        <v>1877.999999998758</v>
      </c>
      <c r="G138" s="129">
        <v>1952.3333333339542</v>
      </c>
      <c r="H138" s="129">
        <v>22603.846630114203</v>
      </c>
      <c r="I138" s="129">
        <v>-0.0001</v>
      </c>
      <c r="J138" s="129">
        <v>-0.0001</v>
      </c>
    </row>
    <row r="139" spans="1:8" ht="12.75">
      <c r="A139" s="128">
        <v>38389.07351851852</v>
      </c>
      <c r="C139" s="151" t="s">
        <v>1097</v>
      </c>
      <c r="D139" s="129">
        <v>751.6315606523917</v>
      </c>
      <c r="F139" s="129">
        <v>87.40137298711834</v>
      </c>
      <c r="G139" s="129">
        <v>94.34157796788237</v>
      </c>
      <c r="H139" s="129">
        <v>751.6315606523917</v>
      </c>
    </row>
    <row r="141" spans="3:8" ht="12.75">
      <c r="C141" s="151" t="s">
        <v>1098</v>
      </c>
      <c r="D141" s="129">
        <v>3.0653235996989174</v>
      </c>
      <c r="F141" s="129">
        <v>4.653960222959327</v>
      </c>
      <c r="G141" s="129">
        <v>4.8322474629256815</v>
      </c>
      <c r="H141" s="129">
        <v>3.3252373941124818</v>
      </c>
    </row>
    <row r="142" spans="1:16" ht="12.75">
      <c r="A142" s="139" t="s">
        <v>1177</v>
      </c>
      <c r="B142" s="134" t="s">
        <v>1085</v>
      </c>
      <c r="D142" s="139" t="s">
        <v>1178</v>
      </c>
      <c r="E142" s="134" t="s">
        <v>1179</v>
      </c>
      <c r="F142" s="135" t="s">
        <v>1099</v>
      </c>
      <c r="G142" s="140" t="s">
        <v>1181</v>
      </c>
      <c r="H142" s="141">
        <v>1</v>
      </c>
      <c r="I142" s="142" t="s">
        <v>1182</v>
      </c>
      <c r="J142" s="141">
        <v>2</v>
      </c>
      <c r="K142" s="140" t="s">
        <v>1183</v>
      </c>
      <c r="L142" s="143">
        <v>1</v>
      </c>
      <c r="M142" s="140" t="s">
        <v>1184</v>
      </c>
      <c r="N142" s="144">
        <v>1</v>
      </c>
      <c r="O142" s="140" t="s">
        <v>1185</v>
      </c>
      <c r="P142" s="144">
        <v>1</v>
      </c>
    </row>
    <row r="144" spans="1:10" ht="12.75">
      <c r="A144" s="145" t="s">
        <v>1087</v>
      </c>
      <c r="C144" s="146" t="s">
        <v>1088</v>
      </c>
      <c r="D144" s="146" t="s">
        <v>1089</v>
      </c>
      <c r="F144" s="146" t="s">
        <v>1090</v>
      </c>
      <c r="G144" s="146" t="s">
        <v>1091</v>
      </c>
      <c r="H144" s="146" t="s">
        <v>1092</v>
      </c>
      <c r="I144" s="147" t="s">
        <v>1093</v>
      </c>
      <c r="J144" s="146" t="s">
        <v>1094</v>
      </c>
    </row>
    <row r="145" spans="1:8" ht="12.75">
      <c r="A145" s="148" t="s">
        <v>1209</v>
      </c>
      <c r="C145" s="149">
        <v>178.2290000000503</v>
      </c>
      <c r="D145" s="129">
        <v>246.00000000023283</v>
      </c>
      <c r="F145" s="129">
        <v>243</v>
      </c>
      <c r="G145" s="129">
        <v>254</v>
      </c>
      <c r="H145" s="150" t="s">
        <v>924</v>
      </c>
    </row>
    <row r="147" spans="4:8" ht="12.75">
      <c r="D147" s="129">
        <v>260.58055796893314</v>
      </c>
      <c r="F147" s="129">
        <v>225.99999999976717</v>
      </c>
      <c r="G147" s="129">
        <v>221</v>
      </c>
      <c r="H147" s="150" t="s">
        <v>925</v>
      </c>
    </row>
    <row r="149" spans="4:8" ht="12.75">
      <c r="D149" s="129">
        <v>264.5</v>
      </c>
      <c r="F149" s="129">
        <v>222.00000000023283</v>
      </c>
      <c r="G149" s="129">
        <v>203</v>
      </c>
      <c r="H149" s="150" t="s">
        <v>926</v>
      </c>
    </row>
    <row r="151" spans="1:8" ht="12.75">
      <c r="A151" s="145" t="s">
        <v>1095</v>
      </c>
      <c r="C151" s="151" t="s">
        <v>1096</v>
      </c>
      <c r="D151" s="129">
        <v>257.02685265638866</v>
      </c>
      <c r="F151" s="129">
        <v>230.33333333333331</v>
      </c>
      <c r="G151" s="129">
        <v>226</v>
      </c>
      <c r="H151" s="129">
        <v>29.775806631284055</v>
      </c>
    </row>
    <row r="152" spans="1:8" ht="12.75">
      <c r="A152" s="128">
        <v>38389.07581018518</v>
      </c>
      <c r="C152" s="151" t="s">
        <v>1097</v>
      </c>
      <c r="D152" s="129">
        <v>9.748544305902982</v>
      </c>
      <c r="F152" s="129">
        <v>11.150485789076724</v>
      </c>
      <c r="G152" s="129">
        <v>25.865034312755125</v>
      </c>
      <c r="H152" s="129">
        <v>9.748544305902982</v>
      </c>
    </row>
    <row r="154" spans="3:8" ht="12.75">
      <c r="C154" s="151" t="s">
        <v>1098</v>
      </c>
      <c r="D154" s="129">
        <v>3.79281160904052</v>
      </c>
      <c r="F154" s="129">
        <v>4.841021326661387</v>
      </c>
      <c r="G154" s="129">
        <v>11.444705448121738</v>
      </c>
      <c r="H154" s="129">
        <v>32.739816007740465</v>
      </c>
    </row>
    <row r="155" spans="1:10" ht="12.75">
      <c r="A155" s="145" t="s">
        <v>1087</v>
      </c>
      <c r="C155" s="146" t="s">
        <v>1088</v>
      </c>
      <c r="D155" s="146" t="s">
        <v>1089</v>
      </c>
      <c r="F155" s="146" t="s">
        <v>1090</v>
      </c>
      <c r="G155" s="146" t="s">
        <v>1091</v>
      </c>
      <c r="H155" s="146" t="s">
        <v>1092</v>
      </c>
      <c r="I155" s="147" t="s">
        <v>1093</v>
      </c>
      <c r="J155" s="146" t="s">
        <v>1094</v>
      </c>
    </row>
    <row r="156" spans="1:8" ht="12.75">
      <c r="A156" s="148" t="s">
        <v>1225</v>
      </c>
      <c r="C156" s="149">
        <v>251.61100000003353</v>
      </c>
      <c r="D156" s="129">
        <v>23303.392944693565</v>
      </c>
      <c r="F156" s="129">
        <v>16700</v>
      </c>
      <c r="G156" s="129">
        <v>16400</v>
      </c>
      <c r="H156" s="150" t="s">
        <v>927</v>
      </c>
    </row>
    <row r="158" spans="4:8" ht="12.75">
      <c r="D158" s="129">
        <v>23146.489979684353</v>
      </c>
      <c r="F158" s="129">
        <v>16600</v>
      </c>
      <c r="G158" s="129">
        <v>16400</v>
      </c>
      <c r="H158" s="150" t="s">
        <v>928</v>
      </c>
    </row>
    <row r="160" spans="4:8" ht="12.75">
      <c r="D160" s="129">
        <v>23017.361183196306</v>
      </c>
      <c r="F160" s="129">
        <v>16800</v>
      </c>
      <c r="G160" s="129">
        <v>16400</v>
      </c>
      <c r="H160" s="150" t="s">
        <v>929</v>
      </c>
    </row>
    <row r="162" spans="1:10" ht="12.75">
      <c r="A162" s="145" t="s">
        <v>1095</v>
      </c>
      <c r="C162" s="151" t="s">
        <v>1096</v>
      </c>
      <c r="D162" s="129">
        <v>23155.748035858072</v>
      </c>
      <c r="F162" s="129">
        <v>16700</v>
      </c>
      <c r="G162" s="129">
        <v>16400</v>
      </c>
      <c r="H162" s="129">
        <v>6607.226677698162</v>
      </c>
      <c r="I162" s="129">
        <v>-0.0001</v>
      </c>
      <c r="J162" s="129">
        <v>-0.0001</v>
      </c>
    </row>
    <row r="163" spans="1:8" ht="12.75">
      <c r="A163" s="128">
        <v>38389.076319444444</v>
      </c>
      <c r="C163" s="151" t="s">
        <v>1097</v>
      </c>
      <c r="D163" s="129">
        <v>143.2404476728122</v>
      </c>
      <c r="F163" s="129">
        <v>100</v>
      </c>
      <c r="H163" s="129">
        <v>143.2404476728122</v>
      </c>
    </row>
    <row r="165" spans="3:8" ht="12.75">
      <c r="C165" s="151" t="s">
        <v>1098</v>
      </c>
      <c r="D165" s="129">
        <v>0.6185956396269114</v>
      </c>
      <c r="F165" s="129">
        <v>0.5988023952095808</v>
      </c>
      <c r="G165" s="129">
        <v>0</v>
      </c>
      <c r="H165" s="129">
        <v>2.1679360291406646</v>
      </c>
    </row>
    <row r="166" spans="1:10" ht="12.75">
      <c r="A166" s="145" t="s">
        <v>1087</v>
      </c>
      <c r="C166" s="146" t="s">
        <v>1088</v>
      </c>
      <c r="D166" s="146" t="s">
        <v>1089</v>
      </c>
      <c r="F166" s="146" t="s">
        <v>1090</v>
      </c>
      <c r="G166" s="146" t="s">
        <v>1091</v>
      </c>
      <c r="H166" s="146" t="s">
        <v>1092</v>
      </c>
      <c r="I166" s="147" t="s">
        <v>1093</v>
      </c>
      <c r="J166" s="146" t="s">
        <v>1094</v>
      </c>
    </row>
    <row r="167" spans="1:8" ht="12.75">
      <c r="A167" s="148" t="s">
        <v>1228</v>
      </c>
      <c r="C167" s="149">
        <v>257.6099999998696</v>
      </c>
      <c r="D167" s="129">
        <v>33692.919594585896</v>
      </c>
      <c r="F167" s="129">
        <v>8165</v>
      </c>
      <c r="G167" s="129">
        <v>8010</v>
      </c>
      <c r="H167" s="150" t="s">
        <v>930</v>
      </c>
    </row>
    <row r="169" spans="4:8" ht="12.75">
      <c r="D169" s="129">
        <v>33019.108144938946</v>
      </c>
      <c r="F169" s="129">
        <v>8125</v>
      </c>
      <c r="G169" s="129">
        <v>7994.999999992549</v>
      </c>
      <c r="H169" s="150" t="s">
        <v>931</v>
      </c>
    </row>
    <row r="171" spans="4:8" ht="12.75">
      <c r="D171" s="129">
        <v>34108.608516931534</v>
      </c>
      <c r="F171" s="129">
        <v>8140</v>
      </c>
      <c r="G171" s="129">
        <v>8019.999999992549</v>
      </c>
      <c r="H171" s="150" t="s">
        <v>932</v>
      </c>
    </row>
    <row r="173" spans="1:10" ht="12.75">
      <c r="A173" s="145" t="s">
        <v>1095</v>
      </c>
      <c r="C173" s="151" t="s">
        <v>1096</v>
      </c>
      <c r="D173" s="129">
        <v>33606.87875215212</v>
      </c>
      <c r="F173" s="129">
        <v>8143.333333333334</v>
      </c>
      <c r="G173" s="129">
        <v>8008.333333328366</v>
      </c>
      <c r="H173" s="129">
        <v>25531.045418821275</v>
      </c>
      <c r="I173" s="129">
        <v>-0.0001</v>
      </c>
      <c r="J173" s="129">
        <v>-0.0001</v>
      </c>
    </row>
    <row r="174" spans="1:8" ht="12.75">
      <c r="A174" s="128">
        <v>38389.07695601852</v>
      </c>
      <c r="C174" s="151" t="s">
        <v>1097</v>
      </c>
      <c r="D174" s="129">
        <v>549.8227305851914</v>
      </c>
      <c r="F174" s="129">
        <v>20.207259421636902</v>
      </c>
      <c r="G174" s="129">
        <v>12.583057392623184</v>
      </c>
      <c r="H174" s="129">
        <v>549.8227305851914</v>
      </c>
    </row>
    <row r="176" spans="3:8" ht="12.75">
      <c r="C176" s="151" t="s">
        <v>1098</v>
      </c>
      <c r="D176" s="129">
        <v>1.6360422359960516</v>
      </c>
      <c r="F176" s="129">
        <v>0.24814481483794804</v>
      </c>
      <c r="G176" s="129">
        <v>0.15712454600579798</v>
      </c>
      <c r="H176" s="129">
        <v>2.153545699228856</v>
      </c>
    </row>
    <row r="177" spans="1:10" ht="12.75">
      <c r="A177" s="145" t="s">
        <v>1087</v>
      </c>
      <c r="C177" s="146" t="s">
        <v>1088</v>
      </c>
      <c r="D177" s="146" t="s">
        <v>1089</v>
      </c>
      <c r="F177" s="146" t="s">
        <v>1090</v>
      </c>
      <c r="G177" s="146" t="s">
        <v>1091</v>
      </c>
      <c r="H177" s="146" t="s">
        <v>1092</v>
      </c>
      <c r="I177" s="147" t="s">
        <v>1093</v>
      </c>
      <c r="J177" s="146" t="s">
        <v>1094</v>
      </c>
    </row>
    <row r="178" spans="1:8" ht="12.75">
      <c r="A178" s="148" t="s">
        <v>1227</v>
      </c>
      <c r="C178" s="149">
        <v>259.9399999999441</v>
      </c>
      <c r="D178" s="129">
        <v>35796.64015328884</v>
      </c>
      <c r="F178" s="129">
        <v>14550</v>
      </c>
      <c r="G178" s="129">
        <v>14500</v>
      </c>
      <c r="H178" s="150" t="s">
        <v>933</v>
      </c>
    </row>
    <row r="180" spans="4:8" ht="12.75">
      <c r="D180" s="129">
        <v>36932.64867591858</v>
      </c>
      <c r="F180" s="129">
        <v>14500</v>
      </c>
      <c r="G180" s="129">
        <v>14475</v>
      </c>
      <c r="H180" s="150" t="s">
        <v>934</v>
      </c>
    </row>
    <row r="182" spans="4:8" ht="12.75">
      <c r="D182" s="129">
        <v>37352.832113444805</v>
      </c>
      <c r="F182" s="129">
        <v>14500</v>
      </c>
      <c r="G182" s="129">
        <v>14525</v>
      </c>
      <c r="H182" s="150" t="s">
        <v>935</v>
      </c>
    </row>
    <row r="184" spans="1:10" ht="12.75">
      <c r="A184" s="145" t="s">
        <v>1095</v>
      </c>
      <c r="C184" s="151" t="s">
        <v>1096</v>
      </c>
      <c r="D184" s="129">
        <v>36694.04031421741</v>
      </c>
      <c r="F184" s="129">
        <v>14516.666666666668</v>
      </c>
      <c r="G184" s="129">
        <v>14500</v>
      </c>
      <c r="H184" s="129">
        <v>22185.622805799896</v>
      </c>
      <c r="I184" s="129">
        <v>-0.0001</v>
      </c>
      <c r="J184" s="129">
        <v>-0.0001</v>
      </c>
    </row>
    <row r="185" spans="1:8" ht="12.75">
      <c r="A185" s="128">
        <v>38389.077627314815</v>
      </c>
      <c r="C185" s="151" t="s">
        <v>1097</v>
      </c>
      <c r="D185" s="129">
        <v>805.0675853112864</v>
      </c>
      <c r="F185" s="129">
        <v>28.867513459481284</v>
      </c>
      <c r="G185" s="129">
        <v>25</v>
      </c>
      <c r="H185" s="129">
        <v>805.0675853112864</v>
      </c>
    </row>
    <row r="187" spans="3:8" ht="12.75">
      <c r="C187" s="151" t="s">
        <v>1098</v>
      </c>
      <c r="D187" s="129">
        <v>2.1940009288084754</v>
      </c>
      <c r="F187" s="129">
        <v>0.19885772761984807</v>
      </c>
      <c r="G187" s="129">
        <v>0.1724137931034483</v>
      </c>
      <c r="H187" s="129">
        <v>3.628780640320004</v>
      </c>
    </row>
    <row r="188" spans="1:10" ht="12.75">
      <c r="A188" s="145" t="s">
        <v>1087</v>
      </c>
      <c r="C188" s="146" t="s">
        <v>1088</v>
      </c>
      <c r="D188" s="146" t="s">
        <v>1089</v>
      </c>
      <c r="F188" s="146" t="s">
        <v>1090</v>
      </c>
      <c r="G188" s="146" t="s">
        <v>1091</v>
      </c>
      <c r="H188" s="146" t="s">
        <v>1092</v>
      </c>
      <c r="I188" s="147" t="s">
        <v>1093</v>
      </c>
      <c r="J188" s="146" t="s">
        <v>1094</v>
      </c>
    </row>
    <row r="189" spans="1:8" ht="12.75">
      <c r="A189" s="148" t="s">
        <v>1229</v>
      </c>
      <c r="C189" s="149">
        <v>285.2129999999888</v>
      </c>
      <c r="D189" s="129">
        <v>10530.43969629705</v>
      </c>
      <c r="F189" s="129">
        <v>9250</v>
      </c>
      <c r="G189" s="129">
        <v>9450</v>
      </c>
      <c r="H189" s="150" t="s">
        <v>936</v>
      </c>
    </row>
    <row r="191" spans="4:8" ht="12.75">
      <c r="D191" s="129">
        <v>10472.49031355977</v>
      </c>
      <c r="F191" s="129">
        <v>9250</v>
      </c>
      <c r="G191" s="129">
        <v>9425</v>
      </c>
      <c r="H191" s="150" t="s">
        <v>937</v>
      </c>
    </row>
    <row r="193" spans="4:8" ht="12.75">
      <c r="D193" s="129">
        <v>10388.95399864018</v>
      </c>
      <c r="F193" s="129">
        <v>9225</v>
      </c>
      <c r="G193" s="129">
        <v>9425</v>
      </c>
      <c r="H193" s="150" t="s">
        <v>938</v>
      </c>
    </row>
    <row r="195" spans="1:10" ht="12.75">
      <c r="A195" s="145" t="s">
        <v>1095</v>
      </c>
      <c r="C195" s="151" t="s">
        <v>1096</v>
      </c>
      <c r="D195" s="129">
        <v>10463.961336165667</v>
      </c>
      <c r="F195" s="129">
        <v>9241.666666666666</v>
      </c>
      <c r="G195" s="129">
        <v>9433.333333333334</v>
      </c>
      <c r="H195" s="129">
        <v>1116.3307164815842</v>
      </c>
      <c r="I195" s="129">
        <v>-0.0001</v>
      </c>
      <c r="J195" s="129">
        <v>-0.0001</v>
      </c>
    </row>
    <row r="196" spans="1:8" ht="12.75">
      <c r="A196" s="128">
        <v>38389.07829861111</v>
      </c>
      <c r="C196" s="151" t="s">
        <v>1097</v>
      </c>
      <c r="D196" s="129">
        <v>71.1274085841897</v>
      </c>
      <c r="F196" s="129">
        <v>14.433756729740642</v>
      </c>
      <c r="G196" s="129">
        <v>14.433756729740642</v>
      </c>
      <c r="H196" s="129">
        <v>71.1274085841897</v>
      </c>
    </row>
    <row r="198" spans="3:8" ht="12.75">
      <c r="C198" s="151" t="s">
        <v>1098</v>
      </c>
      <c r="D198" s="129">
        <v>0.6797369208385576</v>
      </c>
      <c r="F198" s="129">
        <v>0.15618131718384826</v>
      </c>
      <c r="G198" s="129">
        <v>0.15300802187004212</v>
      </c>
      <c r="H198" s="129">
        <v>6.371535561465765</v>
      </c>
    </row>
    <row r="199" spans="1:10" ht="12.75">
      <c r="A199" s="145" t="s">
        <v>1087</v>
      </c>
      <c r="C199" s="146" t="s">
        <v>1088</v>
      </c>
      <c r="D199" s="146" t="s">
        <v>1089</v>
      </c>
      <c r="F199" s="146" t="s">
        <v>1090</v>
      </c>
      <c r="G199" s="146" t="s">
        <v>1091</v>
      </c>
      <c r="H199" s="146" t="s">
        <v>1092</v>
      </c>
      <c r="I199" s="147" t="s">
        <v>1093</v>
      </c>
      <c r="J199" s="146" t="s">
        <v>1094</v>
      </c>
    </row>
    <row r="200" spans="1:8" ht="12.75">
      <c r="A200" s="148" t="s">
        <v>1225</v>
      </c>
      <c r="C200" s="149">
        <v>288.1579999998212</v>
      </c>
      <c r="D200" s="129">
        <v>3603.7518792934716</v>
      </c>
      <c r="F200" s="129">
        <v>2910</v>
      </c>
      <c r="G200" s="129">
        <v>2770</v>
      </c>
      <c r="H200" s="150" t="s">
        <v>939</v>
      </c>
    </row>
    <row r="202" spans="4:8" ht="12.75">
      <c r="D202" s="129">
        <v>3607.8611437492073</v>
      </c>
      <c r="F202" s="129">
        <v>2910</v>
      </c>
      <c r="G202" s="129">
        <v>2770</v>
      </c>
      <c r="H202" s="150" t="s">
        <v>940</v>
      </c>
    </row>
    <row r="204" spans="4:8" ht="12.75">
      <c r="D204" s="129">
        <v>3644.2204606458545</v>
      </c>
      <c r="F204" s="129">
        <v>2910</v>
      </c>
      <c r="G204" s="129">
        <v>2770</v>
      </c>
      <c r="H204" s="150" t="s">
        <v>941</v>
      </c>
    </row>
    <row r="206" spans="1:10" ht="12.75">
      <c r="A206" s="145" t="s">
        <v>1095</v>
      </c>
      <c r="C206" s="151" t="s">
        <v>1096</v>
      </c>
      <c r="D206" s="129">
        <v>3618.611161229511</v>
      </c>
      <c r="F206" s="129">
        <v>2910</v>
      </c>
      <c r="G206" s="129">
        <v>2770</v>
      </c>
      <c r="H206" s="129">
        <v>779.6952320259712</v>
      </c>
      <c r="I206" s="129">
        <v>-0.0001</v>
      </c>
      <c r="J206" s="129">
        <v>-0.0001</v>
      </c>
    </row>
    <row r="207" spans="1:8" ht="12.75">
      <c r="A207" s="128">
        <v>38389.078726851854</v>
      </c>
      <c r="C207" s="151" t="s">
        <v>1097</v>
      </c>
      <c r="D207" s="129">
        <v>22.273272683630886</v>
      </c>
      <c r="H207" s="129">
        <v>22.273272683630886</v>
      </c>
    </row>
    <row r="209" spans="3:8" ht="12.75">
      <c r="C209" s="151" t="s">
        <v>1098</v>
      </c>
      <c r="D209" s="129">
        <v>0.6155199243917384</v>
      </c>
      <c r="F209" s="129">
        <v>0</v>
      </c>
      <c r="G209" s="129">
        <v>0</v>
      </c>
      <c r="H209" s="129">
        <v>2.8566639590389316</v>
      </c>
    </row>
    <row r="210" spans="1:10" ht="12.75">
      <c r="A210" s="145" t="s">
        <v>1087</v>
      </c>
      <c r="C210" s="146" t="s">
        <v>1088</v>
      </c>
      <c r="D210" s="146" t="s">
        <v>1089</v>
      </c>
      <c r="F210" s="146" t="s">
        <v>1090</v>
      </c>
      <c r="G210" s="146" t="s">
        <v>1091</v>
      </c>
      <c r="H210" s="146" t="s">
        <v>1092</v>
      </c>
      <c r="I210" s="147" t="s">
        <v>1093</v>
      </c>
      <c r="J210" s="146" t="s">
        <v>1094</v>
      </c>
    </row>
    <row r="211" spans="1:8" ht="12.75">
      <c r="A211" s="148" t="s">
        <v>1226</v>
      </c>
      <c r="C211" s="149">
        <v>334.94100000010803</v>
      </c>
      <c r="D211" s="129">
        <v>26595.356792151928</v>
      </c>
      <c r="F211" s="129">
        <v>25300</v>
      </c>
      <c r="H211" s="150" t="s">
        <v>942</v>
      </c>
    </row>
    <row r="213" spans="4:8" ht="12.75">
      <c r="D213" s="129">
        <v>26386.975164294243</v>
      </c>
      <c r="F213" s="129">
        <v>25400</v>
      </c>
      <c r="H213" s="150" t="s">
        <v>943</v>
      </c>
    </row>
    <row r="215" spans="4:8" ht="12.75">
      <c r="D215" s="129">
        <v>26416.47996264696</v>
      </c>
      <c r="F215" s="129">
        <v>25500</v>
      </c>
      <c r="H215" s="150" t="s">
        <v>944</v>
      </c>
    </row>
    <row r="217" spans="1:10" ht="12.75">
      <c r="A217" s="145" t="s">
        <v>1095</v>
      </c>
      <c r="C217" s="151" t="s">
        <v>1096</v>
      </c>
      <c r="D217" s="129">
        <v>26466.27063969771</v>
      </c>
      <c r="F217" s="129">
        <v>25400</v>
      </c>
      <c r="H217" s="129">
        <v>1066.2706396977107</v>
      </c>
      <c r="I217" s="129">
        <v>-0.0001</v>
      </c>
      <c r="J217" s="129">
        <v>-0.0001</v>
      </c>
    </row>
    <row r="218" spans="1:8" ht="12.75">
      <c r="A218" s="128">
        <v>38389.07915509259</v>
      </c>
      <c r="C218" s="151" t="s">
        <v>1097</v>
      </c>
      <c r="D218" s="129">
        <v>112.76107195368678</v>
      </c>
      <c r="F218" s="129">
        <v>100</v>
      </c>
      <c r="H218" s="129">
        <v>112.76107195368678</v>
      </c>
    </row>
    <row r="220" spans="3:8" ht="12.75">
      <c r="C220" s="151" t="s">
        <v>1098</v>
      </c>
      <c r="D220" s="129">
        <v>0.42605576542602264</v>
      </c>
      <c r="F220" s="129">
        <v>0.3937007874015748</v>
      </c>
      <c r="H220" s="129">
        <v>10.57527683456188</v>
      </c>
    </row>
    <row r="221" spans="1:10" ht="12.75">
      <c r="A221" s="145" t="s">
        <v>1087</v>
      </c>
      <c r="C221" s="146" t="s">
        <v>1088</v>
      </c>
      <c r="D221" s="146" t="s">
        <v>1089</v>
      </c>
      <c r="F221" s="146" t="s">
        <v>1090</v>
      </c>
      <c r="G221" s="146" t="s">
        <v>1091</v>
      </c>
      <c r="H221" s="146" t="s">
        <v>1092</v>
      </c>
      <c r="I221" s="147" t="s">
        <v>1093</v>
      </c>
      <c r="J221" s="146" t="s">
        <v>1094</v>
      </c>
    </row>
    <row r="222" spans="1:8" ht="12.75">
      <c r="A222" s="148" t="s">
        <v>1230</v>
      </c>
      <c r="C222" s="149">
        <v>393.36599999992177</v>
      </c>
      <c r="D222" s="129">
        <v>29593.725164473057</v>
      </c>
      <c r="F222" s="129">
        <v>7800</v>
      </c>
      <c r="G222" s="129">
        <v>7800</v>
      </c>
      <c r="H222" s="150" t="s">
        <v>945</v>
      </c>
    </row>
    <row r="224" spans="4:8" ht="12.75">
      <c r="D224" s="129">
        <v>30591.70408821106</v>
      </c>
      <c r="F224" s="129">
        <v>7800</v>
      </c>
      <c r="G224" s="129">
        <v>7800</v>
      </c>
      <c r="H224" s="150" t="s">
        <v>946</v>
      </c>
    </row>
    <row r="226" spans="4:8" ht="12.75">
      <c r="D226" s="129">
        <v>29072.172351300716</v>
      </c>
      <c r="F226" s="129">
        <v>7800</v>
      </c>
      <c r="G226" s="129">
        <v>7800</v>
      </c>
      <c r="H226" s="150" t="s">
        <v>947</v>
      </c>
    </row>
    <row r="228" spans="1:10" ht="12.75">
      <c r="A228" s="145" t="s">
        <v>1095</v>
      </c>
      <c r="C228" s="151" t="s">
        <v>1096</v>
      </c>
      <c r="D228" s="129">
        <v>29752.533867994942</v>
      </c>
      <c r="F228" s="129">
        <v>7800</v>
      </c>
      <c r="G228" s="129">
        <v>7800</v>
      </c>
      <c r="H228" s="129">
        <v>21952.533867994942</v>
      </c>
      <c r="I228" s="129">
        <v>-0.0001</v>
      </c>
      <c r="J228" s="129">
        <v>-0.0001</v>
      </c>
    </row>
    <row r="229" spans="1:8" ht="12.75">
      <c r="A229" s="128">
        <v>38389.07960648148</v>
      </c>
      <c r="C229" s="151" t="s">
        <v>1097</v>
      </c>
      <c r="D229" s="129">
        <v>772.1135461219819</v>
      </c>
      <c r="H229" s="129">
        <v>772.1135461219819</v>
      </c>
    </row>
    <row r="231" spans="3:8" ht="12.75">
      <c r="C231" s="151" t="s">
        <v>1098</v>
      </c>
      <c r="D231" s="129">
        <v>2.595118619300359</v>
      </c>
      <c r="F231" s="129">
        <v>0</v>
      </c>
      <c r="G231" s="129">
        <v>0</v>
      </c>
      <c r="H231" s="129">
        <v>3.51719555822056</v>
      </c>
    </row>
    <row r="232" spans="1:10" ht="12.75">
      <c r="A232" s="145" t="s">
        <v>1087</v>
      </c>
      <c r="C232" s="146" t="s">
        <v>1088</v>
      </c>
      <c r="D232" s="146" t="s">
        <v>1089</v>
      </c>
      <c r="F232" s="146" t="s">
        <v>1090</v>
      </c>
      <c r="G232" s="146" t="s">
        <v>1091</v>
      </c>
      <c r="H232" s="146" t="s">
        <v>1092</v>
      </c>
      <c r="I232" s="147" t="s">
        <v>1093</v>
      </c>
      <c r="J232" s="146" t="s">
        <v>1094</v>
      </c>
    </row>
    <row r="233" spans="1:8" ht="12.75">
      <c r="A233" s="148" t="s">
        <v>1224</v>
      </c>
      <c r="C233" s="149">
        <v>396.15199999976903</v>
      </c>
      <c r="D233" s="129">
        <v>79306.83272778988</v>
      </c>
      <c r="F233" s="129">
        <v>64900</v>
      </c>
      <c r="G233" s="129">
        <v>64900</v>
      </c>
      <c r="H233" s="150" t="s">
        <v>948</v>
      </c>
    </row>
    <row r="235" spans="4:8" ht="12.75">
      <c r="D235" s="129">
        <v>78157.17016637325</v>
      </c>
      <c r="F235" s="129">
        <v>65700</v>
      </c>
      <c r="G235" s="129">
        <v>66100</v>
      </c>
      <c r="H235" s="150" t="s">
        <v>949</v>
      </c>
    </row>
    <row r="237" spans="4:8" ht="12.75">
      <c r="D237" s="129">
        <v>78763.92488622665</v>
      </c>
      <c r="F237" s="129">
        <v>65300</v>
      </c>
      <c r="G237" s="129">
        <v>65700</v>
      </c>
      <c r="H237" s="150" t="s">
        <v>950</v>
      </c>
    </row>
    <row r="239" spans="1:10" ht="12.75">
      <c r="A239" s="145" t="s">
        <v>1095</v>
      </c>
      <c r="C239" s="151" t="s">
        <v>1096</v>
      </c>
      <c r="D239" s="129">
        <v>78742.64259346326</v>
      </c>
      <c r="F239" s="129">
        <v>65300</v>
      </c>
      <c r="G239" s="129">
        <v>65566.66666666667</v>
      </c>
      <c r="H239" s="129">
        <v>13310.736132900442</v>
      </c>
      <c r="I239" s="129">
        <v>-0.0001</v>
      </c>
      <c r="J239" s="129">
        <v>-0.0001</v>
      </c>
    </row>
    <row r="240" spans="1:8" ht="12.75">
      <c r="A240" s="128">
        <v>38389.08008101852</v>
      </c>
      <c r="C240" s="151" t="s">
        <v>1097</v>
      </c>
      <c r="D240" s="129">
        <v>575.1266845398993</v>
      </c>
      <c r="F240" s="129">
        <v>400</v>
      </c>
      <c r="G240" s="129">
        <v>611.0100926607788</v>
      </c>
      <c r="H240" s="129">
        <v>575.1266845398993</v>
      </c>
    </row>
    <row r="242" spans="3:8" ht="12.75">
      <c r="C242" s="151" t="s">
        <v>1098</v>
      </c>
      <c r="D242" s="129">
        <v>0.7303878376411549</v>
      </c>
      <c r="F242" s="129">
        <v>0.6125574272588055</v>
      </c>
      <c r="G242" s="129">
        <v>0.9318913462035263</v>
      </c>
      <c r="H242" s="129">
        <v>4.32077293695535</v>
      </c>
    </row>
    <row r="243" spans="1:10" ht="12.75">
      <c r="A243" s="145" t="s">
        <v>1087</v>
      </c>
      <c r="C243" s="146" t="s">
        <v>1088</v>
      </c>
      <c r="D243" s="146" t="s">
        <v>1089</v>
      </c>
      <c r="F243" s="146" t="s">
        <v>1090</v>
      </c>
      <c r="G243" s="146" t="s">
        <v>1091</v>
      </c>
      <c r="H243" s="146" t="s">
        <v>1092</v>
      </c>
      <c r="I243" s="147" t="s">
        <v>1093</v>
      </c>
      <c r="J243" s="146" t="s">
        <v>1094</v>
      </c>
    </row>
    <row r="244" spans="1:8" ht="12.75">
      <c r="A244" s="148" t="s">
        <v>1231</v>
      </c>
      <c r="C244" s="149">
        <v>589.5920000001788</v>
      </c>
      <c r="D244" s="129">
        <v>9212.932765990496</v>
      </c>
      <c r="F244" s="129">
        <v>2070</v>
      </c>
      <c r="G244" s="129">
        <v>2060</v>
      </c>
      <c r="H244" s="150" t="s">
        <v>951</v>
      </c>
    </row>
    <row r="246" spans="4:8" ht="12.75">
      <c r="D246" s="129">
        <v>9100.690880820155</v>
      </c>
      <c r="F246" s="129">
        <v>2050</v>
      </c>
      <c r="G246" s="129">
        <v>2040</v>
      </c>
      <c r="H246" s="150" t="s">
        <v>952</v>
      </c>
    </row>
    <row r="248" spans="4:8" ht="12.75">
      <c r="D248" s="129">
        <v>8873.139681592584</v>
      </c>
      <c r="F248" s="129">
        <v>2029.9999999981374</v>
      </c>
      <c r="G248" s="129">
        <v>1990</v>
      </c>
      <c r="H248" s="150" t="s">
        <v>953</v>
      </c>
    </row>
    <row r="250" spans="1:10" ht="12.75">
      <c r="A250" s="145" t="s">
        <v>1095</v>
      </c>
      <c r="C250" s="151" t="s">
        <v>1096</v>
      </c>
      <c r="D250" s="129">
        <v>9062.254442801079</v>
      </c>
      <c r="F250" s="129">
        <v>2049.9999999993793</v>
      </c>
      <c r="G250" s="129">
        <v>2030</v>
      </c>
      <c r="H250" s="129">
        <v>7022.254442801388</v>
      </c>
      <c r="I250" s="129">
        <v>-0.0001</v>
      </c>
      <c r="J250" s="129">
        <v>-0.0001</v>
      </c>
    </row>
    <row r="251" spans="1:8" ht="12.75">
      <c r="A251" s="128">
        <v>38389.08056712963</v>
      </c>
      <c r="C251" s="151" t="s">
        <v>1097</v>
      </c>
      <c r="D251" s="129">
        <v>173.12670180206626</v>
      </c>
      <c r="F251" s="129">
        <v>20.000000000933806</v>
      </c>
      <c r="G251" s="129">
        <v>36.05551275463989</v>
      </c>
      <c r="H251" s="129">
        <v>173.12670180206626</v>
      </c>
    </row>
    <row r="253" spans="3:8" ht="12.75">
      <c r="C253" s="151" t="s">
        <v>1098</v>
      </c>
      <c r="D253" s="129">
        <v>1.9104153706431797</v>
      </c>
      <c r="F253" s="129">
        <v>0.975609756143408</v>
      </c>
      <c r="G253" s="129">
        <v>1.7761336332334927</v>
      </c>
      <c r="H253" s="129">
        <v>2.465400580571968</v>
      </c>
    </row>
    <row r="254" spans="1:10" ht="12.75">
      <c r="A254" s="145" t="s">
        <v>1087</v>
      </c>
      <c r="C254" s="146" t="s">
        <v>1088</v>
      </c>
      <c r="D254" s="146" t="s">
        <v>1089</v>
      </c>
      <c r="F254" s="146" t="s">
        <v>1090</v>
      </c>
      <c r="G254" s="146" t="s">
        <v>1091</v>
      </c>
      <c r="H254" s="146" t="s">
        <v>1092</v>
      </c>
      <c r="I254" s="147" t="s">
        <v>1093</v>
      </c>
      <c r="J254" s="146" t="s">
        <v>1094</v>
      </c>
    </row>
    <row r="255" spans="1:8" ht="12.75">
      <c r="A255" s="148" t="s">
        <v>1232</v>
      </c>
      <c r="C255" s="149">
        <v>766.4900000002235</v>
      </c>
      <c r="D255" s="129">
        <v>1796.6150241233408</v>
      </c>
      <c r="F255" s="129">
        <v>1728</v>
      </c>
      <c r="G255" s="129">
        <v>1722</v>
      </c>
      <c r="H255" s="150" t="s">
        <v>954</v>
      </c>
    </row>
    <row r="257" spans="4:8" ht="12.75">
      <c r="D257" s="129">
        <v>1709</v>
      </c>
      <c r="F257" s="129">
        <v>1527</v>
      </c>
      <c r="G257" s="129">
        <v>1817.0000000018626</v>
      </c>
      <c r="H257" s="150" t="s">
        <v>955</v>
      </c>
    </row>
    <row r="259" spans="4:8" ht="12.75">
      <c r="D259" s="129">
        <v>1789.8148113675416</v>
      </c>
      <c r="F259" s="129">
        <v>1461</v>
      </c>
      <c r="G259" s="129">
        <v>1621</v>
      </c>
      <c r="H259" s="150" t="s">
        <v>956</v>
      </c>
    </row>
    <row r="261" spans="1:10" ht="12.75">
      <c r="A261" s="145" t="s">
        <v>1095</v>
      </c>
      <c r="C261" s="151" t="s">
        <v>1096</v>
      </c>
      <c r="D261" s="129">
        <v>1765.1432784969606</v>
      </c>
      <c r="F261" s="129">
        <v>1572</v>
      </c>
      <c r="G261" s="129">
        <v>1720.0000000006207</v>
      </c>
      <c r="H261" s="129">
        <v>116.25547361858946</v>
      </c>
      <c r="I261" s="129">
        <v>-0.0001</v>
      </c>
      <c r="J261" s="129">
        <v>-0.0001</v>
      </c>
    </row>
    <row r="262" spans="1:8" ht="12.75">
      <c r="A262" s="128">
        <v>38389.08106481482</v>
      </c>
      <c r="C262" s="151" t="s">
        <v>1097</v>
      </c>
      <c r="D262" s="129">
        <v>48.74024531813391</v>
      </c>
      <c r="F262" s="129">
        <v>139.0719238379911</v>
      </c>
      <c r="G262" s="129">
        <v>98.01530492826312</v>
      </c>
      <c r="H262" s="129">
        <v>48.74024531813391</v>
      </c>
    </row>
    <row r="264" spans="3:8" ht="12.75">
      <c r="C264" s="151" t="s">
        <v>1098</v>
      </c>
      <c r="D264" s="129">
        <v>2.761262834121703</v>
      </c>
      <c r="F264" s="129">
        <v>8.846814493510884</v>
      </c>
      <c r="G264" s="129">
        <v>5.698564240013243</v>
      </c>
      <c r="H264" s="129">
        <v>41.925118707133514</v>
      </c>
    </row>
    <row r="265" spans="1:16" ht="12.75">
      <c r="A265" s="139" t="s">
        <v>1177</v>
      </c>
      <c r="B265" s="134" t="s">
        <v>1086</v>
      </c>
      <c r="D265" s="139" t="s">
        <v>1178</v>
      </c>
      <c r="E265" s="134" t="s">
        <v>1179</v>
      </c>
      <c r="F265" s="135" t="s">
        <v>1100</v>
      </c>
      <c r="G265" s="140" t="s">
        <v>1181</v>
      </c>
      <c r="H265" s="141">
        <v>1</v>
      </c>
      <c r="I265" s="142" t="s">
        <v>1182</v>
      </c>
      <c r="J265" s="141">
        <v>3</v>
      </c>
      <c r="K265" s="140" t="s">
        <v>1183</v>
      </c>
      <c r="L265" s="143">
        <v>1</v>
      </c>
      <c r="M265" s="140" t="s">
        <v>1184</v>
      </c>
      <c r="N265" s="144">
        <v>1</v>
      </c>
      <c r="O265" s="140" t="s">
        <v>1185</v>
      </c>
      <c r="P265" s="144">
        <v>1</v>
      </c>
    </row>
    <row r="267" spans="1:10" ht="12.75">
      <c r="A267" s="145" t="s">
        <v>1087</v>
      </c>
      <c r="C267" s="146" t="s">
        <v>1088</v>
      </c>
      <c r="D267" s="146" t="s">
        <v>1089</v>
      </c>
      <c r="F267" s="146" t="s">
        <v>1090</v>
      </c>
      <c r="G267" s="146" t="s">
        <v>1091</v>
      </c>
      <c r="H267" s="146" t="s">
        <v>1092</v>
      </c>
      <c r="I267" s="147" t="s">
        <v>1093</v>
      </c>
      <c r="J267" s="146" t="s">
        <v>1094</v>
      </c>
    </row>
    <row r="268" spans="1:8" ht="12.75">
      <c r="A268" s="148" t="s">
        <v>1209</v>
      </c>
      <c r="C268" s="149">
        <v>178.2290000000503</v>
      </c>
      <c r="D268" s="129">
        <v>323.5</v>
      </c>
      <c r="F268" s="129">
        <v>298</v>
      </c>
      <c r="G268" s="129">
        <v>283</v>
      </c>
      <c r="H268" s="150" t="s">
        <v>957</v>
      </c>
    </row>
    <row r="270" spans="4:8" ht="12.75">
      <c r="D270" s="129">
        <v>293</v>
      </c>
      <c r="F270" s="129">
        <v>262</v>
      </c>
      <c r="G270" s="129">
        <v>304</v>
      </c>
      <c r="H270" s="150" t="s">
        <v>958</v>
      </c>
    </row>
    <row r="272" spans="4:8" ht="12.75">
      <c r="D272" s="129">
        <v>249.5</v>
      </c>
      <c r="F272" s="129">
        <v>249.00000000023283</v>
      </c>
      <c r="G272" s="129">
        <v>243.99999999976717</v>
      </c>
      <c r="H272" s="150" t="s">
        <v>959</v>
      </c>
    </row>
    <row r="274" spans="1:8" ht="12.75">
      <c r="A274" s="145" t="s">
        <v>1095</v>
      </c>
      <c r="C274" s="151" t="s">
        <v>1096</v>
      </c>
      <c r="D274" s="129">
        <v>288.6666666666667</v>
      </c>
      <c r="F274" s="129">
        <v>269.6666666667443</v>
      </c>
      <c r="G274" s="129">
        <v>276.9999999999224</v>
      </c>
      <c r="H274" s="129">
        <v>13.783821478414945</v>
      </c>
    </row>
    <row r="275" spans="1:8" ht="12.75">
      <c r="A275" s="128">
        <v>38389.083344907405</v>
      </c>
      <c r="C275" s="151" t="s">
        <v>1097</v>
      </c>
      <c r="D275" s="129">
        <v>37.189828358481755</v>
      </c>
      <c r="F275" s="129">
        <v>25.38372181790015</v>
      </c>
      <c r="G275" s="129">
        <v>30.446674695402685</v>
      </c>
      <c r="H275" s="129">
        <v>37.189828358481755</v>
      </c>
    </row>
    <row r="277" spans="3:8" ht="12.75">
      <c r="C277" s="151" t="s">
        <v>1098</v>
      </c>
      <c r="D277" s="129">
        <v>12.883312364370122</v>
      </c>
      <c r="F277" s="129">
        <v>9.412999438031957</v>
      </c>
      <c r="G277" s="129">
        <v>10.991579312422823</v>
      </c>
      <c r="H277" s="129">
        <v>269.80782083343087</v>
      </c>
    </row>
    <row r="278" spans="1:10" ht="12.75">
      <c r="A278" s="145" t="s">
        <v>1087</v>
      </c>
      <c r="C278" s="146" t="s">
        <v>1088</v>
      </c>
      <c r="D278" s="146" t="s">
        <v>1089</v>
      </c>
      <c r="F278" s="146" t="s">
        <v>1090</v>
      </c>
      <c r="G278" s="146" t="s">
        <v>1091</v>
      </c>
      <c r="H278" s="146" t="s">
        <v>1092</v>
      </c>
      <c r="I278" s="147" t="s">
        <v>1093</v>
      </c>
      <c r="J278" s="146" t="s">
        <v>1094</v>
      </c>
    </row>
    <row r="279" spans="1:8" ht="12.75">
      <c r="A279" s="148" t="s">
        <v>1225</v>
      </c>
      <c r="C279" s="149">
        <v>251.61100000003353</v>
      </c>
      <c r="D279" s="129">
        <v>3508958.816265106</v>
      </c>
      <c r="F279" s="129">
        <v>33400</v>
      </c>
      <c r="G279" s="129">
        <v>22300</v>
      </c>
      <c r="H279" s="150" t="s">
        <v>960</v>
      </c>
    </row>
    <row r="281" spans="4:8" ht="12.75">
      <c r="D281" s="129">
        <v>3482788.7733192444</v>
      </c>
      <c r="F281" s="129">
        <v>28300</v>
      </c>
      <c r="G281" s="129">
        <v>22200</v>
      </c>
      <c r="H281" s="150" t="s">
        <v>961</v>
      </c>
    </row>
    <row r="283" spans="4:8" ht="12.75">
      <c r="D283" s="129">
        <v>3681283.7543144226</v>
      </c>
      <c r="F283" s="129">
        <v>31100</v>
      </c>
      <c r="G283" s="129">
        <v>21900</v>
      </c>
      <c r="H283" s="150" t="s">
        <v>962</v>
      </c>
    </row>
    <row r="285" spans="1:10" ht="12.75">
      <c r="A285" s="145" t="s">
        <v>1095</v>
      </c>
      <c r="C285" s="151" t="s">
        <v>1096</v>
      </c>
      <c r="D285" s="129">
        <v>3557677.114632924</v>
      </c>
      <c r="F285" s="129">
        <v>30933.333333333336</v>
      </c>
      <c r="G285" s="129">
        <v>22133.333333333336</v>
      </c>
      <c r="H285" s="129">
        <v>3531187.154793567</v>
      </c>
      <c r="I285" s="129">
        <v>-0.0001</v>
      </c>
      <c r="J285" s="129">
        <v>-0.0001</v>
      </c>
    </row>
    <row r="286" spans="1:8" ht="12.75">
      <c r="A286" s="128">
        <v>38389.08385416667</v>
      </c>
      <c r="C286" s="151" t="s">
        <v>1097</v>
      </c>
      <c r="D286" s="129">
        <v>107843.26041508885</v>
      </c>
      <c r="F286" s="129">
        <v>2554.0817005987365</v>
      </c>
      <c r="G286" s="129">
        <v>208.16659994661327</v>
      </c>
      <c r="H286" s="129">
        <v>107843.26041508885</v>
      </c>
    </row>
    <row r="288" spans="3:8" ht="12.75">
      <c r="C288" s="151" t="s">
        <v>1098</v>
      </c>
      <c r="D288" s="129">
        <v>3.0312829675161788</v>
      </c>
      <c r="F288" s="129">
        <v>8.256729635556262</v>
      </c>
      <c r="G288" s="129">
        <v>0.9405117467467465</v>
      </c>
      <c r="H288" s="129">
        <v>3.054022788588031</v>
      </c>
    </row>
    <row r="289" spans="1:10" ht="12.75">
      <c r="A289" s="145" t="s">
        <v>1087</v>
      </c>
      <c r="C289" s="146" t="s">
        <v>1088</v>
      </c>
      <c r="D289" s="146" t="s">
        <v>1089</v>
      </c>
      <c r="F289" s="146" t="s">
        <v>1090</v>
      </c>
      <c r="G289" s="146" t="s">
        <v>1091</v>
      </c>
      <c r="H289" s="146" t="s">
        <v>1092</v>
      </c>
      <c r="I289" s="147" t="s">
        <v>1093</v>
      </c>
      <c r="J289" s="146" t="s">
        <v>1094</v>
      </c>
    </row>
    <row r="290" spans="1:8" ht="12.75">
      <c r="A290" s="148" t="s">
        <v>1228</v>
      </c>
      <c r="C290" s="149">
        <v>257.6099999998696</v>
      </c>
      <c r="D290" s="129">
        <v>360020.58433771133</v>
      </c>
      <c r="F290" s="129">
        <v>11790</v>
      </c>
      <c r="G290" s="129">
        <v>10517.5</v>
      </c>
      <c r="H290" s="150" t="s">
        <v>963</v>
      </c>
    </row>
    <row r="292" spans="4:8" ht="12.75">
      <c r="D292" s="129">
        <v>370025.5364265442</v>
      </c>
      <c r="F292" s="129">
        <v>12065</v>
      </c>
      <c r="G292" s="129">
        <v>9677.5</v>
      </c>
      <c r="H292" s="150" t="s">
        <v>964</v>
      </c>
    </row>
    <row r="294" spans="4:8" ht="12.75">
      <c r="D294" s="129">
        <v>370644.1259789467</v>
      </c>
      <c r="F294" s="129">
        <v>12770</v>
      </c>
      <c r="G294" s="129">
        <v>9572.5</v>
      </c>
      <c r="H294" s="150" t="s">
        <v>965</v>
      </c>
    </row>
    <row r="296" spans="1:10" ht="12.75">
      <c r="A296" s="145" t="s">
        <v>1095</v>
      </c>
      <c r="C296" s="151" t="s">
        <v>1096</v>
      </c>
      <c r="D296" s="129">
        <v>366896.7489144007</v>
      </c>
      <c r="F296" s="129">
        <v>12208.333333333332</v>
      </c>
      <c r="G296" s="129">
        <v>9922.5</v>
      </c>
      <c r="H296" s="129">
        <v>355831.33224773407</v>
      </c>
      <c r="I296" s="129">
        <v>-0.0001</v>
      </c>
      <c r="J296" s="129">
        <v>-0.0001</v>
      </c>
    </row>
    <row r="297" spans="1:8" ht="12.75">
      <c r="A297" s="128">
        <v>38389.084502314814</v>
      </c>
      <c r="C297" s="151" t="s">
        <v>1097</v>
      </c>
      <c r="D297" s="129">
        <v>5962.960063830592</v>
      </c>
      <c r="F297" s="129">
        <v>505.47832132875226</v>
      </c>
      <c r="G297" s="129">
        <v>517.952700543206</v>
      </c>
      <c r="H297" s="129">
        <v>5962.960063830592</v>
      </c>
    </row>
    <row r="299" spans="3:8" ht="12.75">
      <c r="C299" s="151" t="s">
        <v>1098</v>
      </c>
      <c r="D299" s="129">
        <v>1.6252420010464002</v>
      </c>
      <c r="F299" s="129">
        <v>4.140436761737221</v>
      </c>
      <c r="G299" s="129">
        <v>5.219981864884918</v>
      </c>
      <c r="H299" s="129">
        <v>1.6757827440780586</v>
      </c>
    </row>
    <row r="300" spans="1:10" ht="12.75">
      <c r="A300" s="145" t="s">
        <v>1087</v>
      </c>
      <c r="C300" s="146" t="s">
        <v>1088</v>
      </c>
      <c r="D300" s="146" t="s">
        <v>1089</v>
      </c>
      <c r="F300" s="146" t="s">
        <v>1090</v>
      </c>
      <c r="G300" s="146" t="s">
        <v>1091</v>
      </c>
      <c r="H300" s="146" t="s">
        <v>1092</v>
      </c>
      <c r="I300" s="147" t="s">
        <v>1093</v>
      </c>
      <c r="J300" s="146" t="s">
        <v>1094</v>
      </c>
    </row>
    <row r="301" spans="1:8" ht="12.75">
      <c r="A301" s="148" t="s">
        <v>1227</v>
      </c>
      <c r="C301" s="149">
        <v>259.9399999999441</v>
      </c>
      <c r="D301" s="129">
        <v>3622561.112892151</v>
      </c>
      <c r="F301" s="129">
        <v>24425</v>
      </c>
      <c r="G301" s="129">
        <v>20200</v>
      </c>
      <c r="H301" s="150" t="s">
        <v>966</v>
      </c>
    </row>
    <row r="303" spans="4:8" ht="12.75">
      <c r="D303" s="129">
        <v>3532878.116039276</v>
      </c>
      <c r="F303" s="129">
        <v>24325</v>
      </c>
      <c r="G303" s="129">
        <v>20300</v>
      </c>
      <c r="H303" s="150" t="s">
        <v>967</v>
      </c>
    </row>
    <row r="305" spans="4:8" ht="12.75">
      <c r="D305" s="129">
        <v>3532403.8386688232</v>
      </c>
      <c r="F305" s="129">
        <v>24750</v>
      </c>
      <c r="G305" s="129">
        <v>20225</v>
      </c>
      <c r="H305" s="150" t="s">
        <v>968</v>
      </c>
    </row>
    <row r="307" spans="1:10" ht="12.75">
      <c r="A307" s="145" t="s">
        <v>1095</v>
      </c>
      <c r="C307" s="151" t="s">
        <v>1096</v>
      </c>
      <c r="D307" s="129">
        <v>3562614.35586675</v>
      </c>
      <c r="F307" s="129">
        <v>24500</v>
      </c>
      <c r="G307" s="129">
        <v>20241.666666666668</v>
      </c>
      <c r="H307" s="129">
        <v>3540222.0157994097</v>
      </c>
      <c r="I307" s="129">
        <v>-0.0001</v>
      </c>
      <c r="J307" s="129">
        <v>-0.0001</v>
      </c>
    </row>
    <row r="308" spans="1:8" ht="12.75">
      <c r="A308" s="128">
        <v>38389.085173611114</v>
      </c>
      <c r="C308" s="151" t="s">
        <v>1097</v>
      </c>
      <c r="D308" s="129">
        <v>51915.95605546847</v>
      </c>
      <c r="F308" s="129">
        <v>222.2048604328897</v>
      </c>
      <c r="G308" s="129">
        <v>52.04164998665332</v>
      </c>
      <c r="H308" s="129">
        <v>51915.95605546847</v>
      </c>
    </row>
    <row r="310" spans="3:8" ht="12.75">
      <c r="C310" s="151" t="s">
        <v>1098</v>
      </c>
      <c r="D310" s="129">
        <v>1.457243217188963</v>
      </c>
      <c r="F310" s="129">
        <v>0.9069586140117946</v>
      </c>
      <c r="G310" s="129">
        <v>0.25710160553307526</v>
      </c>
      <c r="H310" s="129">
        <v>1.4664604599309414</v>
      </c>
    </row>
    <row r="311" spans="1:10" ht="12.75">
      <c r="A311" s="145" t="s">
        <v>1087</v>
      </c>
      <c r="C311" s="146" t="s">
        <v>1088</v>
      </c>
      <c r="D311" s="146" t="s">
        <v>1089</v>
      </c>
      <c r="F311" s="146" t="s">
        <v>1090</v>
      </c>
      <c r="G311" s="146" t="s">
        <v>1091</v>
      </c>
      <c r="H311" s="146" t="s">
        <v>1092</v>
      </c>
      <c r="I311" s="147" t="s">
        <v>1093</v>
      </c>
      <c r="J311" s="146" t="s">
        <v>1094</v>
      </c>
    </row>
    <row r="312" spans="1:8" ht="12.75">
      <c r="A312" s="148" t="s">
        <v>1229</v>
      </c>
      <c r="C312" s="149">
        <v>285.2129999999888</v>
      </c>
      <c r="D312" s="129">
        <v>923429.2268342972</v>
      </c>
      <c r="F312" s="129">
        <v>13375</v>
      </c>
      <c r="G312" s="129">
        <v>11525</v>
      </c>
      <c r="H312" s="150" t="s">
        <v>969</v>
      </c>
    </row>
    <row r="314" spans="4:8" ht="12.75">
      <c r="D314" s="129">
        <v>782850</v>
      </c>
      <c r="F314" s="129">
        <v>13525</v>
      </c>
      <c r="G314" s="129">
        <v>11450</v>
      </c>
      <c r="H314" s="150" t="s">
        <v>970</v>
      </c>
    </row>
    <row r="316" spans="4:8" ht="12.75">
      <c r="D316" s="129">
        <v>943143.236916542</v>
      </c>
      <c r="F316" s="129">
        <v>13300</v>
      </c>
      <c r="G316" s="129">
        <v>11450</v>
      </c>
      <c r="H316" s="150" t="s">
        <v>971</v>
      </c>
    </row>
    <row r="318" spans="1:10" ht="12.75">
      <c r="A318" s="145" t="s">
        <v>1095</v>
      </c>
      <c r="C318" s="151" t="s">
        <v>1096</v>
      </c>
      <c r="D318" s="129">
        <v>883140.8212502797</v>
      </c>
      <c r="F318" s="129">
        <v>13400</v>
      </c>
      <c r="G318" s="129">
        <v>11475</v>
      </c>
      <c r="H318" s="129">
        <v>870805.067908846</v>
      </c>
      <c r="I318" s="129">
        <v>-0.0001</v>
      </c>
      <c r="J318" s="129">
        <v>-0.0001</v>
      </c>
    </row>
    <row r="319" spans="1:8" ht="12.75">
      <c r="A319" s="128">
        <v>38389.08584490741</v>
      </c>
      <c r="C319" s="151" t="s">
        <v>1097</v>
      </c>
      <c r="D319" s="129">
        <v>87411.93950869927</v>
      </c>
      <c r="F319" s="129">
        <v>114.56439237389601</v>
      </c>
      <c r="G319" s="129">
        <v>43.30127018922193</v>
      </c>
      <c r="H319" s="129">
        <v>87411.93950869927</v>
      </c>
    </row>
    <row r="321" spans="3:8" ht="12.75">
      <c r="C321" s="151" t="s">
        <v>1098</v>
      </c>
      <c r="D321" s="129">
        <v>9.897848384468116</v>
      </c>
      <c r="F321" s="129">
        <v>0.8549581520440002</v>
      </c>
      <c r="G321" s="129">
        <v>0.37735311711740244</v>
      </c>
      <c r="H321" s="129">
        <v>10.038060494825846</v>
      </c>
    </row>
    <row r="322" spans="1:10" ht="12.75">
      <c r="A322" s="145" t="s">
        <v>1087</v>
      </c>
      <c r="C322" s="146" t="s">
        <v>1088</v>
      </c>
      <c r="D322" s="146" t="s">
        <v>1089</v>
      </c>
      <c r="F322" s="146" t="s">
        <v>1090</v>
      </c>
      <c r="G322" s="146" t="s">
        <v>1091</v>
      </c>
      <c r="H322" s="146" t="s">
        <v>1092</v>
      </c>
      <c r="I322" s="147" t="s">
        <v>1093</v>
      </c>
      <c r="J322" s="146" t="s">
        <v>1094</v>
      </c>
    </row>
    <row r="323" spans="1:8" ht="12.75">
      <c r="A323" s="148" t="s">
        <v>1225</v>
      </c>
      <c r="C323" s="149">
        <v>288.1579999998212</v>
      </c>
      <c r="D323" s="129">
        <v>377851.6351752281</v>
      </c>
      <c r="F323" s="129">
        <v>4009.9999999962747</v>
      </c>
      <c r="G323" s="129">
        <v>3470</v>
      </c>
      <c r="H323" s="150" t="s">
        <v>972</v>
      </c>
    </row>
    <row r="325" spans="4:8" ht="12.75">
      <c r="D325" s="129">
        <v>366551.89197444916</v>
      </c>
      <c r="F325" s="129">
        <v>4009.9999999962747</v>
      </c>
      <c r="G325" s="129">
        <v>3470</v>
      </c>
      <c r="H325" s="150" t="s">
        <v>973</v>
      </c>
    </row>
    <row r="327" spans="4:8" ht="12.75">
      <c r="D327" s="129">
        <v>373865.106089592</v>
      </c>
      <c r="F327" s="129">
        <v>4009.9999999962747</v>
      </c>
      <c r="G327" s="129">
        <v>3470</v>
      </c>
      <c r="H327" s="150" t="s">
        <v>974</v>
      </c>
    </row>
    <row r="329" spans="1:10" ht="12.75">
      <c r="A329" s="145" t="s">
        <v>1095</v>
      </c>
      <c r="C329" s="151" t="s">
        <v>1096</v>
      </c>
      <c r="D329" s="129">
        <v>372756.2110797564</v>
      </c>
      <c r="F329" s="129">
        <v>4009.9999999962747</v>
      </c>
      <c r="G329" s="129">
        <v>3470</v>
      </c>
      <c r="H329" s="129">
        <v>369020.3924956875</v>
      </c>
      <c r="I329" s="129">
        <v>-0.0001</v>
      </c>
      <c r="J329" s="129">
        <v>-0.0001</v>
      </c>
    </row>
    <row r="330" spans="1:8" ht="12.75">
      <c r="A330" s="128">
        <v>38389.08627314815</v>
      </c>
      <c r="C330" s="151" t="s">
        <v>1097</v>
      </c>
      <c r="D330" s="129">
        <v>5730.906141970301</v>
      </c>
      <c r="F330" s="129">
        <v>5.638186222554939E-05</v>
      </c>
      <c r="H330" s="129">
        <v>5730.906141970301</v>
      </c>
    </row>
    <row r="332" spans="3:8" ht="12.75">
      <c r="C332" s="151" t="s">
        <v>1098</v>
      </c>
      <c r="D332" s="129">
        <v>1.5374408183218964</v>
      </c>
      <c r="F332" s="129">
        <v>1.4060314769476749E-06</v>
      </c>
      <c r="G332" s="129">
        <v>0</v>
      </c>
      <c r="H332" s="129">
        <v>1.553005269766297</v>
      </c>
    </row>
    <row r="333" spans="1:10" ht="12.75">
      <c r="A333" s="145" t="s">
        <v>1087</v>
      </c>
      <c r="C333" s="146" t="s">
        <v>1088</v>
      </c>
      <c r="D333" s="146" t="s">
        <v>1089</v>
      </c>
      <c r="F333" s="146" t="s">
        <v>1090</v>
      </c>
      <c r="G333" s="146" t="s">
        <v>1091</v>
      </c>
      <c r="H333" s="146" t="s">
        <v>1092</v>
      </c>
      <c r="I333" s="147" t="s">
        <v>1093</v>
      </c>
      <c r="J333" s="146" t="s">
        <v>1094</v>
      </c>
    </row>
    <row r="334" spans="1:8" ht="12.75">
      <c r="A334" s="148" t="s">
        <v>1226</v>
      </c>
      <c r="C334" s="149">
        <v>334.94100000010803</v>
      </c>
      <c r="D334" s="129">
        <v>509300</v>
      </c>
      <c r="F334" s="129">
        <v>27600</v>
      </c>
      <c r="H334" s="150" t="s">
        <v>975</v>
      </c>
    </row>
    <row r="336" spans="4:8" ht="12.75">
      <c r="D336" s="129">
        <v>514227.0856747627</v>
      </c>
      <c r="F336" s="129">
        <v>28100</v>
      </c>
      <c r="H336" s="150" t="s">
        <v>976</v>
      </c>
    </row>
    <row r="338" spans="4:8" ht="12.75">
      <c r="D338" s="129">
        <v>537855.8159275055</v>
      </c>
      <c r="F338" s="129">
        <v>28300</v>
      </c>
      <c r="H338" s="150" t="s">
        <v>977</v>
      </c>
    </row>
    <row r="340" spans="1:10" ht="12.75">
      <c r="A340" s="145" t="s">
        <v>1095</v>
      </c>
      <c r="C340" s="151" t="s">
        <v>1096</v>
      </c>
      <c r="D340" s="129">
        <v>520460.9672007561</v>
      </c>
      <c r="F340" s="129">
        <v>28000</v>
      </c>
      <c r="H340" s="129">
        <v>492460.9672007561</v>
      </c>
      <c r="I340" s="129">
        <v>-0.0001</v>
      </c>
      <c r="J340" s="129">
        <v>-0.0001</v>
      </c>
    </row>
    <row r="341" spans="1:8" ht="12.75">
      <c r="A341" s="128">
        <v>38389.08671296296</v>
      </c>
      <c r="C341" s="151" t="s">
        <v>1097</v>
      </c>
      <c r="D341" s="129">
        <v>15264.48869046737</v>
      </c>
      <c r="F341" s="129">
        <v>360.5551275463989</v>
      </c>
      <c r="H341" s="129">
        <v>15264.48869046737</v>
      </c>
    </row>
    <row r="343" spans="3:8" ht="12.75">
      <c r="C343" s="151" t="s">
        <v>1098</v>
      </c>
      <c r="D343" s="129">
        <v>2.9328786695697473</v>
      </c>
      <c r="F343" s="129">
        <v>1.287696884094282</v>
      </c>
      <c r="H343" s="129">
        <v>3.099634226288775</v>
      </c>
    </row>
    <row r="344" spans="1:10" ht="12.75">
      <c r="A344" s="145" t="s">
        <v>1087</v>
      </c>
      <c r="C344" s="146" t="s">
        <v>1088</v>
      </c>
      <c r="D344" s="146" t="s">
        <v>1089</v>
      </c>
      <c r="F344" s="146" t="s">
        <v>1090</v>
      </c>
      <c r="G344" s="146" t="s">
        <v>1091</v>
      </c>
      <c r="H344" s="146" t="s">
        <v>1092</v>
      </c>
      <c r="I344" s="147" t="s">
        <v>1093</v>
      </c>
      <c r="J344" s="146" t="s">
        <v>1094</v>
      </c>
    </row>
    <row r="345" spans="1:8" ht="12.75">
      <c r="A345" s="148" t="s">
        <v>1230</v>
      </c>
      <c r="C345" s="149">
        <v>393.36599999992177</v>
      </c>
      <c r="D345" s="129">
        <v>4432104.237686157</v>
      </c>
      <c r="F345" s="129">
        <v>19800</v>
      </c>
      <c r="G345" s="129">
        <v>14900</v>
      </c>
      <c r="H345" s="150" t="s">
        <v>978</v>
      </c>
    </row>
    <row r="347" spans="4:8" ht="12.75">
      <c r="D347" s="129">
        <v>4493671.63898468</v>
      </c>
      <c r="F347" s="129">
        <v>18900</v>
      </c>
      <c r="G347" s="129">
        <v>14100</v>
      </c>
      <c r="H347" s="150" t="s">
        <v>979</v>
      </c>
    </row>
    <row r="349" spans="4:8" ht="12.75">
      <c r="D349" s="129">
        <v>4503751.776687622</v>
      </c>
      <c r="F349" s="129">
        <v>20300</v>
      </c>
      <c r="G349" s="129">
        <v>14100</v>
      </c>
      <c r="H349" s="150" t="s">
        <v>980</v>
      </c>
    </row>
    <row r="351" spans="1:10" ht="12.75">
      <c r="A351" s="145" t="s">
        <v>1095</v>
      </c>
      <c r="C351" s="151" t="s">
        <v>1096</v>
      </c>
      <c r="D351" s="129">
        <v>4476509.217786153</v>
      </c>
      <c r="F351" s="129">
        <v>19666.666666666668</v>
      </c>
      <c r="G351" s="129">
        <v>14366.666666666668</v>
      </c>
      <c r="H351" s="129">
        <v>4459492.551119487</v>
      </c>
      <c r="I351" s="129">
        <v>-0.0001</v>
      </c>
      <c r="J351" s="129">
        <v>-0.0001</v>
      </c>
    </row>
    <row r="352" spans="1:8" ht="12.75">
      <c r="A352" s="128">
        <v>38389.087164351855</v>
      </c>
      <c r="C352" s="151" t="s">
        <v>1097</v>
      </c>
      <c r="D352" s="129">
        <v>38784.713319640075</v>
      </c>
      <c r="F352" s="129">
        <v>709.4598884597588</v>
      </c>
      <c r="G352" s="129">
        <v>461.88021535170054</v>
      </c>
      <c r="H352" s="129">
        <v>38784.713319640075</v>
      </c>
    </row>
    <row r="354" spans="3:8" ht="12.75">
      <c r="C354" s="151" t="s">
        <v>1098</v>
      </c>
      <c r="D354" s="129">
        <v>0.8664053045069118</v>
      </c>
      <c r="F354" s="129">
        <v>3.6074231616597903</v>
      </c>
      <c r="G354" s="129">
        <v>3.2149434943273816</v>
      </c>
      <c r="H354" s="129">
        <v>0.8697113600941833</v>
      </c>
    </row>
    <row r="355" spans="1:10" ht="12.75">
      <c r="A355" s="145" t="s">
        <v>1087</v>
      </c>
      <c r="C355" s="146" t="s">
        <v>1088</v>
      </c>
      <c r="D355" s="146" t="s">
        <v>1089</v>
      </c>
      <c r="F355" s="146" t="s">
        <v>1090</v>
      </c>
      <c r="G355" s="146" t="s">
        <v>1091</v>
      </c>
      <c r="H355" s="146" t="s">
        <v>1092</v>
      </c>
      <c r="I355" s="147" t="s">
        <v>1093</v>
      </c>
      <c r="J355" s="146" t="s">
        <v>1094</v>
      </c>
    </row>
    <row r="356" spans="1:8" ht="12.75">
      <c r="A356" s="148" t="s">
        <v>1224</v>
      </c>
      <c r="C356" s="149">
        <v>396.15199999976903</v>
      </c>
      <c r="D356" s="129">
        <v>4994584.023971558</v>
      </c>
      <c r="F356" s="129">
        <v>91300</v>
      </c>
      <c r="G356" s="129">
        <v>88400</v>
      </c>
      <c r="H356" s="150" t="s">
        <v>981</v>
      </c>
    </row>
    <row r="358" spans="4:8" ht="12.75">
      <c r="D358" s="129">
        <v>4598215.6902771</v>
      </c>
      <c r="F358" s="129">
        <v>94300</v>
      </c>
      <c r="G358" s="129">
        <v>89500</v>
      </c>
      <c r="H358" s="150" t="s">
        <v>982</v>
      </c>
    </row>
    <row r="360" spans="4:8" ht="12.75">
      <c r="D360" s="129">
        <v>3671700</v>
      </c>
      <c r="F360" s="129">
        <v>89200</v>
      </c>
      <c r="G360" s="129">
        <v>88400</v>
      </c>
      <c r="H360" s="150" t="s">
        <v>983</v>
      </c>
    </row>
    <row r="362" spans="1:10" ht="12.75">
      <c r="A362" s="145" t="s">
        <v>1095</v>
      </c>
      <c r="C362" s="151" t="s">
        <v>1096</v>
      </c>
      <c r="D362" s="129">
        <v>4421499.904749553</v>
      </c>
      <c r="F362" s="129">
        <v>91600</v>
      </c>
      <c r="G362" s="129">
        <v>88766.66666666666</v>
      </c>
      <c r="H362" s="129">
        <v>4331301.410893032</v>
      </c>
      <c r="I362" s="129">
        <v>-0.0001</v>
      </c>
      <c r="J362" s="129">
        <v>-0.0001</v>
      </c>
    </row>
    <row r="363" spans="1:8" ht="12.75">
      <c r="A363" s="128">
        <v>38389.08762731482</v>
      </c>
      <c r="C363" s="151" t="s">
        <v>1097</v>
      </c>
      <c r="D363" s="129">
        <v>678915.9645057431</v>
      </c>
      <c r="F363" s="129">
        <v>2563.201123595259</v>
      </c>
      <c r="G363" s="129">
        <v>635.0852961085883</v>
      </c>
      <c r="H363" s="129">
        <v>678915.9645057431</v>
      </c>
    </row>
    <row r="365" spans="3:8" ht="12.75">
      <c r="C365" s="151" t="s">
        <v>1098</v>
      </c>
      <c r="D365" s="129">
        <v>15.354879093776644</v>
      </c>
      <c r="F365" s="129">
        <v>2.7982545017415505</v>
      </c>
      <c r="G365" s="129">
        <v>0.715454708346138</v>
      </c>
      <c r="H365" s="129">
        <v>15.674641409122428</v>
      </c>
    </row>
    <row r="366" spans="1:10" ht="12.75">
      <c r="A366" s="145" t="s">
        <v>1087</v>
      </c>
      <c r="C366" s="146" t="s">
        <v>1088</v>
      </c>
      <c r="D366" s="146" t="s">
        <v>1089</v>
      </c>
      <c r="F366" s="146" t="s">
        <v>1090</v>
      </c>
      <c r="G366" s="146" t="s">
        <v>1091</v>
      </c>
      <c r="H366" s="146" t="s">
        <v>1092</v>
      </c>
      <c r="I366" s="147" t="s">
        <v>1093</v>
      </c>
      <c r="J366" s="146" t="s">
        <v>1094</v>
      </c>
    </row>
    <row r="367" spans="1:8" ht="12.75">
      <c r="A367" s="148" t="s">
        <v>1231</v>
      </c>
      <c r="C367" s="149">
        <v>589.5920000001788</v>
      </c>
      <c r="D367" s="129">
        <v>337554.87024211884</v>
      </c>
      <c r="F367" s="129">
        <v>3800</v>
      </c>
      <c r="G367" s="129">
        <v>3050</v>
      </c>
      <c r="H367" s="150" t="s">
        <v>984</v>
      </c>
    </row>
    <row r="369" spans="4:8" ht="12.75">
      <c r="D369" s="129">
        <v>342652.8396449089</v>
      </c>
      <c r="F369" s="129">
        <v>3690.0000000037253</v>
      </c>
      <c r="G369" s="129">
        <v>2990</v>
      </c>
      <c r="H369" s="150" t="s">
        <v>985</v>
      </c>
    </row>
    <row r="371" spans="4:8" ht="12.75">
      <c r="D371" s="129">
        <v>330366.2557525635</v>
      </c>
      <c r="F371" s="129">
        <v>3630</v>
      </c>
      <c r="G371" s="129">
        <v>2970</v>
      </c>
      <c r="H371" s="150" t="s">
        <v>986</v>
      </c>
    </row>
    <row r="373" spans="1:10" ht="12.75">
      <c r="A373" s="145" t="s">
        <v>1095</v>
      </c>
      <c r="C373" s="151" t="s">
        <v>1096</v>
      </c>
      <c r="D373" s="129">
        <v>336857.98854653037</v>
      </c>
      <c r="F373" s="129">
        <v>3706.6666666679084</v>
      </c>
      <c r="G373" s="129">
        <v>3003.333333333333</v>
      </c>
      <c r="H373" s="129">
        <v>333502.98854652984</v>
      </c>
      <c r="I373" s="129">
        <v>-0.0001</v>
      </c>
      <c r="J373" s="129">
        <v>-0.0001</v>
      </c>
    </row>
    <row r="374" spans="1:8" ht="12.75">
      <c r="A374" s="128">
        <v>38389.088125</v>
      </c>
      <c r="C374" s="151" t="s">
        <v>1097</v>
      </c>
      <c r="D374" s="129">
        <v>6172.8655427719</v>
      </c>
      <c r="F374" s="129">
        <v>86.21678104214838</v>
      </c>
      <c r="G374" s="129">
        <v>41.63331998932265</v>
      </c>
      <c r="H374" s="129">
        <v>6172.8655427719</v>
      </c>
    </row>
    <row r="376" spans="3:8" ht="12.75">
      <c r="C376" s="151" t="s">
        <v>1098</v>
      </c>
      <c r="D376" s="129">
        <v>1.8324830500254676</v>
      </c>
      <c r="F376" s="129">
        <v>2.3259922943017846</v>
      </c>
      <c r="G376" s="129">
        <v>1.3862370695667925</v>
      </c>
      <c r="H376" s="129">
        <v>1.8509176093666913</v>
      </c>
    </row>
    <row r="377" spans="1:10" ht="12.75">
      <c r="A377" s="145" t="s">
        <v>1087</v>
      </c>
      <c r="C377" s="146" t="s">
        <v>1088</v>
      </c>
      <c r="D377" s="146" t="s">
        <v>1089</v>
      </c>
      <c r="F377" s="146" t="s">
        <v>1090</v>
      </c>
      <c r="G377" s="146" t="s">
        <v>1091</v>
      </c>
      <c r="H377" s="146" t="s">
        <v>1092</v>
      </c>
      <c r="I377" s="147" t="s">
        <v>1093</v>
      </c>
      <c r="J377" s="146" t="s">
        <v>1094</v>
      </c>
    </row>
    <row r="378" spans="1:8" ht="12.75">
      <c r="A378" s="148" t="s">
        <v>1232</v>
      </c>
      <c r="C378" s="149">
        <v>766.4900000002235</v>
      </c>
      <c r="D378" s="129">
        <v>2767.8533972352743</v>
      </c>
      <c r="F378" s="129">
        <v>1715</v>
      </c>
      <c r="G378" s="129">
        <v>1797</v>
      </c>
      <c r="H378" s="150" t="s">
        <v>987</v>
      </c>
    </row>
    <row r="380" spans="4:8" ht="12.75">
      <c r="D380" s="129">
        <v>2899.8656376972795</v>
      </c>
      <c r="F380" s="129">
        <v>1739.0000000018626</v>
      </c>
      <c r="G380" s="129">
        <v>1642.0000000018626</v>
      </c>
      <c r="H380" s="150" t="s">
        <v>988</v>
      </c>
    </row>
    <row r="382" spans="4:8" ht="12.75">
      <c r="D382" s="129">
        <v>2787.9787993319333</v>
      </c>
      <c r="F382" s="129">
        <v>1640</v>
      </c>
      <c r="G382" s="129">
        <v>1690</v>
      </c>
      <c r="H382" s="150" t="s">
        <v>989</v>
      </c>
    </row>
    <row r="384" spans="1:10" ht="12.75">
      <c r="A384" s="145" t="s">
        <v>1095</v>
      </c>
      <c r="C384" s="151" t="s">
        <v>1096</v>
      </c>
      <c r="D384" s="129">
        <v>2818.5659447548287</v>
      </c>
      <c r="F384" s="129">
        <v>1698.0000000006207</v>
      </c>
      <c r="G384" s="129">
        <v>1709.6666666672877</v>
      </c>
      <c r="H384" s="129">
        <v>1114.504969144452</v>
      </c>
      <c r="I384" s="129">
        <v>-0.0001</v>
      </c>
      <c r="J384" s="129">
        <v>-0.0001</v>
      </c>
    </row>
    <row r="385" spans="1:8" ht="12.75">
      <c r="A385" s="128">
        <v>38389.08861111111</v>
      </c>
      <c r="C385" s="151" t="s">
        <v>1097</v>
      </c>
      <c r="D385" s="129">
        <v>71.1230483513753</v>
      </c>
      <c r="F385" s="129">
        <v>51.643005335440094</v>
      </c>
      <c r="G385" s="129">
        <v>79.34943814046679</v>
      </c>
      <c r="H385" s="129">
        <v>71.1230483513753</v>
      </c>
    </row>
    <row r="387" spans="3:8" ht="12.75">
      <c r="C387" s="151" t="s">
        <v>1098</v>
      </c>
      <c r="D387" s="129">
        <v>2.523377126716895</v>
      </c>
      <c r="F387" s="129">
        <v>3.0414019632167975</v>
      </c>
      <c r="G387" s="129">
        <v>4.64122274169066</v>
      </c>
      <c r="H387" s="129">
        <v>6.381581986662006</v>
      </c>
    </row>
    <row r="388" spans="1:16" ht="12.75">
      <c r="A388" s="139" t="s">
        <v>1177</v>
      </c>
      <c r="B388" s="134" t="s">
        <v>1045</v>
      </c>
      <c r="D388" s="139" t="s">
        <v>1178</v>
      </c>
      <c r="E388" s="134" t="s">
        <v>1179</v>
      </c>
      <c r="F388" s="135" t="s">
        <v>1101</v>
      </c>
      <c r="G388" s="140" t="s">
        <v>1181</v>
      </c>
      <c r="H388" s="141">
        <v>1</v>
      </c>
      <c r="I388" s="142" t="s">
        <v>1182</v>
      </c>
      <c r="J388" s="141">
        <v>4</v>
      </c>
      <c r="K388" s="140" t="s">
        <v>1183</v>
      </c>
      <c r="L388" s="143">
        <v>1</v>
      </c>
      <c r="M388" s="140" t="s">
        <v>1184</v>
      </c>
      <c r="N388" s="144">
        <v>1</v>
      </c>
      <c r="O388" s="140" t="s">
        <v>1185</v>
      </c>
      <c r="P388" s="144">
        <v>1</v>
      </c>
    </row>
    <row r="390" spans="1:10" ht="12.75">
      <c r="A390" s="145" t="s">
        <v>1087</v>
      </c>
      <c r="C390" s="146" t="s">
        <v>1088</v>
      </c>
      <c r="D390" s="146" t="s">
        <v>1089</v>
      </c>
      <c r="F390" s="146" t="s">
        <v>1090</v>
      </c>
      <c r="G390" s="146" t="s">
        <v>1091</v>
      </c>
      <c r="H390" s="146" t="s">
        <v>1092</v>
      </c>
      <c r="I390" s="147" t="s">
        <v>1093</v>
      </c>
      <c r="J390" s="146" t="s">
        <v>1094</v>
      </c>
    </row>
    <row r="391" spans="1:8" ht="12.75">
      <c r="A391" s="148" t="s">
        <v>1209</v>
      </c>
      <c r="C391" s="149">
        <v>178.2290000000503</v>
      </c>
      <c r="D391" s="129">
        <v>408.5968353850767</v>
      </c>
      <c r="F391" s="129">
        <v>288</v>
      </c>
      <c r="G391" s="129">
        <v>232</v>
      </c>
      <c r="H391" s="150" t="s">
        <v>990</v>
      </c>
    </row>
    <row r="393" spans="4:8" ht="12.75">
      <c r="D393" s="129">
        <v>455.08970576664433</v>
      </c>
      <c r="F393" s="129">
        <v>321</v>
      </c>
      <c r="G393" s="129">
        <v>264</v>
      </c>
      <c r="H393" s="150" t="s">
        <v>991</v>
      </c>
    </row>
    <row r="395" spans="4:8" ht="12.75">
      <c r="D395" s="129">
        <v>452.1585756451823</v>
      </c>
      <c r="F395" s="129">
        <v>265</v>
      </c>
      <c r="G395" s="129">
        <v>241</v>
      </c>
      <c r="H395" s="150" t="s">
        <v>992</v>
      </c>
    </row>
    <row r="397" spans="1:8" ht="12.75">
      <c r="A397" s="145" t="s">
        <v>1095</v>
      </c>
      <c r="C397" s="151" t="s">
        <v>1096</v>
      </c>
      <c r="D397" s="129">
        <v>438.6150389323011</v>
      </c>
      <c r="F397" s="129">
        <v>291.3333333333333</v>
      </c>
      <c r="G397" s="129">
        <v>245.66666666666669</v>
      </c>
      <c r="H397" s="129">
        <v>179.76427184722442</v>
      </c>
    </row>
    <row r="398" spans="1:8" ht="12.75">
      <c r="A398" s="128">
        <v>38389.090891203705</v>
      </c>
      <c r="C398" s="151" t="s">
        <v>1097</v>
      </c>
      <c r="D398" s="129">
        <v>26.0378049977172</v>
      </c>
      <c r="F398" s="129">
        <v>28.148416178061126</v>
      </c>
      <c r="G398" s="129">
        <v>16.502525059315417</v>
      </c>
      <c r="H398" s="129">
        <v>26.0378049977172</v>
      </c>
    </row>
    <row r="400" spans="3:8" ht="12.75">
      <c r="C400" s="151" t="s">
        <v>1098</v>
      </c>
      <c r="D400" s="129">
        <v>5.9363684977833255</v>
      </c>
      <c r="F400" s="129">
        <v>9.661927749906567</v>
      </c>
      <c r="G400" s="129">
        <v>6.717445750060551</v>
      </c>
      <c r="H400" s="129">
        <v>14.484416024473342</v>
      </c>
    </row>
    <row r="401" spans="1:10" ht="12.75">
      <c r="A401" s="145" t="s">
        <v>1087</v>
      </c>
      <c r="C401" s="146" t="s">
        <v>1088</v>
      </c>
      <c r="D401" s="146" t="s">
        <v>1089</v>
      </c>
      <c r="F401" s="146" t="s">
        <v>1090</v>
      </c>
      <c r="G401" s="146" t="s">
        <v>1091</v>
      </c>
      <c r="H401" s="146" t="s">
        <v>1092</v>
      </c>
      <c r="I401" s="147" t="s">
        <v>1093</v>
      </c>
      <c r="J401" s="146" t="s">
        <v>1094</v>
      </c>
    </row>
    <row r="402" spans="1:8" ht="12.75">
      <c r="A402" s="148" t="s">
        <v>1225</v>
      </c>
      <c r="C402" s="149">
        <v>251.61100000003353</v>
      </c>
      <c r="D402" s="129">
        <v>3678599.680519104</v>
      </c>
      <c r="F402" s="129">
        <v>29200</v>
      </c>
      <c r="G402" s="129">
        <v>22400</v>
      </c>
      <c r="H402" s="150" t="s">
        <v>993</v>
      </c>
    </row>
    <row r="404" spans="4:8" ht="12.75">
      <c r="D404" s="129">
        <v>3401689.6593170166</v>
      </c>
      <c r="F404" s="129">
        <v>33000</v>
      </c>
      <c r="G404" s="129">
        <v>22700</v>
      </c>
      <c r="H404" s="150" t="s">
        <v>994</v>
      </c>
    </row>
    <row r="406" spans="4:8" ht="12.75">
      <c r="D406" s="129">
        <v>3704298.1488876343</v>
      </c>
      <c r="F406" s="129">
        <v>28900</v>
      </c>
      <c r="G406" s="129">
        <v>22800</v>
      </c>
      <c r="H406" s="150" t="s">
        <v>995</v>
      </c>
    </row>
    <row r="408" spans="1:10" ht="12.75">
      <c r="A408" s="145" t="s">
        <v>1095</v>
      </c>
      <c r="C408" s="151" t="s">
        <v>1096</v>
      </c>
      <c r="D408" s="129">
        <v>3594862.496241252</v>
      </c>
      <c r="F408" s="129">
        <v>30366.666666666664</v>
      </c>
      <c r="G408" s="129">
        <v>22633.333333333336</v>
      </c>
      <c r="H408" s="129">
        <v>3568400.6123420186</v>
      </c>
      <c r="I408" s="129">
        <v>-0.0001</v>
      </c>
      <c r="J408" s="129">
        <v>-0.0001</v>
      </c>
    </row>
    <row r="409" spans="1:8" ht="12.75">
      <c r="A409" s="128">
        <v>38389.09140046296</v>
      </c>
      <c r="C409" s="151" t="s">
        <v>1097</v>
      </c>
      <c r="D409" s="129">
        <v>167785.31375881302</v>
      </c>
      <c r="F409" s="129">
        <v>2285.4612955229263</v>
      </c>
      <c r="G409" s="129">
        <v>208.16659994661327</v>
      </c>
      <c r="H409" s="129">
        <v>167785.31375881302</v>
      </c>
    </row>
    <row r="411" spans="3:8" ht="12.75">
      <c r="C411" s="151" t="s">
        <v>1098</v>
      </c>
      <c r="D411" s="129">
        <v>4.667363882046878</v>
      </c>
      <c r="F411" s="129">
        <v>7.52621721906562</v>
      </c>
      <c r="G411" s="129">
        <v>0.9197346094843002</v>
      </c>
      <c r="H411" s="129">
        <v>4.70197525408146</v>
      </c>
    </row>
    <row r="412" spans="1:10" ht="12.75">
      <c r="A412" s="145" t="s">
        <v>1087</v>
      </c>
      <c r="C412" s="146" t="s">
        <v>1088</v>
      </c>
      <c r="D412" s="146" t="s">
        <v>1089</v>
      </c>
      <c r="F412" s="146" t="s">
        <v>1090</v>
      </c>
      <c r="G412" s="146" t="s">
        <v>1091</v>
      </c>
      <c r="H412" s="146" t="s">
        <v>1092</v>
      </c>
      <c r="I412" s="147" t="s">
        <v>1093</v>
      </c>
      <c r="J412" s="146" t="s">
        <v>1094</v>
      </c>
    </row>
    <row r="413" spans="1:8" ht="12.75">
      <c r="A413" s="148" t="s">
        <v>1228</v>
      </c>
      <c r="C413" s="149">
        <v>257.6099999998696</v>
      </c>
      <c r="D413" s="129">
        <v>366001.6509690285</v>
      </c>
      <c r="F413" s="129">
        <v>13247.500000014901</v>
      </c>
      <c r="G413" s="129">
        <v>10085</v>
      </c>
      <c r="H413" s="150" t="s">
        <v>996</v>
      </c>
    </row>
    <row r="415" spans="4:8" ht="12.75">
      <c r="D415" s="129">
        <v>345909.6632966995</v>
      </c>
      <c r="F415" s="129">
        <v>12507.5</v>
      </c>
      <c r="G415" s="129">
        <v>9860</v>
      </c>
      <c r="H415" s="150" t="s">
        <v>997</v>
      </c>
    </row>
    <row r="417" spans="4:8" ht="12.75">
      <c r="D417" s="129">
        <v>366004.5563645363</v>
      </c>
      <c r="F417" s="129">
        <v>13430</v>
      </c>
      <c r="G417" s="129">
        <v>9945</v>
      </c>
      <c r="H417" s="150" t="s">
        <v>998</v>
      </c>
    </row>
    <row r="419" spans="1:10" ht="12.75">
      <c r="A419" s="145" t="s">
        <v>1095</v>
      </c>
      <c r="C419" s="151" t="s">
        <v>1096</v>
      </c>
      <c r="D419" s="129">
        <v>359305.29021008813</v>
      </c>
      <c r="F419" s="129">
        <v>13061.666666671634</v>
      </c>
      <c r="G419" s="129">
        <v>9963.333333333334</v>
      </c>
      <c r="H419" s="129">
        <v>347792.7902100856</v>
      </c>
      <c r="I419" s="129">
        <v>-0.0001</v>
      </c>
      <c r="J419" s="129">
        <v>-0.0001</v>
      </c>
    </row>
    <row r="420" spans="1:8" ht="12.75">
      <c r="A420" s="128">
        <v>38389.09204861111</v>
      </c>
      <c r="C420" s="151" t="s">
        <v>1097</v>
      </c>
      <c r="D420" s="129">
        <v>11600.953297567563</v>
      </c>
      <c r="F420" s="129">
        <v>488.5202998198539</v>
      </c>
      <c r="G420" s="129">
        <v>113.61484644769509</v>
      </c>
      <c r="H420" s="129">
        <v>11600.953297567563</v>
      </c>
    </row>
    <row r="422" spans="3:8" ht="12.75">
      <c r="C422" s="151" t="s">
        <v>1098</v>
      </c>
      <c r="D422" s="129">
        <v>3.2287176430896443</v>
      </c>
      <c r="F422" s="129">
        <v>3.7401069272910665</v>
      </c>
      <c r="G422" s="129">
        <v>1.1403296732789738</v>
      </c>
      <c r="H422" s="129">
        <v>3.3355933832210733</v>
      </c>
    </row>
    <row r="423" spans="1:10" ht="12.75">
      <c r="A423" s="145" t="s">
        <v>1087</v>
      </c>
      <c r="C423" s="146" t="s">
        <v>1088</v>
      </c>
      <c r="D423" s="146" t="s">
        <v>1089</v>
      </c>
      <c r="F423" s="146" t="s">
        <v>1090</v>
      </c>
      <c r="G423" s="146" t="s">
        <v>1091</v>
      </c>
      <c r="H423" s="146" t="s">
        <v>1092</v>
      </c>
      <c r="I423" s="147" t="s">
        <v>1093</v>
      </c>
      <c r="J423" s="146" t="s">
        <v>1094</v>
      </c>
    </row>
    <row r="424" spans="1:8" ht="12.75">
      <c r="A424" s="148" t="s">
        <v>1227</v>
      </c>
      <c r="C424" s="149">
        <v>259.9399999999441</v>
      </c>
      <c r="D424" s="129">
        <v>3832385.468788147</v>
      </c>
      <c r="F424" s="129">
        <v>25675</v>
      </c>
      <c r="G424" s="129">
        <v>21525</v>
      </c>
      <c r="H424" s="150" t="s">
        <v>999</v>
      </c>
    </row>
    <row r="426" spans="4:8" ht="12.75">
      <c r="D426" s="129">
        <v>3753001.6766204834</v>
      </c>
      <c r="F426" s="129">
        <v>24625</v>
      </c>
      <c r="G426" s="129">
        <v>21575</v>
      </c>
      <c r="H426" s="150" t="s">
        <v>1000</v>
      </c>
    </row>
    <row r="428" spans="4:8" ht="12.75">
      <c r="D428" s="129">
        <v>3816493.698661804</v>
      </c>
      <c r="F428" s="129">
        <v>24925</v>
      </c>
      <c r="G428" s="129">
        <v>21600</v>
      </c>
      <c r="H428" s="150" t="s">
        <v>1001</v>
      </c>
    </row>
    <row r="430" spans="1:10" ht="12.75">
      <c r="A430" s="145" t="s">
        <v>1095</v>
      </c>
      <c r="C430" s="151" t="s">
        <v>1096</v>
      </c>
      <c r="D430" s="129">
        <v>3800626.9480234785</v>
      </c>
      <c r="F430" s="129">
        <v>25075</v>
      </c>
      <c r="G430" s="129">
        <v>21566.666666666664</v>
      </c>
      <c r="H430" s="129">
        <v>3777288.3958349256</v>
      </c>
      <c r="I430" s="129">
        <v>-0.0001</v>
      </c>
      <c r="J430" s="129">
        <v>-0.0001</v>
      </c>
    </row>
    <row r="431" spans="1:8" ht="12.75">
      <c r="A431" s="128">
        <v>38389.09271990741</v>
      </c>
      <c r="C431" s="151" t="s">
        <v>1097</v>
      </c>
      <c r="D431" s="129">
        <v>42003.118296066226</v>
      </c>
      <c r="F431" s="129">
        <v>540.8326913195983</v>
      </c>
      <c r="G431" s="129">
        <v>38.188130791298676</v>
      </c>
      <c r="H431" s="129">
        <v>42003.118296066226</v>
      </c>
    </row>
    <row r="433" spans="3:8" ht="12.75">
      <c r="C433" s="151" t="s">
        <v>1098</v>
      </c>
      <c r="D433" s="129">
        <v>1.1051628815585284</v>
      </c>
      <c r="F433" s="129">
        <v>2.1568601847242213</v>
      </c>
      <c r="G433" s="129">
        <v>0.17707015822858743</v>
      </c>
      <c r="H433" s="129">
        <v>1.1119912989005947</v>
      </c>
    </row>
    <row r="434" spans="1:10" ht="12.75">
      <c r="A434" s="145" t="s">
        <v>1087</v>
      </c>
      <c r="C434" s="146" t="s">
        <v>1088</v>
      </c>
      <c r="D434" s="146" t="s">
        <v>1089</v>
      </c>
      <c r="F434" s="146" t="s">
        <v>1090</v>
      </c>
      <c r="G434" s="146" t="s">
        <v>1091</v>
      </c>
      <c r="H434" s="146" t="s">
        <v>1092</v>
      </c>
      <c r="I434" s="147" t="s">
        <v>1093</v>
      </c>
      <c r="J434" s="146" t="s">
        <v>1094</v>
      </c>
    </row>
    <row r="435" spans="1:8" ht="12.75">
      <c r="A435" s="148" t="s">
        <v>1229</v>
      </c>
      <c r="C435" s="149">
        <v>285.2129999999888</v>
      </c>
      <c r="D435" s="129">
        <v>727778.9728775024</v>
      </c>
      <c r="F435" s="129">
        <v>12350</v>
      </c>
      <c r="G435" s="129">
        <v>11050</v>
      </c>
      <c r="H435" s="150" t="s">
        <v>1002</v>
      </c>
    </row>
    <row r="437" spans="4:8" ht="12.75">
      <c r="D437" s="129">
        <v>678791.9667625427</v>
      </c>
      <c r="F437" s="129">
        <v>12550</v>
      </c>
      <c r="G437" s="129">
        <v>10975</v>
      </c>
      <c r="H437" s="150" t="s">
        <v>1003</v>
      </c>
    </row>
    <row r="439" spans="4:8" ht="12.75">
      <c r="D439" s="129">
        <v>726056.271560669</v>
      </c>
      <c r="F439" s="129">
        <v>12375</v>
      </c>
      <c r="G439" s="129">
        <v>11150</v>
      </c>
      <c r="H439" s="150" t="s">
        <v>1004</v>
      </c>
    </row>
    <row r="441" spans="1:10" ht="12.75">
      <c r="A441" s="145" t="s">
        <v>1095</v>
      </c>
      <c r="C441" s="151" t="s">
        <v>1096</v>
      </c>
      <c r="D441" s="129">
        <v>710875.7370669048</v>
      </c>
      <c r="F441" s="129">
        <v>12425</v>
      </c>
      <c r="G441" s="129">
        <v>11058.333333333332</v>
      </c>
      <c r="H441" s="129">
        <v>699206.3061232029</v>
      </c>
      <c r="I441" s="129">
        <v>-0.0001</v>
      </c>
      <c r="J441" s="129">
        <v>-0.0001</v>
      </c>
    </row>
    <row r="442" spans="1:8" ht="12.75">
      <c r="A442" s="128">
        <v>38389.09339120371</v>
      </c>
      <c r="C442" s="151" t="s">
        <v>1097</v>
      </c>
      <c r="D442" s="129">
        <v>27798.707931557947</v>
      </c>
      <c r="F442" s="129">
        <v>108.97247358851683</v>
      </c>
      <c r="G442" s="129">
        <v>87.79711460710615</v>
      </c>
      <c r="H442" s="129">
        <v>27798.707931557947</v>
      </c>
    </row>
    <row r="444" spans="3:8" ht="12.75">
      <c r="C444" s="151" t="s">
        <v>1098</v>
      </c>
      <c r="D444" s="129">
        <v>3.91048765375736</v>
      </c>
      <c r="F444" s="129">
        <v>0.8770420409538582</v>
      </c>
      <c r="G444" s="129">
        <v>0.7939452715035977</v>
      </c>
      <c r="H444" s="129">
        <v>3.975751890123786</v>
      </c>
    </row>
    <row r="445" spans="1:10" ht="12.75">
      <c r="A445" s="145" t="s">
        <v>1087</v>
      </c>
      <c r="C445" s="146" t="s">
        <v>1088</v>
      </c>
      <c r="D445" s="146" t="s">
        <v>1089</v>
      </c>
      <c r="F445" s="146" t="s">
        <v>1090</v>
      </c>
      <c r="G445" s="146" t="s">
        <v>1091</v>
      </c>
      <c r="H445" s="146" t="s">
        <v>1092</v>
      </c>
      <c r="I445" s="147" t="s">
        <v>1093</v>
      </c>
      <c r="J445" s="146" t="s">
        <v>1094</v>
      </c>
    </row>
    <row r="446" spans="1:8" ht="12.75">
      <c r="A446" s="148" t="s">
        <v>1225</v>
      </c>
      <c r="C446" s="149">
        <v>288.1579999998212</v>
      </c>
      <c r="D446" s="129">
        <v>355515</v>
      </c>
      <c r="F446" s="129">
        <v>4090.0000000037253</v>
      </c>
      <c r="G446" s="129">
        <v>3559.9999999962747</v>
      </c>
      <c r="H446" s="150" t="s">
        <v>1005</v>
      </c>
    </row>
    <row r="448" spans="4:8" ht="12.75">
      <c r="D448" s="129">
        <v>365481.91920375824</v>
      </c>
      <c r="F448" s="129">
        <v>4090.0000000037253</v>
      </c>
      <c r="G448" s="129">
        <v>3559.9999999962747</v>
      </c>
      <c r="H448" s="150" t="s">
        <v>1006</v>
      </c>
    </row>
    <row r="450" spans="4:8" ht="12.75">
      <c r="D450" s="129">
        <v>365000.5651741028</v>
      </c>
      <c r="F450" s="129">
        <v>4090.0000000037253</v>
      </c>
      <c r="G450" s="129">
        <v>3559.9999999962747</v>
      </c>
      <c r="H450" s="150" t="s">
        <v>1007</v>
      </c>
    </row>
    <row r="452" spans="1:10" ht="12.75">
      <c r="A452" s="145" t="s">
        <v>1095</v>
      </c>
      <c r="C452" s="151" t="s">
        <v>1096</v>
      </c>
      <c r="D452" s="129">
        <v>361999.16145928705</v>
      </c>
      <c r="F452" s="129">
        <v>4090.0000000037253</v>
      </c>
      <c r="G452" s="129">
        <v>3559.9999999962747</v>
      </c>
      <c r="H452" s="129">
        <v>358178.26544158795</v>
      </c>
      <c r="I452" s="129">
        <v>-0.0001</v>
      </c>
      <c r="J452" s="129">
        <v>-0.0001</v>
      </c>
    </row>
    <row r="453" spans="1:8" ht="12.75">
      <c r="A453" s="128">
        <v>38389.093819444446</v>
      </c>
      <c r="C453" s="151" t="s">
        <v>1097</v>
      </c>
      <c r="D453" s="129">
        <v>5620.603864185676</v>
      </c>
      <c r="F453" s="129">
        <v>5.638186222554939E-05</v>
      </c>
      <c r="G453" s="129">
        <v>5.638186222554939E-05</v>
      </c>
      <c r="H453" s="129">
        <v>5620.603864185676</v>
      </c>
    </row>
    <row r="455" spans="3:8" ht="12.75">
      <c r="C455" s="151" t="s">
        <v>1098</v>
      </c>
      <c r="D455" s="129">
        <v>1.5526565977467899</v>
      </c>
      <c r="F455" s="129">
        <v>1.3785296387652332E-06</v>
      </c>
      <c r="G455" s="129">
        <v>1.5837601748766399E-06</v>
      </c>
      <c r="H455" s="129">
        <v>1.5692196893231898</v>
      </c>
    </row>
    <row r="456" spans="1:10" ht="12.75">
      <c r="A456" s="145" t="s">
        <v>1087</v>
      </c>
      <c r="C456" s="146" t="s">
        <v>1088</v>
      </c>
      <c r="D456" s="146" t="s">
        <v>1089</v>
      </c>
      <c r="F456" s="146" t="s">
        <v>1090</v>
      </c>
      <c r="G456" s="146" t="s">
        <v>1091</v>
      </c>
      <c r="H456" s="146" t="s">
        <v>1092</v>
      </c>
      <c r="I456" s="147" t="s">
        <v>1093</v>
      </c>
      <c r="J456" s="146" t="s">
        <v>1094</v>
      </c>
    </row>
    <row r="457" spans="1:8" ht="12.75">
      <c r="A457" s="148" t="s">
        <v>1226</v>
      </c>
      <c r="C457" s="149">
        <v>334.94100000010803</v>
      </c>
      <c r="D457" s="129">
        <v>1428891.4889698029</v>
      </c>
      <c r="F457" s="129">
        <v>32400</v>
      </c>
      <c r="H457" s="150" t="s">
        <v>1008</v>
      </c>
    </row>
    <row r="459" spans="4:8" ht="12.75">
      <c r="D459" s="129">
        <v>1450368.6631031036</v>
      </c>
      <c r="F459" s="129">
        <v>31200</v>
      </c>
      <c r="H459" s="150" t="s">
        <v>1009</v>
      </c>
    </row>
    <row r="461" spans="4:8" ht="12.75">
      <c r="D461" s="129">
        <v>1449768.8253059387</v>
      </c>
      <c r="F461" s="129">
        <v>33500</v>
      </c>
      <c r="H461" s="150" t="s">
        <v>1010</v>
      </c>
    </row>
    <row r="463" spans="1:10" ht="12.75">
      <c r="A463" s="145" t="s">
        <v>1095</v>
      </c>
      <c r="C463" s="151" t="s">
        <v>1096</v>
      </c>
      <c r="D463" s="129">
        <v>1443009.6591262817</v>
      </c>
      <c r="F463" s="129">
        <v>32366.666666666664</v>
      </c>
      <c r="H463" s="129">
        <v>1410642.9924596152</v>
      </c>
      <c r="I463" s="129">
        <v>-0.0001</v>
      </c>
      <c r="J463" s="129">
        <v>-0.0001</v>
      </c>
    </row>
    <row r="464" spans="1:8" ht="12.75">
      <c r="A464" s="128">
        <v>38389.094247685185</v>
      </c>
      <c r="C464" s="151" t="s">
        <v>1097</v>
      </c>
      <c r="D464" s="129">
        <v>12230.371939186205</v>
      </c>
      <c r="F464" s="129">
        <v>1150.362261782493</v>
      </c>
      <c r="H464" s="129">
        <v>12230.371939186205</v>
      </c>
    </row>
    <row r="466" spans="3:8" ht="12.75">
      <c r="C466" s="151" t="s">
        <v>1098</v>
      </c>
      <c r="D466" s="129">
        <v>0.8475599495703645</v>
      </c>
      <c r="F466" s="129">
        <v>3.554157348452606</v>
      </c>
      <c r="H466" s="129">
        <v>0.8670068900892614</v>
      </c>
    </row>
    <row r="467" spans="1:10" ht="12.75">
      <c r="A467" s="145" t="s">
        <v>1087</v>
      </c>
      <c r="C467" s="146" t="s">
        <v>1088</v>
      </c>
      <c r="D467" s="146" t="s">
        <v>1089</v>
      </c>
      <c r="F467" s="146" t="s">
        <v>1090</v>
      </c>
      <c r="G467" s="146" t="s">
        <v>1091</v>
      </c>
      <c r="H467" s="146" t="s">
        <v>1092</v>
      </c>
      <c r="I467" s="147" t="s">
        <v>1093</v>
      </c>
      <c r="J467" s="146" t="s">
        <v>1094</v>
      </c>
    </row>
    <row r="468" spans="1:8" ht="12.75">
      <c r="A468" s="148" t="s">
        <v>1230</v>
      </c>
      <c r="C468" s="149">
        <v>393.36599999992177</v>
      </c>
      <c r="D468" s="129">
        <v>3689549.7694015503</v>
      </c>
      <c r="F468" s="129">
        <v>17700</v>
      </c>
      <c r="G468" s="129">
        <v>14200</v>
      </c>
      <c r="H468" s="150" t="s">
        <v>1011</v>
      </c>
    </row>
    <row r="470" spans="4:8" ht="12.75">
      <c r="D470" s="129">
        <v>3485429.593986511</v>
      </c>
      <c r="F470" s="129">
        <v>15700</v>
      </c>
      <c r="G470" s="129">
        <v>13400</v>
      </c>
      <c r="H470" s="150" t="s">
        <v>1012</v>
      </c>
    </row>
    <row r="472" spans="4:8" ht="12.75">
      <c r="D472" s="129">
        <v>3667693.6993789673</v>
      </c>
      <c r="F472" s="129">
        <v>19500</v>
      </c>
      <c r="G472" s="129">
        <v>13000</v>
      </c>
      <c r="H472" s="150" t="s">
        <v>1013</v>
      </c>
    </row>
    <row r="474" spans="1:10" ht="12.75">
      <c r="A474" s="145" t="s">
        <v>1095</v>
      </c>
      <c r="C474" s="151" t="s">
        <v>1096</v>
      </c>
      <c r="D474" s="129">
        <v>3614224.3542556763</v>
      </c>
      <c r="F474" s="129">
        <v>17633.333333333332</v>
      </c>
      <c r="G474" s="129">
        <v>13533.333333333332</v>
      </c>
      <c r="H474" s="129">
        <v>3598641.0209223432</v>
      </c>
      <c r="I474" s="129">
        <v>-0.0001</v>
      </c>
      <c r="J474" s="129">
        <v>-0.0001</v>
      </c>
    </row>
    <row r="475" spans="1:8" ht="12.75">
      <c r="A475" s="128">
        <v>38389.09471064815</v>
      </c>
      <c r="C475" s="151" t="s">
        <v>1097</v>
      </c>
      <c r="D475" s="129">
        <v>112073.59034939202</v>
      </c>
      <c r="F475" s="129">
        <v>1900.8769905844338</v>
      </c>
      <c r="G475" s="129">
        <v>611.0100926607788</v>
      </c>
      <c r="H475" s="129">
        <v>112073.59034939202</v>
      </c>
    </row>
    <row r="477" spans="3:8" ht="12.75">
      <c r="C477" s="151" t="s">
        <v>1098</v>
      </c>
      <c r="D477" s="129">
        <v>3.1009029701608757</v>
      </c>
      <c r="F477" s="129">
        <v>10.780020740554447</v>
      </c>
      <c r="G477" s="129">
        <v>4.5148529014343275</v>
      </c>
      <c r="H477" s="129">
        <v>3.1143309293091748</v>
      </c>
    </row>
    <row r="478" spans="1:10" ht="12.75">
      <c r="A478" s="145" t="s">
        <v>1087</v>
      </c>
      <c r="C478" s="146" t="s">
        <v>1088</v>
      </c>
      <c r="D478" s="146" t="s">
        <v>1089</v>
      </c>
      <c r="F478" s="146" t="s">
        <v>1090</v>
      </c>
      <c r="G478" s="146" t="s">
        <v>1091</v>
      </c>
      <c r="H478" s="146" t="s">
        <v>1092</v>
      </c>
      <c r="I478" s="147" t="s">
        <v>1093</v>
      </c>
      <c r="J478" s="146" t="s">
        <v>1094</v>
      </c>
    </row>
    <row r="479" spans="1:8" ht="12.75">
      <c r="A479" s="148" t="s">
        <v>1224</v>
      </c>
      <c r="C479" s="149">
        <v>396.15199999976903</v>
      </c>
      <c r="D479" s="129">
        <v>4307643.150665283</v>
      </c>
      <c r="F479" s="129">
        <v>90400</v>
      </c>
      <c r="G479" s="129">
        <v>84800</v>
      </c>
      <c r="H479" s="150" t="s">
        <v>1014</v>
      </c>
    </row>
    <row r="481" spans="4:8" ht="12.75">
      <c r="D481" s="129">
        <v>4268999.1089401245</v>
      </c>
      <c r="F481" s="129">
        <v>87900</v>
      </c>
      <c r="G481" s="129">
        <v>87100</v>
      </c>
      <c r="H481" s="150" t="s">
        <v>1015</v>
      </c>
    </row>
    <row r="483" spans="4:8" ht="12.75">
      <c r="D483" s="129">
        <v>4244281.682495117</v>
      </c>
      <c r="F483" s="129">
        <v>87400</v>
      </c>
      <c r="G483" s="129">
        <v>86500</v>
      </c>
      <c r="H483" s="150" t="s">
        <v>1016</v>
      </c>
    </row>
    <row r="485" spans="1:10" ht="12.75">
      <c r="A485" s="145" t="s">
        <v>1095</v>
      </c>
      <c r="C485" s="151" t="s">
        <v>1096</v>
      </c>
      <c r="D485" s="129">
        <v>4273641.314033508</v>
      </c>
      <c r="F485" s="129">
        <v>88566.66666666666</v>
      </c>
      <c r="G485" s="129">
        <v>86133.33333333334</v>
      </c>
      <c r="H485" s="129">
        <v>4186278.293819478</v>
      </c>
      <c r="I485" s="129">
        <v>-0.0001</v>
      </c>
      <c r="J485" s="129">
        <v>-0.0001</v>
      </c>
    </row>
    <row r="486" spans="1:8" ht="12.75">
      <c r="A486" s="128">
        <v>38389.09517361111</v>
      </c>
      <c r="C486" s="151" t="s">
        <v>1097</v>
      </c>
      <c r="D486" s="129">
        <v>31934.800191483897</v>
      </c>
      <c r="F486" s="129">
        <v>1607.2751268321592</v>
      </c>
      <c r="G486" s="129">
        <v>1193.0353445448854</v>
      </c>
      <c r="H486" s="129">
        <v>31934.800191483897</v>
      </c>
    </row>
    <row r="488" spans="3:8" ht="12.75">
      <c r="C488" s="151" t="s">
        <v>1098</v>
      </c>
      <c r="D488" s="129">
        <v>0.7472503620418134</v>
      </c>
      <c r="F488" s="129">
        <v>1.8147630336832816</v>
      </c>
      <c r="G488" s="129">
        <v>1.3851029541929785</v>
      </c>
      <c r="H488" s="129">
        <v>0.7628446546096012</v>
      </c>
    </row>
    <row r="489" spans="1:10" ht="12.75">
      <c r="A489" s="145" t="s">
        <v>1087</v>
      </c>
      <c r="C489" s="146" t="s">
        <v>1088</v>
      </c>
      <c r="D489" s="146" t="s">
        <v>1089</v>
      </c>
      <c r="F489" s="146" t="s">
        <v>1090</v>
      </c>
      <c r="G489" s="146" t="s">
        <v>1091</v>
      </c>
      <c r="H489" s="146" t="s">
        <v>1092</v>
      </c>
      <c r="I489" s="147" t="s">
        <v>1093</v>
      </c>
      <c r="J489" s="146" t="s">
        <v>1094</v>
      </c>
    </row>
    <row r="490" spans="1:8" ht="12.75">
      <c r="A490" s="148" t="s">
        <v>1231</v>
      </c>
      <c r="C490" s="149">
        <v>589.5920000001788</v>
      </c>
      <c r="D490" s="129">
        <v>415070.2272410393</v>
      </c>
      <c r="F490" s="129">
        <v>4110</v>
      </c>
      <c r="G490" s="129">
        <v>3270</v>
      </c>
      <c r="H490" s="150" t="s">
        <v>1017</v>
      </c>
    </row>
    <row r="492" spans="4:8" ht="12.75">
      <c r="D492" s="129">
        <v>403596.1126885414</v>
      </c>
      <c r="F492" s="129">
        <v>3830</v>
      </c>
      <c r="G492" s="129">
        <v>3290.0000000037253</v>
      </c>
      <c r="H492" s="150" t="s">
        <v>1018</v>
      </c>
    </row>
    <row r="494" spans="4:8" ht="12.75">
      <c r="D494" s="129">
        <v>393033.3784480095</v>
      </c>
      <c r="F494" s="129">
        <v>3859.9999999962747</v>
      </c>
      <c r="G494" s="129">
        <v>3400</v>
      </c>
      <c r="H494" s="150" t="s">
        <v>1019</v>
      </c>
    </row>
    <row r="496" spans="1:10" ht="12.75">
      <c r="A496" s="145" t="s">
        <v>1095</v>
      </c>
      <c r="C496" s="151" t="s">
        <v>1096</v>
      </c>
      <c r="D496" s="129">
        <v>403899.90612586343</v>
      </c>
      <c r="F496" s="129">
        <v>3933.3333333320916</v>
      </c>
      <c r="G496" s="129">
        <v>3320.0000000012415</v>
      </c>
      <c r="H496" s="129">
        <v>400273.2394591967</v>
      </c>
      <c r="I496" s="129">
        <v>-0.0001</v>
      </c>
      <c r="J496" s="129">
        <v>-0.0001</v>
      </c>
    </row>
    <row r="497" spans="1:8" ht="12.75">
      <c r="A497" s="128">
        <v>38389.095671296294</v>
      </c>
      <c r="C497" s="151" t="s">
        <v>1097</v>
      </c>
      <c r="D497" s="129">
        <v>11021.564953360565</v>
      </c>
      <c r="F497" s="129">
        <v>153.73136743554824</v>
      </c>
      <c r="G497" s="129">
        <v>69.99999999918256</v>
      </c>
      <c r="H497" s="129">
        <v>11021.564953360565</v>
      </c>
    </row>
    <row r="499" spans="3:8" ht="12.75">
      <c r="C499" s="151" t="s">
        <v>1098</v>
      </c>
      <c r="D499" s="129">
        <v>2.728786213167879</v>
      </c>
      <c r="F499" s="129">
        <v>3.908424595820257</v>
      </c>
      <c r="G499" s="129">
        <v>2.10843373491435</v>
      </c>
      <c r="H499" s="129">
        <v>2.7535103191638894</v>
      </c>
    </row>
    <row r="500" spans="1:10" ht="12.75">
      <c r="A500" s="145" t="s">
        <v>1087</v>
      </c>
      <c r="C500" s="146" t="s">
        <v>1088</v>
      </c>
      <c r="D500" s="146" t="s">
        <v>1089</v>
      </c>
      <c r="F500" s="146" t="s">
        <v>1090</v>
      </c>
      <c r="G500" s="146" t="s">
        <v>1091</v>
      </c>
      <c r="H500" s="146" t="s">
        <v>1092</v>
      </c>
      <c r="I500" s="147" t="s">
        <v>1093</v>
      </c>
      <c r="J500" s="146" t="s">
        <v>1094</v>
      </c>
    </row>
    <row r="501" spans="1:8" ht="12.75">
      <c r="A501" s="148" t="s">
        <v>1232</v>
      </c>
      <c r="C501" s="149">
        <v>766.4900000002235</v>
      </c>
      <c r="D501" s="129">
        <v>23755.85402160883</v>
      </c>
      <c r="F501" s="129">
        <v>1896</v>
      </c>
      <c r="G501" s="129">
        <v>2071</v>
      </c>
      <c r="H501" s="150" t="s">
        <v>1020</v>
      </c>
    </row>
    <row r="503" spans="4:8" ht="12.75">
      <c r="D503" s="129">
        <v>23514.266862243414</v>
      </c>
      <c r="F503" s="129">
        <v>1829.9999999981374</v>
      </c>
      <c r="G503" s="129">
        <v>1910.9999999981374</v>
      </c>
      <c r="H503" s="150" t="s">
        <v>1021</v>
      </c>
    </row>
    <row r="505" spans="4:8" ht="12.75">
      <c r="D505" s="129">
        <v>22709.91680407524</v>
      </c>
      <c r="F505" s="129">
        <v>1844</v>
      </c>
      <c r="G505" s="129">
        <v>1853</v>
      </c>
      <c r="H505" s="150" t="s">
        <v>1022</v>
      </c>
    </row>
    <row r="507" spans="1:10" ht="12.75">
      <c r="A507" s="145" t="s">
        <v>1095</v>
      </c>
      <c r="C507" s="151" t="s">
        <v>1096</v>
      </c>
      <c r="D507" s="129">
        <v>23326.679229309164</v>
      </c>
      <c r="F507" s="129">
        <v>1856.6666666660458</v>
      </c>
      <c r="G507" s="129">
        <v>1944.9999999993793</v>
      </c>
      <c r="H507" s="129">
        <v>21424.12231874068</v>
      </c>
      <c r="I507" s="129">
        <v>-0.0001</v>
      </c>
      <c r="J507" s="129">
        <v>-0.0001</v>
      </c>
    </row>
    <row r="508" spans="1:8" ht="12.75">
      <c r="A508" s="128">
        <v>38389.09615740741</v>
      </c>
      <c r="C508" s="151" t="s">
        <v>1097</v>
      </c>
      <c r="D508" s="129">
        <v>547.6203116924138</v>
      </c>
      <c r="F508" s="129">
        <v>34.77547028270647</v>
      </c>
      <c r="G508" s="129">
        <v>112.90704141045757</v>
      </c>
      <c r="H508" s="129">
        <v>547.6203116924138</v>
      </c>
    </row>
    <row r="510" spans="3:8" ht="12.75">
      <c r="C510" s="151" t="s">
        <v>1098</v>
      </c>
      <c r="D510" s="129">
        <v>2.347613675779225</v>
      </c>
      <c r="F510" s="129">
        <v>1.87300558075681</v>
      </c>
      <c r="G510" s="129">
        <v>5.804989275603785</v>
      </c>
      <c r="H510" s="129">
        <v>2.5560921635206726</v>
      </c>
    </row>
    <row r="511" spans="1:16" ht="12.75">
      <c r="A511" s="139" t="s">
        <v>1177</v>
      </c>
      <c r="B511" s="134" t="s">
        <v>1078</v>
      </c>
      <c r="D511" s="139" t="s">
        <v>1178</v>
      </c>
      <c r="E511" s="134" t="s">
        <v>1179</v>
      </c>
      <c r="F511" s="135" t="s">
        <v>1102</v>
      </c>
      <c r="G511" s="140" t="s">
        <v>1181</v>
      </c>
      <c r="H511" s="141">
        <v>1</v>
      </c>
      <c r="I511" s="142" t="s">
        <v>1182</v>
      </c>
      <c r="J511" s="141">
        <v>5</v>
      </c>
      <c r="K511" s="140" t="s">
        <v>1183</v>
      </c>
      <c r="L511" s="143">
        <v>1</v>
      </c>
      <c r="M511" s="140" t="s">
        <v>1184</v>
      </c>
      <c r="N511" s="144">
        <v>1</v>
      </c>
      <c r="O511" s="140" t="s">
        <v>1185</v>
      </c>
      <c r="P511" s="144">
        <v>1</v>
      </c>
    </row>
    <row r="513" spans="1:10" ht="12.75">
      <c r="A513" s="145" t="s">
        <v>1087</v>
      </c>
      <c r="C513" s="146" t="s">
        <v>1088</v>
      </c>
      <c r="D513" s="146" t="s">
        <v>1089</v>
      </c>
      <c r="F513" s="146" t="s">
        <v>1090</v>
      </c>
      <c r="G513" s="146" t="s">
        <v>1091</v>
      </c>
      <c r="H513" s="146" t="s">
        <v>1092</v>
      </c>
      <c r="I513" s="147" t="s">
        <v>1093</v>
      </c>
      <c r="J513" s="146" t="s">
        <v>1094</v>
      </c>
    </row>
    <row r="514" spans="1:8" ht="12.75">
      <c r="A514" s="148" t="s">
        <v>1209</v>
      </c>
      <c r="C514" s="149">
        <v>178.2290000000503</v>
      </c>
      <c r="D514" s="129">
        <v>340.5</v>
      </c>
      <c r="F514" s="129">
        <v>344</v>
      </c>
      <c r="G514" s="129">
        <v>325</v>
      </c>
      <c r="H514" s="150" t="s">
        <v>1023</v>
      </c>
    </row>
    <row r="516" spans="4:8" ht="12.75">
      <c r="D516" s="129">
        <v>359.1148503147997</v>
      </c>
      <c r="F516" s="129">
        <v>337</v>
      </c>
      <c r="G516" s="129">
        <v>344</v>
      </c>
      <c r="H516" s="150" t="s">
        <v>1024</v>
      </c>
    </row>
    <row r="518" spans="4:8" ht="12.75">
      <c r="D518" s="129">
        <v>318</v>
      </c>
      <c r="F518" s="129">
        <v>357</v>
      </c>
      <c r="G518" s="129">
        <v>326</v>
      </c>
      <c r="H518" s="150" t="s">
        <v>1025</v>
      </c>
    </row>
    <row r="520" spans="1:8" ht="12.75">
      <c r="A520" s="145" t="s">
        <v>1095</v>
      </c>
      <c r="C520" s="151" t="s">
        <v>1096</v>
      </c>
      <c r="D520" s="129">
        <v>339.20495010493323</v>
      </c>
      <c r="F520" s="129">
        <v>346</v>
      </c>
      <c r="G520" s="129">
        <v>331.66666666666663</v>
      </c>
      <c r="H520" s="129">
        <v>3.4002081244590334</v>
      </c>
    </row>
    <row r="521" spans="1:8" ht="12.75">
      <c r="A521" s="128">
        <v>38389.098449074074</v>
      </c>
      <c r="C521" s="151" t="s">
        <v>1097</v>
      </c>
      <c r="D521" s="129">
        <v>20.587996375925712</v>
      </c>
      <c r="F521" s="129">
        <v>10.14889156509222</v>
      </c>
      <c r="G521" s="129">
        <v>10.692676621563626</v>
      </c>
      <c r="H521" s="129">
        <v>20.587996375925712</v>
      </c>
    </row>
    <row r="523" spans="3:8" ht="12.75">
      <c r="C523" s="151" t="s">
        <v>1098</v>
      </c>
      <c r="D523" s="129">
        <v>6.069485828422258</v>
      </c>
      <c r="F523" s="129">
        <v>2.933205654650931</v>
      </c>
      <c r="G523" s="129">
        <v>3.22392259946642</v>
      </c>
      <c r="H523" s="129">
        <v>605.4922411315991</v>
      </c>
    </row>
    <row r="524" spans="1:10" ht="12.75">
      <c r="A524" s="145" t="s">
        <v>1087</v>
      </c>
      <c r="C524" s="146" t="s">
        <v>1088</v>
      </c>
      <c r="D524" s="146" t="s">
        <v>1089</v>
      </c>
      <c r="F524" s="146" t="s">
        <v>1090</v>
      </c>
      <c r="G524" s="146" t="s">
        <v>1091</v>
      </c>
      <c r="H524" s="146" t="s">
        <v>1092</v>
      </c>
      <c r="I524" s="147" t="s">
        <v>1093</v>
      </c>
      <c r="J524" s="146" t="s">
        <v>1094</v>
      </c>
    </row>
    <row r="525" spans="1:8" ht="12.75">
      <c r="A525" s="148" t="s">
        <v>1225</v>
      </c>
      <c r="C525" s="149">
        <v>251.61100000003353</v>
      </c>
      <c r="D525" s="129">
        <v>3330179.7597236633</v>
      </c>
      <c r="F525" s="129">
        <v>26900</v>
      </c>
      <c r="G525" s="129">
        <v>22600</v>
      </c>
      <c r="H525" s="150" t="s">
        <v>1026</v>
      </c>
    </row>
    <row r="527" spans="4:8" ht="12.75">
      <c r="D527" s="129">
        <v>3294104.4694252014</v>
      </c>
      <c r="F527" s="129">
        <v>27600</v>
      </c>
      <c r="G527" s="129">
        <v>22700</v>
      </c>
      <c r="H527" s="150" t="s">
        <v>1027</v>
      </c>
    </row>
    <row r="529" spans="4:8" ht="12.75">
      <c r="D529" s="129">
        <v>3407044.004306793</v>
      </c>
      <c r="F529" s="129">
        <v>27300</v>
      </c>
      <c r="G529" s="129">
        <v>22400</v>
      </c>
      <c r="H529" s="150" t="s">
        <v>1028</v>
      </c>
    </row>
    <row r="531" spans="1:10" ht="12.75">
      <c r="A531" s="145" t="s">
        <v>1095</v>
      </c>
      <c r="C531" s="151" t="s">
        <v>1096</v>
      </c>
      <c r="D531" s="129">
        <v>3343776.077818553</v>
      </c>
      <c r="F531" s="129">
        <v>27266.666666666664</v>
      </c>
      <c r="G531" s="129">
        <v>22566.666666666664</v>
      </c>
      <c r="H531" s="129">
        <v>3318882.576540714</v>
      </c>
      <c r="I531" s="129">
        <v>-0.0001</v>
      </c>
      <c r="J531" s="129">
        <v>-0.0001</v>
      </c>
    </row>
    <row r="532" spans="1:8" ht="12.75">
      <c r="A532" s="128">
        <v>38389.098958333336</v>
      </c>
      <c r="C532" s="151" t="s">
        <v>1097</v>
      </c>
      <c r="D532" s="129">
        <v>57684.30925407706</v>
      </c>
      <c r="F532" s="129">
        <v>351.1884584284246</v>
      </c>
      <c r="G532" s="129">
        <v>152.7525231651947</v>
      </c>
      <c r="H532" s="129">
        <v>57684.30925407706</v>
      </c>
    </row>
    <row r="534" spans="3:8" ht="12.75">
      <c r="C534" s="151" t="s">
        <v>1098</v>
      </c>
      <c r="D534" s="129">
        <v>1.72512476647987</v>
      </c>
      <c r="F534" s="129">
        <v>1.2879772314000908</v>
      </c>
      <c r="G534" s="129">
        <v>0.6768944896537432</v>
      </c>
      <c r="H534" s="129">
        <v>1.7380641804508097</v>
      </c>
    </row>
    <row r="535" spans="1:10" ht="12.75">
      <c r="A535" s="145" t="s">
        <v>1087</v>
      </c>
      <c r="C535" s="146" t="s">
        <v>1088</v>
      </c>
      <c r="D535" s="146" t="s">
        <v>1089</v>
      </c>
      <c r="F535" s="146" t="s">
        <v>1090</v>
      </c>
      <c r="G535" s="146" t="s">
        <v>1091</v>
      </c>
      <c r="H535" s="146" t="s">
        <v>1092</v>
      </c>
      <c r="I535" s="147" t="s">
        <v>1093</v>
      </c>
      <c r="J535" s="146" t="s">
        <v>1094</v>
      </c>
    </row>
    <row r="536" spans="1:8" ht="12.75">
      <c r="A536" s="148" t="s">
        <v>1228</v>
      </c>
      <c r="C536" s="149">
        <v>257.6099999998696</v>
      </c>
      <c r="D536" s="129">
        <v>275060.5324869156</v>
      </c>
      <c r="F536" s="129">
        <v>10250</v>
      </c>
      <c r="G536" s="129">
        <v>8977.5</v>
      </c>
      <c r="H536" s="150" t="s">
        <v>1029</v>
      </c>
    </row>
    <row r="538" spans="4:8" ht="12.75">
      <c r="D538" s="129">
        <v>256371.46144104004</v>
      </c>
      <c r="F538" s="129">
        <v>10425</v>
      </c>
      <c r="G538" s="129">
        <v>9230</v>
      </c>
      <c r="H538" s="150" t="s">
        <v>1030</v>
      </c>
    </row>
    <row r="540" spans="4:8" ht="12.75">
      <c r="D540" s="129">
        <v>272587.24057626724</v>
      </c>
      <c r="F540" s="129">
        <v>9800</v>
      </c>
      <c r="G540" s="129">
        <v>9032.5</v>
      </c>
      <c r="H540" s="150" t="s">
        <v>1031</v>
      </c>
    </row>
    <row r="542" spans="1:10" ht="12.75">
      <c r="A542" s="145" t="s">
        <v>1095</v>
      </c>
      <c r="C542" s="151" t="s">
        <v>1096</v>
      </c>
      <c r="D542" s="129">
        <v>268006.4115014076</v>
      </c>
      <c r="F542" s="129">
        <v>10158.333333333334</v>
      </c>
      <c r="G542" s="129">
        <v>9080</v>
      </c>
      <c r="H542" s="129">
        <v>258387.24483474094</v>
      </c>
      <c r="I542" s="129">
        <v>-0.0001</v>
      </c>
      <c r="J542" s="129">
        <v>-0.0001</v>
      </c>
    </row>
    <row r="543" spans="1:8" ht="12.75">
      <c r="A543" s="128">
        <v>38389.09960648148</v>
      </c>
      <c r="C543" s="151" t="s">
        <v>1097</v>
      </c>
      <c r="D543" s="129">
        <v>10151.76538338322</v>
      </c>
      <c r="F543" s="129">
        <v>322.4257020358851</v>
      </c>
      <c r="G543" s="129">
        <v>132.782717248895</v>
      </c>
      <c r="H543" s="129">
        <v>10151.76538338322</v>
      </c>
    </row>
    <row r="545" spans="3:8" ht="12.75">
      <c r="C545" s="151" t="s">
        <v>1098</v>
      </c>
      <c r="D545" s="129">
        <v>3.7878815385466624</v>
      </c>
      <c r="F545" s="129">
        <v>3.1740019888684334</v>
      </c>
      <c r="G545" s="129">
        <v>1.4623647274107379</v>
      </c>
      <c r="H545" s="129">
        <v>3.928895712277158</v>
      </c>
    </row>
    <row r="546" spans="1:10" ht="12.75">
      <c r="A546" s="145" t="s">
        <v>1087</v>
      </c>
      <c r="C546" s="146" t="s">
        <v>1088</v>
      </c>
      <c r="D546" s="146" t="s">
        <v>1089</v>
      </c>
      <c r="F546" s="146" t="s">
        <v>1090</v>
      </c>
      <c r="G546" s="146" t="s">
        <v>1091</v>
      </c>
      <c r="H546" s="146" t="s">
        <v>1092</v>
      </c>
      <c r="I546" s="147" t="s">
        <v>1093</v>
      </c>
      <c r="J546" s="146" t="s">
        <v>1094</v>
      </c>
    </row>
    <row r="547" spans="1:8" ht="12.75">
      <c r="A547" s="148" t="s">
        <v>1227</v>
      </c>
      <c r="C547" s="149">
        <v>259.9399999999441</v>
      </c>
      <c r="D547" s="129">
        <v>2653734.6640586853</v>
      </c>
      <c r="F547" s="129">
        <v>20800</v>
      </c>
      <c r="G547" s="129">
        <v>19075</v>
      </c>
      <c r="H547" s="150" t="s">
        <v>1032</v>
      </c>
    </row>
    <row r="549" spans="4:8" ht="12.75">
      <c r="D549" s="129">
        <v>2651257.635623932</v>
      </c>
      <c r="F549" s="129">
        <v>21375</v>
      </c>
      <c r="G549" s="129">
        <v>19075</v>
      </c>
      <c r="H549" s="150" t="s">
        <v>1033</v>
      </c>
    </row>
    <row r="551" spans="4:8" ht="12.75">
      <c r="D551" s="129">
        <v>2617266.7776031494</v>
      </c>
      <c r="F551" s="129">
        <v>21125</v>
      </c>
      <c r="G551" s="129">
        <v>19225</v>
      </c>
      <c r="H551" s="150" t="s">
        <v>1034</v>
      </c>
    </row>
    <row r="553" spans="1:10" ht="12.75">
      <c r="A553" s="145" t="s">
        <v>1095</v>
      </c>
      <c r="C553" s="151" t="s">
        <v>1096</v>
      </c>
      <c r="D553" s="129">
        <v>2640753.0257619224</v>
      </c>
      <c r="F553" s="129">
        <v>21100</v>
      </c>
      <c r="G553" s="129">
        <v>19125</v>
      </c>
      <c r="H553" s="129">
        <v>2620630.5510144476</v>
      </c>
      <c r="I553" s="129">
        <v>-0.0001</v>
      </c>
      <c r="J553" s="129">
        <v>-0.0001</v>
      </c>
    </row>
    <row r="554" spans="1:8" ht="12.75">
      <c r="A554" s="128">
        <v>38389.100277777776</v>
      </c>
      <c r="C554" s="151" t="s">
        <v>1097</v>
      </c>
      <c r="D554" s="129">
        <v>20377.360155288352</v>
      </c>
      <c r="F554" s="129">
        <v>288.31406486676985</v>
      </c>
      <c r="G554" s="129">
        <v>86.60254037844386</v>
      </c>
      <c r="H554" s="129">
        <v>20377.360155288352</v>
      </c>
    </row>
    <row r="556" spans="3:8" ht="12.75">
      <c r="C556" s="151" t="s">
        <v>1098</v>
      </c>
      <c r="D556" s="129">
        <v>0.771649599810985</v>
      </c>
      <c r="F556" s="129">
        <v>1.3664173690368238</v>
      </c>
      <c r="G556" s="129">
        <v>0.4528237405408829</v>
      </c>
      <c r="H556" s="129">
        <v>0.777574700386526</v>
      </c>
    </row>
    <row r="557" spans="1:10" ht="12.75">
      <c r="A557" s="145" t="s">
        <v>1087</v>
      </c>
      <c r="C557" s="146" t="s">
        <v>1088</v>
      </c>
      <c r="D557" s="146" t="s">
        <v>1089</v>
      </c>
      <c r="F557" s="146" t="s">
        <v>1090</v>
      </c>
      <c r="G557" s="146" t="s">
        <v>1091</v>
      </c>
      <c r="H557" s="146" t="s">
        <v>1092</v>
      </c>
      <c r="I557" s="147" t="s">
        <v>1093</v>
      </c>
      <c r="J557" s="146" t="s">
        <v>1094</v>
      </c>
    </row>
    <row r="558" spans="1:8" ht="12.75">
      <c r="A558" s="148" t="s">
        <v>1229</v>
      </c>
      <c r="C558" s="149">
        <v>285.2129999999888</v>
      </c>
      <c r="D558" s="129">
        <v>4508525.8282318115</v>
      </c>
      <c r="F558" s="129">
        <v>23925</v>
      </c>
      <c r="G558" s="129">
        <v>21075</v>
      </c>
      <c r="H558" s="150" t="s">
        <v>1035</v>
      </c>
    </row>
    <row r="560" spans="4:8" ht="12.75">
      <c r="D560" s="129">
        <v>4214202.142211914</v>
      </c>
      <c r="F560" s="129">
        <v>24100</v>
      </c>
      <c r="G560" s="129">
        <v>20775</v>
      </c>
      <c r="H560" s="150" t="s">
        <v>813</v>
      </c>
    </row>
    <row r="562" spans="4:8" ht="12.75">
      <c r="D562" s="129">
        <v>4307799.109718323</v>
      </c>
      <c r="F562" s="129">
        <v>25125</v>
      </c>
      <c r="G562" s="129">
        <v>23625</v>
      </c>
      <c r="H562" s="150" t="s">
        <v>814</v>
      </c>
    </row>
    <row r="564" spans="1:10" ht="12.75">
      <c r="A564" s="145" t="s">
        <v>1095</v>
      </c>
      <c r="C564" s="151" t="s">
        <v>1096</v>
      </c>
      <c r="D564" s="129">
        <v>4343509.026720683</v>
      </c>
      <c r="F564" s="129">
        <v>24383.333333333336</v>
      </c>
      <c r="G564" s="129">
        <v>21825</v>
      </c>
      <c r="H564" s="129">
        <v>4320540.081803712</v>
      </c>
      <c r="I564" s="129">
        <v>-0.0001</v>
      </c>
      <c r="J564" s="129">
        <v>-0.0001</v>
      </c>
    </row>
    <row r="565" spans="1:8" ht="12.75">
      <c r="A565" s="128">
        <v>38389.100960648146</v>
      </c>
      <c r="C565" s="151" t="s">
        <v>1097</v>
      </c>
      <c r="D565" s="129">
        <v>150376.21709339545</v>
      </c>
      <c r="F565" s="129">
        <v>648.2347825698135</v>
      </c>
      <c r="G565" s="129">
        <v>1566.0459763365825</v>
      </c>
      <c r="H565" s="129">
        <v>150376.21709339545</v>
      </c>
    </row>
    <row r="567" spans="3:8" ht="12.75">
      <c r="C567" s="151" t="s">
        <v>1098</v>
      </c>
      <c r="D567" s="129">
        <v>3.4620905854759645</v>
      </c>
      <c r="F567" s="129">
        <v>2.658515854695066</v>
      </c>
      <c r="G567" s="129">
        <v>7.175468391003811</v>
      </c>
      <c r="H567" s="129">
        <v>3.4804958233512635</v>
      </c>
    </row>
    <row r="568" spans="1:10" ht="12.75">
      <c r="A568" s="145" t="s">
        <v>1087</v>
      </c>
      <c r="C568" s="146" t="s">
        <v>1088</v>
      </c>
      <c r="D568" s="146" t="s">
        <v>1089</v>
      </c>
      <c r="F568" s="146" t="s">
        <v>1090</v>
      </c>
      <c r="G568" s="146" t="s">
        <v>1091</v>
      </c>
      <c r="H568" s="146" t="s">
        <v>1092</v>
      </c>
      <c r="I568" s="147" t="s">
        <v>1093</v>
      </c>
      <c r="J568" s="146" t="s">
        <v>1094</v>
      </c>
    </row>
    <row r="569" spans="1:8" ht="12.75">
      <c r="A569" s="148" t="s">
        <v>1225</v>
      </c>
      <c r="C569" s="149">
        <v>288.1579999998212</v>
      </c>
      <c r="D569" s="129">
        <v>325660.5684156418</v>
      </c>
      <c r="F569" s="129">
        <v>4120</v>
      </c>
      <c r="G569" s="129">
        <v>3690.0000000037253</v>
      </c>
      <c r="H569" s="150" t="s">
        <v>815</v>
      </c>
    </row>
    <row r="571" spans="4:8" ht="12.75">
      <c r="D571" s="129">
        <v>346215.91322374344</v>
      </c>
      <c r="F571" s="129">
        <v>4120</v>
      </c>
      <c r="G571" s="129">
        <v>3690.0000000037253</v>
      </c>
      <c r="H571" s="150" t="s">
        <v>816</v>
      </c>
    </row>
    <row r="573" spans="4:8" ht="12.75">
      <c r="D573" s="129">
        <v>328504.96090984344</v>
      </c>
      <c r="F573" s="129">
        <v>4120</v>
      </c>
      <c r="G573" s="129">
        <v>3690.0000000037253</v>
      </c>
      <c r="H573" s="150" t="s">
        <v>817</v>
      </c>
    </row>
    <row r="575" spans="1:10" ht="12.75">
      <c r="A575" s="145" t="s">
        <v>1095</v>
      </c>
      <c r="C575" s="151" t="s">
        <v>1096</v>
      </c>
      <c r="D575" s="129">
        <v>333460.4808497429</v>
      </c>
      <c r="F575" s="129">
        <v>4120</v>
      </c>
      <c r="G575" s="129">
        <v>3690.0000000037253</v>
      </c>
      <c r="H575" s="129">
        <v>329558.8104957588</v>
      </c>
      <c r="I575" s="129">
        <v>-0.0001</v>
      </c>
      <c r="J575" s="129">
        <v>-0.0001</v>
      </c>
    </row>
    <row r="576" spans="1:8" ht="12.75">
      <c r="A576" s="128">
        <v>38389.10138888889</v>
      </c>
      <c r="C576" s="151" t="s">
        <v>1097</v>
      </c>
      <c r="D576" s="129">
        <v>11137.703239494293</v>
      </c>
      <c r="G576" s="129">
        <v>5.638186222554939E-05</v>
      </c>
      <c r="H576" s="129">
        <v>11137.703239494293</v>
      </c>
    </row>
    <row r="578" spans="3:8" ht="12.75">
      <c r="C578" s="151" t="s">
        <v>1098</v>
      </c>
      <c r="D578" s="129">
        <v>3.340036939643513</v>
      </c>
      <c r="F578" s="129">
        <v>0</v>
      </c>
      <c r="G578" s="129">
        <v>1.5279637459483052E-06</v>
      </c>
      <c r="H578" s="129">
        <v>3.3795798761197515</v>
      </c>
    </row>
    <row r="579" spans="1:10" ht="12.75">
      <c r="A579" s="145" t="s">
        <v>1087</v>
      </c>
      <c r="C579" s="146" t="s">
        <v>1088</v>
      </c>
      <c r="D579" s="146" t="s">
        <v>1089</v>
      </c>
      <c r="F579" s="146" t="s">
        <v>1090</v>
      </c>
      <c r="G579" s="146" t="s">
        <v>1091</v>
      </c>
      <c r="H579" s="146" t="s">
        <v>1092</v>
      </c>
      <c r="I579" s="147" t="s">
        <v>1093</v>
      </c>
      <c r="J579" s="146" t="s">
        <v>1094</v>
      </c>
    </row>
    <row r="580" spans="1:8" ht="12.75">
      <c r="A580" s="148" t="s">
        <v>1226</v>
      </c>
      <c r="C580" s="149">
        <v>334.94100000010803</v>
      </c>
      <c r="D580" s="129">
        <v>28335.644363492727</v>
      </c>
      <c r="F580" s="129">
        <v>25700</v>
      </c>
      <c r="H580" s="150" t="s">
        <v>818</v>
      </c>
    </row>
    <row r="582" spans="4:8" ht="12.75">
      <c r="D582" s="129">
        <v>28396.04882991314</v>
      </c>
      <c r="F582" s="129">
        <v>25400</v>
      </c>
      <c r="H582" s="150" t="s">
        <v>819</v>
      </c>
    </row>
    <row r="584" spans="4:8" ht="12.75">
      <c r="D584" s="129">
        <v>28044.78229266405</v>
      </c>
      <c r="F584" s="129">
        <v>25400</v>
      </c>
      <c r="H584" s="150" t="s">
        <v>820</v>
      </c>
    </row>
    <row r="586" spans="1:10" ht="12.75">
      <c r="A586" s="145" t="s">
        <v>1095</v>
      </c>
      <c r="C586" s="151" t="s">
        <v>1096</v>
      </c>
      <c r="D586" s="129">
        <v>28258.825162023306</v>
      </c>
      <c r="F586" s="129">
        <v>25500</v>
      </c>
      <c r="H586" s="129">
        <v>2758.825162023306</v>
      </c>
      <c r="I586" s="129">
        <v>-0.0001</v>
      </c>
      <c r="J586" s="129">
        <v>-0.0001</v>
      </c>
    </row>
    <row r="587" spans="1:8" ht="12.75">
      <c r="A587" s="128">
        <v>38389.10181712963</v>
      </c>
      <c r="C587" s="151" t="s">
        <v>1097</v>
      </c>
      <c r="D587" s="129">
        <v>187.81090845203184</v>
      </c>
      <c r="F587" s="129">
        <v>173.20508075688772</v>
      </c>
      <c r="H587" s="129">
        <v>187.81090845203184</v>
      </c>
    </row>
    <row r="589" spans="3:8" ht="12.75">
      <c r="C589" s="151" t="s">
        <v>1098</v>
      </c>
      <c r="D589" s="129">
        <v>0.6646097542102658</v>
      </c>
      <c r="F589" s="129">
        <v>0.6792356108113244</v>
      </c>
      <c r="H589" s="129">
        <v>6.807640840650171</v>
      </c>
    </row>
    <row r="590" spans="1:10" ht="12.75">
      <c r="A590" s="145" t="s">
        <v>1087</v>
      </c>
      <c r="C590" s="146" t="s">
        <v>1088</v>
      </c>
      <c r="D590" s="146" t="s">
        <v>1089</v>
      </c>
      <c r="F590" s="146" t="s">
        <v>1090</v>
      </c>
      <c r="G590" s="146" t="s">
        <v>1091</v>
      </c>
      <c r="H590" s="146" t="s">
        <v>1092</v>
      </c>
      <c r="I590" s="147" t="s">
        <v>1093</v>
      </c>
      <c r="J590" s="146" t="s">
        <v>1094</v>
      </c>
    </row>
    <row r="591" spans="1:8" ht="12.75">
      <c r="A591" s="148" t="s">
        <v>1230</v>
      </c>
      <c r="C591" s="149">
        <v>393.36599999992177</v>
      </c>
      <c r="D591" s="129">
        <v>225120.3275053501</v>
      </c>
      <c r="F591" s="129">
        <v>8100</v>
      </c>
      <c r="G591" s="129">
        <v>8200</v>
      </c>
      <c r="H591" s="150" t="s">
        <v>821</v>
      </c>
    </row>
    <row r="593" spans="4:8" ht="12.75">
      <c r="D593" s="129">
        <v>221803.25155115128</v>
      </c>
      <c r="F593" s="129">
        <v>8200</v>
      </c>
      <c r="G593" s="129">
        <v>8100</v>
      </c>
      <c r="H593" s="150" t="s">
        <v>822</v>
      </c>
    </row>
    <row r="595" spans="4:8" ht="12.75">
      <c r="D595" s="129">
        <v>197064.2651808262</v>
      </c>
      <c r="F595" s="129">
        <v>8200</v>
      </c>
      <c r="G595" s="129">
        <v>8100</v>
      </c>
      <c r="H595" s="150" t="s">
        <v>823</v>
      </c>
    </row>
    <row r="597" spans="1:10" ht="12.75">
      <c r="A597" s="145" t="s">
        <v>1095</v>
      </c>
      <c r="C597" s="151" t="s">
        <v>1096</v>
      </c>
      <c r="D597" s="129">
        <v>214662.61474577588</v>
      </c>
      <c r="F597" s="129">
        <v>8166.666666666666</v>
      </c>
      <c r="G597" s="129">
        <v>8133.333333333334</v>
      </c>
      <c r="H597" s="129">
        <v>206512.61474577588</v>
      </c>
      <c r="I597" s="129">
        <v>-0.0001</v>
      </c>
      <c r="J597" s="129">
        <v>-0.0001</v>
      </c>
    </row>
    <row r="598" spans="1:8" ht="12.75">
      <c r="A598" s="128">
        <v>38389.10228009259</v>
      </c>
      <c r="C598" s="151" t="s">
        <v>1097</v>
      </c>
      <c r="D598" s="129">
        <v>15330.59616515661</v>
      </c>
      <c r="F598" s="129">
        <v>57.73502691896257</v>
      </c>
      <c r="G598" s="129">
        <v>57.73502691896257</v>
      </c>
      <c r="H598" s="129">
        <v>15330.59616515661</v>
      </c>
    </row>
    <row r="600" spans="3:8" ht="12.75">
      <c r="C600" s="151" t="s">
        <v>1098</v>
      </c>
      <c r="D600" s="129">
        <v>7.141716867332758</v>
      </c>
      <c r="F600" s="129">
        <v>0.7069595132934192</v>
      </c>
      <c r="G600" s="129">
        <v>0.7098568883479003</v>
      </c>
      <c r="H600" s="129">
        <v>7.423564020061973</v>
      </c>
    </row>
    <row r="601" spans="1:10" ht="12.75">
      <c r="A601" s="145" t="s">
        <v>1087</v>
      </c>
      <c r="C601" s="146" t="s">
        <v>1088</v>
      </c>
      <c r="D601" s="146" t="s">
        <v>1089</v>
      </c>
      <c r="F601" s="146" t="s">
        <v>1090</v>
      </c>
      <c r="G601" s="146" t="s">
        <v>1091</v>
      </c>
      <c r="H601" s="146" t="s">
        <v>1092</v>
      </c>
      <c r="I601" s="147" t="s">
        <v>1093</v>
      </c>
      <c r="J601" s="146" t="s">
        <v>1094</v>
      </c>
    </row>
    <row r="602" spans="1:8" ht="12.75">
      <c r="A602" s="148" t="s">
        <v>1224</v>
      </c>
      <c r="C602" s="149">
        <v>396.15199999976903</v>
      </c>
      <c r="D602" s="129">
        <v>268619.32719421387</v>
      </c>
      <c r="F602" s="129">
        <v>66100</v>
      </c>
      <c r="G602" s="129">
        <v>66300</v>
      </c>
      <c r="H602" s="150" t="s">
        <v>824</v>
      </c>
    </row>
    <row r="604" spans="4:8" ht="12.75">
      <c r="D604" s="129">
        <v>261054.26128721237</v>
      </c>
      <c r="F604" s="129">
        <v>67100</v>
      </c>
      <c r="G604" s="129">
        <v>66500</v>
      </c>
      <c r="H604" s="150" t="s">
        <v>825</v>
      </c>
    </row>
    <row r="606" spans="4:8" ht="12.75">
      <c r="D606" s="129">
        <v>282930.377948761</v>
      </c>
      <c r="F606" s="129">
        <v>66600</v>
      </c>
      <c r="G606" s="129">
        <v>66800</v>
      </c>
      <c r="H606" s="150" t="s">
        <v>826</v>
      </c>
    </row>
    <row r="608" spans="1:10" ht="12.75">
      <c r="A608" s="145" t="s">
        <v>1095</v>
      </c>
      <c r="C608" s="151" t="s">
        <v>1096</v>
      </c>
      <c r="D608" s="129">
        <v>270867.9888100624</v>
      </c>
      <c r="F608" s="129">
        <v>66600</v>
      </c>
      <c r="G608" s="129">
        <v>66533.33333333333</v>
      </c>
      <c r="H608" s="129">
        <v>204300.96542520312</v>
      </c>
      <c r="I608" s="129">
        <v>-0.0001</v>
      </c>
      <c r="J608" s="129">
        <v>-0.0001</v>
      </c>
    </row>
    <row r="609" spans="1:8" ht="12.75">
      <c r="A609" s="128">
        <v>38389.102743055555</v>
      </c>
      <c r="C609" s="151" t="s">
        <v>1097</v>
      </c>
      <c r="D609" s="129">
        <v>11110.06207653112</v>
      </c>
      <c r="F609" s="129">
        <v>500</v>
      </c>
      <c r="G609" s="129">
        <v>251.66114784235833</v>
      </c>
      <c r="H609" s="129">
        <v>11110.06207653112</v>
      </c>
    </row>
    <row r="611" spans="3:8" ht="12.75">
      <c r="C611" s="151" t="s">
        <v>1098</v>
      </c>
      <c r="D611" s="129">
        <v>4.101651924739508</v>
      </c>
      <c r="F611" s="129">
        <v>0.7507507507507508</v>
      </c>
      <c r="G611" s="129">
        <v>0.3782482181999374</v>
      </c>
      <c r="H611" s="129">
        <v>5.438085940224613</v>
      </c>
    </row>
    <row r="612" spans="1:10" ht="12.75">
      <c r="A612" s="145" t="s">
        <v>1087</v>
      </c>
      <c r="C612" s="146" t="s">
        <v>1088</v>
      </c>
      <c r="D612" s="146" t="s">
        <v>1089</v>
      </c>
      <c r="F612" s="146" t="s">
        <v>1090</v>
      </c>
      <c r="G612" s="146" t="s">
        <v>1091</v>
      </c>
      <c r="H612" s="146" t="s">
        <v>1092</v>
      </c>
      <c r="I612" s="147" t="s">
        <v>1093</v>
      </c>
      <c r="J612" s="146" t="s">
        <v>1094</v>
      </c>
    </row>
    <row r="613" spans="1:8" ht="12.75">
      <c r="A613" s="148" t="s">
        <v>1231</v>
      </c>
      <c r="C613" s="149">
        <v>589.5920000001788</v>
      </c>
      <c r="D613" s="129">
        <v>12890.69850474596</v>
      </c>
      <c r="F613" s="129">
        <v>2120</v>
      </c>
      <c r="G613" s="129">
        <v>2070</v>
      </c>
      <c r="H613" s="150" t="s">
        <v>827</v>
      </c>
    </row>
    <row r="615" spans="4:8" ht="12.75">
      <c r="D615" s="129">
        <v>12955.370985299349</v>
      </c>
      <c r="F615" s="129">
        <v>2060</v>
      </c>
      <c r="G615" s="129">
        <v>2040</v>
      </c>
      <c r="H615" s="150" t="s">
        <v>828</v>
      </c>
    </row>
    <row r="617" spans="4:8" ht="12.75">
      <c r="D617" s="129">
        <v>13030.552757158875</v>
      </c>
      <c r="F617" s="129">
        <v>2060</v>
      </c>
      <c r="G617" s="129">
        <v>2060</v>
      </c>
      <c r="H617" s="150" t="s">
        <v>829</v>
      </c>
    </row>
    <row r="619" spans="1:10" ht="12.75">
      <c r="A619" s="145" t="s">
        <v>1095</v>
      </c>
      <c r="C619" s="151" t="s">
        <v>1096</v>
      </c>
      <c r="D619" s="129">
        <v>12958.874082401395</v>
      </c>
      <c r="F619" s="129">
        <v>2080</v>
      </c>
      <c r="G619" s="129">
        <v>2056.6666666666665</v>
      </c>
      <c r="H619" s="129">
        <v>10890.540749068063</v>
      </c>
      <c r="I619" s="129">
        <v>-0.0001</v>
      </c>
      <c r="J619" s="129">
        <v>-0.0001</v>
      </c>
    </row>
    <row r="620" spans="1:8" ht="12.75">
      <c r="A620" s="128">
        <v>38389.10322916666</v>
      </c>
      <c r="C620" s="151" t="s">
        <v>1097</v>
      </c>
      <c r="D620" s="129">
        <v>69.9929049727256</v>
      </c>
      <c r="F620" s="129">
        <v>34.64101615137754</v>
      </c>
      <c r="G620" s="129">
        <v>15.275252316519468</v>
      </c>
      <c r="H620" s="129">
        <v>69.9929049727256</v>
      </c>
    </row>
    <row r="622" spans="3:8" ht="12.75">
      <c r="C622" s="151" t="s">
        <v>1098</v>
      </c>
      <c r="D622" s="129">
        <v>0.540115634488481</v>
      </c>
      <c r="F622" s="129">
        <v>1.6654334688162282</v>
      </c>
      <c r="G622" s="129">
        <v>0.7427189132829565</v>
      </c>
      <c r="H622" s="129">
        <v>0.6426944867610465</v>
      </c>
    </row>
    <row r="623" spans="1:10" ht="12.75">
      <c r="A623" s="145" t="s">
        <v>1087</v>
      </c>
      <c r="C623" s="146" t="s">
        <v>1088</v>
      </c>
      <c r="D623" s="146" t="s">
        <v>1089</v>
      </c>
      <c r="F623" s="146" t="s">
        <v>1090</v>
      </c>
      <c r="G623" s="146" t="s">
        <v>1091</v>
      </c>
      <c r="H623" s="146" t="s">
        <v>1092</v>
      </c>
      <c r="I623" s="147" t="s">
        <v>1093</v>
      </c>
      <c r="J623" s="146" t="s">
        <v>1094</v>
      </c>
    </row>
    <row r="624" spans="1:8" ht="12.75">
      <c r="A624" s="148" t="s">
        <v>1232</v>
      </c>
      <c r="C624" s="149">
        <v>766.4900000002235</v>
      </c>
      <c r="D624" s="129">
        <v>1887.5</v>
      </c>
      <c r="F624" s="129">
        <v>1599</v>
      </c>
      <c r="G624" s="129">
        <v>1653</v>
      </c>
      <c r="H624" s="150" t="s">
        <v>830</v>
      </c>
    </row>
    <row r="626" spans="4:8" ht="12.75">
      <c r="D626" s="129">
        <v>1900.5</v>
      </c>
      <c r="F626" s="129">
        <v>1570</v>
      </c>
      <c r="G626" s="129">
        <v>1822</v>
      </c>
      <c r="H626" s="150" t="s">
        <v>831</v>
      </c>
    </row>
    <row r="628" spans="4:8" ht="12.75">
      <c r="D628" s="129">
        <v>1863.1195898856968</v>
      </c>
      <c r="F628" s="129">
        <v>1712</v>
      </c>
      <c r="G628" s="129">
        <v>1657</v>
      </c>
      <c r="H628" s="150" t="s">
        <v>832</v>
      </c>
    </row>
    <row r="630" spans="1:10" ht="12.75">
      <c r="A630" s="145" t="s">
        <v>1095</v>
      </c>
      <c r="C630" s="151" t="s">
        <v>1096</v>
      </c>
      <c r="D630" s="129">
        <v>1883.706529961899</v>
      </c>
      <c r="F630" s="129">
        <v>1627</v>
      </c>
      <c r="G630" s="129">
        <v>1710.6666666666665</v>
      </c>
      <c r="H630" s="129">
        <v>213.2406763033623</v>
      </c>
      <c r="I630" s="129">
        <v>-0.0001</v>
      </c>
      <c r="J630" s="129">
        <v>-0.0001</v>
      </c>
    </row>
    <row r="631" spans="1:8" ht="12.75">
      <c r="A631" s="128">
        <v>38389.10372685185</v>
      </c>
      <c r="C631" s="151" t="s">
        <v>1097</v>
      </c>
      <c r="D631" s="129">
        <v>18.976737766956298</v>
      </c>
      <c r="F631" s="129">
        <v>75.02666192761076</v>
      </c>
      <c r="G631" s="129">
        <v>96.43823584726825</v>
      </c>
      <c r="H631" s="129">
        <v>18.976737766956298</v>
      </c>
    </row>
    <row r="633" spans="3:8" ht="12.75">
      <c r="C633" s="151" t="s">
        <v>1098</v>
      </c>
      <c r="D633" s="129">
        <v>1.0074147679118644</v>
      </c>
      <c r="F633" s="129">
        <v>4.611349841893716</v>
      </c>
      <c r="G633" s="129">
        <v>5.6374650729112386</v>
      </c>
      <c r="H633" s="129">
        <v>8.89921102105278</v>
      </c>
    </row>
    <row r="634" spans="1:16" ht="12.75">
      <c r="A634" s="139" t="s">
        <v>1177</v>
      </c>
      <c r="B634" s="134" t="s">
        <v>833</v>
      </c>
      <c r="D634" s="139" t="s">
        <v>1178</v>
      </c>
      <c r="E634" s="134" t="s">
        <v>1179</v>
      </c>
      <c r="F634" s="135" t="s">
        <v>1103</v>
      </c>
      <c r="G634" s="140" t="s">
        <v>1181</v>
      </c>
      <c r="H634" s="141">
        <v>1</v>
      </c>
      <c r="I634" s="142" t="s">
        <v>1182</v>
      </c>
      <c r="J634" s="141">
        <v>6</v>
      </c>
      <c r="K634" s="140" t="s">
        <v>1183</v>
      </c>
      <c r="L634" s="143">
        <v>1</v>
      </c>
      <c r="M634" s="140" t="s">
        <v>1184</v>
      </c>
      <c r="N634" s="144">
        <v>1</v>
      </c>
      <c r="O634" s="140" t="s">
        <v>1185</v>
      </c>
      <c r="P634" s="144">
        <v>1</v>
      </c>
    </row>
    <row r="636" spans="1:10" ht="12.75">
      <c r="A636" s="145" t="s">
        <v>1087</v>
      </c>
      <c r="C636" s="146" t="s">
        <v>1088</v>
      </c>
      <c r="D636" s="146" t="s">
        <v>1089</v>
      </c>
      <c r="F636" s="146" t="s">
        <v>1090</v>
      </c>
      <c r="G636" s="146" t="s">
        <v>1091</v>
      </c>
      <c r="H636" s="146" t="s">
        <v>1092</v>
      </c>
      <c r="I636" s="147" t="s">
        <v>1093</v>
      </c>
      <c r="J636" s="146" t="s">
        <v>1094</v>
      </c>
    </row>
    <row r="637" spans="1:8" ht="12.75">
      <c r="A637" s="148" t="s">
        <v>1209</v>
      </c>
      <c r="C637" s="149">
        <v>178.2290000000503</v>
      </c>
      <c r="D637" s="129">
        <v>325.67360339220613</v>
      </c>
      <c r="F637" s="129">
        <v>286</v>
      </c>
      <c r="G637" s="129">
        <v>306</v>
      </c>
      <c r="H637" s="150" t="s">
        <v>834</v>
      </c>
    </row>
    <row r="639" spans="4:8" ht="12.75">
      <c r="D639" s="129">
        <v>289.9981651608832</v>
      </c>
      <c r="F639" s="129">
        <v>294</v>
      </c>
      <c r="G639" s="129">
        <v>308</v>
      </c>
      <c r="H639" s="150" t="s">
        <v>835</v>
      </c>
    </row>
    <row r="641" spans="4:8" ht="12.75">
      <c r="D641" s="129">
        <v>309</v>
      </c>
      <c r="F641" s="129">
        <v>256</v>
      </c>
      <c r="G641" s="129">
        <v>264</v>
      </c>
      <c r="H641" s="150" t="s">
        <v>836</v>
      </c>
    </row>
    <row r="643" spans="1:8" ht="12.75">
      <c r="A643" s="145" t="s">
        <v>1095</v>
      </c>
      <c r="C643" s="151" t="s">
        <v>1096</v>
      </c>
      <c r="D643" s="129">
        <v>308.2239228510298</v>
      </c>
      <c r="F643" s="129">
        <v>278.6666666666667</v>
      </c>
      <c r="G643" s="129">
        <v>292.6666666666667</v>
      </c>
      <c r="H643" s="129">
        <v>19.599097188547216</v>
      </c>
    </row>
    <row r="644" spans="1:8" ht="12.75">
      <c r="A644" s="128">
        <v>38389.10600694444</v>
      </c>
      <c r="C644" s="151" t="s">
        <v>1097</v>
      </c>
      <c r="D644" s="129">
        <v>17.850376608215083</v>
      </c>
      <c r="F644" s="129">
        <v>20.033305601755625</v>
      </c>
      <c r="G644" s="129">
        <v>24.846193538112303</v>
      </c>
      <c r="H644" s="129">
        <v>17.850376608215083</v>
      </c>
    </row>
    <row r="646" spans="3:8" ht="12.75">
      <c r="C646" s="151" t="s">
        <v>1098</v>
      </c>
      <c r="D646" s="129">
        <v>5.79136636867817</v>
      </c>
      <c r="F646" s="129">
        <v>7.188985263787902</v>
      </c>
      <c r="G646" s="129">
        <v>8.489587769286665</v>
      </c>
      <c r="H646" s="129">
        <v>91.07754523838985</v>
      </c>
    </row>
    <row r="647" spans="1:10" ht="12.75">
      <c r="A647" s="145" t="s">
        <v>1087</v>
      </c>
      <c r="C647" s="146" t="s">
        <v>1088</v>
      </c>
      <c r="D647" s="146" t="s">
        <v>1089</v>
      </c>
      <c r="F647" s="146" t="s">
        <v>1090</v>
      </c>
      <c r="G647" s="146" t="s">
        <v>1091</v>
      </c>
      <c r="H647" s="146" t="s">
        <v>1092</v>
      </c>
      <c r="I647" s="147" t="s">
        <v>1093</v>
      </c>
      <c r="J647" s="146" t="s">
        <v>1094</v>
      </c>
    </row>
    <row r="648" spans="1:8" ht="12.75">
      <c r="A648" s="148" t="s">
        <v>1225</v>
      </c>
      <c r="C648" s="149">
        <v>251.61100000003353</v>
      </c>
      <c r="D648" s="129">
        <v>3447343.0530662537</v>
      </c>
      <c r="F648" s="129">
        <v>26300</v>
      </c>
      <c r="G648" s="129">
        <v>23000</v>
      </c>
      <c r="H648" s="150" t="s">
        <v>837</v>
      </c>
    </row>
    <row r="650" spans="4:8" ht="12.75">
      <c r="D650" s="129">
        <v>3455214.0571899414</v>
      </c>
      <c r="F650" s="129">
        <v>26000</v>
      </c>
      <c r="G650" s="129">
        <v>23000</v>
      </c>
      <c r="H650" s="150" t="s">
        <v>838</v>
      </c>
    </row>
    <row r="652" spans="4:8" ht="12.75">
      <c r="D652" s="129">
        <v>3413300</v>
      </c>
      <c r="F652" s="129">
        <v>27600</v>
      </c>
      <c r="G652" s="129">
        <v>22800</v>
      </c>
      <c r="H652" s="150" t="s">
        <v>839</v>
      </c>
    </row>
    <row r="654" spans="1:10" ht="12.75">
      <c r="A654" s="145" t="s">
        <v>1095</v>
      </c>
      <c r="C654" s="151" t="s">
        <v>1096</v>
      </c>
      <c r="D654" s="129">
        <v>3438619.0367520647</v>
      </c>
      <c r="F654" s="129">
        <v>26633.333333333336</v>
      </c>
      <c r="G654" s="129">
        <v>22933.333333333336</v>
      </c>
      <c r="H654" s="129">
        <v>3413853.940001426</v>
      </c>
      <c r="I654" s="129">
        <v>-0.0001</v>
      </c>
      <c r="J654" s="129">
        <v>-0.0001</v>
      </c>
    </row>
    <row r="655" spans="1:8" ht="12.75">
      <c r="A655" s="128">
        <v>38389.106516203705</v>
      </c>
      <c r="C655" s="151" t="s">
        <v>1097</v>
      </c>
      <c r="D655" s="129">
        <v>22277.306682286948</v>
      </c>
      <c r="F655" s="129">
        <v>850.4900548115381</v>
      </c>
      <c r="G655" s="129">
        <v>115.47005383792514</v>
      </c>
      <c r="H655" s="129">
        <v>22277.306682286948</v>
      </c>
    </row>
    <row r="657" spans="3:8" ht="12.75">
      <c r="C657" s="151" t="s">
        <v>1098</v>
      </c>
      <c r="D657" s="129">
        <v>0.647856201695693</v>
      </c>
      <c r="F657" s="129">
        <v>3.1933293672523337</v>
      </c>
      <c r="G657" s="129">
        <v>0.5035031417351385</v>
      </c>
      <c r="H657" s="129">
        <v>0.6525559404066843</v>
      </c>
    </row>
    <row r="658" spans="1:10" ht="12.75">
      <c r="A658" s="145" t="s">
        <v>1087</v>
      </c>
      <c r="C658" s="146" t="s">
        <v>1088</v>
      </c>
      <c r="D658" s="146" t="s">
        <v>1089</v>
      </c>
      <c r="F658" s="146" t="s">
        <v>1090</v>
      </c>
      <c r="G658" s="146" t="s">
        <v>1091</v>
      </c>
      <c r="H658" s="146" t="s">
        <v>1092</v>
      </c>
      <c r="I658" s="147" t="s">
        <v>1093</v>
      </c>
      <c r="J658" s="146" t="s">
        <v>1094</v>
      </c>
    </row>
    <row r="659" spans="1:8" ht="12.75">
      <c r="A659" s="148" t="s">
        <v>1228</v>
      </c>
      <c r="C659" s="149">
        <v>257.6099999998696</v>
      </c>
      <c r="D659" s="129">
        <v>280933.09546995163</v>
      </c>
      <c r="F659" s="129">
        <v>10302.5</v>
      </c>
      <c r="G659" s="129">
        <v>8940</v>
      </c>
      <c r="H659" s="150" t="s">
        <v>840</v>
      </c>
    </row>
    <row r="661" spans="4:8" ht="12.75">
      <c r="D661" s="129">
        <v>276969.5007548332</v>
      </c>
      <c r="F661" s="129">
        <v>10372.5</v>
      </c>
      <c r="G661" s="129">
        <v>9040</v>
      </c>
      <c r="H661" s="150" t="s">
        <v>841</v>
      </c>
    </row>
    <row r="663" spans="4:8" ht="12.75">
      <c r="D663" s="129">
        <v>282419.9434466362</v>
      </c>
      <c r="F663" s="129">
        <v>9947.5</v>
      </c>
      <c r="G663" s="129">
        <v>8970</v>
      </c>
      <c r="H663" s="150" t="s">
        <v>842</v>
      </c>
    </row>
    <row r="665" spans="1:10" ht="12.75">
      <c r="A665" s="145" t="s">
        <v>1095</v>
      </c>
      <c r="C665" s="151" t="s">
        <v>1096</v>
      </c>
      <c r="D665" s="129">
        <v>280107.51322380704</v>
      </c>
      <c r="F665" s="129">
        <v>10207.5</v>
      </c>
      <c r="G665" s="129">
        <v>8983.333333333334</v>
      </c>
      <c r="H665" s="129">
        <v>270512.09655714035</v>
      </c>
      <c r="I665" s="129">
        <v>-0.0001</v>
      </c>
      <c r="J665" s="129">
        <v>-0.0001</v>
      </c>
    </row>
    <row r="666" spans="1:8" ht="12.75">
      <c r="A666" s="128">
        <v>38389.10716435185</v>
      </c>
      <c r="C666" s="151" t="s">
        <v>1097</v>
      </c>
      <c r="D666" s="129">
        <v>2817.4493638787603</v>
      </c>
      <c r="F666" s="129">
        <v>227.8705773021168</v>
      </c>
      <c r="G666" s="129">
        <v>51.31601439446884</v>
      </c>
      <c r="H666" s="129">
        <v>2817.4493638787603</v>
      </c>
    </row>
    <row r="668" spans="3:8" ht="12.75">
      <c r="C668" s="151" t="s">
        <v>1098</v>
      </c>
      <c r="D668" s="129">
        <v>1.0058456952661627</v>
      </c>
      <c r="F668" s="129">
        <v>2.232383808984735</v>
      </c>
      <c r="G668" s="129">
        <v>0.5712357817566104</v>
      </c>
      <c r="H668" s="129">
        <v>1.0415243531572087</v>
      </c>
    </row>
    <row r="669" spans="1:10" ht="12.75">
      <c r="A669" s="145" t="s">
        <v>1087</v>
      </c>
      <c r="C669" s="146" t="s">
        <v>1088</v>
      </c>
      <c r="D669" s="146" t="s">
        <v>1089</v>
      </c>
      <c r="F669" s="146" t="s">
        <v>1090</v>
      </c>
      <c r="G669" s="146" t="s">
        <v>1091</v>
      </c>
      <c r="H669" s="146" t="s">
        <v>1092</v>
      </c>
      <c r="I669" s="147" t="s">
        <v>1093</v>
      </c>
      <c r="J669" s="146" t="s">
        <v>1094</v>
      </c>
    </row>
    <row r="670" spans="1:8" ht="12.75">
      <c r="A670" s="148" t="s">
        <v>1227</v>
      </c>
      <c r="C670" s="149">
        <v>259.9399999999441</v>
      </c>
      <c r="D670" s="129">
        <v>2393503.556175232</v>
      </c>
      <c r="F670" s="129">
        <v>20375</v>
      </c>
      <c r="G670" s="129">
        <v>18825</v>
      </c>
      <c r="H670" s="150" t="s">
        <v>843</v>
      </c>
    </row>
    <row r="672" spans="4:8" ht="12.75">
      <c r="D672" s="129">
        <v>2415688.256198883</v>
      </c>
      <c r="F672" s="129">
        <v>20600</v>
      </c>
      <c r="G672" s="129">
        <v>18700</v>
      </c>
      <c r="H672" s="150" t="s">
        <v>844</v>
      </c>
    </row>
    <row r="674" spans="4:8" ht="12.75">
      <c r="D674" s="129">
        <v>2460024.9386672974</v>
      </c>
      <c r="F674" s="129">
        <v>20650</v>
      </c>
      <c r="G674" s="129">
        <v>18725</v>
      </c>
      <c r="H674" s="150" t="s">
        <v>845</v>
      </c>
    </row>
    <row r="676" spans="1:10" ht="12.75">
      <c r="A676" s="145" t="s">
        <v>1095</v>
      </c>
      <c r="C676" s="151" t="s">
        <v>1096</v>
      </c>
      <c r="D676" s="129">
        <v>2423072.2503471375</v>
      </c>
      <c r="F676" s="129">
        <v>20541.666666666668</v>
      </c>
      <c r="G676" s="129">
        <v>18750</v>
      </c>
      <c r="H676" s="129">
        <v>2403417.3681922555</v>
      </c>
      <c r="I676" s="129">
        <v>-0.0001</v>
      </c>
      <c r="J676" s="129">
        <v>-0.0001</v>
      </c>
    </row>
    <row r="677" spans="1:8" ht="12.75">
      <c r="A677" s="128">
        <v>38389.107835648145</v>
      </c>
      <c r="C677" s="151" t="s">
        <v>1097</v>
      </c>
      <c r="D677" s="129">
        <v>33869.8407045265</v>
      </c>
      <c r="F677" s="129">
        <v>146.48663192705789</v>
      </c>
      <c r="G677" s="129">
        <v>66.14378277661476</v>
      </c>
      <c r="H677" s="129">
        <v>33869.8407045265</v>
      </c>
    </row>
    <row r="679" spans="3:8" ht="12.75">
      <c r="C679" s="151" t="s">
        <v>1098</v>
      </c>
      <c r="D679" s="129">
        <v>1.3978056452783933</v>
      </c>
      <c r="F679" s="129">
        <v>0.7131195063386185</v>
      </c>
      <c r="G679" s="129">
        <v>0.35276684147527876</v>
      </c>
      <c r="H679" s="129">
        <v>1.4092367456760908</v>
      </c>
    </row>
    <row r="680" spans="1:10" ht="12.75">
      <c r="A680" s="145" t="s">
        <v>1087</v>
      </c>
      <c r="C680" s="146" t="s">
        <v>1088</v>
      </c>
      <c r="D680" s="146" t="s">
        <v>1089</v>
      </c>
      <c r="F680" s="146" t="s">
        <v>1090</v>
      </c>
      <c r="G680" s="146" t="s">
        <v>1091</v>
      </c>
      <c r="H680" s="146" t="s">
        <v>1092</v>
      </c>
      <c r="I680" s="147" t="s">
        <v>1093</v>
      </c>
      <c r="J680" s="146" t="s">
        <v>1094</v>
      </c>
    </row>
    <row r="681" spans="1:8" ht="12.75">
      <c r="A681" s="148" t="s">
        <v>1229</v>
      </c>
      <c r="C681" s="149">
        <v>285.2129999999888</v>
      </c>
      <c r="D681" s="129">
        <v>1942615.1140232086</v>
      </c>
      <c r="F681" s="129">
        <v>16575</v>
      </c>
      <c r="G681" s="129">
        <v>15300</v>
      </c>
      <c r="H681" s="150" t="s">
        <v>846</v>
      </c>
    </row>
    <row r="683" spans="4:8" ht="12.75">
      <c r="D683" s="129">
        <v>1959672.9216918945</v>
      </c>
      <c r="F683" s="129">
        <v>16200</v>
      </c>
      <c r="G683" s="129">
        <v>16100</v>
      </c>
      <c r="H683" s="150" t="s">
        <v>847</v>
      </c>
    </row>
    <row r="685" spans="4:8" ht="12.75">
      <c r="D685" s="129">
        <v>2017591.4565372467</v>
      </c>
      <c r="F685" s="129">
        <v>16425</v>
      </c>
      <c r="G685" s="129">
        <v>14675</v>
      </c>
      <c r="H685" s="150" t="s">
        <v>848</v>
      </c>
    </row>
    <row r="687" spans="1:10" ht="12.75">
      <c r="A687" s="145" t="s">
        <v>1095</v>
      </c>
      <c r="C687" s="151" t="s">
        <v>1096</v>
      </c>
      <c r="D687" s="129">
        <v>1973293.1640841165</v>
      </c>
      <c r="F687" s="129">
        <v>16400</v>
      </c>
      <c r="G687" s="129">
        <v>15358.333333333332</v>
      </c>
      <c r="H687" s="129">
        <v>1957469.0551331243</v>
      </c>
      <c r="I687" s="129">
        <v>-0.0001</v>
      </c>
      <c r="J687" s="129">
        <v>-0.0001</v>
      </c>
    </row>
    <row r="688" spans="1:8" ht="12.75">
      <c r="A688" s="128">
        <v>38389.108506944445</v>
      </c>
      <c r="C688" s="151" t="s">
        <v>1097</v>
      </c>
      <c r="D688" s="129">
        <v>39300.07934232873</v>
      </c>
      <c r="F688" s="129">
        <v>188.74586088176875</v>
      </c>
      <c r="G688" s="129">
        <v>714.2886904699901</v>
      </c>
      <c r="H688" s="129">
        <v>39300.07934232873</v>
      </c>
    </row>
    <row r="690" spans="3:8" ht="12.75">
      <c r="C690" s="151" t="s">
        <v>1098</v>
      </c>
      <c r="D690" s="129">
        <v>1.9915986158381824</v>
      </c>
      <c r="F690" s="129">
        <v>1.150889395620541</v>
      </c>
      <c r="G690" s="129">
        <v>4.650821641692828</v>
      </c>
      <c r="H690" s="129">
        <v>2.0076986269218953</v>
      </c>
    </row>
    <row r="691" spans="1:10" ht="12.75">
      <c r="A691" s="145" t="s">
        <v>1087</v>
      </c>
      <c r="C691" s="146" t="s">
        <v>1088</v>
      </c>
      <c r="D691" s="146" t="s">
        <v>1089</v>
      </c>
      <c r="F691" s="146" t="s">
        <v>1090</v>
      </c>
      <c r="G691" s="146" t="s">
        <v>1091</v>
      </c>
      <c r="H691" s="146" t="s">
        <v>1092</v>
      </c>
      <c r="I691" s="147" t="s">
        <v>1093</v>
      </c>
      <c r="J691" s="146" t="s">
        <v>1094</v>
      </c>
    </row>
    <row r="692" spans="1:8" ht="12.75">
      <c r="A692" s="148" t="s">
        <v>1225</v>
      </c>
      <c r="C692" s="149">
        <v>288.1579999998212</v>
      </c>
      <c r="D692" s="129">
        <v>361796.68082380295</v>
      </c>
      <c r="F692" s="129">
        <v>3740.0000000037253</v>
      </c>
      <c r="G692" s="129">
        <v>3790.0000000037253</v>
      </c>
      <c r="H692" s="150" t="s">
        <v>849</v>
      </c>
    </row>
    <row r="694" spans="4:8" ht="12.75">
      <c r="D694" s="129">
        <v>355594.8349823952</v>
      </c>
      <c r="F694" s="129">
        <v>3740.0000000037253</v>
      </c>
      <c r="G694" s="129">
        <v>3790.0000000037253</v>
      </c>
      <c r="H694" s="150" t="s">
        <v>850</v>
      </c>
    </row>
    <row r="696" spans="4:8" ht="12.75">
      <c r="D696" s="129">
        <v>353793.7564716339</v>
      </c>
      <c r="F696" s="129">
        <v>3740.0000000037253</v>
      </c>
      <c r="G696" s="129">
        <v>3790.0000000037253</v>
      </c>
      <c r="H696" s="150" t="s">
        <v>851</v>
      </c>
    </row>
    <row r="698" spans="1:10" ht="12.75">
      <c r="A698" s="145" t="s">
        <v>1095</v>
      </c>
      <c r="C698" s="151" t="s">
        <v>1096</v>
      </c>
      <c r="D698" s="129">
        <v>357061.757425944</v>
      </c>
      <c r="F698" s="129">
        <v>3740.0000000037253</v>
      </c>
      <c r="G698" s="129">
        <v>3790.0000000037253</v>
      </c>
      <c r="H698" s="129">
        <v>353296.37025779864</v>
      </c>
      <c r="I698" s="129">
        <v>-0.0001</v>
      </c>
      <c r="J698" s="129">
        <v>-0.0001</v>
      </c>
    </row>
    <row r="699" spans="1:8" ht="12.75">
      <c r="A699" s="128">
        <v>38389.108935185184</v>
      </c>
      <c r="C699" s="151" t="s">
        <v>1097</v>
      </c>
      <c r="D699" s="129">
        <v>4198.284844811877</v>
      </c>
      <c r="G699" s="129">
        <v>5.638186222554939E-05</v>
      </c>
      <c r="H699" s="129">
        <v>4198.284844811877</v>
      </c>
    </row>
    <row r="701" spans="3:8" ht="12.75">
      <c r="C701" s="151" t="s">
        <v>1098</v>
      </c>
      <c r="D701" s="129">
        <v>1.1757867532712794</v>
      </c>
      <c r="F701" s="129">
        <v>0</v>
      </c>
      <c r="G701" s="129">
        <v>1.4876480798283368E-06</v>
      </c>
      <c r="H701" s="129">
        <v>1.1883181369082305</v>
      </c>
    </row>
    <row r="702" spans="1:10" ht="12.75">
      <c r="A702" s="145" t="s">
        <v>1087</v>
      </c>
      <c r="C702" s="146" t="s">
        <v>1088</v>
      </c>
      <c r="D702" s="146" t="s">
        <v>1089</v>
      </c>
      <c r="F702" s="146" t="s">
        <v>1090</v>
      </c>
      <c r="G702" s="146" t="s">
        <v>1091</v>
      </c>
      <c r="H702" s="146" t="s">
        <v>1092</v>
      </c>
      <c r="I702" s="147" t="s">
        <v>1093</v>
      </c>
      <c r="J702" s="146" t="s">
        <v>1094</v>
      </c>
    </row>
    <row r="703" spans="1:8" ht="12.75">
      <c r="A703" s="148" t="s">
        <v>1226</v>
      </c>
      <c r="C703" s="149">
        <v>334.94100000010803</v>
      </c>
      <c r="D703" s="129">
        <v>117902.19753313065</v>
      </c>
      <c r="F703" s="129">
        <v>25900</v>
      </c>
      <c r="H703" s="150" t="s">
        <v>852</v>
      </c>
    </row>
    <row r="705" spans="4:8" ht="12.75">
      <c r="D705" s="129">
        <v>127566.6352994442</v>
      </c>
      <c r="F705" s="129">
        <v>25900</v>
      </c>
      <c r="H705" s="150" t="s">
        <v>853</v>
      </c>
    </row>
    <row r="707" spans="4:8" ht="12.75">
      <c r="D707" s="129">
        <v>123770.16671359539</v>
      </c>
      <c r="F707" s="129">
        <v>26100</v>
      </c>
      <c r="H707" s="150" t="s">
        <v>854</v>
      </c>
    </row>
    <row r="709" spans="1:10" ht="12.75">
      <c r="A709" s="145" t="s">
        <v>1095</v>
      </c>
      <c r="C709" s="151" t="s">
        <v>1096</v>
      </c>
      <c r="D709" s="129">
        <v>123079.66651539007</v>
      </c>
      <c r="F709" s="129">
        <v>25966.666666666664</v>
      </c>
      <c r="H709" s="129">
        <v>97112.99984872341</v>
      </c>
      <c r="I709" s="129">
        <v>-0.0001</v>
      </c>
      <c r="J709" s="129">
        <v>-0.0001</v>
      </c>
    </row>
    <row r="710" spans="1:8" ht="12.75">
      <c r="A710" s="128">
        <v>38389.10936342592</v>
      </c>
      <c r="C710" s="151" t="s">
        <v>1097</v>
      </c>
      <c r="D710" s="129">
        <v>4869.07919708979</v>
      </c>
      <c r="F710" s="129">
        <v>115.47005383792514</v>
      </c>
      <c r="H710" s="129">
        <v>4869.07919708979</v>
      </c>
    </row>
    <row r="712" spans="3:8" ht="12.75">
      <c r="C712" s="151" t="s">
        <v>1098</v>
      </c>
      <c r="D712" s="129">
        <v>3.956038665802652</v>
      </c>
      <c r="F712" s="129">
        <v>0.44468570155812</v>
      </c>
      <c r="H712" s="129">
        <v>5.013828431491706</v>
      </c>
    </row>
    <row r="713" spans="1:10" ht="12.75">
      <c r="A713" s="145" t="s">
        <v>1087</v>
      </c>
      <c r="C713" s="146" t="s">
        <v>1088</v>
      </c>
      <c r="D713" s="146" t="s">
        <v>1089</v>
      </c>
      <c r="F713" s="146" t="s">
        <v>1090</v>
      </c>
      <c r="G713" s="146" t="s">
        <v>1091</v>
      </c>
      <c r="H713" s="146" t="s">
        <v>1092</v>
      </c>
      <c r="I713" s="147" t="s">
        <v>1093</v>
      </c>
      <c r="J713" s="146" t="s">
        <v>1094</v>
      </c>
    </row>
    <row r="714" spans="1:8" ht="12.75">
      <c r="A714" s="148" t="s">
        <v>1230</v>
      </c>
      <c r="C714" s="149">
        <v>393.36599999992177</v>
      </c>
      <c r="D714" s="129">
        <v>3397051.7788085938</v>
      </c>
      <c r="F714" s="129">
        <v>14200</v>
      </c>
      <c r="G714" s="129">
        <v>14400</v>
      </c>
      <c r="H714" s="150" t="s">
        <v>855</v>
      </c>
    </row>
    <row r="716" spans="4:8" ht="12.75">
      <c r="D716" s="129">
        <v>3800893.8158454895</v>
      </c>
      <c r="F716" s="129">
        <v>14500</v>
      </c>
      <c r="G716" s="129">
        <v>14300</v>
      </c>
      <c r="H716" s="150" t="s">
        <v>856</v>
      </c>
    </row>
    <row r="718" spans="4:8" ht="12.75">
      <c r="D718" s="129">
        <v>3759705.287086487</v>
      </c>
      <c r="F718" s="129">
        <v>14700</v>
      </c>
      <c r="G718" s="129">
        <v>14800</v>
      </c>
      <c r="H718" s="150" t="s">
        <v>857</v>
      </c>
    </row>
    <row r="720" spans="1:10" ht="12.75">
      <c r="A720" s="145" t="s">
        <v>1095</v>
      </c>
      <c r="C720" s="151" t="s">
        <v>1096</v>
      </c>
      <c r="D720" s="129">
        <v>3652550.2939135237</v>
      </c>
      <c r="F720" s="129">
        <v>14466.666666666668</v>
      </c>
      <c r="G720" s="129">
        <v>14500</v>
      </c>
      <c r="H720" s="129">
        <v>3638066.9605801897</v>
      </c>
      <c r="I720" s="129">
        <v>-0.0001</v>
      </c>
      <c r="J720" s="129">
        <v>-0.0001</v>
      </c>
    </row>
    <row r="721" spans="1:8" ht="12.75">
      <c r="A721" s="128">
        <v>38389.109826388885</v>
      </c>
      <c r="C721" s="151" t="s">
        <v>1097</v>
      </c>
      <c r="D721" s="129">
        <v>222224.53091624845</v>
      </c>
      <c r="F721" s="129">
        <v>251.66114784235833</v>
      </c>
      <c r="G721" s="129">
        <v>264.575131106459</v>
      </c>
      <c r="H721" s="129">
        <v>222224.53091624845</v>
      </c>
    </row>
    <row r="723" spans="3:8" ht="12.75">
      <c r="C723" s="151" t="s">
        <v>1098</v>
      </c>
      <c r="D723" s="129">
        <v>6.084092292625108</v>
      </c>
      <c r="F723" s="129">
        <v>1.739593187850403</v>
      </c>
      <c r="G723" s="129">
        <v>1.8246560765962692</v>
      </c>
      <c r="H723" s="129">
        <v>6.10831337971879</v>
      </c>
    </row>
    <row r="724" spans="1:10" ht="12.75">
      <c r="A724" s="145" t="s">
        <v>1087</v>
      </c>
      <c r="C724" s="146" t="s">
        <v>1088</v>
      </c>
      <c r="D724" s="146" t="s">
        <v>1089</v>
      </c>
      <c r="F724" s="146" t="s">
        <v>1090</v>
      </c>
      <c r="G724" s="146" t="s">
        <v>1091</v>
      </c>
      <c r="H724" s="146" t="s">
        <v>1092</v>
      </c>
      <c r="I724" s="147" t="s">
        <v>1093</v>
      </c>
      <c r="J724" s="146" t="s">
        <v>1094</v>
      </c>
    </row>
    <row r="725" spans="1:8" ht="12.75">
      <c r="A725" s="148" t="s">
        <v>1224</v>
      </c>
      <c r="C725" s="149">
        <v>396.15199999976903</v>
      </c>
      <c r="D725" s="129">
        <v>3982989.483570099</v>
      </c>
      <c r="F725" s="129">
        <v>82900</v>
      </c>
      <c r="G725" s="129">
        <v>85700</v>
      </c>
      <c r="H725" s="150" t="s">
        <v>858</v>
      </c>
    </row>
    <row r="727" spans="4:8" ht="12.75">
      <c r="D727" s="129">
        <v>3853375.134590149</v>
      </c>
      <c r="F727" s="129">
        <v>85800</v>
      </c>
      <c r="G727" s="129">
        <v>84500</v>
      </c>
      <c r="H727" s="150" t="s">
        <v>859</v>
      </c>
    </row>
    <row r="729" spans="4:8" ht="12.75">
      <c r="D729" s="129">
        <v>3961907.849369049</v>
      </c>
      <c r="F729" s="129">
        <v>85400</v>
      </c>
      <c r="G729" s="129">
        <v>85000</v>
      </c>
      <c r="H729" s="150" t="s">
        <v>860</v>
      </c>
    </row>
    <row r="731" spans="1:10" ht="12.75">
      <c r="A731" s="145" t="s">
        <v>1095</v>
      </c>
      <c r="C731" s="151" t="s">
        <v>1096</v>
      </c>
      <c r="D731" s="129">
        <v>3932757.4891764326</v>
      </c>
      <c r="F731" s="129">
        <v>84700</v>
      </c>
      <c r="G731" s="129">
        <v>85066.66666666666</v>
      </c>
      <c r="H731" s="129">
        <v>3847876.1177931577</v>
      </c>
      <c r="I731" s="129">
        <v>-0.0001</v>
      </c>
      <c r="J731" s="129">
        <v>-0.0001</v>
      </c>
    </row>
    <row r="732" spans="1:8" ht="12.75">
      <c r="A732" s="128">
        <v>38389.110289351855</v>
      </c>
      <c r="C732" s="151" t="s">
        <v>1097</v>
      </c>
      <c r="D732" s="129">
        <v>69550.5391056748</v>
      </c>
      <c r="F732" s="129">
        <v>1571.623364550171</v>
      </c>
      <c r="G732" s="129">
        <v>602.7713773341708</v>
      </c>
      <c r="H732" s="129">
        <v>69550.5391056748</v>
      </c>
    </row>
    <row r="734" spans="3:8" ht="12.75">
      <c r="C734" s="151" t="s">
        <v>1098</v>
      </c>
      <c r="D734" s="129">
        <v>1.7684929542970504</v>
      </c>
      <c r="F734" s="129">
        <v>1.8555175496460108</v>
      </c>
      <c r="G734" s="129">
        <v>0.7085870423207339</v>
      </c>
      <c r="H734" s="129">
        <v>1.8075046331159847</v>
      </c>
    </row>
    <row r="735" spans="1:10" ht="12.75">
      <c r="A735" s="145" t="s">
        <v>1087</v>
      </c>
      <c r="C735" s="146" t="s">
        <v>1088</v>
      </c>
      <c r="D735" s="146" t="s">
        <v>1089</v>
      </c>
      <c r="F735" s="146" t="s">
        <v>1090</v>
      </c>
      <c r="G735" s="146" t="s">
        <v>1091</v>
      </c>
      <c r="H735" s="146" t="s">
        <v>1092</v>
      </c>
      <c r="I735" s="147" t="s">
        <v>1093</v>
      </c>
      <c r="J735" s="146" t="s">
        <v>1094</v>
      </c>
    </row>
    <row r="736" spans="1:8" ht="12.75">
      <c r="A736" s="148" t="s">
        <v>1231</v>
      </c>
      <c r="C736" s="149">
        <v>589.5920000001788</v>
      </c>
      <c r="D736" s="129">
        <v>190002.94694447517</v>
      </c>
      <c r="F736" s="129">
        <v>2750</v>
      </c>
      <c r="G736" s="129">
        <v>2630</v>
      </c>
      <c r="H736" s="150" t="s">
        <v>861</v>
      </c>
    </row>
    <row r="738" spans="4:8" ht="12.75">
      <c r="D738" s="129">
        <v>190279.51821494102</v>
      </c>
      <c r="F738" s="129">
        <v>2760</v>
      </c>
      <c r="G738" s="129">
        <v>2650</v>
      </c>
      <c r="H738" s="150" t="s">
        <v>862</v>
      </c>
    </row>
    <row r="740" spans="4:8" ht="12.75">
      <c r="D740" s="129">
        <v>189134.95626425743</v>
      </c>
      <c r="F740" s="129">
        <v>2840</v>
      </c>
      <c r="G740" s="129">
        <v>2670</v>
      </c>
      <c r="H740" s="150" t="s">
        <v>863</v>
      </c>
    </row>
    <row r="742" spans="1:10" ht="12.75">
      <c r="A742" s="145" t="s">
        <v>1095</v>
      </c>
      <c r="C742" s="151" t="s">
        <v>1096</v>
      </c>
      <c r="D742" s="129">
        <v>189805.80714122456</v>
      </c>
      <c r="F742" s="129">
        <v>2783.333333333333</v>
      </c>
      <c r="G742" s="129">
        <v>2650</v>
      </c>
      <c r="H742" s="129">
        <v>187089.14047455788</v>
      </c>
      <c r="I742" s="129">
        <v>-0.0001</v>
      </c>
      <c r="J742" s="129">
        <v>-0.0001</v>
      </c>
    </row>
    <row r="743" spans="1:8" ht="12.75">
      <c r="A743" s="128">
        <v>38389.11078703704</v>
      </c>
      <c r="C743" s="151" t="s">
        <v>1097</v>
      </c>
      <c r="D743" s="129">
        <v>597.2048151652082</v>
      </c>
      <c r="F743" s="129">
        <v>49.32882862316247</v>
      </c>
      <c r="G743" s="129">
        <v>20</v>
      </c>
      <c r="H743" s="129">
        <v>597.2048151652082</v>
      </c>
    </row>
    <row r="745" spans="3:8" ht="12.75">
      <c r="C745" s="151" t="s">
        <v>1098</v>
      </c>
      <c r="D745" s="129">
        <v>0.3146399070502934</v>
      </c>
      <c r="F745" s="129">
        <v>1.7722932439459576</v>
      </c>
      <c r="G745" s="129">
        <v>0.7547169811320755</v>
      </c>
      <c r="H745" s="129">
        <v>0.3192087010771326</v>
      </c>
    </row>
    <row r="746" spans="1:10" ht="12.75">
      <c r="A746" s="145" t="s">
        <v>1087</v>
      </c>
      <c r="C746" s="146" t="s">
        <v>1088</v>
      </c>
      <c r="D746" s="146" t="s">
        <v>1089</v>
      </c>
      <c r="F746" s="146" t="s">
        <v>1090</v>
      </c>
      <c r="G746" s="146" t="s">
        <v>1091</v>
      </c>
      <c r="H746" s="146" t="s">
        <v>1092</v>
      </c>
      <c r="I746" s="147" t="s">
        <v>1093</v>
      </c>
      <c r="J746" s="146" t="s">
        <v>1094</v>
      </c>
    </row>
    <row r="747" spans="1:8" ht="12.75">
      <c r="A747" s="148" t="s">
        <v>1232</v>
      </c>
      <c r="C747" s="149">
        <v>766.4900000002235</v>
      </c>
      <c r="D747" s="129">
        <v>2207.0998432524502</v>
      </c>
      <c r="F747" s="129">
        <v>1809</v>
      </c>
      <c r="G747" s="129">
        <v>1770.0000000018626</v>
      </c>
      <c r="H747" s="150" t="s">
        <v>864</v>
      </c>
    </row>
    <row r="749" spans="4:8" ht="12.75">
      <c r="D749" s="129">
        <v>2104</v>
      </c>
      <c r="F749" s="129">
        <v>1737</v>
      </c>
      <c r="G749" s="129">
        <v>1792.0000000018626</v>
      </c>
      <c r="H749" s="150" t="s">
        <v>865</v>
      </c>
    </row>
    <row r="751" spans="4:8" ht="12.75">
      <c r="D751" s="129">
        <v>2314.557138387114</v>
      </c>
      <c r="F751" s="129">
        <v>1606</v>
      </c>
      <c r="G751" s="129">
        <v>1732</v>
      </c>
      <c r="H751" s="150" t="s">
        <v>866</v>
      </c>
    </row>
    <row r="753" spans="1:10" ht="12.75">
      <c r="A753" s="145" t="s">
        <v>1095</v>
      </c>
      <c r="C753" s="151" t="s">
        <v>1096</v>
      </c>
      <c r="D753" s="129">
        <v>2208.552327213188</v>
      </c>
      <c r="F753" s="129">
        <v>1717.3333333333335</v>
      </c>
      <c r="G753" s="129">
        <v>1764.6666666679084</v>
      </c>
      <c r="H753" s="129">
        <v>466.6287499767705</v>
      </c>
      <c r="I753" s="129">
        <v>-0.0001</v>
      </c>
      <c r="J753" s="129">
        <v>-0.0001</v>
      </c>
    </row>
    <row r="754" spans="1:8" ht="12.75">
      <c r="A754" s="128">
        <v>38389.111296296294</v>
      </c>
      <c r="C754" s="151" t="s">
        <v>1097</v>
      </c>
      <c r="D754" s="129">
        <v>105.28608366582637</v>
      </c>
      <c r="F754" s="129">
        <v>102.91906205039633</v>
      </c>
      <c r="G754" s="129">
        <v>30.353473168560587</v>
      </c>
      <c r="H754" s="129">
        <v>105.28608366582637</v>
      </c>
    </row>
    <row r="756" spans="3:8" ht="12.75">
      <c r="C756" s="151" t="s">
        <v>1098</v>
      </c>
      <c r="D756" s="129">
        <v>4.767198964159443</v>
      </c>
      <c r="F756" s="129">
        <v>5.992957805729599</v>
      </c>
      <c r="G756" s="129">
        <v>1.720068369958778</v>
      </c>
      <c r="H756" s="129">
        <v>22.56313689867324</v>
      </c>
    </row>
    <row r="757" spans="1:16" ht="12.75">
      <c r="A757" s="139" t="s">
        <v>1177</v>
      </c>
      <c r="B757" s="134" t="s">
        <v>1042</v>
      </c>
      <c r="D757" s="139" t="s">
        <v>1178</v>
      </c>
      <c r="E757" s="134" t="s">
        <v>1179</v>
      </c>
      <c r="F757" s="135" t="s">
        <v>1104</v>
      </c>
      <c r="G757" s="140" t="s">
        <v>1181</v>
      </c>
      <c r="H757" s="141">
        <v>1</v>
      </c>
      <c r="I757" s="142" t="s">
        <v>1182</v>
      </c>
      <c r="J757" s="141">
        <v>7</v>
      </c>
      <c r="K757" s="140" t="s">
        <v>1183</v>
      </c>
      <c r="L757" s="143">
        <v>1</v>
      </c>
      <c r="M757" s="140" t="s">
        <v>1184</v>
      </c>
      <c r="N757" s="144">
        <v>1</v>
      </c>
      <c r="O757" s="140" t="s">
        <v>1185</v>
      </c>
      <c r="P757" s="144">
        <v>1</v>
      </c>
    </row>
    <row r="759" spans="1:10" ht="12.75">
      <c r="A759" s="145" t="s">
        <v>1087</v>
      </c>
      <c r="C759" s="146" t="s">
        <v>1088</v>
      </c>
      <c r="D759" s="146" t="s">
        <v>1089</v>
      </c>
      <c r="F759" s="146" t="s">
        <v>1090</v>
      </c>
      <c r="G759" s="146" t="s">
        <v>1091</v>
      </c>
      <c r="H759" s="146" t="s">
        <v>1092</v>
      </c>
      <c r="I759" s="147" t="s">
        <v>1093</v>
      </c>
      <c r="J759" s="146" t="s">
        <v>1094</v>
      </c>
    </row>
    <row r="760" spans="1:8" ht="12.75">
      <c r="A760" s="148" t="s">
        <v>1209</v>
      </c>
      <c r="C760" s="149">
        <v>178.2290000000503</v>
      </c>
      <c r="D760" s="129">
        <v>430.3153884690255</v>
      </c>
      <c r="F760" s="129">
        <v>271</v>
      </c>
      <c r="G760" s="129">
        <v>234</v>
      </c>
      <c r="H760" s="150" t="s">
        <v>867</v>
      </c>
    </row>
    <row r="762" spans="4:8" ht="12.75">
      <c r="D762" s="129">
        <v>441.1546189864166</v>
      </c>
      <c r="F762" s="129">
        <v>281</v>
      </c>
      <c r="G762" s="129">
        <v>269</v>
      </c>
      <c r="H762" s="150" t="s">
        <v>868</v>
      </c>
    </row>
    <row r="764" spans="4:8" ht="12.75">
      <c r="D764" s="129">
        <v>451.1580088217743</v>
      </c>
      <c r="F764" s="129">
        <v>258</v>
      </c>
      <c r="G764" s="129">
        <v>248</v>
      </c>
      <c r="H764" s="150" t="s">
        <v>869</v>
      </c>
    </row>
    <row r="766" spans="1:8" ht="12.75">
      <c r="A766" s="145" t="s">
        <v>1095</v>
      </c>
      <c r="C766" s="151" t="s">
        <v>1096</v>
      </c>
      <c r="D766" s="129">
        <v>440.87600542573875</v>
      </c>
      <c r="F766" s="129">
        <v>270</v>
      </c>
      <c r="G766" s="129">
        <v>250.33333333333331</v>
      </c>
      <c r="H766" s="129">
        <v>184.86484782462304</v>
      </c>
    </row>
    <row r="767" spans="1:8" ht="12.75">
      <c r="A767" s="128">
        <v>38389.11357638889</v>
      </c>
      <c r="C767" s="151" t="s">
        <v>1097</v>
      </c>
      <c r="D767" s="129">
        <v>10.424103075532246</v>
      </c>
      <c r="F767" s="129">
        <v>11.532562594670797</v>
      </c>
      <c r="G767" s="129">
        <v>17.616280348965084</v>
      </c>
      <c r="H767" s="129">
        <v>10.424103075532246</v>
      </c>
    </row>
    <row r="769" spans="3:8" ht="12.75">
      <c r="C769" s="151" t="s">
        <v>1098</v>
      </c>
      <c r="D769" s="129">
        <v>2.364406986827521</v>
      </c>
      <c r="F769" s="129">
        <v>4.271319479507702</v>
      </c>
      <c r="G769" s="129">
        <v>7.037129300518677</v>
      </c>
      <c r="H769" s="129">
        <v>5.638769727288203</v>
      </c>
    </row>
    <row r="770" spans="1:10" ht="12.75">
      <c r="A770" s="145" t="s">
        <v>1087</v>
      </c>
      <c r="C770" s="146" t="s">
        <v>1088</v>
      </c>
      <c r="D770" s="146" t="s">
        <v>1089</v>
      </c>
      <c r="F770" s="146" t="s">
        <v>1090</v>
      </c>
      <c r="G770" s="146" t="s">
        <v>1091</v>
      </c>
      <c r="H770" s="146" t="s">
        <v>1092</v>
      </c>
      <c r="I770" s="147" t="s">
        <v>1093</v>
      </c>
      <c r="J770" s="146" t="s">
        <v>1094</v>
      </c>
    </row>
    <row r="771" spans="1:8" ht="12.75">
      <c r="A771" s="148" t="s">
        <v>1225</v>
      </c>
      <c r="C771" s="149">
        <v>251.61100000003353</v>
      </c>
      <c r="D771" s="129">
        <v>3490341.8587989807</v>
      </c>
      <c r="F771" s="129">
        <v>29000</v>
      </c>
      <c r="G771" s="129">
        <v>22800</v>
      </c>
      <c r="H771" s="150" t="s">
        <v>870</v>
      </c>
    </row>
    <row r="773" spans="4:8" ht="12.75">
      <c r="D773" s="129">
        <v>3471710.2563209534</v>
      </c>
      <c r="F773" s="129">
        <v>30200</v>
      </c>
      <c r="G773" s="129">
        <v>23100</v>
      </c>
      <c r="H773" s="150" t="s">
        <v>871</v>
      </c>
    </row>
    <row r="775" spans="4:8" ht="12.75">
      <c r="D775" s="129">
        <v>3616276.762058258</v>
      </c>
      <c r="F775" s="129">
        <v>28500</v>
      </c>
      <c r="G775" s="129">
        <v>22900</v>
      </c>
      <c r="H775" s="150" t="s">
        <v>872</v>
      </c>
    </row>
    <row r="777" spans="1:10" ht="12.75">
      <c r="A777" s="145" t="s">
        <v>1095</v>
      </c>
      <c r="C777" s="151" t="s">
        <v>1096</v>
      </c>
      <c r="D777" s="129">
        <v>3526109.6257260637</v>
      </c>
      <c r="F777" s="129">
        <v>29233.333333333336</v>
      </c>
      <c r="G777" s="129">
        <v>22933.333333333336</v>
      </c>
      <c r="H777" s="129">
        <v>3500057.3438713723</v>
      </c>
      <c r="I777" s="129">
        <v>-0.0001</v>
      </c>
      <c r="J777" s="129">
        <v>-0.0001</v>
      </c>
    </row>
    <row r="778" spans="1:8" ht="12.75">
      <c r="A778" s="128">
        <v>38389.11408564815</v>
      </c>
      <c r="C778" s="151" t="s">
        <v>1097</v>
      </c>
      <c r="D778" s="129">
        <v>78640.75602692706</v>
      </c>
      <c r="F778" s="129">
        <v>873.6894948054105</v>
      </c>
      <c r="G778" s="129">
        <v>152.7525231651947</v>
      </c>
      <c r="H778" s="129">
        <v>78640.75602692706</v>
      </c>
    </row>
    <row r="780" spans="3:8" ht="12.75">
      <c r="C780" s="151" t="s">
        <v>1098</v>
      </c>
      <c r="D780" s="129">
        <v>2.230241381412925</v>
      </c>
      <c r="F780" s="129">
        <v>2.9886755808622936</v>
      </c>
      <c r="G780" s="129">
        <v>0.666072048685442</v>
      </c>
      <c r="H780" s="129">
        <v>2.2468419314508568</v>
      </c>
    </row>
    <row r="781" spans="1:10" ht="12.75">
      <c r="A781" s="145" t="s">
        <v>1087</v>
      </c>
      <c r="C781" s="146" t="s">
        <v>1088</v>
      </c>
      <c r="D781" s="146" t="s">
        <v>1089</v>
      </c>
      <c r="F781" s="146" t="s">
        <v>1090</v>
      </c>
      <c r="G781" s="146" t="s">
        <v>1091</v>
      </c>
      <c r="H781" s="146" t="s">
        <v>1092</v>
      </c>
      <c r="I781" s="147" t="s">
        <v>1093</v>
      </c>
      <c r="J781" s="146" t="s">
        <v>1094</v>
      </c>
    </row>
    <row r="782" spans="1:8" ht="12.75">
      <c r="A782" s="148" t="s">
        <v>1228</v>
      </c>
      <c r="C782" s="149">
        <v>257.6099999998696</v>
      </c>
      <c r="D782" s="129">
        <v>367286.2638092041</v>
      </c>
      <c r="F782" s="129">
        <v>12670</v>
      </c>
      <c r="G782" s="129">
        <v>9415</v>
      </c>
      <c r="H782" s="150" t="s">
        <v>873</v>
      </c>
    </row>
    <row r="784" spans="4:8" ht="12.75">
      <c r="D784" s="129">
        <v>346225.28611946106</v>
      </c>
      <c r="F784" s="129">
        <v>11747.5</v>
      </c>
      <c r="G784" s="129">
        <v>9430</v>
      </c>
      <c r="H784" s="150" t="s">
        <v>874</v>
      </c>
    </row>
    <row r="786" spans="4:8" ht="12.75">
      <c r="D786" s="129">
        <v>344453.1898188591</v>
      </c>
      <c r="F786" s="129">
        <v>11742.5</v>
      </c>
      <c r="G786" s="129">
        <v>9315</v>
      </c>
      <c r="H786" s="150" t="s">
        <v>875</v>
      </c>
    </row>
    <row r="788" spans="1:10" ht="12.75">
      <c r="A788" s="145" t="s">
        <v>1095</v>
      </c>
      <c r="C788" s="151" t="s">
        <v>1096</v>
      </c>
      <c r="D788" s="129">
        <v>352654.9132491747</v>
      </c>
      <c r="F788" s="129">
        <v>12053.333333333332</v>
      </c>
      <c r="G788" s="129">
        <v>9386.666666666666</v>
      </c>
      <c r="H788" s="129">
        <v>341934.9132491747</v>
      </c>
      <c r="I788" s="129">
        <v>-0.0001</v>
      </c>
      <c r="J788" s="129">
        <v>-0.0001</v>
      </c>
    </row>
    <row r="789" spans="1:8" ht="12.75">
      <c r="A789" s="128">
        <v>38389.1147337963</v>
      </c>
      <c r="C789" s="151" t="s">
        <v>1097</v>
      </c>
      <c r="D789" s="129">
        <v>12702.06265661109</v>
      </c>
      <c r="F789" s="129">
        <v>534.0548504913454</v>
      </c>
      <c r="G789" s="129">
        <v>62.51666444503684</v>
      </c>
      <c r="H789" s="129">
        <v>12702.06265661109</v>
      </c>
    </row>
    <row r="791" spans="3:8" ht="12.75">
      <c r="C791" s="151" t="s">
        <v>1098</v>
      </c>
      <c r="D791" s="129">
        <v>3.601839129244236</v>
      </c>
      <c r="F791" s="129">
        <v>4.430764799430412</v>
      </c>
      <c r="G791" s="129">
        <v>0.6660156013320687</v>
      </c>
      <c r="H791" s="129">
        <v>3.7147603723504092</v>
      </c>
    </row>
    <row r="792" spans="1:10" ht="12.75">
      <c r="A792" s="145" t="s">
        <v>1087</v>
      </c>
      <c r="C792" s="146" t="s">
        <v>1088</v>
      </c>
      <c r="D792" s="146" t="s">
        <v>1089</v>
      </c>
      <c r="F792" s="146" t="s">
        <v>1090</v>
      </c>
      <c r="G792" s="146" t="s">
        <v>1091</v>
      </c>
      <c r="H792" s="146" t="s">
        <v>1092</v>
      </c>
      <c r="I792" s="147" t="s">
        <v>1093</v>
      </c>
      <c r="J792" s="146" t="s">
        <v>1094</v>
      </c>
    </row>
    <row r="793" spans="1:8" ht="12.75">
      <c r="A793" s="148" t="s">
        <v>1227</v>
      </c>
      <c r="C793" s="149">
        <v>259.9399999999441</v>
      </c>
      <c r="D793" s="129">
        <v>3704863.242553711</v>
      </c>
      <c r="F793" s="129">
        <v>24350</v>
      </c>
      <c r="G793" s="129">
        <v>21325</v>
      </c>
      <c r="H793" s="150" t="s">
        <v>876</v>
      </c>
    </row>
    <row r="795" spans="4:8" ht="12.75">
      <c r="D795" s="129">
        <v>3516400.567337036</v>
      </c>
      <c r="F795" s="129">
        <v>23925</v>
      </c>
      <c r="G795" s="129">
        <v>21450</v>
      </c>
      <c r="H795" s="150" t="s">
        <v>877</v>
      </c>
    </row>
    <row r="797" spans="4:8" ht="12.75">
      <c r="D797" s="129">
        <v>3703100.0539627075</v>
      </c>
      <c r="F797" s="129">
        <v>24575</v>
      </c>
      <c r="G797" s="129">
        <v>21575</v>
      </c>
      <c r="H797" s="150" t="s">
        <v>878</v>
      </c>
    </row>
    <row r="799" spans="1:10" ht="12.75">
      <c r="A799" s="145" t="s">
        <v>1095</v>
      </c>
      <c r="C799" s="151" t="s">
        <v>1096</v>
      </c>
      <c r="D799" s="129">
        <v>3641454.621284485</v>
      </c>
      <c r="F799" s="129">
        <v>24283.333333333336</v>
      </c>
      <c r="G799" s="129">
        <v>21450</v>
      </c>
      <c r="H799" s="129">
        <v>3618573.6448535086</v>
      </c>
      <c r="I799" s="129">
        <v>-0.0001</v>
      </c>
      <c r="J799" s="129">
        <v>-0.0001</v>
      </c>
    </row>
    <row r="800" spans="1:8" ht="12.75">
      <c r="A800" s="128">
        <v>38389.11540509259</v>
      </c>
      <c r="C800" s="151" t="s">
        <v>1097</v>
      </c>
      <c r="D800" s="129">
        <v>108303.5757259042</v>
      </c>
      <c r="F800" s="129">
        <v>330.0883720056393</v>
      </c>
      <c r="G800" s="129">
        <v>125</v>
      </c>
      <c r="H800" s="129">
        <v>108303.5757259042</v>
      </c>
    </row>
    <row r="802" spans="3:8" ht="12.75">
      <c r="C802" s="151" t="s">
        <v>1098</v>
      </c>
      <c r="D802" s="129">
        <v>2.974184412263834</v>
      </c>
      <c r="F802" s="129">
        <v>1.3593206808742864</v>
      </c>
      <c r="G802" s="129">
        <v>0.5827505827505829</v>
      </c>
      <c r="H802" s="129">
        <v>2.992990784640744</v>
      </c>
    </row>
    <row r="803" spans="1:10" ht="12.75">
      <c r="A803" s="145" t="s">
        <v>1087</v>
      </c>
      <c r="C803" s="146" t="s">
        <v>1088</v>
      </c>
      <c r="D803" s="146" t="s">
        <v>1089</v>
      </c>
      <c r="F803" s="146" t="s">
        <v>1090</v>
      </c>
      <c r="G803" s="146" t="s">
        <v>1091</v>
      </c>
      <c r="H803" s="146" t="s">
        <v>1092</v>
      </c>
      <c r="I803" s="147" t="s">
        <v>1093</v>
      </c>
      <c r="J803" s="146" t="s">
        <v>1094</v>
      </c>
    </row>
    <row r="804" spans="1:8" ht="12.75">
      <c r="A804" s="148" t="s">
        <v>1229</v>
      </c>
      <c r="C804" s="149">
        <v>285.2129999999888</v>
      </c>
      <c r="D804" s="129">
        <v>670049.4481334686</v>
      </c>
      <c r="F804" s="129">
        <v>12025</v>
      </c>
      <c r="G804" s="129">
        <v>11075</v>
      </c>
      <c r="H804" s="150" t="s">
        <v>879</v>
      </c>
    </row>
    <row r="806" spans="4:8" ht="12.75">
      <c r="D806" s="129">
        <v>676103.9170656204</v>
      </c>
      <c r="F806" s="129">
        <v>11850</v>
      </c>
      <c r="G806" s="129">
        <v>11075</v>
      </c>
      <c r="H806" s="150" t="s">
        <v>880</v>
      </c>
    </row>
    <row r="808" spans="4:8" ht="12.75">
      <c r="D808" s="129">
        <v>690866.769443512</v>
      </c>
      <c r="F808" s="129">
        <v>12125</v>
      </c>
      <c r="G808" s="129">
        <v>11075</v>
      </c>
      <c r="H808" s="150" t="s">
        <v>881</v>
      </c>
    </row>
    <row r="810" spans="1:10" ht="12.75">
      <c r="A810" s="145" t="s">
        <v>1095</v>
      </c>
      <c r="C810" s="151" t="s">
        <v>1096</v>
      </c>
      <c r="D810" s="129">
        <v>679006.7115475337</v>
      </c>
      <c r="F810" s="129">
        <v>12000</v>
      </c>
      <c r="G810" s="129">
        <v>11075</v>
      </c>
      <c r="H810" s="129">
        <v>667518.1027990525</v>
      </c>
      <c r="I810" s="129">
        <v>-0.0001</v>
      </c>
      <c r="J810" s="129">
        <v>-0.0001</v>
      </c>
    </row>
    <row r="811" spans="1:8" ht="12.75">
      <c r="A811" s="128">
        <v>38389.11607638889</v>
      </c>
      <c r="C811" s="151" t="s">
        <v>1097</v>
      </c>
      <c r="D811" s="129">
        <v>10707.93530446385</v>
      </c>
      <c r="F811" s="129">
        <v>139.19410907075056</v>
      </c>
      <c r="H811" s="129">
        <v>10707.93530446385</v>
      </c>
    </row>
    <row r="813" spans="3:8" ht="12.75">
      <c r="C813" s="151" t="s">
        <v>1098</v>
      </c>
      <c r="D813" s="129">
        <v>1.5769999209667964</v>
      </c>
      <c r="F813" s="129">
        <v>1.1599509089229212</v>
      </c>
      <c r="G813" s="129">
        <v>0</v>
      </c>
      <c r="H813" s="129">
        <v>1.6041415595416941</v>
      </c>
    </row>
    <row r="814" spans="1:10" ht="12.75">
      <c r="A814" s="145" t="s">
        <v>1087</v>
      </c>
      <c r="C814" s="146" t="s">
        <v>1088</v>
      </c>
      <c r="D814" s="146" t="s">
        <v>1089</v>
      </c>
      <c r="F814" s="146" t="s">
        <v>1090</v>
      </c>
      <c r="G814" s="146" t="s">
        <v>1091</v>
      </c>
      <c r="H814" s="146" t="s">
        <v>1092</v>
      </c>
      <c r="I814" s="147" t="s">
        <v>1093</v>
      </c>
      <c r="J814" s="146" t="s">
        <v>1094</v>
      </c>
    </row>
    <row r="815" spans="1:8" ht="12.75">
      <c r="A815" s="148" t="s">
        <v>1225</v>
      </c>
      <c r="C815" s="149">
        <v>288.1579999998212</v>
      </c>
      <c r="D815" s="129">
        <v>355102.3305339813</v>
      </c>
      <c r="F815" s="129">
        <v>3909.9999999962747</v>
      </c>
      <c r="G815" s="129">
        <v>3650</v>
      </c>
      <c r="H815" s="150" t="s">
        <v>882</v>
      </c>
    </row>
    <row r="817" spans="4:8" ht="12.75">
      <c r="D817" s="129">
        <v>362787.8588542938</v>
      </c>
      <c r="F817" s="129">
        <v>3909.9999999962747</v>
      </c>
      <c r="G817" s="129">
        <v>3650</v>
      </c>
      <c r="H817" s="150" t="s">
        <v>883</v>
      </c>
    </row>
    <row r="819" spans="4:8" ht="12.75">
      <c r="D819" s="129">
        <v>339692.7039422989</v>
      </c>
      <c r="F819" s="129">
        <v>3909.9999999962747</v>
      </c>
      <c r="G819" s="129">
        <v>3650</v>
      </c>
      <c r="H819" s="150" t="s">
        <v>884</v>
      </c>
    </row>
    <row r="821" spans="1:10" ht="12.75">
      <c r="A821" s="145" t="s">
        <v>1095</v>
      </c>
      <c r="C821" s="151" t="s">
        <v>1096</v>
      </c>
      <c r="D821" s="129">
        <v>352527.63111019135</v>
      </c>
      <c r="F821" s="129">
        <v>3909.9999999962747</v>
      </c>
      <c r="G821" s="129">
        <v>3650</v>
      </c>
      <c r="H821" s="129">
        <v>348749.64438452944</v>
      </c>
      <c r="I821" s="129">
        <v>-0.0001</v>
      </c>
      <c r="J821" s="129">
        <v>-0.0001</v>
      </c>
    </row>
    <row r="822" spans="1:8" ht="12.75">
      <c r="A822" s="128">
        <v>38389.11650462963</v>
      </c>
      <c r="C822" s="151" t="s">
        <v>1097</v>
      </c>
      <c r="D822" s="129">
        <v>11760.882319979271</v>
      </c>
      <c r="H822" s="129">
        <v>11760.882319979271</v>
      </c>
    </row>
    <row r="824" spans="3:8" ht="12.75">
      <c r="C824" s="151" t="s">
        <v>1098</v>
      </c>
      <c r="D824" s="129">
        <v>3.336159007718495</v>
      </c>
      <c r="F824" s="129">
        <v>0</v>
      </c>
      <c r="G824" s="129">
        <v>0</v>
      </c>
      <c r="H824" s="129">
        <v>3.3722994444151424</v>
      </c>
    </row>
    <row r="825" spans="1:10" ht="12.75">
      <c r="A825" s="145" t="s">
        <v>1087</v>
      </c>
      <c r="C825" s="146" t="s">
        <v>1088</v>
      </c>
      <c r="D825" s="146" t="s">
        <v>1089</v>
      </c>
      <c r="F825" s="146" t="s">
        <v>1090</v>
      </c>
      <c r="G825" s="146" t="s">
        <v>1091</v>
      </c>
      <c r="H825" s="146" t="s">
        <v>1092</v>
      </c>
      <c r="I825" s="147" t="s">
        <v>1093</v>
      </c>
      <c r="J825" s="146" t="s">
        <v>1094</v>
      </c>
    </row>
    <row r="826" spans="1:8" ht="12.75">
      <c r="A826" s="148" t="s">
        <v>1226</v>
      </c>
      <c r="C826" s="149">
        <v>334.94100000010803</v>
      </c>
      <c r="D826" s="129">
        <v>1461882.3546218872</v>
      </c>
      <c r="F826" s="129">
        <v>30700</v>
      </c>
      <c r="H826" s="150" t="s">
        <v>885</v>
      </c>
    </row>
    <row r="828" spans="4:8" ht="12.75">
      <c r="D828" s="129">
        <v>1379793.1986484528</v>
      </c>
      <c r="F828" s="129">
        <v>31900</v>
      </c>
      <c r="H828" s="150" t="s">
        <v>886</v>
      </c>
    </row>
    <row r="830" spans="4:8" ht="12.75">
      <c r="D830" s="129">
        <v>1409009.6804790497</v>
      </c>
      <c r="F830" s="129">
        <v>30900</v>
      </c>
      <c r="H830" s="150" t="s">
        <v>887</v>
      </c>
    </row>
    <row r="832" spans="1:10" ht="12.75">
      <c r="A832" s="145" t="s">
        <v>1095</v>
      </c>
      <c r="C832" s="151" t="s">
        <v>1096</v>
      </c>
      <c r="D832" s="129">
        <v>1416895.0779164634</v>
      </c>
      <c r="F832" s="129">
        <v>31166.666666666664</v>
      </c>
      <c r="H832" s="129">
        <v>1385728.4112497964</v>
      </c>
      <c r="I832" s="129">
        <v>-0.0001</v>
      </c>
      <c r="J832" s="129">
        <v>-0.0001</v>
      </c>
    </row>
    <row r="833" spans="1:8" ht="12.75">
      <c r="A833" s="128">
        <v>38389.11693287037</v>
      </c>
      <c r="C833" s="151" t="s">
        <v>1097</v>
      </c>
      <c r="D833" s="129">
        <v>41608.79716678513</v>
      </c>
      <c r="F833" s="129">
        <v>642.9100507328636</v>
      </c>
      <c r="H833" s="129">
        <v>41608.79716678513</v>
      </c>
    </row>
    <row r="835" spans="3:8" ht="12.75">
      <c r="C835" s="151" t="s">
        <v>1098</v>
      </c>
      <c r="D835" s="129">
        <v>2.9366180894615463</v>
      </c>
      <c r="F835" s="129">
        <v>2.0628129970038405</v>
      </c>
      <c r="H835" s="129">
        <v>3.0026660945241015</v>
      </c>
    </row>
    <row r="836" spans="1:10" ht="12.75">
      <c r="A836" s="145" t="s">
        <v>1087</v>
      </c>
      <c r="C836" s="146" t="s">
        <v>1088</v>
      </c>
      <c r="D836" s="146" t="s">
        <v>1089</v>
      </c>
      <c r="F836" s="146" t="s">
        <v>1090</v>
      </c>
      <c r="G836" s="146" t="s">
        <v>1091</v>
      </c>
      <c r="H836" s="146" t="s">
        <v>1092</v>
      </c>
      <c r="I836" s="147" t="s">
        <v>1093</v>
      </c>
      <c r="J836" s="146" t="s">
        <v>1094</v>
      </c>
    </row>
    <row r="837" spans="1:8" ht="12.75">
      <c r="A837" s="148" t="s">
        <v>1230</v>
      </c>
      <c r="C837" s="149">
        <v>393.36599999992177</v>
      </c>
      <c r="D837" s="129">
        <v>3585521.786468506</v>
      </c>
      <c r="F837" s="129">
        <v>15400</v>
      </c>
      <c r="G837" s="129">
        <v>14000</v>
      </c>
      <c r="H837" s="150" t="s">
        <v>888</v>
      </c>
    </row>
    <row r="839" spans="4:8" ht="12.75">
      <c r="D839" s="129">
        <v>3684549.8678970337</v>
      </c>
      <c r="F839" s="129">
        <v>15700</v>
      </c>
      <c r="G839" s="129">
        <v>12800</v>
      </c>
      <c r="H839" s="150" t="s">
        <v>889</v>
      </c>
    </row>
    <row r="841" spans="4:8" ht="12.75">
      <c r="D841" s="129">
        <v>3661555.9568138123</v>
      </c>
      <c r="F841" s="129">
        <v>15600</v>
      </c>
      <c r="G841" s="129">
        <v>14300</v>
      </c>
      <c r="H841" s="150" t="s">
        <v>890</v>
      </c>
    </row>
    <row r="843" spans="1:10" ht="12.75">
      <c r="A843" s="145" t="s">
        <v>1095</v>
      </c>
      <c r="C843" s="151" t="s">
        <v>1096</v>
      </c>
      <c r="D843" s="129">
        <v>3643875.870393117</v>
      </c>
      <c r="F843" s="129">
        <v>15566.666666666668</v>
      </c>
      <c r="G843" s="129">
        <v>13700</v>
      </c>
      <c r="H843" s="129">
        <v>3629242.537059784</v>
      </c>
      <c r="I843" s="129">
        <v>-0.0001</v>
      </c>
      <c r="J843" s="129">
        <v>-0.0001</v>
      </c>
    </row>
    <row r="844" spans="1:8" ht="12.75">
      <c r="A844" s="128">
        <v>38389.11739583333</v>
      </c>
      <c r="C844" s="151" t="s">
        <v>1097</v>
      </c>
      <c r="D844" s="129">
        <v>51827.39931480902</v>
      </c>
      <c r="F844" s="129">
        <v>152.7525231651947</v>
      </c>
      <c r="G844" s="129">
        <v>793.7253933193772</v>
      </c>
      <c r="H844" s="129">
        <v>51827.39931480902</v>
      </c>
    </row>
    <row r="846" spans="3:8" ht="12.75">
      <c r="C846" s="151" t="s">
        <v>1098</v>
      </c>
      <c r="D846" s="129">
        <v>1.4223151709396091</v>
      </c>
      <c r="F846" s="129">
        <v>0.9812795920676319</v>
      </c>
      <c r="G846" s="129">
        <v>5.793616009630491</v>
      </c>
      <c r="H846" s="129">
        <v>1.4280500348372085</v>
      </c>
    </row>
    <row r="847" spans="1:10" ht="12.75">
      <c r="A847" s="145" t="s">
        <v>1087</v>
      </c>
      <c r="C847" s="146" t="s">
        <v>1088</v>
      </c>
      <c r="D847" s="146" t="s">
        <v>1089</v>
      </c>
      <c r="F847" s="146" t="s">
        <v>1090</v>
      </c>
      <c r="G847" s="146" t="s">
        <v>1091</v>
      </c>
      <c r="H847" s="146" t="s">
        <v>1092</v>
      </c>
      <c r="I847" s="147" t="s">
        <v>1093</v>
      </c>
      <c r="J847" s="146" t="s">
        <v>1094</v>
      </c>
    </row>
    <row r="848" spans="1:8" ht="12.75">
      <c r="A848" s="148" t="s">
        <v>1224</v>
      </c>
      <c r="C848" s="149">
        <v>396.15199999976903</v>
      </c>
      <c r="D848" s="129">
        <v>4292087.209732056</v>
      </c>
      <c r="F848" s="129">
        <v>85900</v>
      </c>
      <c r="G848" s="129">
        <v>86700</v>
      </c>
      <c r="H848" s="150" t="s">
        <v>891</v>
      </c>
    </row>
    <row r="850" spans="4:8" ht="12.75">
      <c r="D850" s="129">
        <v>4264266.723648071</v>
      </c>
      <c r="F850" s="129">
        <v>88200</v>
      </c>
      <c r="G850" s="129">
        <v>86200</v>
      </c>
      <c r="H850" s="150" t="s">
        <v>892</v>
      </c>
    </row>
    <row r="852" spans="4:8" ht="12.75">
      <c r="D852" s="129">
        <v>4302968.282073975</v>
      </c>
      <c r="F852" s="129">
        <v>86800</v>
      </c>
      <c r="G852" s="129">
        <v>87100</v>
      </c>
      <c r="H852" s="150" t="s">
        <v>893</v>
      </c>
    </row>
    <row r="854" spans="1:10" ht="12.75">
      <c r="A854" s="145" t="s">
        <v>1095</v>
      </c>
      <c r="C854" s="151" t="s">
        <v>1096</v>
      </c>
      <c r="D854" s="129">
        <v>4286440.7384847</v>
      </c>
      <c r="F854" s="129">
        <v>86966.66666666666</v>
      </c>
      <c r="G854" s="129">
        <v>86666.66666666666</v>
      </c>
      <c r="H854" s="129">
        <v>4199622.466586167</v>
      </c>
      <c r="I854" s="129">
        <v>-0.0001</v>
      </c>
      <c r="J854" s="129">
        <v>-0.0001</v>
      </c>
    </row>
    <row r="855" spans="1:8" ht="12.75">
      <c r="A855" s="128">
        <v>38389.11785879629</v>
      </c>
      <c r="C855" s="151" t="s">
        <v>1097</v>
      </c>
      <c r="D855" s="129">
        <v>19959.07398436444</v>
      </c>
      <c r="F855" s="129">
        <v>1159.0225767142474</v>
      </c>
      <c r="G855" s="129">
        <v>450.9249752822894</v>
      </c>
      <c r="H855" s="129">
        <v>19959.07398436444</v>
      </c>
    </row>
    <row r="857" spans="3:8" ht="12.75">
      <c r="C857" s="151" t="s">
        <v>1098</v>
      </c>
      <c r="D857" s="129">
        <v>0.46563279891325815</v>
      </c>
      <c r="F857" s="129">
        <v>1.3327204791654825</v>
      </c>
      <c r="G857" s="129">
        <v>0.5202980484026417</v>
      </c>
      <c r="H857" s="129">
        <v>0.47525876773844816</v>
      </c>
    </row>
    <row r="858" spans="1:10" ht="12.75">
      <c r="A858" s="145" t="s">
        <v>1087</v>
      </c>
      <c r="C858" s="146" t="s">
        <v>1088</v>
      </c>
      <c r="D858" s="146" t="s">
        <v>1089</v>
      </c>
      <c r="F858" s="146" t="s">
        <v>1090</v>
      </c>
      <c r="G858" s="146" t="s">
        <v>1091</v>
      </c>
      <c r="H858" s="146" t="s">
        <v>1092</v>
      </c>
      <c r="I858" s="147" t="s">
        <v>1093</v>
      </c>
      <c r="J858" s="146" t="s">
        <v>1094</v>
      </c>
    </row>
    <row r="859" spans="1:8" ht="12.75">
      <c r="A859" s="148" t="s">
        <v>1231</v>
      </c>
      <c r="C859" s="149">
        <v>589.5920000001788</v>
      </c>
      <c r="D859" s="129">
        <v>418350.58193683624</v>
      </c>
      <c r="F859" s="129">
        <v>3880</v>
      </c>
      <c r="G859" s="129">
        <v>3420</v>
      </c>
      <c r="H859" s="150" t="s">
        <v>894</v>
      </c>
    </row>
    <row r="861" spans="4:8" ht="12.75">
      <c r="D861" s="129">
        <v>416671.512032032</v>
      </c>
      <c r="F861" s="129">
        <v>3940.0000000037253</v>
      </c>
      <c r="G861" s="129">
        <v>3370</v>
      </c>
      <c r="H861" s="150" t="s">
        <v>895</v>
      </c>
    </row>
    <row r="863" spans="4:8" ht="12.75">
      <c r="D863" s="129">
        <v>410139.58193826675</v>
      </c>
      <c r="F863" s="129">
        <v>3930</v>
      </c>
      <c r="G863" s="129">
        <v>3420</v>
      </c>
      <c r="H863" s="150" t="s">
        <v>896</v>
      </c>
    </row>
    <row r="865" spans="1:10" ht="12.75">
      <c r="A865" s="145" t="s">
        <v>1095</v>
      </c>
      <c r="C865" s="151" t="s">
        <v>1096</v>
      </c>
      <c r="D865" s="129">
        <v>415053.89196904504</v>
      </c>
      <c r="F865" s="129">
        <v>3916.6666666679084</v>
      </c>
      <c r="G865" s="129">
        <v>3403.333333333333</v>
      </c>
      <c r="H865" s="129">
        <v>411393.89196904446</v>
      </c>
      <c r="I865" s="129">
        <v>-0.0001</v>
      </c>
      <c r="J865" s="129">
        <v>-0.0001</v>
      </c>
    </row>
    <row r="866" spans="1:8" ht="12.75">
      <c r="A866" s="128">
        <v>38389.11834490741</v>
      </c>
      <c r="C866" s="151" t="s">
        <v>1097</v>
      </c>
      <c r="D866" s="129">
        <v>4337.931678249007</v>
      </c>
      <c r="F866" s="129">
        <v>32.14550253797822</v>
      </c>
      <c r="G866" s="129">
        <v>28.867513459481284</v>
      </c>
      <c r="H866" s="129">
        <v>4337.931678249007</v>
      </c>
    </row>
    <row r="868" spans="3:8" ht="12.75">
      <c r="C868" s="151" t="s">
        <v>1098</v>
      </c>
      <c r="D868" s="129">
        <v>1.0451490185213184</v>
      </c>
      <c r="F868" s="129">
        <v>0.8207362350119497</v>
      </c>
      <c r="G868" s="129">
        <v>0.848212932208069</v>
      </c>
      <c r="H868" s="129">
        <v>1.0544472737517983</v>
      </c>
    </row>
    <row r="869" spans="1:10" ht="12.75">
      <c r="A869" s="145" t="s">
        <v>1087</v>
      </c>
      <c r="C869" s="146" t="s">
        <v>1088</v>
      </c>
      <c r="D869" s="146" t="s">
        <v>1089</v>
      </c>
      <c r="F869" s="146" t="s">
        <v>1090</v>
      </c>
      <c r="G869" s="146" t="s">
        <v>1091</v>
      </c>
      <c r="H869" s="146" t="s">
        <v>1092</v>
      </c>
      <c r="I869" s="147" t="s">
        <v>1093</v>
      </c>
      <c r="J869" s="146" t="s">
        <v>1094</v>
      </c>
    </row>
    <row r="870" spans="1:8" ht="12.75">
      <c r="A870" s="148" t="s">
        <v>1232</v>
      </c>
      <c r="C870" s="149">
        <v>766.4900000002235</v>
      </c>
      <c r="D870" s="129">
        <v>24057.675358712673</v>
      </c>
      <c r="F870" s="129">
        <v>1820.0000000018626</v>
      </c>
      <c r="G870" s="129">
        <v>1914.0000000018626</v>
      </c>
      <c r="H870" s="150" t="s">
        <v>897</v>
      </c>
    </row>
    <row r="872" spans="4:8" ht="12.75">
      <c r="D872" s="129">
        <v>24453.654450327158</v>
      </c>
      <c r="F872" s="129">
        <v>1906</v>
      </c>
      <c r="G872" s="129">
        <v>1832.9999999981374</v>
      </c>
      <c r="H872" s="150" t="s">
        <v>898</v>
      </c>
    </row>
    <row r="874" spans="4:8" ht="12.75">
      <c r="D874" s="129">
        <v>24455.47629338503</v>
      </c>
      <c r="F874" s="129">
        <v>1967.0000000018626</v>
      </c>
      <c r="G874" s="129">
        <v>1810.9999999981374</v>
      </c>
      <c r="H874" s="150" t="s">
        <v>899</v>
      </c>
    </row>
    <row r="876" spans="1:10" ht="12.75">
      <c r="A876" s="145" t="s">
        <v>1095</v>
      </c>
      <c r="C876" s="151" t="s">
        <v>1096</v>
      </c>
      <c r="D876" s="129">
        <v>24322.268700808287</v>
      </c>
      <c r="F876" s="129">
        <v>1897.6666666679084</v>
      </c>
      <c r="G876" s="129">
        <v>1852.6666666660458</v>
      </c>
      <c r="H876" s="129">
        <v>22447.980082921833</v>
      </c>
      <c r="I876" s="129">
        <v>-0.0001</v>
      </c>
      <c r="J876" s="129">
        <v>-0.0001</v>
      </c>
    </row>
    <row r="877" spans="1:8" ht="12.75">
      <c r="A877" s="128">
        <v>38389.118842592594</v>
      </c>
      <c r="C877" s="151" t="s">
        <v>1097</v>
      </c>
      <c r="D877" s="129">
        <v>229.1463665195753</v>
      </c>
      <c r="F877" s="129">
        <v>73.85345850614061</v>
      </c>
      <c r="G877" s="129">
        <v>54.24327915568361</v>
      </c>
      <c r="H877" s="129">
        <v>229.1463665195753</v>
      </c>
    </row>
    <row r="879" spans="3:8" ht="12.75">
      <c r="C879" s="151" t="s">
        <v>1098</v>
      </c>
      <c r="D879" s="129">
        <v>0.9421257915465767</v>
      </c>
      <c r="F879" s="129">
        <v>3.891803539755435</v>
      </c>
      <c r="G879" s="129">
        <v>2.9278488209266893</v>
      </c>
      <c r="H879" s="129">
        <v>1.0207883545562626</v>
      </c>
    </row>
    <row r="880" spans="1:16" ht="12.75">
      <c r="A880" s="139" t="s">
        <v>1177</v>
      </c>
      <c r="B880" s="134" t="s">
        <v>900</v>
      </c>
      <c r="D880" s="139" t="s">
        <v>1178</v>
      </c>
      <c r="E880" s="134" t="s">
        <v>1179</v>
      </c>
      <c r="F880" s="135" t="s">
        <v>1105</v>
      </c>
      <c r="G880" s="140" t="s">
        <v>1181</v>
      </c>
      <c r="H880" s="141">
        <v>1</v>
      </c>
      <c r="I880" s="142" t="s">
        <v>1182</v>
      </c>
      <c r="J880" s="141">
        <v>8</v>
      </c>
      <c r="K880" s="140" t="s">
        <v>1183</v>
      </c>
      <c r="L880" s="143">
        <v>1</v>
      </c>
      <c r="M880" s="140" t="s">
        <v>1184</v>
      </c>
      <c r="N880" s="144">
        <v>1</v>
      </c>
      <c r="O880" s="140" t="s">
        <v>1185</v>
      </c>
      <c r="P880" s="144">
        <v>1</v>
      </c>
    </row>
    <row r="882" spans="1:10" ht="12.75">
      <c r="A882" s="145" t="s">
        <v>1087</v>
      </c>
      <c r="C882" s="146" t="s">
        <v>1088</v>
      </c>
      <c r="D882" s="146" t="s">
        <v>1089</v>
      </c>
      <c r="F882" s="146" t="s">
        <v>1090</v>
      </c>
      <c r="G882" s="146" t="s">
        <v>1091</v>
      </c>
      <c r="H882" s="146" t="s">
        <v>1092</v>
      </c>
      <c r="I882" s="147" t="s">
        <v>1093</v>
      </c>
      <c r="J882" s="146" t="s">
        <v>1094</v>
      </c>
    </row>
    <row r="883" spans="1:8" ht="12.75">
      <c r="A883" s="148" t="s">
        <v>1209</v>
      </c>
      <c r="C883" s="149">
        <v>178.2290000000503</v>
      </c>
      <c r="D883" s="129">
        <v>310.91763113439083</v>
      </c>
      <c r="F883" s="129">
        <v>314</v>
      </c>
      <c r="G883" s="129">
        <v>253</v>
      </c>
      <c r="H883" s="150" t="s">
        <v>901</v>
      </c>
    </row>
    <row r="885" spans="4:8" ht="12.75">
      <c r="D885" s="129">
        <v>316.910874905996</v>
      </c>
      <c r="F885" s="129">
        <v>324</v>
      </c>
      <c r="G885" s="129">
        <v>275</v>
      </c>
      <c r="H885" s="150" t="s">
        <v>902</v>
      </c>
    </row>
    <row r="887" spans="4:8" ht="12.75">
      <c r="D887" s="129">
        <v>294</v>
      </c>
      <c r="F887" s="129">
        <v>272</v>
      </c>
      <c r="G887" s="129">
        <v>322</v>
      </c>
      <c r="H887" s="150" t="s">
        <v>903</v>
      </c>
    </row>
    <row r="889" spans="1:8" ht="12.75">
      <c r="A889" s="145" t="s">
        <v>1095</v>
      </c>
      <c r="C889" s="151" t="s">
        <v>1096</v>
      </c>
      <c r="D889" s="129">
        <v>307.27616868012893</v>
      </c>
      <c r="F889" s="129">
        <v>303.3333333333333</v>
      </c>
      <c r="G889" s="129">
        <v>283.3333333333333</v>
      </c>
      <c r="H889" s="129">
        <v>18.16877676938976</v>
      </c>
    </row>
    <row r="890" spans="1:8" ht="12.75">
      <c r="A890" s="128">
        <v>38389.12112268519</v>
      </c>
      <c r="C890" s="151" t="s">
        <v>1097</v>
      </c>
      <c r="D890" s="129">
        <v>11.881592226797833</v>
      </c>
      <c r="F890" s="129">
        <v>27.5922694487665</v>
      </c>
      <c r="G890" s="129">
        <v>35.24674925909244</v>
      </c>
      <c r="H890" s="129">
        <v>11.881592226797833</v>
      </c>
    </row>
    <row r="892" spans="3:8" ht="12.75">
      <c r="C892" s="151" t="s">
        <v>1098</v>
      </c>
      <c r="D892" s="129">
        <v>3.8667470626940945</v>
      </c>
      <c r="F892" s="129">
        <v>9.096352565527422</v>
      </c>
      <c r="G892" s="129">
        <v>12.440029150267923</v>
      </c>
      <c r="H892" s="129">
        <v>65.39566409784729</v>
      </c>
    </row>
    <row r="893" spans="1:10" ht="12.75">
      <c r="A893" s="145" t="s">
        <v>1087</v>
      </c>
      <c r="C893" s="146" t="s">
        <v>1088</v>
      </c>
      <c r="D893" s="146" t="s">
        <v>1089</v>
      </c>
      <c r="F893" s="146" t="s">
        <v>1090</v>
      </c>
      <c r="G893" s="146" t="s">
        <v>1091</v>
      </c>
      <c r="H893" s="146" t="s">
        <v>1092</v>
      </c>
      <c r="I893" s="147" t="s">
        <v>1093</v>
      </c>
      <c r="J893" s="146" t="s">
        <v>1094</v>
      </c>
    </row>
    <row r="894" spans="1:8" ht="12.75">
      <c r="A894" s="148" t="s">
        <v>1225</v>
      </c>
      <c r="C894" s="149">
        <v>251.61100000003353</v>
      </c>
      <c r="D894" s="129">
        <v>3521999.8152008057</v>
      </c>
      <c r="F894" s="129">
        <v>26900</v>
      </c>
      <c r="G894" s="129">
        <v>22600</v>
      </c>
      <c r="H894" s="150" t="s">
        <v>904</v>
      </c>
    </row>
    <row r="896" spans="4:8" ht="12.75">
      <c r="D896" s="129">
        <v>3602839.415802002</v>
      </c>
      <c r="F896" s="129">
        <v>27300</v>
      </c>
      <c r="G896" s="129">
        <v>22500</v>
      </c>
      <c r="H896" s="150" t="s">
        <v>905</v>
      </c>
    </row>
    <row r="898" spans="4:8" ht="12.75">
      <c r="D898" s="129">
        <v>3572022.6138572693</v>
      </c>
      <c r="F898" s="129">
        <v>27200</v>
      </c>
      <c r="G898" s="129">
        <v>22400</v>
      </c>
      <c r="H898" s="150" t="s">
        <v>906</v>
      </c>
    </row>
    <row r="900" spans="1:10" ht="12.75">
      <c r="A900" s="145" t="s">
        <v>1095</v>
      </c>
      <c r="C900" s="151" t="s">
        <v>1096</v>
      </c>
      <c r="D900" s="129">
        <v>3565620.6149533587</v>
      </c>
      <c r="F900" s="129">
        <v>27133.333333333336</v>
      </c>
      <c r="G900" s="129">
        <v>22500</v>
      </c>
      <c r="H900" s="129">
        <v>3540826.785088444</v>
      </c>
      <c r="I900" s="129">
        <v>-0.0001</v>
      </c>
      <c r="J900" s="129">
        <v>-0.0001</v>
      </c>
    </row>
    <row r="901" spans="1:8" ht="12.75">
      <c r="A901" s="128">
        <v>38389.12164351852</v>
      </c>
      <c r="C901" s="151" t="s">
        <v>1097</v>
      </c>
      <c r="D901" s="129">
        <v>40798.277522668366</v>
      </c>
      <c r="F901" s="129">
        <v>208.16659994661327</v>
      </c>
      <c r="G901" s="129">
        <v>100</v>
      </c>
      <c r="H901" s="129">
        <v>40798.277522668366</v>
      </c>
    </row>
    <row r="903" spans="3:8" ht="12.75">
      <c r="C903" s="151" t="s">
        <v>1098</v>
      </c>
      <c r="D903" s="129">
        <v>1.1442125208601883</v>
      </c>
      <c r="F903" s="129">
        <v>0.7671987713020145</v>
      </c>
      <c r="G903" s="129">
        <v>0.4444444444444444</v>
      </c>
      <c r="H903" s="129">
        <v>1.1522246073850035</v>
      </c>
    </row>
    <row r="904" spans="1:10" ht="12.75">
      <c r="A904" s="145" t="s">
        <v>1087</v>
      </c>
      <c r="C904" s="146" t="s">
        <v>1088</v>
      </c>
      <c r="D904" s="146" t="s">
        <v>1089</v>
      </c>
      <c r="F904" s="146" t="s">
        <v>1090</v>
      </c>
      <c r="G904" s="146" t="s">
        <v>1091</v>
      </c>
      <c r="H904" s="146" t="s">
        <v>1092</v>
      </c>
      <c r="I904" s="147" t="s">
        <v>1093</v>
      </c>
      <c r="J904" s="146" t="s">
        <v>1094</v>
      </c>
    </row>
    <row r="905" spans="1:8" ht="12.75">
      <c r="A905" s="148" t="s">
        <v>1228</v>
      </c>
      <c r="C905" s="149">
        <v>257.6099999998696</v>
      </c>
      <c r="D905" s="129">
        <v>249465</v>
      </c>
      <c r="F905" s="129">
        <v>10110</v>
      </c>
      <c r="G905" s="129">
        <v>9005</v>
      </c>
      <c r="H905" s="150" t="s">
        <v>907</v>
      </c>
    </row>
    <row r="907" spans="4:8" ht="12.75">
      <c r="D907" s="129">
        <v>253070.5425696373</v>
      </c>
      <c r="F907" s="129">
        <v>10202.5</v>
      </c>
      <c r="G907" s="129">
        <v>8992.5</v>
      </c>
      <c r="H907" s="150" t="s">
        <v>908</v>
      </c>
    </row>
    <row r="909" spans="4:8" ht="12.75">
      <c r="D909" s="129">
        <v>251573.86451649666</v>
      </c>
      <c r="F909" s="129">
        <v>10172.5</v>
      </c>
      <c r="G909" s="129">
        <v>8937.5</v>
      </c>
      <c r="H909" s="150" t="s">
        <v>909</v>
      </c>
    </row>
    <row r="911" spans="1:10" ht="12.75">
      <c r="A911" s="145" t="s">
        <v>1095</v>
      </c>
      <c r="C911" s="151" t="s">
        <v>1096</v>
      </c>
      <c r="D911" s="129">
        <v>251369.80236204463</v>
      </c>
      <c r="F911" s="129">
        <v>10161.666666666666</v>
      </c>
      <c r="G911" s="129">
        <v>8978.333333333334</v>
      </c>
      <c r="H911" s="129">
        <v>241799.80236204463</v>
      </c>
      <c r="I911" s="129">
        <v>-0.0001</v>
      </c>
      <c r="J911" s="129">
        <v>-0.0001</v>
      </c>
    </row>
    <row r="912" spans="1:8" ht="12.75">
      <c r="A912" s="128">
        <v>38389.12228009259</v>
      </c>
      <c r="C912" s="151" t="s">
        <v>1097</v>
      </c>
      <c r="D912" s="129">
        <v>1811.412522736343</v>
      </c>
      <c r="F912" s="129">
        <v>47.19198378255923</v>
      </c>
      <c r="G912" s="129">
        <v>35.9107690440254</v>
      </c>
      <c r="H912" s="129">
        <v>1811.412522736343</v>
      </c>
    </row>
    <row r="914" spans="3:8" ht="12.75">
      <c r="C914" s="151" t="s">
        <v>1098</v>
      </c>
      <c r="D914" s="129">
        <v>0.7206165998123312</v>
      </c>
      <c r="F914" s="129">
        <v>0.46441184631024335</v>
      </c>
      <c r="G914" s="129">
        <v>0.3999714391389501</v>
      </c>
      <c r="H914" s="129">
        <v>0.7491373049280378</v>
      </c>
    </row>
    <row r="915" spans="1:10" ht="12.75">
      <c r="A915" s="145" t="s">
        <v>1087</v>
      </c>
      <c r="C915" s="146" t="s">
        <v>1088</v>
      </c>
      <c r="D915" s="146" t="s">
        <v>1089</v>
      </c>
      <c r="F915" s="146" t="s">
        <v>1090</v>
      </c>
      <c r="G915" s="146" t="s">
        <v>1091</v>
      </c>
      <c r="H915" s="146" t="s">
        <v>1092</v>
      </c>
      <c r="I915" s="147" t="s">
        <v>1093</v>
      </c>
      <c r="J915" s="146" t="s">
        <v>1094</v>
      </c>
    </row>
    <row r="916" spans="1:8" ht="12.75">
      <c r="A916" s="148" t="s">
        <v>1227</v>
      </c>
      <c r="C916" s="149">
        <v>259.9399999999441</v>
      </c>
      <c r="D916" s="129">
        <v>2066810.7749481201</v>
      </c>
      <c r="F916" s="129">
        <v>20675</v>
      </c>
      <c r="G916" s="129">
        <v>18625</v>
      </c>
      <c r="H916" s="150" t="s">
        <v>910</v>
      </c>
    </row>
    <row r="918" spans="4:8" ht="12.75">
      <c r="D918" s="129">
        <v>2198808.8628463745</v>
      </c>
      <c r="F918" s="129">
        <v>20200</v>
      </c>
      <c r="G918" s="129">
        <v>18275</v>
      </c>
      <c r="H918" s="150" t="s">
        <v>911</v>
      </c>
    </row>
    <row r="920" spans="4:8" ht="12.75">
      <c r="D920" s="129">
        <v>2008276.9287319183</v>
      </c>
      <c r="F920" s="129">
        <v>20325</v>
      </c>
      <c r="G920" s="129">
        <v>18350</v>
      </c>
      <c r="H920" s="150" t="s">
        <v>912</v>
      </c>
    </row>
    <row r="922" spans="1:10" ht="12.75">
      <c r="A922" s="145" t="s">
        <v>1095</v>
      </c>
      <c r="C922" s="151" t="s">
        <v>1096</v>
      </c>
      <c r="D922" s="129">
        <v>2091298.8555088043</v>
      </c>
      <c r="F922" s="129">
        <v>20400</v>
      </c>
      <c r="G922" s="129">
        <v>18416.666666666668</v>
      </c>
      <c r="H922" s="129">
        <v>2071880.5053404542</v>
      </c>
      <c r="I922" s="129">
        <v>-0.0001</v>
      </c>
      <c r="J922" s="129">
        <v>-0.0001</v>
      </c>
    </row>
    <row r="923" spans="1:8" ht="12.75">
      <c r="A923" s="128">
        <v>38389.12296296296</v>
      </c>
      <c r="C923" s="151" t="s">
        <v>1097</v>
      </c>
      <c r="D923" s="129">
        <v>97597.92029806954</v>
      </c>
      <c r="F923" s="129">
        <v>246.22144504490262</v>
      </c>
      <c r="G923" s="129">
        <v>184.27786989579985</v>
      </c>
      <c r="H923" s="129">
        <v>97597.92029806954</v>
      </c>
    </row>
    <row r="925" spans="3:8" ht="12.75">
      <c r="C925" s="151" t="s">
        <v>1098</v>
      </c>
      <c r="D925" s="129">
        <v>4.666856678134813</v>
      </c>
      <c r="F925" s="129">
        <v>1.2069678678671698</v>
      </c>
      <c r="G925" s="129">
        <v>1.000603818438732</v>
      </c>
      <c r="H925" s="129">
        <v>4.710596004282213</v>
      </c>
    </row>
    <row r="926" spans="1:10" ht="12.75">
      <c r="A926" s="145" t="s">
        <v>1087</v>
      </c>
      <c r="C926" s="146" t="s">
        <v>1088</v>
      </c>
      <c r="D926" s="146" t="s">
        <v>1089</v>
      </c>
      <c r="F926" s="146" t="s">
        <v>1090</v>
      </c>
      <c r="G926" s="146" t="s">
        <v>1091</v>
      </c>
      <c r="H926" s="146" t="s">
        <v>1092</v>
      </c>
      <c r="I926" s="147" t="s">
        <v>1093</v>
      </c>
      <c r="J926" s="146" t="s">
        <v>1094</v>
      </c>
    </row>
    <row r="927" spans="1:8" ht="12.75">
      <c r="A927" s="148" t="s">
        <v>1229</v>
      </c>
      <c r="C927" s="149">
        <v>285.2129999999888</v>
      </c>
      <c r="D927" s="129">
        <v>2051486.442117691</v>
      </c>
      <c r="F927" s="129">
        <v>15775</v>
      </c>
      <c r="G927" s="129">
        <v>14900</v>
      </c>
      <c r="H927" s="150" t="s">
        <v>913</v>
      </c>
    </row>
    <row r="929" spans="4:8" ht="12.75">
      <c r="D929" s="129">
        <v>2063746.627128601</v>
      </c>
      <c r="F929" s="129">
        <v>16825</v>
      </c>
      <c r="G929" s="129">
        <v>15050</v>
      </c>
      <c r="H929" s="150" t="s">
        <v>914</v>
      </c>
    </row>
    <row r="931" spans="4:8" ht="12.75">
      <c r="D931" s="129">
        <v>2038914.7117462158</v>
      </c>
      <c r="F931" s="129">
        <v>16850</v>
      </c>
      <c r="G931" s="129">
        <v>14900</v>
      </c>
      <c r="H931" s="150" t="s">
        <v>915</v>
      </c>
    </row>
    <row r="933" spans="1:10" ht="12.75">
      <c r="A933" s="145" t="s">
        <v>1095</v>
      </c>
      <c r="C933" s="151" t="s">
        <v>1096</v>
      </c>
      <c r="D933" s="129">
        <v>2051382.5936641693</v>
      </c>
      <c r="F933" s="129">
        <v>16483.333333333332</v>
      </c>
      <c r="G933" s="129">
        <v>14950</v>
      </c>
      <c r="H933" s="129">
        <v>2035746.971954975</v>
      </c>
      <c r="I933" s="129">
        <v>-0.0001</v>
      </c>
      <c r="J933" s="129">
        <v>-0.0001</v>
      </c>
    </row>
    <row r="934" spans="1:8" ht="12.75">
      <c r="A934" s="128">
        <v>38389.12363425926</v>
      </c>
      <c r="C934" s="151" t="s">
        <v>1097</v>
      </c>
      <c r="D934" s="129">
        <v>12416.283411948736</v>
      </c>
      <c r="F934" s="129">
        <v>613.5620044733322</v>
      </c>
      <c r="G934" s="129">
        <v>86.60254037844386</v>
      </c>
      <c r="H934" s="129">
        <v>12416.283411948736</v>
      </c>
    </row>
    <row r="936" spans="3:8" ht="12.75">
      <c r="C936" s="151" t="s">
        <v>1098</v>
      </c>
      <c r="D936" s="129">
        <v>0.6052641496665346</v>
      </c>
      <c r="F936" s="129">
        <v>3.7223175195551006</v>
      </c>
      <c r="G936" s="129">
        <v>0.579281206544775</v>
      </c>
      <c r="H936" s="129">
        <v>0.609912900915436</v>
      </c>
    </row>
    <row r="937" spans="1:10" ht="12.75">
      <c r="A937" s="145" t="s">
        <v>1087</v>
      </c>
      <c r="C937" s="146" t="s">
        <v>1088</v>
      </c>
      <c r="D937" s="146" t="s">
        <v>1089</v>
      </c>
      <c r="F937" s="146" t="s">
        <v>1090</v>
      </c>
      <c r="G937" s="146" t="s">
        <v>1091</v>
      </c>
      <c r="H937" s="146" t="s">
        <v>1092</v>
      </c>
      <c r="I937" s="147" t="s">
        <v>1093</v>
      </c>
      <c r="J937" s="146" t="s">
        <v>1094</v>
      </c>
    </row>
    <row r="938" spans="1:8" ht="12.75">
      <c r="A938" s="148" t="s">
        <v>1225</v>
      </c>
      <c r="C938" s="149">
        <v>288.1579999998212</v>
      </c>
      <c r="D938" s="129">
        <v>352505.7334918976</v>
      </c>
      <c r="F938" s="129">
        <v>3759.9999999962747</v>
      </c>
      <c r="G938" s="129">
        <v>3530</v>
      </c>
      <c r="H938" s="150" t="s">
        <v>916</v>
      </c>
    </row>
    <row r="940" spans="4:8" ht="12.75">
      <c r="D940" s="129">
        <v>331188.4950413704</v>
      </c>
      <c r="F940" s="129">
        <v>3759.9999999962747</v>
      </c>
      <c r="G940" s="129">
        <v>3530</v>
      </c>
      <c r="H940" s="150" t="s">
        <v>917</v>
      </c>
    </row>
    <row r="942" spans="4:8" ht="12.75">
      <c r="D942" s="129">
        <v>349839.50231456757</v>
      </c>
      <c r="F942" s="129">
        <v>3759.9999999962747</v>
      </c>
      <c r="G942" s="129">
        <v>3530</v>
      </c>
      <c r="H942" s="150" t="s">
        <v>918</v>
      </c>
    </row>
    <row r="944" spans="1:10" ht="12.75">
      <c r="A944" s="145" t="s">
        <v>1095</v>
      </c>
      <c r="C944" s="151" t="s">
        <v>1096</v>
      </c>
      <c r="D944" s="129">
        <v>344511.2436159452</v>
      </c>
      <c r="F944" s="129">
        <v>3759.9999999962747</v>
      </c>
      <c r="G944" s="129">
        <v>3530</v>
      </c>
      <c r="H944" s="129">
        <v>340868.0245893983</v>
      </c>
      <c r="I944" s="129">
        <v>-0.0001</v>
      </c>
      <c r="J944" s="129">
        <v>-0.0001</v>
      </c>
    </row>
    <row r="945" spans="1:8" ht="12.75">
      <c r="A945" s="128">
        <v>38389.1240625</v>
      </c>
      <c r="C945" s="151" t="s">
        <v>1097</v>
      </c>
      <c r="D945" s="129">
        <v>11614.599405866307</v>
      </c>
      <c r="F945" s="129">
        <v>5.638186222554939E-05</v>
      </c>
      <c r="H945" s="129">
        <v>11614.599405866307</v>
      </c>
    </row>
    <row r="947" spans="3:8" ht="12.75">
      <c r="C947" s="151" t="s">
        <v>1098</v>
      </c>
      <c r="D947" s="129">
        <v>3.371326660912714</v>
      </c>
      <c r="F947" s="129">
        <v>1.499517612383118E-06</v>
      </c>
      <c r="G947" s="129">
        <v>0</v>
      </c>
      <c r="H947" s="129">
        <v>3.4073596136971167</v>
      </c>
    </row>
    <row r="948" spans="1:10" ht="12.75">
      <c r="A948" s="145" t="s">
        <v>1087</v>
      </c>
      <c r="C948" s="146" t="s">
        <v>1088</v>
      </c>
      <c r="D948" s="146" t="s">
        <v>1089</v>
      </c>
      <c r="F948" s="146" t="s">
        <v>1090</v>
      </c>
      <c r="G948" s="146" t="s">
        <v>1091</v>
      </c>
      <c r="H948" s="146" t="s">
        <v>1092</v>
      </c>
      <c r="I948" s="147" t="s">
        <v>1093</v>
      </c>
      <c r="J948" s="146" t="s">
        <v>1094</v>
      </c>
    </row>
    <row r="949" spans="1:8" ht="12.75">
      <c r="A949" s="148" t="s">
        <v>1226</v>
      </c>
      <c r="C949" s="149">
        <v>334.94100000010803</v>
      </c>
      <c r="D949" s="129">
        <v>113821.76565349102</v>
      </c>
      <c r="F949" s="129">
        <v>26000</v>
      </c>
      <c r="H949" s="150" t="s">
        <v>919</v>
      </c>
    </row>
    <row r="951" spans="4:8" ht="12.75">
      <c r="D951" s="129">
        <v>115840.92232835293</v>
      </c>
      <c r="F951" s="129">
        <v>26100</v>
      </c>
      <c r="H951" s="150" t="s">
        <v>920</v>
      </c>
    </row>
    <row r="953" spans="4:8" ht="12.75">
      <c r="D953" s="129">
        <v>115717.5395681858</v>
      </c>
      <c r="F953" s="129">
        <v>26100</v>
      </c>
      <c r="H953" s="150" t="s">
        <v>921</v>
      </c>
    </row>
    <row r="955" spans="1:10" ht="12.75">
      <c r="A955" s="145" t="s">
        <v>1095</v>
      </c>
      <c r="C955" s="151" t="s">
        <v>1096</v>
      </c>
      <c r="D955" s="129">
        <v>115126.74251667658</v>
      </c>
      <c r="F955" s="129">
        <v>26066.666666666664</v>
      </c>
      <c r="H955" s="129">
        <v>89060.07585000992</v>
      </c>
      <c r="I955" s="129">
        <v>-0.0001</v>
      </c>
      <c r="J955" s="129">
        <v>-0.0001</v>
      </c>
    </row>
    <row r="956" spans="1:8" ht="12.75">
      <c r="A956" s="128">
        <v>38389.124502314815</v>
      </c>
      <c r="C956" s="151" t="s">
        <v>1097</v>
      </c>
      <c r="D956" s="129">
        <v>1131.8256431394807</v>
      </c>
      <c r="F956" s="129">
        <v>57.73502691896257</v>
      </c>
      <c r="H956" s="129">
        <v>1131.8256431394807</v>
      </c>
    </row>
    <row r="958" spans="3:8" ht="12.75">
      <c r="C958" s="151" t="s">
        <v>1098</v>
      </c>
      <c r="D958" s="129">
        <v>0.9831127142119316</v>
      </c>
      <c r="F958" s="129">
        <v>0.22148987309064927</v>
      </c>
      <c r="H958" s="129">
        <v>1.2708563655903902</v>
      </c>
    </row>
    <row r="959" spans="1:10" ht="12.75">
      <c r="A959" s="145" t="s">
        <v>1087</v>
      </c>
      <c r="C959" s="146" t="s">
        <v>1088</v>
      </c>
      <c r="D959" s="146" t="s">
        <v>1089</v>
      </c>
      <c r="F959" s="146" t="s">
        <v>1090</v>
      </c>
      <c r="G959" s="146" t="s">
        <v>1091</v>
      </c>
      <c r="H959" s="146" t="s">
        <v>1092</v>
      </c>
      <c r="I959" s="147" t="s">
        <v>1093</v>
      </c>
      <c r="J959" s="146" t="s">
        <v>1094</v>
      </c>
    </row>
    <row r="960" spans="1:8" ht="12.75">
      <c r="A960" s="148" t="s">
        <v>1230</v>
      </c>
      <c r="C960" s="149">
        <v>393.36599999992177</v>
      </c>
      <c r="D960" s="129">
        <v>3369894.579891205</v>
      </c>
      <c r="F960" s="129">
        <v>14500</v>
      </c>
      <c r="G960" s="129">
        <v>13700</v>
      </c>
      <c r="H960" s="150" t="s">
        <v>922</v>
      </c>
    </row>
    <row r="962" spans="4:8" ht="12.75">
      <c r="D962" s="129">
        <v>3385196.007320404</v>
      </c>
      <c r="F962" s="129">
        <v>14100</v>
      </c>
      <c r="G962" s="129">
        <v>13300</v>
      </c>
      <c r="H962" s="150" t="s">
        <v>923</v>
      </c>
    </row>
    <row r="964" spans="4:8" ht="12.75">
      <c r="D964" s="129">
        <v>3299777.101261139</v>
      </c>
      <c r="F964" s="129">
        <v>14700</v>
      </c>
      <c r="G964" s="129">
        <v>13900</v>
      </c>
      <c r="H964" s="150" t="s">
        <v>702</v>
      </c>
    </row>
    <row r="966" spans="1:10" ht="12.75">
      <c r="A966" s="145" t="s">
        <v>1095</v>
      </c>
      <c r="C966" s="151" t="s">
        <v>1096</v>
      </c>
      <c r="D966" s="129">
        <v>3351622.5628242493</v>
      </c>
      <c r="F966" s="129">
        <v>14433.333333333332</v>
      </c>
      <c r="G966" s="129">
        <v>13633.333333333332</v>
      </c>
      <c r="H966" s="129">
        <v>3337589.2294909162</v>
      </c>
      <c r="I966" s="129">
        <v>-0.0001</v>
      </c>
      <c r="J966" s="129">
        <v>-0.0001</v>
      </c>
    </row>
    <row r="967" spans="1:8" ht="12.75">
      <c r="A967" s="128">
        <v>38389.1249537037</v>
      </c>
      <c r="C967" s="151" t="s">
        <v>1097</v>
      </c>
      <c r="D967" s="129">
        <v>45546.650083879205</v>
      </c>
      <c r="F967" s="129">
        <v>305.5050463303894</v>
      </c>
      <c r="G967" s="129">
        <v>305.5050463303894</v>
      </c>
      <c r="H967" s="129">
        <v>45546.650083879205</v>
      </c>
    </row>
    <row r="969" spans="3:8" ht="12.75">
      <c r="C969" s="151" t="s">
        <v>1098</v>
      </c>
      <c r="D969" s="129">
        <v>1.3589432947813567</v>
      </c>
      <c r="F969" s="129">
        <v>2.1166631385477332</v>
      </c>
      <c r="G969" s="129">
        <v>2.2408683104918543</v>
      </c>
      <c r="H969" s="129">
        <v>1.3646571507790504</v>
      </c>
    </row>
    <row r="970" spans="1:10" ht="12.75">
      <c r="A970" s="145" t="s">
        <v>1087</v>
      </c>
      <c r="C970" s="146" t="s">
        <v>1088</v>
      </c>
      <c r="D970" s="146" t="s">
        <v>1089</v>
      </c>
      <c r="F970" s="146" t="s">
        <v>1090</v>
      </c>
      <c r="G970" s="146" t="s">
        <v>1091</v>
      </c>
      <c r="H970" s="146" t="s">
        <v>1092</v>
      </c>
      <c r="I970" s="147" t="s">
        <v>1093</v>
      </c>
      <c r="J970" s="146" t="s">
        <v>1094</v>
      </c>
    </row>
    <row r="971" spans="1:8" ht="12.75">
      <c r="A971" s="148" t="s">
        <v>1224</v>
      </c>
      <c r="C971" s="149">
        <v>396.15199999976903</v>
      </c>
      <c r="D971" s="129">
        <v>4383249.61138916</v>
      </c>
      <c r="F971" s="129">
        <v>85100</v>
      </c>
      <c r="G971" s="129">
        <v>85700</v>
      </c>
      <c r="H971" s="150" t="s">
        <v>703</v>
      </c>
    </row>
    <row r="973" spans="4:8" ht="12.75">
      <c r="D973" s="129">
        <v>4387132.152275085</v>
      </c>
      <c r="F973" s="129">
        <v>87100</v>
      </c>
      <c r="G973" s="129">
        <v>85900</v>
      </c>
      <c r="H973" s="150" t="s">
        <v>704</v>
      </c>
    </row>
    <row r="975" spans="4:8" ht="12.75">
      <c r="D975" s="129">
        <v>4233120.465759277</v>
      </c>
      <c r="F975" s="129">
        <v>86400</v>
      </c>
      <c r="G975" s="129">
        <v>86400</v>
      </c>
      <c r="H975" s="150" t="s">
        <v>705</v>
      </c>
    </row>
    <row r="977" spans="1:10" ht="12.75">
      <c r="A977" s="145" t="s">
        <v>1095</v>
      </c>
      <c r="C977" s="151" t="s">
        <v>1096</v>
      </c>
      <c r="D977" s="129">
        <v>4334500.743141174</v>
      </c>
      <c r="F977" s="129">
        <v>86200</v>
      </c>
      <c r="G977" s="129">
        <v>86000</v>
      </c>
      <c r="H977" s="129">
        <v>4248399.672986596</v>
      </c>
      <c r="I977" s="129">
        <v>-0.0001</v>
      </c>
      <c r="J977" s="129">
        <v>-0.0001</v>
      </c>
    </row>
    <row r="978" spans="1:8" ht="12.75">
      <c r="A978" s="128">
        <v>38389.12542824074</v>
      </c>
      <c r="C978" s="151" t="s">
        <v>1097</v>
      </c>
      <c r="D978" s="129">
        <v>87819.35442970415</v>
      </c>
      <c r="F978" s="129">
        <v>1014.889156509222</v>
      </c>
      <c r="G978" s="129">
        <v>360.5551275463989</v>
      </c>
      <c r="H978" s="129">
        <v>87819.35442970415</v>
      </c>
    </row>
    <row r="980" spans="3:8" ht="12.75">
      <c r="C980" s="151" t="s">
        <v>1098</v>
      </c>
      <c r="D980" s="129">
        <v>2.0260546631274137</v>
      </c>
      <c r="F980" s="129">
        <v>1.1773656107995616</v>
      </c>
      <c r="G980" s="129">
        <v>0.4192501483097662</v>
      </c>
      <c r="H980" s="129">
        <v>2.067116118761203</v>
      </c>
    </row>
    <row r="981" spans="1:10" ht="12.75">
      <c r="A981" s="145" t="s">
        <v>1087</v>
      </c>
      <c r="C981" s="146" t="s">
        <v>1088</v>
      </c>
      <c r="D981" s="146" t="s">
        <v>1089</v>
      </c>
      <c r="F981" s="146" t="s">
        <v>1090</v>
      </c>
      <c r="G981" s="146" t="s">
        <v>1091</v>
      </c>
      <c r="H981" s="146" t="s">
        <v>1092</v>
      </c>
      <c r="I981" s="147" t="s">
        <v>1093</v>
      </c>
      <c r="J981" s="146" t="s">
        <v>1094</v>
      </c>
    </row>
    <row r="982" spans="1:8" ht="12.75">
      <c r="A982" s="148" t="s">
        <v>1231</v>
      </c>
      <c r="C982" s="149">
        <v>589.5920000001788</v>
      </c>
      <c r="D982" s="129">
        <v>146462.9481358528</v>
      </c>
      <c r="F982" s="129">
        <v>2660</v>
      </c>
      <c r="G982" s="129">
        <v>2470</v>
      </c>
      <c r="H982" s="150" t="s">
        <v>706</v>
      </c>
    </row>
    <row r="984" spans="4:8" ht="12.75">
      <c r="D984" s="129">
        <v>143852.17039370537</v>
      </c>
      <c r="F984" s="129">
        <v>2610</v>
      </c>
      <c r="G984" s="129">
        <v>2450</v>
      </c>
      <c r="H984" s="150" t="s">
        <v>707</v>
      </c>
    </row>
    <row r="986" spans="4:8" ht="12.75">
      <c r="D986" s="129">
        <v>139943.6952483654</v>
      </c>
      <c r="F986" s="129">
        <v>2660</v>
      </c>
      <c r="G986" s="129">
        <v>2480</v>
      </c>
      <c r="H986" s="150" t="s">
        <v>708</v>
      </c>
    </row>
    <row r="988" spans="1:10" ht="12.75">
      <c r="A988" s="145" t="s">
        <v>1095</v>
      </c>
      <c r="C988" s="151" t="s">
        <v>1096</v>
      </c>
      <c r="D988" s="129">
        <v>143419.6045926412</v>
      </c>
      <c r="F988" s="129">
        <v>2643.333333333333</v>
      </c>
      <c r="G988" s="129">
        <v>2466.6666666666665</v>
      </c>
      <c r="H988" s="129">
        <v>140864.6045926412</v>
      </c>
      <c r="I988" s="129">
        <v>-0.0001</v>
      </c>
      <c r="J988" s="129">
        <v>-0.0001</v>
      </c>
    </row>
    <row r="989" spans="1:8" ht="12.75">
      <c r="A989" s="128">
        <v>38389.125925925924</v>
      </c>
      <c r="C989" s="151" t="s">
        <v>1097</v>
      </c>
      <c r="D989" s="129">
        <v>3281.0820519974973</v>
      </c>
      <c r="F989" s="129">
        <v>28.867513459481284</v>
      </c>
      <c r="G989" s="129">
        <v>15.275252316519468</v>
      </c>
      <c r="H989" s="129">
        <v>3281.0820519974973</v>
      </c>
    </row>
    <row r="991" spans="3:8" ht="12.75">
      <c r="C991" s="151" t="s">
        <v>1098</v>
      </c>
      <c r="D991" s="129">
        <v>2.287750033418965</v>
      </c>
      <c r="F991" s="129">
        <v>1.0920875205352316</v>
      </c>
      <c r="G991" s="129">
        <v>0.6192669858048434</v>
      </c>
      <c r="H991" s="129">
        <v>2.3292452078262538</v>
      </c>
    </row>
    <row r="992" spans="1:10" ht="12.75">
      <c r="A992" s="145" t="s">
        <v>1087</v>
      </c>
      <c r="C992" s="146" t="s">
        <v>1088</v>
      </c>
      <c r="D992" s="146" t="s">
        <v>1089</v>
      </c>
      <c r="F992" s="146" t="s">
        <v>1090</v>
      </c>
      <c r="G992" s="146" t="s">
        <v>1091</v>
      </c>
      <c r="H992" s="146" t="s">
        <v>1092</v>
      </c>
      <c r="I992" s="147" t="s">
        <v>1093</v>
      </c>
      <c r="J992" s="146" t="s">
        <v>1094</v>
      </c>
    </row>
    <row r="993" spans="1:8" ht="12.75">
      <c r="A993" s="148" t="s">
        <v>1232</v>
      </c>
      <c r="C993" s="149">
        <v>766.4900000002235</v>
      </c>
      <c r="D993" s="129">
        <v>3223.740507349372</v>
      </c>
      <c r="F993" s="129">
        <v>1664.0000000018626</v>
      </c>
      <c r="G993" s="129">
        <v>1693</v>
      </c>
      <c r="H993" s="150" t="s">
        <v>709</v>
      </c>
    </row>
    <row r="995" spans="4:8" ht="12.75">
      <c r="D995" s="129">
        <v>3422.984847281128</v>
      </c>
      <c r="F995" s="129">
        <v>1721</v>
      </c>
      <c r="G995" s="129">
        <v>1709</v>
      </c>
      <c r="H995" s="150" t="s">
        <v>710</v>
      </c>
    </row>
    <row r="997" spans="4:8" ht="12.75">
      <c r="D997" s="129">
        <v>3637.0926599800587</v>
      </c>
      <c r="F997" s="129">
        <v>1773.0000000018626</v>
      </c>
      <c r="G997" s="129">
        <v>1879.9999999981374</v>
      </c>
      <c r="H997" s="150" t="s">
        <v>711</v>
      </c>
    </row>
    <row r="999" spans="1:10" ht="12.75">
      <c r="A999" s="145" t="s">
        <v>1095</v>
      </c>
      <c r="C999" s="151" t="s">
        <v>1096</v>
      </c>
      <c r="D999" s="129">
        <v>3427.9393382035196</v>
      </c>
      <c r="F999" s="129">
        <v>1719.333333334575</v>
      </c>
      <c r="G999" s="129">
        <v>1760.6666666660458</v>
      </c>
      <c r="H999" s="129">
        <v>1687.132834138205</v>
      </c>
      <c r="I999" s="129">
        <v>-0.0001</v>
      </c>
      <c r="J999" s="129">
        <v>-0.0001</v>
      </c>
    </row>
    <row r="1000" spans="1:8" ht="12.75">
      <c r="A1000" s="128">
        <v>38389.12642361111</v>
      </c>
      <c r="C1000" s="151" t="s">
        <v>1097</v>
      </c>
      <c r="D1000" s="129">
        <v>206.72061038109018</v>
      </c>
      <c r="F1000" s="129">
        <v>54.51910979949471</v>
      </c>
      <c r="G1000" s="129">
        <v>103.65487607011839</v>
      </c>
      <c r="H1000" s="129">
        <v>206.72061038109018</v>
      </c>
    </row>
    <row r="1002" spans="3:8" ht="12.75">
      <c r="C1002" s="151" t="s">
        <v>1098</v>
      </c>
      <c r="D1002" s="129">
        <v>6.030462910391707</v>
      </c>
      <c r="F1002" s="129">
        <v>3.1709447343614983</v>
      </c>
      <c r="G1002" s="129">
        <v>5.887251575359046</v>
      </c>
      <c r="H1002" s="129">
        <v>12.252776201032443</v>
      </c>
    </row>
    <row r="1003" spans="1:16" ht="12.75">
      <c r="A1003" s="139" t="s">
        <v>1177</v>
      </c>
      <c r="B1003" s="134" t="s">
        <v>712</v>
      </c>
      <c r="D1003" s="139" t="s">
        <v>1178</v>
      </c>
      <c r="E1003" s="134" t="s">
        <v>1179</v>
      </c>
      <c r="F1003" s="135" t="s">
        <v>1110</v>
      </c>
      <c r="G1003" s="140" t="s">
        <v>1181</v>
      </c>
      <c r="H1003" s="141">
        <v>1</v>
      </c>
      <c r="I1003" s="142" t="s">
        <v>1182</v>
      </c>
      <c r="J1003" s="141">
        <v>9</v>
      </c>
      <c r="K1003" s="140" t="s">
        <v>1183</v>
      </c>
      <c r="L1003" s="143">
        <v>1</v>
      </c>
      <c r="M1003" s="140" t="s">
        <v>1184</v>
      </c>
      <c r="N1003" s="144">
        <v>1</v>
      </c>
      <c r="O1003" s="140" t="s">
        <v>1185</v>
      </c>
      <c r="P1003" s="144">
        <v>1</v>
      </c>
    </row>
    <row r="1005" spans="1:10" ht="12.75">
      <c r="A1005" s="145" t="s">
        <v>1087</v>
      </c>
      <c r="C1005" s="146" t="s">
        <v>1088</v>
      </c>
      <c r="D1005" s="146" t="s">
        <v>1089</v>
      </c>
      <c r="F1005" s="146" t="s">
        <v>1090</v>
      </c>
      <c r="G1005" s="146" t="s">
        <v>1091</v>
      </c>
      <c r="H1005" s="146" t="s">
        <v>1092</v>
      </c>
      <c r="I1005" s="147" t="s">
        <v>1093</v>
      </c>
      <c r="J1005" s="146" t="s">
        <v>1094</v>
      </c>
    </row>
    <row r="1006" spans="1:8" ht="12.75">
      <c r="A1006" s="148" t="s">
        <v>1209</v>
      </c>
      <c r="C1006" s="149">
        <v>178.2290000000503</v>
      </c>
      <c r="D1006" s="129">
        <v>333.1711721327156</v>
      </c>
      <c r="F1006" s="129">
        <v>241.99999999976717</v>
      </c>
      <c r="G1006" s="129">
        <v>292</v>
      </c>
      <c r="H1006" s="150" t="s">
        <v>713</v>
      </c>
    </row>
    <row r="1008" spans="4:8" ht="12.75">
      <c r="D1008" s="129">
        <v>327.298715127632</v>
      </c>
      <c r="F1008" s="129">
        <v>293</v>
      </c>
      <c r="G1008" s="129">
        <v>254</v>
      </c>
      <c r="H1008" s="150" t="s">
        <v>714</v>
      </c>
    </row>
    <row r="1010" spans="4:8" ht="12.75">
      <c r="D1010" s="129">
        <v>308.6813752404414</v>
      </c>
      <c r="F1010" s="129">
        <v>276</v>
      </c>
      <c r="G1010" s="129">
        <v>262</v>
      </c>
      <c r="H1010" s="150" t="s">
        <v>715</v>
      </c>
    </row>
    <row r="1012" spans="1:8" ht="12.75">
      <c r="A1012" s="145" t="s">
        <v>1095</v>
      </c>
      <c r="C1012" s="151" t="s">
        <v>1096</v>
      </c>
      <c r="D1012" s="129">
        <v>323.0504208335963</v>
      </c>
      <c r="F1012" s="129">
        <v>270.3333333332557</v>
      </c>
      <c r="G1012" s="129">
        <v>269.3333333333333</v>
      </c>
      <c r="H1012" s="129">
        <v>53.428384571415116</v>
      </c>
    </row>
    <row r="1013" spans="1:8" ht="12.75">
      <c r="A1013" s="128">
        <v>38389.12869212963</v>
      </c>
      <c r="C1013" s="151" t="s">
        <v>1097</v>
      </c>
      <c r="D1013" s="129">
        <v>12.785677192183488</v>
      </c>
      <c r="F1013" s="129">
        <v>25.96792893821005</v>
      </c>
      <c r="G1013" s="129">
        <v>20.033305601755625</v>
      </c>
      <c r="H1013" s="129">
        <v>12.785677192183488</v>
      </c>
    </row>
    <row r="1015" spans="3:8" ht="12.75">
      <c r="C1015" s="151" t="s">
        <v>1098</v>
      </c>
      <c r="D1015" s="129">
        <v>3.9577961728672104</v>
      </c>
      <c r="F1015" s="129">
        <v>9.605892332262952</v>
      </c>
      <c r="G1015" s="129">
        <v>7.438108515503327</v>
      </c>
      <c r="H1015" s="129">
        <v>23.930495549783096</v>
      </c>
    </row>
    <row r="1016" spans="1:10" ht="12.75">
      <c r="A1016" s="145" t="s">
        <v>1087</v>
      </c>
      <c r="C1016" s="146" t="s">
        <v>1088</v>
      </c>
      <c r="D1016" s="146" t="s">
        <v>1089</v>
      </c>
      <c r="F1016" s="146" t="s">
        <v>1090</v>
      </c>
      <c r="G1016" s="146" t="s">
        <v>1091</v>
      </c>
      <c r="H1016" s="146" t="s">
        <v>1092</v>
      </c>
      <c r="I1016" s="147" t="s">
        <v>1093</v>
      </c>
      <c r="J1016" s="146" t="s">
        <v>1094</v>
      </c>
    </row>
    <row r="1017" spans="1:8" ht="12.75">
      <c r="A1017" s="148" t="s">
        <v>1225</v>
      </c>
      <c r="C1017" s="149">
        <v>251.61100000003353</v>
      </c>
      <c r="D1017" s="129">
        <v>3678474.027179718</v>
      </c>
      <c r="F1017" s="129">
        <v>27800</v>
      </c>
      <c r="G1017" s="129">
        <v>22800</v>
      </c>
      <c r="H1017" s="150" t="s">
        <v>716</v>
      </c>
    </row>
    <row r="1019" spans="4:8" ht="12.75">
      <c r="D1019" s="129">
        <v>3777984.602455139</v>
      </c>
      <c r="F1019" s="129">
        <v>28700</v>
      </c>
      <c r="G1019" s="129">
        <v>22700</v>
      </c>
      <c r="H1019" s="150" t="s">
        <v>717</v>
      </c>
    </row>
    <row r="1021" spans="4:8" ht="12.75">
      <c r="D1021" s="129">
        <v>3427622.0533065796</v>
      </c>
      <c r="F1021" s="129">
        <v>30900</v>
      </c>
      <c r="G1021" s="129">
        <v>22200</v>
      </c>
      <c r="H1021" s="150" t="s">
        <v>718</v>
      </c>
    </row>
    <row r="1023" spans="1:10" ht="12.75">
      <c r="A1023" s="145" t="s">
        <v>1095</v>
      </c>
      <c r="C1023" s="151" t="s">
        <v>1096</v>
      </c>
      <c r="D1023" s="129">
        <v>3628026.8943138123</v>
      </c>
      <c r="F1023" s="129">
        <v>29133.333333333336</v>
      </c>
      <c r="G1023" s="129">
        <v>22566.666666666664</v>
      </c>
      <c r="H1023" s="129">
        <v>3602209.260140757</v>
      </c>
      <c r="I1023" s="129">
        <v>-0.0001</v>
      </c>
      <c r="J1023" s="129">
        <v>-0.0001</v>
      </c>
    </row>
    <row r="1024" spans="1:8" ht="12.75">
      <c r="A1024" s="128">
        <v>38389.129212962966</v>
      </c>
      <c r="C1024" s="151" t="s">
        <v>1097</v>
      </c>
      <c r="D1024" s="129">
        <v>180546.84675247033</v>
      </c>
      <c r="F1024" s="129">
        <v>1594.7831618540915</v>
      </c>
      <c r="G1024" s="129">
        <v>321.4550253664318</v>
      </c>
      <c r="H1024" s="129">
        <v>180546.84675247033</v>
      </c>
    </row>
    <row r="1026" spans="3:8" ht="12.75">
      <c r="C1026" s="151" t="s">
        <v>1098</v>
      </c>
      <c r="D1026" s="129">
        <v>4.976447309016382</v>
      </c>
      <c r="F1026" s="129">
        <v>5.474084079590703</v>
      </c>
      <c r="G1026" s="129">
        <v>1.42446835465184</v>
      </c>
      <c r="H1026" s="129">
        <v>5.0121143363396765</v>
      </c>
    </row>
    <row r="1027" spans="1:10" ht="12.75">
      <c r="A1027" s="145" t="s">
        <v>1087</v>
      </c>
      <c r="C1027" s="146" t="s">
        <v>1088</v>
      </c>
      <c r="D1027" s="146" t="s">
        <v>1089</v>
      </c>
      <c r="F1027" s="146" t="s">
        <v>1090</v>
      </c>
      <c r="G1027" s="146" t="s">
        <v>1091</v>
      </c>
      <c r="H1027" s="146" t="s">
        <v>1092</v>
      </c>
      <c r="I1027" s="147" t="s">
        <v>1093</v>
      </c>
      <c r="J1027" s="146" t="s">
        <v>1094</v>
      </c>
    </row>
    <row r="1028" spans="1:8" ht="12.75">
      <c r="A1028" s="148" t="s">
        <v>1228</v>
      </c>
      <c r="C1028" s="149">
        <v>257.6099999998696</v>
      </c>
      <c r="D1028" s="129">
        <v>223317.67405700684</v>
      </c>
      <c r="F1028" s="129">
        <v>10540</v>
      </c>
      <c r="G1028" s="129">
        <v>8937.5</v>
      </c>
      <c r="H1028" s="150" t="s">
        <v>719</v>
      </c>
    </row>
    <row r="1030" spans="4:8" ht="12.75">
      <c r="D1030" s="129">
        <v>226204.0758562088</v>
      </c>
      <c r="F1030" s="129">
        <v>10260</v>
      </c>
      <c r="G1030" s="129">
        <v>9110</v>
      </c>
      <c r="H1030" s="150" t="s">
        <v>720</v>
      </c>
    </row>
    <row r="1032" spans="4:8" ht="12.75">
      <c r="D1032" s="129">
        <v>239423.84126377106</v>
      </c>
      <c r="F1032" s="129">
        <v>10125</v>
      </c>
      <c r="G1032" s="129">
        <v>9155</v>
      </c>
      <c r="H1032" s="150" t="s">
        <v>721</v>
      </c>
    </row>
    <row r="1034" spans="1:10" ht="12.75">
      <c r="A1034" s="145" t="s">
        <v>1095</v>
      </c>
      <c r="C1034" s="151" t="s">
        <v>1096</v>
      </c>
      <c r="D1034" s="129">
        <v>229648.53039232892</v>
      </c>
      <c r="F1034" s="129">
        <v>10308.333333333334</v>
      </c>
      <c r="G1034" s="129">
        <v>9067.5</v>
      </c>
      <c r="H1034" s="129">
        <v>219960.61372566223</v>
      </c>
      <c r="I1034" s="129">
        <v>-0.0001</v>
      </c>
      <c r="J1034" s="129">
        <v>-0.0001</v>
      </c>
    </row>
    <row r="1035" spans="1:8" ht="12.75">
      <c r="A1035" s="128">
        <v>38389.129849537036</v>
      </c>
      <c r="C1035" s="151" t="s">
        <v>1097</v>
      </c>
      <c r="D1035" s="129">
        <v>8587.802734786213</v>
      </c>
      <c r="F1035" s="129">
        <v>211.67978961944698</v>
      </c>
      <c r="G1035" s="129">
        <v>114.80962503205035</v>
      </c>
      <c r="H1035" s="129">
        <v>8587.802734786213</v>
      </c>
    </row>
    <row r="1037" spans="3:8" ht="12.75">
      <c r="C1037" s="151" t="s">
        <v>1098</v>
      </c>
      <c r="D1037" s="129">
        <v>3.739541777217086</v>
      </c>
      <c r="F1037" s="129">
        <v>2.0534821951765267</v>
      </c>
      <c r="G1037" s="129">
        <v>1.2661662534552012</v>
      </c>
      <c r="H1037" s="129">
        <v>3.904245668952823</v>
      </c>
    </row>
    <row r="1038" spans="1:10" ht="12.75">
      <c r="A1038" s="145" t="s">
        <v>1087</v>
      </c>
      <c r="C1038" s="146" t="s">
        <v>1088</v>
      </c>
      <c r="D1038" s="146" t="s">
        <v>1089</v>
      </c>
      <c r="F1038" s="146" t="s">
        <v>1090</v>
      </c>
      <c r="G1038" s="146" t="s">
        <v>1091</v>
      </c>
      <c r="H1038" s="146" t="s">
        <v>1092</v>
      </c>
      <c r="I1038" s="147" t="s">
        <v>1093</v>
      </c>
      <c r="J1038" s="146" t="s">
        <v>1094</v>
      </c>
    </row>
    <row r="1039" spans="1:8" ht="12.75">
      <c r="A1039" s="148" t="s">
        <v>1227</v>
      </c>
      <c r="C1039" s="149">
        <v>259.9399999999441</v>
      </c>
      <c r="D1039" s="129">
        <v>1750973.893983841</v>
      </c>
      <c r="F1039" s="129">
        <v>19050</v>
      </c>
      <c r="G1039" s="129">
        <v>17475</v>
      </c>
      <c r="H1039" s="150" t="s">
        <v>722</v>
      </c>
    </row>
    <row r="1041" spans="4:8" ht="12.75">
      <c r="D1041" s="129">
        <v>1746167.988143921</v>
      </c>
      <c r="F1041" s="129">
        <v>19725</v>
      </c>
      <c r="G1041" s="129">
        <v>17525</v>
      </c>
      <c r="H1041" s="150" t="s">
        <v>723</v>
      </c>
    </row>
    <row r="1043" spans="4:8" ht="12.75">
      <c r="D1043" s="129">
        <v>1731585.7242221832</v>
      </c>
      <c r="F1043" s="129">
        <v>19625</v>
      </c>
      <c r="G1043" s="129">
        <v>17550</v>
      </c>
      <c r="H1043" s="150" t="s">
        <v>724</v>
      </c>
    </row>
    <row r="1045" spans="1:10" ht="12.75">
      <c r="A1045" s="145" t="s">
        <v>1095</v>
      </c>
      <c r="C1045" s="151" t="s">
        <v>1096</v>
      </c>
      <c r="D1045" s="129">
        <v>1742909.2021166482</v>
      </c>
      <c r="F1045" s="129">
        <v>19466.666666666668</v>
      </c>
      <c r="G1045" s="129">
        <v>17516.666666666668</v>
      </c>
      <c r="H1045" s="129">
        <v>1724407.6869651333</v>
      </c>
      <c r="I1045" s="129">
        <v>-0.0001</v>
      </c>
      <c r="J1045" s="129">
        <v>-0.0001</v>
      </c>
    </row>
    <row r="1046" spans="1:8" ht="12.75">
      <c r="A1046" s="128">
        <v>38389.130520833336</v>
      </c>
      <c r="C1046" s="151" t="s">
        <v>1097</v>
      </c>
      <c r="D1046" s="129">
        <v>10096.536359316497</v>
      </c>
      <c r="F1046" s="129">
        <v>364.29154990657327</v>
      </c>
      <c r="G1046" s="129">
        <v>38.188130791298676</v>
      </c>
      <c r="H1046" s="129">
        <v>10096.536359316497</v>
      </c>
    </row>
    <row r="1048" spans="3:8" ht="12.75">
      <c r="C1048" s="151" t="s">
        <v>1098</v>
      </c>
      <c r="D1048" s="129">
        <v>0.5792921597438881</v>
      </c>
      <c r="F1048" s="129">
        <v>1.8713607015748623</v>
      </c>
      <c r="G1048" s="129">
        <v>0.21801026141559665</v>
      </c>
      <c r="H1048" s="129">
        <v>0.5855075012502334</v>
      </c>
    </row>
    <row r="1049" spans="1:10" ht="12.75">
      <c r="A1049" s="145" t="s">
        <v>1087</v>
      </c>
      <c r="C1049" s="146" t="s">
        <v>1088</v>
      </c>
      <c r="D1049" s="146" t="s">
        <v>1089</v>
      </c>
      <c r="F1049" s="146" t="s">
        <v>1090</v>
      </c>
      <c r="G1049" s="146" t="s">
        <v>1091</v>
      </c>
      <c r="H1049" s="146" t="s">
        <v>1092</v>
      </c>
      <c r="I1049" s="147" t="s">
        <v>1093</v>
      </c>
      <c r="J1049" s="146" t="s">
        <v>1094</v>
      </c>
    </row>
    <row r="1050" spans="1:8" ht="12.75">
      <c r="A1050" s="148" t="s">
        <v>1229</v>
      </c>
      <c r="C1050" s="149">
        <v>285.2129999999888</v>
      </c>
      <c r="D1050" s="129">
        <v>1088677.582227707</v>
      </c>
      <c r="F1050" s="129">
        <v>13525</v>
      </c>
      <c r="G1050" s="129">
        <v>12075</v>
      </c>
      <c r="H1050" s="150" t="s">
        <v>725</v>
      </c>
    </row>
    <row r="1052" spans="4:8" ht="12.75">
      <c r="D1052" s="129">
        <v>1080908.1812763214</v>
      </c>
      <c r="F1052" s="129">
        <v>13775</v>
      </c>
      <c r="G1052" s="129">
        <v>12050</v>
      </c>
      <c r="H1052" s="150" t="s">
        <v>726</v>
      </c>
    </row>
    <row r="1054" spans="4:8" ht="12.75">
      <c r="D1054" s="129">
        <v>1052332.0171394348</v>
      </c>
      <c r="F1054" s="129">
        <v>13725</v>
      </c>
      <c r="G1054" s="129">
        <v>12000</v>
      </c>
      <c r="H1054" s="150" t="s">
        <v>727</v>
      </c>
    </row>
    <row r="1056" spans="1:10" ht="12.75">
      <c r="A1056" s="145" t="s">
        <v>1095</v>
      </c>
      <c r="C1056" s="151" t="s">
        <v>1096</v>
      </c>
      <c r="D1056" s="129">
        <v>1073972.593547821</v>
      </c>
      <c r="F1056" s="129">
        <v>13675</v>
      </c>
      <c r="G1056" s="129">
        <v>12041.666666666668</v>
      </c>
      <c r="H1056" s="129">
        <v>1061200.590712665</v>
      </c>
      <c r="I1056" s="129">
        <v>-0.0001</v>
      </c>
      <c r="J1056" s="129">
        <v>-0.0001</v>
      </c>
    </row>
    <row r="1057" spans="1:8" ht="12.75">
      <c r="A1057" s="128">
        <v>38389.13119212963</v>
      </c>
      <c r="C1057" s="151" t="s">
        <v>1097</v>
      </c>
      <c r="D1057" s="129">
        <v>19139.66583437282</v>
      </c>
      <c r="F1057" s="129">
        <v>132.2875655532295</v>
      </c>
      <c r="G1057" s="129">
        <v>38.188130791298676</v>
      </c>
      <c r="H1057" s="129">
        <v>19139.66583437282</v>
      </c>
    </row>
    <row r="1059" spans="3:8" ht="12.75">
      <c r="C1059" s="151" t="s">
        <v>1098</v>
      </c>
      <c r="D1059" s="129">
        <v>1.7821372676881617</v>
      </c>
      <c r="F1059" s="129">
        <v>0.9673679382320257</v>
      </c>
      <c r="G1059" s="129">
        <v>0.3171332660869094</v>
      </c>
      <c r="H1059" s="129">
        <v>1.803586051673727</v>
      </c>
    </row>
    <row r="1060" spans="1:10" ht="12.75">
      <c r="A1060" s="145" t="s">
        <v>1087</v>
      </c>
      <c r="C1060" s="146" t="s">
        <v>1088</v>
      </c>
      <c r="D1060" s="146" t="s">
        <v>1089</v>
      </c>
      <c r="F1060" s="146" t="s">
        <v>1090</v>
      </c>
      <c r="G1060" s="146" t="s">
        <v>1091</v>
      </c>
      <c r="H1060" s="146" t="s">
        <v>1092</v>
      </c>
      <c r="I1060" s="147" t="s">
        <v>1093</v>
      </c>
      <c r="J1060" s="146" t="s">
        <v>1094</v>
      </c>
    </row>
    <row r="1061" spans="1:8" ht="12.75">
      <c r="A1061" s="148" t="s">
        <v>1225</v>
      </c>
      <c r="C1061" s="149">
        <v>288.1579999998212</v>
      </c>
      <c r="D1061" s="129">
        <v>340636.05024290085</v>
      </c>
      <c r="F1061" s="129">
        <v>3950</v>
      </c>
      <c r="G1061" s="129">
        <v>3520</v>
      </c>
      <c r="H1061" s="150" t="s">
        <v>728</v>
      </c>
    </row>
    <row r="1063" spans="4:8" ht="12.75">
      <c r="D1063" s="129">
        <v>354428.97178697586</v>
      </c>
      <c r="F1063" s="129">
        <v>3950</v>
      </c>
      <c r="G1063" s="129">
        <v>3520</v>
      </c>
      <c r="H1063" s="150" t="s">
        <v>729</v>
      </c>
    </row>
    <row r="1065" spans="4:8" ht="12.75">
      <c r="D1065" s="129">
        <v>347968.91291093826</v>
      </c>
      <c r="F1065" s="129">
        <v>3950</v>
      </c>
      <c r="G1065" s="129">
        <v>3520</v>
      </c>
      <c r="H1065" s="150" t="s">
        <v>730</v>
      </c>
    </row>
    <row r="1067" spans="1:10" ht="12.75">
      <c r="A1067" s="145" t="s">
        <v>1095</v>
      </c>
      <c r="C1067" s="151" t="s">
        <v>1096</v>
      </c>
      <c r="D1067" s="129">
        <v>347677.97831360495</v>
      </c>
      <c r="F1067" s="129">
        <v>3950</v>
      </c>
      <c r="G1067" s="129">
        <v>3520</v>
      </c>
      <c r="H1067" s="129">
        <v>343946.30795962265</v>
      </c>
      <c r="I1067" s="129">
        <v>-0.0001</v>
      </c>
      <c r="J1067" s="129">
        <v>-0.0001</v>
      </c>
    </row>
    <row r="1068" spans="1:8" ht="12.75">
      <c r="A1068" s="128">
        <v>38389.13162037037</v>
      </c>
      <c r="C1068" s="151" t="s">
        <v>1097</v>
      </c>
      <c r="D1068" s="129">
        <v>6901.061757815408</v>
      </c>
      <c r="H1068" s="129">
        <v>6901.061757815408</v>
      </c>
    </row>
    <row r="1070" spans="3:8" ht="12.75">
      <c r="C1070" s="151" t="s">
        <v>1098</v>
      </c>
      <c r="D1070" s="129">
        <v>1.9849004504940673</v>
      </c>
      <c r="F1070" s="129">
        <v>0</v>
      </c>
      <c r="G1070" s="129">
        <v>0</v>
      </c>
      <c r="H1070" s="129">
        <v>2.0064357715465153</v>
      </c>
    </row>
    <row r="1071" spans="1:10" ht="12.75">
      <c r="A1071" s="145" t="s">
        <v>1087</v>
      </c>
      <c r="C1071" s="146" t="s">
        <v>1088</v>
      </c>
      <c r="D1071" s="146" t="s">
        <v>1089</v>
      </c>
      <c r="F1071" s="146" t="s">
        <v>1090</v>
      </c>
      <c r="G1071" s="146" t="s">
        <v>1091</v>
      </c>
      <c r="H1071" s="146" t="s">
        <v>1092</v>
      </c>
      <c r="I1071" s="147" t="s">
        <v>1093</v>
      </c>
      <c r="J1071" s="146" t="s">
        <v>1094</v>
      </c>
    </row>
    <row r="1072" spans="1:8" ht="12.75">
      <c r="A1072" s="148" t="s">
        <v>1226</v>
      </c>
      <c r="C1072" s="149">
        <v>334.94100000010803</v>
      </c>
      <c r="D1072" s="129">
        <v>183085.95107197762</v>
      </c>
      <c r="F1072" s="129">
        <v>26600</v>
      </c>
      <c r="H1072" s="150" t="s">
        <v>731</v>
      </c>
    </row>
    <row r="1074" spans="4:8" ht="12.75">
      <c r="D1074" s="129">
        <v>195495.99439907074</v>
      </c>
      <c r="F1074" s="129">
        <v>26500</v>
      </c>
      <c r="H1074" s="150" t="s">
        <v>732</v>
      </c>
    </row>
    <row r="1076" spans="4:8" ht="12.75">
      <c r="D1076" s="129">
        <v>188745.67030715942</v>
      </c>
      <c r="F1076" s="129">
        <v>26900</v>
      </c>
      <c r="H1076" s="150" t="s">
        <v>733</v>
      </c>
    </row>
    <row r="1078" spans="1:10" ht="12.75">
      <c r="A1078" s="145" t="s">
        <v>1095</v>
      </c>
      <c r="C1078" s="151" t="s">
        <v>1096</v>
      </c>
      <c r="D1078" s="129">
        <v>189109.20525940257</v>
      </c>
      <c r="F1078" s="129">
        <v>26666.666666666664</v>
      </c>
      <c r="H1078" s="129">
        <v>162442.53859273592</v>
      </c>
      <c r="I1078" s="129">
        <v>-0.0001</v>
      </c>
      <c r="J1078" s="129">
        <v>-0.0001</v>
      </c>
    </row>
    <row r="1079" spans="1:8" ht="12.75">
      <c r="A1079" s="128">
        <v>38389.132060185184</v>
      </c>
      <c r="C1079" s="151" t="s">
        <v>1097</v>
      </c>
      <c r="D1079" s="129">
        <v>6213.003467824916</v>
      </c>
      <c r="F1079" s="129">
        <v>208.16659994661327</v>
      </c>
      <c r="H1079" s="129">
        <v>6213.003467824916</v>
      </c>
    </row>
    <row r="1081" spans="3:8" ht="12.75">
      <c r="C1081" s="151" t="s">
        <v>1098</v>
      </c>
      <c r="D1081" s="129">
        <v>3.285405096649045</v>
      </c>
      <c r="F1081" s="129">
        <v>0.7806247497998</v>
      </c>
      <c r="H1081" s="129">
        <v>3.8247392103380657</v>
      </c>
    </row>
    <row r="1082" spans="1:10" ht="12.75">
      <c r="A1082" s="145" t="s">
        <v>1087</v>
      </c>
      <c r="C1082" s="146" t="s">
        <v>1088</v>
      </c>
      <c r="D1082" s="146" t="s">
        <v>1089</v>
      </c>
      <c r="F1082" s="146" t="s">
        <v>1090</v>
      </c>
      <c r="G1082" s="146" t="s">
        <v>1091</v>
      </c>
      <c r="H1082" s="146" t="s">
        <v>1092</v>
      </c>
      <c r="I1082" s="147" t="s">
        <v>1093</v>
      </c>
      <c r="J1082" s="146" t="s">
        <v>1094</v>
      </c>
    </row>
    <row r="1083" spans="1:8" ht="12.75">
      <c r="A1083" s="148" t="s">
        <v>1230</v>
      </c>
      <c r="C1083" s="149">
        <v>393.36599999992177</v>
      </c>
      <c r="D1083" s="129">
        <v>4468853.094390869</v>
      </c>
      <c r="F1083" s="129">
        <v>15600</v>
      </c>
      <c r="G1083" s="129">
        <v>14400</v>
      </c>
      <c r="H1083" s="150" t="s">
        <v>734</v>
      </c>
    </row>
    <row r="1085" spans="4:8" ht="12.75">
      <c r="D1085" s="129">
        <v>4521358.578010559</v>
      </c>
      <c r="F1085" s="129">
        <v>19400</v>
      </c>
      <c r="G1085" s="129">
        <v>16200</v>
      </c>
      <c r="H1085" s="150" t="s">
        <v>735</v>
      </c>
    </row>
    <row r="1087" spans="4:8" ht="12.75">
      <c r="D1087" s="129">
        <v>4557714.667503357</v>
      </c>
      <c r="F1087" s="129">
        <v>17200</v>
      </c>
      <c r="G1087" s="129">
        <v>14600</v>
      </c>
      <c r="H1087" s="150" t="s">
        <v>736</v>
      </c>
    </row>
    <row r="1089" spans="1:10" ht="12.75">
      <c r="A1089" s="145" t="s">
        <v>1095</v>
      </c>
      <c r="C1089" s="151" t="s">
        <v>1096</v>
      </c>
      <c r="D1089" s="129">
        <v>4515975.446634929</v>
      </c>
      <c r="F1089" s="129">
        <v>17400</v>
      </c>
      <c r="G1089" s="129">
        <v>15066.666666666668</v>
      </c>
      <c r="H1089" s="129">
        <v>4499742.113301595</v>
      </c>
      <c r="I1089" s="129">
        <v>-0.0001</v>
      </c>
      <c r="J1089" s="129">
        <v>-0.0001</v>
      </c>
    </row>
    <row r="1090" spans="1:8" ht="12.75">
      <c r="A1090" s="128">
        <v>38389.13251157408</v>
      </c>
      <c r="C1090" s="151" t="s">
        <v>1097</v>
      </c>
      <c r="D1090" s="129">
        <v>44674.69497996974</v>
      </c>
      <c r="F1090" s="129">
        <v>1907.8784028338912</v>
      </c>
      <c r="G1090" s="129">
        <v>986.5765724632495</v>
      </c>
      <c r="H1090" s="129">
        <v>44674.69497996974</v>
      </c>
    </row>
    <row r="1092" spans="3:8" ht="12.75">
      <c r="C1092" s="151" t="s">
        <v>1098</v>
      </c>
      <c r="D1092" s="129">
        <v>0.9892590318058307</v>
      </c>
      <c r="F1092" s="129">
        <v>10.964818407091327</v>
      </c>
      <c r="G1092" s="129">
        <v>6.5480745959950175</v>
      </c>
      <c r="H1092" s="129">
        <v>0.9928278966900748</v>
      </c>
    </row>
    <row r="1093" spans="1:10" ht="12.75">
      <c r="A1093" s="145" t="s">
        <v>1087</v>
      </c>
      <c r="C1093" s="146" t="s">
        <v>1088</v>
      </c>
      <c r="D1093" s="146" t="s">
        <v>1089</v>
      </c>
      <c r="F1093" s="146" t="s">
        <v>1090</v>
      </c>
      <c r="G1093" s="146" t="s">
        <v>1091</v>
      </c>
      <c r="H1093" s="146" t="s">
        <v>1092</v>
      </c>
      <c r="I1093" s="147" t="s">
        <v>1093</v>
      </c>
      <c r="J1093" s="146" t="s">
        <v>1094</v>
      </c>
    </row>
    <row r="1094" spans="1:8" ht="12.75">
      <c r="A1094" s="148" t="s">
        <v>1224</v>
      </c>
      <c r="C1094" s="149">
        <v>396.15199999976903</v>
      </c>
      <c r="D1094" s="129">
        <v>4794271.6647872925</v>
      </c>
      <c r="F1094" s="129">
        <v>90400</v>
      </c>
      <c r="G1094" s="129">
        <v>90800</v>
      </c>
      <c r="H1094" s="150" t="s">
        <v>737</v>
      </c>
    </row>
    <row r="1096" spans="4:8" ht="12.75">
      <c r="D1096" s="129">
        <v>5124898.649330139</v>
      </c>
      <c r="F1096" s="129">
        <v>93000</v>
      </c>
      <c r="G1096" s="129">
        <v>90700</v>
      </c>
      <c r="H1096" s="150" t="s">
        <v>738</v>
      </c>
    </row>
    <row r="1098" spans="4:8" ht="12.75">
      <c r="D1098" s="129">
        <v>5002695.579490662</v>
      </c>
      <c r="F1098" s="129">
        <v>89400</v>
      </c>
      <c r="G1098" s="129">
        <v>90600</v>
      </c>
      <c r="H1098" s="150" t="s">
        <v>739</v>
      </c>
    </row>
    <row r="1100" spans="1:10" ht="12.75">
      <c r="A1100" s="145" t="s">
        <v>1095</v>
      </c>
      <c r="C1100" s="151" t="s">
        <v>1096</v>
      </c>
      <c r="D1100" s="129">
        <v>4973955.297869365</v>
      </c>
      <c r="F1100" s="129">
        <v>90933.33333333334</v>
      </c>
      <c r="G1100" s="129">
        <v>90700</v>
      </c>
      <c r="H1100" s="129">
        <v>4883137.382689023</v>
      </c>
      <c r="I1100" s="129">
        <v>-0.0001</v>
      </c>
      <c r="J1100" s="129">
        <v>-0.0001</v>
      </c>
    </row>
    <row r="1101" spans="1:8" ht="12.75">
      <c r="A1101" s="128">
        <v>38389.13297453704</v>
      </c>
      <c r="C1101" s="151" t="s">
        <v>1097</v>
      </c>
      <c r="D1101" s="129">
        <v>167176.7135929523</v>
      </c>
      <c r="F1101" s="129">
        <v>1858.3146486355138</v>
      </c>
      <c r="G1101" s="129">
        <v>100</v>
      </c>
      <c r="H1101" s="129">
        <v>167176.7135929523</v>
      </c>
    </row>
    <row r="1103" spans="3:8" ht="12.75">
      <c r="C1103" s="151" t="s">
        <v>1098</v>
      </c>
      <c r="D1103" s="129">
        <v>3.3610417380422355</v>
      </c>
      <c r="F1103" s="129">
        <v>2.0436011531915472</v>
      </c>
      <c r="G1103" s="129">
        <v>0.11025358324145534</v>
      </c>
      <c r="H1103" s="129">
        <v>3.423551305060605</v>
      </c>
    </row>
    <row r="1104" spans="1:10" ht="12.75">
      <c r="A1104" s="145" t="s">
        <v>1087</v>
      </c>
      <c r="C1104" s="146" t="s">
        <v>1088</v>
      </c>
      <c r="D1104" s="146" t="s">
        <v>1089</v>
      </c>
      <c r="F1104" s="146" t="s">
        <v>1090</v>
      </c>
      <c r="G1104" s="146" t="s">
        <v>1091</v>
      </c>
      <c r="H1104" s="146" t="s">
        <v>1092</v>
      </c>
      <c r="I1104" s="147" t="s">
        <v>1093</v>
      </c>
      <c r="J1104" s="146" t="s">
        <v>1094</v>
      </c>
    </row>
    <row r="1105" spans="1:8" ht="12.75">
      <c r="A1105" s="148" t="s">
        <v>1231</v>
      </c>
      <c r="C1105" s="149">
        <v>589.5920000001788</v>
      </c>
      <c r="D1105" s="129">
        <v>291942.3009376526</v>
      </c>
      <c r="F1105" s="129">
        <v>3400</v>
      </c>
      <c r="G1105" s="129">
        <v>2960</v>
      </c>
      <c r="H1105" s="150" t="s">
        <v>740</v>
      </c>
    </row>
    <row r="1107" spans="4:8" ht="12.75">
      <c r="D1107" s="129">
        <v>307453.2356863022</v>
      </c>
      <c r="F1107" s="129">
        <v>3250</v>
      </c>
      <c r="G1107" s="129">
        <v>2920</v>
      </c>
      <c r="H1107" s="150" t="s">
        <v>741</v>
      </c>
    </row>
    <row r="1109" spans="4:8" ht="12.75">
      <c r="D1109" s="129">
        <v>303465.4030570984</v>
      </c>
      <c r="F1109" s="129">
        <v>3309.9999999962747</v>
      </c>
      <c r="G1109" s="129">
        <v>2890</v>
      </c>
      <c r="H1109" s="150" t="s">
        <v>742</v>
      </c>
    </row>
    <row r="1111" spans="1:10" ht="12.75">
      <c r="A1111" s="145" t="s">
        <v>1095</v>
      </c>
      <c r="C1111" s="151" t="s">
        <v>1096</v>
      </c>
      <c r="D1111" s="129">
        <v>300953.6465603511</v>
      </c>
      <c r="F1111" s="129">
        <v>3319.9999999987585</v>
      </c>
      <c r="G1111" s="129">
        <v>2923.333333333333</v>
      </c>
      <c r="H1111" s="129">
        <v>297831.97989368497</v>
      </c>
      <c r="I1111" s="129">
        <v>-0.0001</v>
      </c>
      <c r="J1111" s="129">
        <v>-0.0001</v>
      </c>
    </row>
    <row r="1112" spans="1:8" ht="12.75">
      <c r="A1112" s="128">
        <v>38389.133472222224</v>
      </c>
      <c r="C1112" s="151" t="s">
        <v>1097</v>
      </c>
      <c r="D1112" s="129">
        <v>8054.747961198878</v>
      </c>
      <c r="F1112" s="129">
        <v>75.49834435298118</v>
      </c>
      <c r="G1112" s="129">
        <v>35.11884584284246</v>
      </c>
      <c r="H1112" s="129">
        <v>8054.747961198878</v>
      </c>
    </row>
    <row r="1114" spans="3:8" ht="12.75">
      <c r="C1114" s="151" t="s">
        <v>1098</v>
      </c>
      <c r="D1114" s="129">
        <v>2.6764081622728026</v>
      </c>
      <c r="F1114" s="129">
        <v>2.27404651665691</v>
      </c>
      <c r="G1114" s="129">
        <v>1.2013288201656487</v>
      </c>
      <c r="H1114" s="129">
        <v>2.7044604021616907</v>
      </c>
    </row>
    <row r="1115" spans="1:10" ht="12.75">
      <c r="A1115" s="145" t="s">
        <v>1087</v>
      </c>
      <c r="C1115" s="146" t="s">
        <v>1088</v>
      </c>
      <c r="D1115" s="146" t="s">
        <v>1089</v>
      </c>
      <c r="F1115" s="146" t="s">
        <v>1090</v>
      </c>
      <c r="G1115" s="146" t="s">
        <v>1091</v>
      </c>
      <c r="H1115" s="146" t="s">
        <v>1092</v>
      </c>
      <c r="I1115" s="147" t="s">
        <v>1093</v>
      </c>
      <c r="J1115" s="146" t="s">
        <v>1094</v>
      </c>
    </row>
    <row r="1116" spans="1:8" ht="12.75">
      <c r="A1116" s="148" t="s">
        <v>1232</v>
      </c>
      <c r="C1116" s="149">
        <v>766.4900000002235</v>
      </c>
      <c r="D1116" s="129">
        <v>3397.1762982718647</v>
      </c>
      <c r="F1116" s="129">
        <v>1650</v>
      </c>
      <c r="G1116" s="129">
        <v>1776.9999999981374</v>
      </c>
      <c r="H1116" s="150" t="s">
        <v>743</v>
      </c>
    </row>
    <row r="1118" spans="4:8" ht="12.75">
      <c r="D1118" s="129">
        <v>3364.0208991132677</v>
      </c>
      <c r="F1118" s="129">
        <v>1822</v>
      </c>
      <c r="G1118" s="129">
        <v>1728</v>
      </c>
      <c r="H1118" s="150" t="s">
        <v>744</v>
      </c>
    </row>
    <row r="1120" spans="4:8" ht="12.75">
      <c r="D1120" s="129">
        <v>3595.4820199608803</v>
      </c>
      <c r="F1120" s="129">
        <v>1629.9999999981374</v>
      </c>
      <c r="G1120" s="129">
        <v>1629.9999999981374</v>
      </c>
      <c r="H1120" s="150" t="s">
        <v>745</v>
      </c>
    </row>
    <row r="1122" spans="1:10" ht="12.75">
      <c r="A1122" s="145" t="s">
        <v>1095</v>
      </c>
      <c r="C1122" s="151" t="s">
        <v>1096</v>
      </c>
      <c r="D1122" s="129">
        <v>3452.226405782004</v>
      </c>
      <c r="F1122" s="129">
        <v>1700.6666666660458</v>
      </c>
      <c r="G1122" s="129">
        <v>1711.666666665425</v>
      </c>
      <c r="H1122" s="129">
        <v>1745.8451049699393</v>
      </c>
      <c r="I1122" s="129">
        <v>-0.0001</v>
      </c>
      <c r="J1122" s="129">
        <v>-0.0001</v>
      </c>
    </row>
    <row r="1123" spans="1:8" ht="12.75">
      <c r="A1123" s="128">
        <v>38389.13396990741</v>
      </c>
      <c r="C1123" s="151" t="s">
        <v>1097</v>
      </c>
      <c r="D1123" s="129">
        <v>125.16568367034068</v>
      </c>
      <c r="F1123" s="129">
        <v>105.55251457670376</v>
      </c>
      <c r="G1123" s="129">
        <v>74.84873635115244</v>
      </c>
      <c r="H1123" s="129">
        <v>125.16568367034068</v>
      </c>
    </row>
    <row r="1125" spans="3:8" ht="12.75">
      <c r="C1125" s="151" t="s">
        <v>1098</v>
      </c>
      <c r="D1125" s="129">
        <v>3.625651071456536</v>
      </c>
      <c r="F1125" s="129">
        <v>6.206537509412523</v>
      </c>
      <c r="G1125" s="129">
        <v>4.372857040966314</v>
      </c>
      <c r="H1125" s="129">
        <v>7.169346427929289</v>
      </c>
    </row>
    <row r="1126" spans="1:16" ht="12.75">
      <c r="A1126" s="139" t="s">
        <v>1177</v>
      </c>
      <c r="B1126" s="134" t="s">
        <v>746</v>
      </c>
      <c r="D1126" s="139" t="s">
        <v>1178</v>
      </c>
      <c r="E1126" s="134" t="s">
        <v>1179</v>
      </c>
      <c r="F1126" s="135" t="s">
        <v>1111</v>
      </c>
      <c r="G1126" s="140" t="s">
        <v>1181</v>
      </c>
      <c r="H1126" s="141">
        <v>1</v>
      </c>
      <c r="I1126" s="142" t="s">
        <v>1182</v>
      </c>
      <c r="J1126" s="141">
        <v>10</v>
      </c>
      <c r="K1126" s="140" t="s">
        <v>1183</v>
      </c>
      <c r="L1126" s="143">
        <v>1</v>
      </c>
      <c r="M1126" s="140" t="s">
        <v>1184</v>
      </c>
      <c r="N1126" s="144">
        <v>1</v>
      </c>
      <c r="O1126" s="140" t="s">
        <v>1185</v>
      </c>
      <c r="P1126" s="144">
        <v>1</v>
      </c>
    </row>
    <row r="1128" spans="1:10" ht="12.75">
      <c r="A1128" s="145" t="s">
        <v>1087</v>
      </c>
      <c r="C1128" s="146" t="s">
        <v>1088</v>
      </c>
      <c r="D1128" s="146" t="s">
        <v>1089</v>
      </c>
      <c r="F1128" s="146" t="s">
        <v>1090</v>
      </c>
      <c r="G1128" s="146" t="s">
        <v>1091</v>
      </c>
      <c r="H1128" s="146" t="s">
        <v>1092</v>
      </c>
      <c r="I1128" s="147" t="s">
        <v>1093</v>
      </c>
      <c r="J1128" s="146" t="s">
        <v>1094</v>
      </c>
    </row>
    <row r="1129" spans="1:8" ht="12.75">
      <c r="A1129" s="148" t="s">
        <v>1209</v>
      </c>
      <c r="C1129" s="149">
        <v>178.2290000000503</v>
      </c>
      <c r="D1129" s="129">
        <v>927.5208855457604</v>
      </c>
      <c r="F1129" s="129">
        <v>264</v>
      </c>
      <c r="G1129" s="129">
        <v>257</v>
      </c>
      <c r="H1129" s="150" t="s">
        <v>747</v>
      </c>
    </row>
    <row r="1131" spans="4:8" ht="12.75">
      <c r="D1131" s="129">
        <v>868.9900452243164</v>
      </c>
      <c r="F1131" s="129">
        <v>261</v>
      </c>
      <c r="G1131" s="129">
        <v>279</v>
      </c>
      <c r="H1131" s="150" t="s">
        <v>748</v>
      </c>
    </row>
    <row r="1133" spans="4:8" ht="12.75">
      <c r="D1133" s="129">
        <v>718</v>
      </c>
      <c r="F1133" s="129">
        <v>292</v>
      </c>
      <c r="G1133" s="129">
        <v>279</v>
      </c>
      <c r="H1133" s="150" t="s">
        <v>749</v>
      </c>
    </row>
    <row r="1135" spans="1:8" ht="12.75">
      <c r="A1135" s="145" t="s">
        <v>1095</v>
      </c>
      <c r="C1135" s="151" t="s">
        <v>1096</v>
      </c>
      <c r="D1135" s="129">
        <v>838.1703102566923</v>
      </c>
      <c r="F1135" s="129">
        <v>272.3333333333333</v>
      </c>
      <c r="G1135" s="129">
        <v>271.6666666666667</v>
      </c>
      <c r="H1135" s="129">
        <v>566.3111749707788</v>
      </c>
    </row>
    <row r="1136" spans="1:8" ht="12.75">
      <c r="A1136" s="128">
        <v>38389.13623842593</v>
      </c>
      <c r="C1136" s="151" t="s">
        <v>1097</v>
      </c>
      <c r="D1136" s="129">
        <v>108.10708773052724</v>
      </c>
      <c r="F1136" s="129">
        <v>17.09775813764288</v>
      </c>
      <c r="G1136" s="129">
        <v>12.701705922171769</v>
      </c>
      <c r="H1136" s="129">
        <v>108.10708773052724</v>
      </c>
    </row>
    <row r="1138" spans="3:8" ht="12.75">
      <c r="C1138" s="151" t="s">
        <v>1098</v>
      </c>
      <c r="D1138" s="129">
        <v>12.897985815963716</v>
      </c>
      <c r="F1138" s="129">
        <v>6.2782465621699695</v>
      </c>
      <c r="G1138" s="129">
        <v>4.6754745725785645</v>
      </c>
      <c r="H1138" s="129">
        <v>19.089697062062303</v>
      </c>
    </row>
    <row r="1139" spans="1:10" ht="12.75">
      <c r="A1139" s="145" t="s">
        <v>1087</v>
      </c>
      <c r="C1139" s="146" t="s">
        <v>1088</v>
      </c>
      <c r="D1139" s="146" t="s">
        <v>1089</v>
      </c>
      <c r="F1139" s="146" t="s">
        <v>1090</v>
      </c>
      <c r="G1139" s="146" t="s">
        <v>1091</v>
      </c>
      <c r="H1139" s="146" t="s">
        <v>1092</v>
      </c>
      <c r="I1139" s="147" t="s">
        <v>1093</v>
      </c>
      <c r="J1139" s="146" t="s">
        <v>1094</v>
      </c>
    </row>
    <row r="1140" spans="1:8" ht="12.75">
      <c r="A1140" s="148" t="s">
        <v>1225</v>
      </c>
      <c r="C1140" s="149">
        <v>251.61100000003353</v>
      </c>
      <c r="D1140" s="129">
        <v>3912406.18674469</v>
      </c>
      <c r="F1140" s="129">
        <v>28500</v>
      </c>
      <c r="G1140" s="129">
        <v>23200</v>
      </c>
      <c r="H1140" s="150" t="s">
        <v>750</v>
      </c>
    </row>
    <row r="1142" spans="4:8" ht="12.75">
      <c r="D1142" s="129">
        <v>3847772.232246399</v>
      </c>
      <c r="F1142" s="129">
        <v>30600</v>
      </c>
      <c r="G1142" s="129">
        <v>22500</v>
      </c>
      <c r="H1142" s="150" t="s">
        <v>751</v>
      </c>
    </row>
    <row r="1144" spans="4:8" ht="12.75">
      <c r="D1144" s="129">
        <v>3732105.521923065</v>
      </c>
      <c r="F1144" s="129">
        <v>31500</v>
      </c>
      <c r="G1144" s="129">
        <v>22300</v>
      </c>
      <c r="H1144" s="150" t="s">
        <v>752</v>
      </c>
    </row>
    <row r="1146" spans="1:10" ht="12.75">
      <c r="A1146" s="145" t="s">
        <v>1095</v>
      </c>
      <c r="C1146" s="151" t="s">
        <v>1096</v>
      </c>
      <c r="D1146" s="129">
        <v>3830761.313638051</v>
      </c>
      <c r="F1146" s="129">
        <v>30200</v>
      </c>
      <c r="G1146" s="129">
        <v>22666.666666666664</v>
      </c>
      <c r="H1146" s="129">
        <v>3804365.1106442576</v>
      </c>
      <c r="I1146" s="129">
        <v>-0.0001</v>
      </c>
      <c r="J1146" s="129">
        <v>-0.0001</v>
      </c>
    </row>
    <row r="1147" spans="1:8" ht="12.75">
      <c r="A1147" s="128">
        <v>38389.13674768519</v>
      </c>
      <c r="C1147" s="151" t="s">
        <v>1097</v>
      </c>
      <c r="D1147" s="129">
        <v>91346.10526836925</v>
      </c>
      <c r="F1147" s="129">
        <v>1539.4804318340653</v>
      </c>
      <c r="G1147" s="129">
        <v>472.58156262526086</v>
      </c>
      <c r="H1147" s="129">
        <v>91346.10526836925</v>
      </c>
    </row>
    <row r="1149" spans="3:8" ht="12.75">
      <c r="C1149" s="151" t="s">
        <v>1098</v>
      </c>
      <c r="D1149" s="129">
        <v>2.3845418126982807</v>
      </c>
      <c r="F1149" s="129">
        <v>5.09761732395386</v>
      </c>
      <c r="G1149" s="129">
        <v>2.084918658640857</v>
      </c>
      <c r="H1149" s="129">
        <v>2.401086715173352</v>
      </c>
    </row>
    <row r="1150" spans="1:10" ht="12.75">
      <c r="A1150" s="145" t="s">
        <v>1087</v>
      </c>
      <c r="C1150" s="146" t="s">
        <v>1088</v>
      </c>
      <c r="D1150" s="146" t="s">
        <v>1089</v>
      </c>
      <c r="F1150" s="146" t="s">
        <v>1090</v>
      </c>
      <c r="G1150" s="146" t="s">
        <v>1091</v>
      </c>
      <c r="H1150" s="146" t="s">
        <v>1092</v>
      </c>
      <c r="I1150" s="147" t="s">
        <v>1093</v>
      </c>
      <c r="J1150" s="146" t="s">
        <v>1094</v>
      </c>
    </row>
    <row r="1151" spans="1:8" ht="12.75">
      <c r="A1151" s="148" t="s">
        <v>1228</v>
      </c>
      <c r="C1151" s="149">
        <v>257.6099999998696</v>
      </c>
      <c r="D1151" s="129">
        <v>173234.16313910484</v>
      </c>
      <c r="F1151" s="129">
        <v>9897.5</v>
      </c>
      <c r="G1151" s="129">
        <v>8810</v>
      </c>
      <c r="H1151" s="150" t="s">
        <v>753</v>
      </c>
    </row>
    <row r="1153" spans="4:8" ht="12.75">
      <c r="D1153" s="129">
        <v>172641.8665792942</v>
      </c>
      <c r="F1153" s="129">
        <v>10275</v>
      </c>
      <c r="G1153" s="129">
        <v>8835</v>
      </c>
      <c r="H1153" s="150" t="s">
        <v>754</v>
      </c>
    </row>
    <row r="1155" spans="4:8" ht="12.75">
      <c r="D1155" s="129">
        <v>164362.38529372215</v>
      </c>
      <c r="F1155" s="129">
        <v>10002.5</v>
      </c>
      <c r="G1155" s="129">
        <v>9032.5</v>
      </c>
      <c r="H1155" s="150" t="s">
        <v>755</v>
      </c>
    </row>
    <row r="1157" spans="1:10" ht="12.75">
      <c r="A1157" s="145" t="s">
        <v>1095</v>
      </c>
      <c r="C1157" s="151" t="s">
        <v>1096</v>
      </c>
      <c r="D1157" s="129">
        <v>170079.47167070705</v>
      </c>
      <c r="F1157" s="129">
        <v>10058.333333333334</v>
      </c>
      <c r="G1157" s="129">
        <v>8892.5</v>
      </c>
      <c r="H1157" s="129">
        <v>160604.0550040404</v>
      </c>
      <c r="I1157" s="129">
        <v>-0.0001</v>
      </c>
      <c r="J1157" s="129">
        <v>-0.0001</v>
      </c>
    </row>
    <row r="1158" spans="1:8" ht="12.75">
      <c r="A1158" s="128">
        <v>38389.137395833335</v>
      </c>
      <c r="C1158" s="151" t="s">
        <v>1097</v>
      </c>
      <c r="D1158" s="129">
        <v>4959.991056960052</v>
      </c>
      <c r="F1158" s="129">
        <v>194.8450238865066</v>
      </c>
      <c r="G1158" s="129">
        <v>121.88621743248906</v>
      </c>
      <c r="H1158" s="129">
        <v>4959.991056960052</v>
      </c>
    </row>
    <row r="1160" spans="3:8" ht="12.75">
      <c r="C1160" s="151" t="s">
        <v>1098</v>
      </c>
      <c r="D1160" s="129">
        <v>2.916278495127944</v>
      </c>
      <c r="F1160" s="129">
        <v>1.9371501960547466</v>
      </c>
      <c r="G1160" s="129">
        <v>1.370663114225348</v>
      </c>
      <c r="H1160" s="129">
        <v>3.0883348847171215</v>
      </c>
    </row>
    <row r="1161" spans="1:10" ht="12.75">
      <c r="A1161" s="145" t="s">
        <v>1087</v>
      </c>
      <c r="C1161" s="146" t="s">
        <v>1088</v>
      </c>
      <c r="D1161" s="146" t="s">
        <v>1089</v>
      </c>
      <c r="F1161" s="146" t="s">
        <v>1090</v>
      </c>
      <c r="G1161" s="146" t="s">
        <v>1091</v>
      </c>
      <c r="H1161" s="146" t="s">
        <v>1092</v>
      </c>
      <c r="I1161" s="147" t="s">
        <v>1093</v>
      </c>
      <c r="J1161" s="146" t="s">
        <v>1094</v>
      </c>
    </row>
    <row r="1162" spans="1:8" ht="12.75">
      <c r="A1162" s="148" t="s">
        <v>1227</v>
      </c>
      <c r="C1162" s="149">
        <v>259.9399999999441</v>
      </c>
      <c r="D1162" s="129">
        <v>1220169.933856964</v>
      </c>
      <c r="F1162" s="129">
        <v>17900</v>
      </c>
      <c r="G1162" s="129">
        <v>18325</v>
      </c>
      <c r="H1162" s="150" t="s">
        <v>756</v>
      </c>
    </row>
    <row r="1164" spans="4:8" ht="12.75">
      <c r="D1164" s="129">
        <v>1256144.0729522705</v>
      </c>
      <c r="F1164" s="129">
        <v>18425</v>
      </c>
      <c r="G1164" s="129">
        <v>18925</v>
      </c>
      <c r="H1164" s="150" t="s">
        <v>757</v>
      </c>
    </row>
    <row r="1166" spans="4:8" ht="12.75">
      <c r="D1166" s="129">
        <v>1253496.8304481506</v>
      </c>
      <c r="F1166" s="129">
        <v>18075</v>
      </c>
      <c r="G1166" s="129">
        <v>18475</v>
      </c>
      <c r="H1166" s="150" t="s">
        <v>758</v>
      </c>
    </row>
    <row r="1168" spans="1:10" ht="12.75">
      <c r="A1168" s="145" t="s">
        <v>1095</v>
      </c>
      <c r="C1168" s="151" t="s">
        <v>1096</v>
      </c>
      <c r="D1168" s="129">
        <v>1243270.2790857952</v>
      </c>
      <c r="F1168" s="129">
        <v>18133.333333333332</v>
      </c>
      <c r="G1168" s="129">
        <v>18575</v>
      </c>
      <c r="H1168" s="129">
        <v>1224918.343058859</v>
      </c>
      <c r="I1168" s="129">
        <v>-0.0001</v>
      </c>
      <c r="J1168" s="129">
        <v>-0.0001</v>
      </c>
    </row>
    <row r="1169" spans="1:8" ht="12.75">
      <c r="A1169" s="128">
        <v>38389.13805555556</v>
      </c>
      <c r="C1169" s="151" t="s">
        <v>1097</v>
      </c>
      <c r="D1169" s="129">
        <v>20049.225308911562</v>
      </c>
      <c r="F1169" s="129">
        <v>267.3169155390907</v>
      </c>
      <c r="G1169" s="129">
        <v>312.2498999199199</v>
      </c>
      <c r="H1169" s="129">
        <v>20049.225308911562</v>
      </c>
    </row>
    <row r="1171" spans="3:8" ht="12.75">
      <c r="C1171" s="151" t="s">
        <v>1098</v>
      </c>
      <c r="D1171" s="129">
        <v>1.6126200108036215</v>
      </c>
      <c r="F1171" s="129">
        <v>1.474174166575868</v>
      </c>
      <c r="G1171" s="129">
        <v>1.681022341426218</v>
      </c>
      <c r="H1171" s="129">
        <v>1.6367805594979297</v>
      </c>
    </row>
    <row r="1172" spans="1:10" ht="12.75">
      <c r="A1172" s="145" t="s">
        <v>1087</v>
      </c>
      <c r="C1172" s="146" t="s">
        <v>1088</v>
      </c>
      <c r="D1172" s="146" t="s">
        <v>1089</v>
      </c>
      <c r="F1172" s="146" t="s">
        <v>1090</v>
      </c>
      <c r="G1172" s="146" t="s">
        <v>1091</v>
      </c>
      <c r="H1172" s="146" t="s">
        <v>1092</v>
      </c>
      <c r="I1172" s="147" t="s">
        <v>1093</v>
      </c>
      <c r="J1172" s="146" t="s">
        <v>1094</v>
      </c>
    </row>
    <row r="1173" spans="1:8" ht="12.75">
      <c r="A1173" s="148" t="s">
        <v>1229</v>
      </c>
      <c r="C1173" s="149">
        <v>285.2129999999888</v>
      </c>
      <c r="D1173" s="129">
        <v>361611.9485640526</v>
      </c>
      <c r="F1173" s="129">
        <v>10850</v>
      </c>
      <c r="G1173" s="129">
        <v>10350</v>
      </c>
      <c r="H1173" s="150" t="s">
        <v>759</v>
      </c>
    </row>
    <row r="1175" spans="4:8" ht="12.75">
      <c r="D1175" s="129">
        <v>368683.4085884094</v>
      </c>
      <c r="F1175" s="129">
        <v>10800</v>
      </c>
      <c r="G1175" s="129">
        <v>10300</v>
      </c>
      <c r="H1175" s="150" t="s">
        <v>760</v>
      </c>
    </row>
    <row r="1177" spans="4:8" ht="12.75">
      <c r="D1177" s="129">
        <v>374023.6500029564</v>
      </c>
      <c r="F1177" s="129">
        <v>10825</v>
      </c>
      <c r="G1177" s="129">
        <v>10300</v>
      </c>
      <c r="H1177" s="150" t="s">
        <v>761</v>
      </c>
    </row>
    <row r="1179" spans="1:10" ht="12.75">
      <c r="A1179" s="145" t="s">
        <v>1095</v>
      </c>
      <c r="C1179" s="151" t="s">
        <v>1096</v>
      </c>
      <c r="D1179" s="129">
        <v>368106.33571847284</v>
      </c>
      <c r="F1179" s="129">
        <v>10825</v>
      </c>
      <c r="G1179" s="129">
        <v>10316.666666666666</v>
      </c>
      <c r="H1179" s="129">
        <v>357562.37055038864</v>
      </c>
      <c r="I1179" s="129">
        <v>-0.0001</v>
      </c>
      <c r="J1179" s="129">
        <v>-0.0001</v>
      </c>
    </row>
    <row r="1180" spans="1:8" ht="12.75">
      <c r="A1180" s="128">
        <v>38389.13872685185</v>
      </c>
      <c r="C1180" s="151" t="s">
        <v>1097</v>
      </c>
      <c r="D1180" s="129">
        <v>6225.941131672552</v>
      </c>
      <c r="F1180" s="129">
        <v>25</v>
      </c>
      <c r="G1180" s="129">
        <v>28.867513459481284</v>
      </c>
      <c r="H1180" s="129">
        <v>6225.941131672552</v>
      </c>
    </row>
    <row r="1182" spans="3:8" ht="12.75">
      <c r="C1182" s="151" t="s">
        <v>1098</v>
      </c>
      <c r="D1182" s="129">
        <v>1.6913431059317987</v>
      </c>
      <c r="F1182" s="129">
        <v>0.23094688221709006</v>
      </c>
      <c r="G1182" s="129">
        <v>0.27981434694166024</v>
      </c>
      <c r="H1182" s="129">
        <v>1.7412182165838888</v>
      </c>
    </row>
    <row r="1183" spans="1:10" ht="12.75">
      <c r="A1183" s="145" t="s">
        <v>1087</v>
      </c>
      <c r="C1183" s="146" t="s">
        <v>1088</v>
      </c>
      <c r="D1183" s="146" t="s">
        <v>1089</v>
      </c>
      <c r="F1183" s="146" t="s">
        <v>1090</v>
      </c>
      <c r="G1183" s="146" t="s">
        <v>1091</v>
      </c>
      <c r="H1183" s="146" t="s">
        <v>1092</v>
      </c>
      <c r="I1183" s="147" t="s">
        <v>1093</v>
      </c>
      <c r="J1183" s="146" t="s">
        <v>1094</v>
      </c>
    </row>
    <row r="1184" spans="1:8" ht="12.75">
      <c r="A1184" s="148" t="s">
        <v>1225</v>
      </c>
      <c r="C1184" s="149">
        <v>288.1579999998212</v>
      </c>
      <c r="D1184" s="129">
        <v>384746.4139637947</v>
      </c>
      <c r="F1184" s="129">
        <v>4150</v>
      </c>
      <c r="G1184" s="129">
        <v>3740.0000000037253</v>
      </c>
      <c r="H1184" s="150" t="s">
        <v>762</v>
      </c>
    </row>
    <row r="1186" spans="4:8" ht="12.75">
      <c r="D1186" s="129">
        <v>393541.8440914154</v>
      </c>
      <c r="F1186" s="129">
        <v>4150</v>
      </c>
      <c r="G1186" s="129">
        <v>3740.0000000037253</v>
      </c>
      <c r="H1186" s="150" t="s">
        <v>763</v>
      </c>
    </row>
    <row r="1188" spans="4:8" ht="12.75">
      <c r="D1188" s="129">
        <v>387602.60231256485</v>
      </c>
      <c r="F1188" s="129">
        <v>4150</v>
      </c>
      <c r="G1188" s="129">
        <v>3740.0000000037253</v>
      </c>
      <c r="H1188" s="150" t="s">
        <v>764</v>
      </c>
    </row>
    <row r="1190" spans="1:10" ht="12.75">
      <c r="A1190" s="145" t="s">
        <v>1095</v>
      </c>
      <c r="C1190" s="151" t="s">
        <v>1096</v>
      </c>
      <c r="D1190" s="129">
        <v>388630.28678925836</v>
      </c>
      <c r="F1190" s="129">
        <v>4150</v>
      </c>
      <c r="G1190" s="129">
        <v>3740.0000000037253</v>
      </c>
      <c r="H1190" s="129">
        <v>384688.46156801755</v>
      </c>
      <c r="I1190" s="129">
        <v>-0.0001</v>
      </c>
      <c r="J1190" s="129">
        <v>-0.0001</v>
      </c>
    </row>
    <row r="1191" spans="1:8" ht="12.75">
      <c r="A1191" s="128">
        <v>38389.13915509259</v>
      </c>
      <c r="C1191" s="151" t="s">
        <v>1097</v>
      </c>
      <c r="D1191" s="129">
        <v>4486.8696571420805</v>
      </c>
      <c r="H1191" s="129">
        <v>4486.8696571420805</v>
      </c>
    </row>
    <row r="1193" spans="3:8" ht="12.75">
      <c r="C1193" s="151" t="s">
        <v>1098</v>
      </c>
      <c r="D1193" s="129">
        <v>1.1545342217692791</v>
      </c>
      <c r="F1193" s="129">
        <v>0</v>
      </c>
      <c r="G1193" s="129">
        <v>0</v>
      </c>
      <c r="H1193" s="129">
        <v>1.1663645015120239</v>
      </c>
    </row>
    <row r="1194" spans="1:10" ht="12.75">
      <c r="A1194" s="145" t="s">
        <v>1087</v>
      </c>
      <c r="C1194" s="146" t="s">
        <v>1088</v>
      </c>
      <c r="D1194" s="146" t="s">
        <v>1089</v>
      </c>
      <c r="F1194" s="146" t="s">
        <v>1090</v>
      </c>
      <c r="G1194" s="146" t="s">
        <v>1091</v>
      </c>
      <c r="H1194" s="146" t="s">
        <v>1092</v>
      </c>
      <c r="I1194" s="147" t="s">
        <v>1093</v>
      </c>
      <c r="J1194" s="146" t="s">
        <v>1094</v>
      </c>
    </row>
    <row r="1195" spans="1:8" ht="12.75">
      <c r="A1195" s="148" t="s">
        <v>1226</v>
      </c>
      <c r="C1195" s="149">
        <v>334.94100000010803</v>
      </c>
      <c r="D1195" s="129">
        <v>2340366.4385032654</v>
      </c>
      <c r="F1195" s="129">
        <v>35400</v>
      </c>
      <c r="H1195" s="150" t="s">
        <v>765</v>
      </c>
    </row>
    <row r="1197" spans="4:8" ht="12.75">
      <c r="D1197" s="129">
        <v>2284302.5511512756</v>
      </c>
      <c r="F1197" s="129">
        <v>36300</v>
      </c>
      <c r="H1197" s="150" t="s">
        <v>766</v>
      </c>
    </row>
    <row r="1199" spans="4:8" ht="12.75">
      <c r="D1199" s="129">
        <v>2355944.679725647</v>
      </c>
      <c r="F1199" s="129">
        <v>36300</v>
      </c>
      <c r="H1199" s="150" t="s">
        <v>767</v>
      </c>
    </row>
    <row r="1201" spans="1:10" ht="12.75">
      <c r="A1201" s="145" t="s">
        <v>1095</v>
      </c>
      <c r="C1201" s="151" t="s">
        <v>1096</v>
      </c>
      <c r="D1201" s="129">
        <v>2326871.2231267295</v>
      </c>
      <c r="F1201" s="129">
        <v>36000</v>
      </c>
      <c r="H1201" s="129">
        <v>2290871.2231267295</v>
      </c>
      <c r="I1201" s="129">
        <v>-0.0001</v>
      </c>
      <c r="J1201" s="129">
        <v>-0.0001</v>
      </c>
    </row>
    <row r="1202" spans="1:8" ht="12.75">
      <c r="A1202" s="128">
        <v>38389.13959490741</v>
      </c>
      <c r="C1202" s="151" t="s">
        <v>1097</v>
      </c>
      <c r="D1202" s="129">
        <v>37679.427745278546</v>
      </c>
      <c r="F1202" s="129">
        <v>519.6152422706632</v>
      </c>
      <c r="H1202" s="129">
        <v>37679.427745278546</v>
      </c>
    </row>
    <row r="1204" spans="3:8" ht="12.75">
      <c r="C1204" s="151" t="s">
        <v>1098</v>
      </c>
      <c r="D1204" s="129">
        <v>1.6193172776724134</v>
      </c>
      <c r="F1204" s="129">
        <v>1.4433756729740645</v>
      </c>
      <c r="H1204" s="129">
        <v>1.6447641126615238</v>
      </c>
    </row>
    <row r="1205" spans="1:10" ht="12.75">
      <c r="A1205" s="145" t="s">
        <v>1087</v>
      </c>
      <c r="C1205" s="146" t="s">
        <v>1088</v>
      </c>
      <c r="D1205" s="146" t="s">
        <v>1089</v>
      </c>
      <c r="F1205" s="146" t="s">
        <v>1090</v>
      </c>
      <c r="G1205" s="146" t="s">
        <v>1091</v>
      </c>
      <c r="H1205" s="146" t="s">
        <v>1092</v>
      </c>
      <c r="I1205" s="147" t="s">
        <v>1093</v>
      </c>
      <c r="J1205" s="146" t="s">
        <v>1094</v>
      </c>
    </row>
    <row r="1206" spans="1:8" ht="12.75">
      <c r="A1206" s="148" t="s">
        <v>1230</v>
      </c>
      <c r="C1206" s="149">
        <v>393.36599999992177</v>
      </c>
      <c r="D1206" s="129">
        <v>5242665.0824661255</v>
      </c>
      <c r="F1206" s="129">
        <v>19200</v>
      </c>
      <c r="G1206" s="129">
        <v>16100</v>
      </c>
      <c r="H1206" s="150" t="s">
        <v>768</v>
      </c>
    </row>
    <row r="1208" spans="4:8" ht="12.75">
      <c r="D1208" s="129">
        <v>5154311.788589478</v>
      </c>
      <c r="F1208" s="129">
        <v>19200</v>
      </c>
      <c r="G1208" s="129">
        <v>17300</v>
      </c>
      <c r="H1208" s="150" t="s">
        <v>769</v>
      </c>
    </row>
    <row r="1210" spans="4:8" ht="12.75">
      <c r="D1210" s="129">
        <v>5352364.7554244995</v>
      </c>
      <c r="F1210" s="129">
        <v>20000</v>
      </c>
      <c r="G1210" s="129">
        <v>15800</v>
      </c>
      <c r="H1210" s="150" t="s">
        <v>770</v>
      </c>
    </row>
    <row r="1212" spans="1:10" ht="12.75">
      <c r="A1212" s="145" t="s">
        <v>1095</v>
      </c>
      <c r="C1212" s="151" t="s">
        <v>1096</v>
      </c>
      <c r="D1212" s="129">
        <v>5249780.542160034</v>
      </c>
      <c r="F1212" s="129">
        <v>19466.666666666668</v>
      </c>
      <c r="G1212" s="129">
        <v>16400</v>
      </c>
      <c r="H1212" s="129">
        <v>5231847.208826701</v>
      </c>
      <c r="I1212" s="129">
        <v>-0.0001</v>
      </c>
      <c r="J1212" s="129">
        <v>-0.0001</v>
      </c>
    </row>
    <row r="1213" spans="1:8" ht="12.75">
      <c r="A1213" s="128">
        <v>38389.1400462963</v>
      </c>
      <c r="C1213" s="151" t="s">
        <v>1097</v>
      </c>
      <c r="D1213" s="129">
        <v>99218.02630080214</v>
      </c>
      <c r="F1213" s="129">
        <v>461.88021535170054</v>
      </c>
      <c r="G1213" s="129">
        <v>793.7253933193772</v>
      </c>
      <c r="H1213" s="129">
        <v>99218.02630080214</v>
      </c>
    </row>
    <row r="1215" spans="3:8" ht="12.75">
      <c r="C1215" s="151" t="s">
        <v>1098</v>
      </c>
      <c r="D1215" s="129">
        <v>1.8899461702065483</v>
      </c>
      <c r="F1215" s="129">
        <v>2.372672339135448</v>
      </c>
      <c r="G1215" s="129">
        <v>4.839788983654739</v>
      </c>
      <c r="H1215" s="129">
        <v>1.89642438589205</v>
      </c>
    </row>
    <row r="1216" spans="1:10" ht="12.75">
      <c r="A1216" s="145" t="s">
        <v>1087</v>
      </c>
      <c r="C1216" s="146" t="s">
        <v>1088</v>
      </c>
      <c r="D1216" s="146" t="s">
        <v>1089</v>
      </c>
      <c r="F1216" s="146" t="s">
        <v>1090</v>
      </c>
      <c r="G1216" s="146" t="s">
        <v>1091</v>
      </c>
      <c r="H1216" s="146" t="s">
        <v>1092</v>
      </c>
      <c r="I1216" s="147" t="s">
        <v>1093</v>
      </c>
      <c r="J1216" s="146" t="s">
        <v>1094</v>
      </c>
    </row>
    <row r="1217" spans="1:8" ht="12.75">
      <c r="A1217" s="148" t="s">
        <v>1224</v>
      </c>
      <c r="C1217" s="149">
        <v>396.15199999976903</v>
      </c>
      <c r="D1217" s="129">
        <v>4903183.814994812</v>
      </c>
      <c r="F1217" s="129">
        <v>95300</v>
      </c>
      <c r="G1217" s="129">
        <v>95600</v>
      </c>
      <c r="H1217" s="150" t="s">
        <v>771</v>
      </c>
    </row>
    <row r="1219" spans="4:8" ht="12.75">
      <c r="D1219" s="129">
        <v>4759615.384025574</v>
      </c>
      <c r="F1219" s="129">
        <v>95300</v>
      </c>
      <c r="G1219" s="129">
        <v>93700</v>
      </c>
      <c r="H1219" s="150" t="s">
        <v>772</v>
      </c>
    </row>
    <row r="1221" spans="4:8" ht="12.75">
      <c r="D1221" s="129">
        <v>5254807.395584106</v>
      </c>
      <c r="F1221" s="129">
        <v>93700</v>
      </c>
      <c r="G1221" s="129">
        <v>94200</v>
      </c>
      <c r="H1221" s="150" t="s">
        <v>773</v>
      </c>
    </row>
    <row r="1223" spans="1:10" ht="12.75">
      <c r="A1223" s="145" t="s">
        <v>1095</v>
      </c>
      <c r="C1223" s="151" t="s">
        <v>1096</v>
      </c>
      <c r="D1223" s="129">
        <v>4972535.531534831</v>
      </c>
      <c r="F1223" s="129">
        <v>94766.66666666666</v>
      </c>
      <c r="G1223" s="129">
        <v>94500</v>
      </c>
      <c r="H1223" s="129">
        <v>4877900.771328728</v>
      </c>
      <c r="I1223" s="129">
        <v>-0.0001</v>
      </c>
      <c r="J1223" s="129">
        <v>-0.0001</v>
      </c>
    </row>
    <row r="1224" spans="1:8" ht="12.75">
      <c r="A1224" s="128">
        <v>38389.14050925926</v>
      </c>
      <c r="C1224" s="151" t="s">
        <v>1097</v>
      </c>
      <c r="D1224" s="129">
        <v>254776.42653535798</v>
      </c>
      <c r="F1224" s="129">
        <v>923.7604307034011</v>
      </c>
      <c r="G1224" s="129">
        <v>984.8857801796105</v>
      </c>
      <c r="H1224" s="129">
        <v>254776.42653535798</v>
      </c>
    </row>
    <row r="1226" spans="3:8" ht="12.75">
      <c r="C1226" s="151" t="s">
        <v>1098</v>
      </c>
      <c r="D1226" s="129">
        <v>5.12367231806825</v>
      </c>
      <c r="F1226" s="129">
        <v>0.9747735814668321</v>
      </c>
      <c r="G1226" s="129">
        <v>1.0422071747932387</v>
      </c>
      <c r="H1226" s="129">
        <v>5.223075221883975</v>
      </c>
    </row>
    <row r="1227" spans="1:10" ht="12.75">
      <c r="A1227" s="145" t="s">
        <v>1087</v>
      </c>
      <c r="C1227" s="146" t="s">
        <v>1088</v>
      </c>
      <c r="D1227" s="146" t="s">
        <v>1089</v>
      </c>
      <c r="F1227" s="146" t="s">
        <v>1090</v>
      </c>
      <c r="G1227" s="146" t="s">
        <v>1091</v>
      </c>
      <c r="H1227" s="146" t="s">
        <v>1092</v>
      </c>
      <c r="I1227" s="147" t="s">
        <v>1093</v>
      </c>
      <c r="J1227" s="146" t="s">
        <v>1094</v>
      </c>
    </row>
    <row r="1228" spans="1:8" ht="12.75">
      <c r="A1228" s="148" t="s">
        <v>1231</v>
      </c>
      <c r="C1228" s="149">
        <v>589.5920000001788</v>
      </c>
      <c r="D1228" s="129">
        <v>833255.7839355469</v>
      </c>
      <c r="F1228" s="129">
        <v>5870</v>
      </c>
      <c r="G1228" s="129">
        <v>4890</v>
      </c>
      <c r="H1228" s="150" t="s">
        <v>774</v>
      </c>
    </row>
    <row r="1230" spans="4:8" ht="12.75">
      <c r="D1230" s="129">
        <v>838926.4604930878</v>
      </c>
      <c r="F1230" s="129">
        <v>6170</v>
      </c>
      <c r="G1230" s="129">
        <v>4840</v>
      </c>
      <c r="H1230" s="150" t="s">
        <v>775</v>
      </c>
    </row>
    <row r="1232" spans="4:8" ht="12.75">
      <c r="D1232" s="129">
        <v>825114.0140628815</v>
      </c>
      <c r="F1232" s="129">
        <v>6340</v>
      </c>
      <c r="G1232" s="129">
        <v>4690</v>
      </c>
      <c r="H1232" s="150" t="s">
        <v>776</v>
      </c>
    </row>
    <row r="1234" spans="1:10" ht="12.75">
      <c r="A1234" s="145" t="s">
        <v>1095</v>
      </c>
      <c r="C1234" s="151" t="s">
        <v>1096</v>
      </c>
      <c r="D1234" s="129">
        <v>832432.0861638386</v>
      </c>
      <c r="F1234" s="129">
        <v>6126.666666666666</v>
      </c>
      <c r="G1234" s="129">
        <v>4806.666666666667</v>
      </c>
      <c r="H1234" s="129">
        <v>826965.4194971721</v>
      </c>
      <c r="I1234" s="129">
        <v>-0.0001</v>
      </c>
      <c r="J1234" s="129">
        <v>-0.0001</v>
      </c>
    </row>
    <row r="1235" spans="1:8" ht="12.75">
      <c r="A1235" s="128">
        <v>38389.14100694445</v>
      </c>
      <c r="C1235" s="151" t="s">
        <v>1097</v>
      </c>
      <c r="D1235" s="129">
        <v>6942.966052866022</v>
      </c>
      <c r="F1235" s="129">
        <v>237.9775899813538</v>
      </c>
      <c r="G1235" s="129">
        <v>104.08329997330664</v>
      </c>
      <c r="H1235" s="129">
        <v>6942.966052866022</v>
      </c>
    </row>
    <row r="1237" spans="3:8" ht="12.75">
      <c r="C1237" s="151" t="s">
        <v>1098</v>
      </c>
      <c r="D1237" s="129">
        <v>0.834057957191659</v>
      </c>
      <c r="F1237" s="129">
        <v>3.8842914578022936</v>
      </c>
      <c r="G1237" s="129">
        <v>2.165394590290706</v>
      </c>
      <c r="H1237" s="129">
        <v>0.8395715091796248</v>
      </c>
    </row>
    <row r="1238" spans="1:10" ht="12.75">
      <c r="A1238" s="145" t="s">
        <v>1087</v>
      </c>
      <c r="C1238" s="146" t="s">
        <v>1088</v>
      </c>
      <c r="D1238" s="146" t="s">
        <v>1089</v>
      </c>
      <c r="F1238" s="146" t="s">
        <v>1090</v>
      </c>
      <c r="G1238" s="146" t="s">
        <v>1091</v>
      </c>
      <c r="H1238" s="146" t="s">
        <v>1092</v>
      </c>
      <c r="I1238" s="147" t="s">
        <v>1093</v>
      </c>
      <c r="J1238" s="146" t="s">
        <v>1094</v>
      </c>
    </row>
    <row r="1239" spans="1:8" ht="12.75">
      <c r="A1239" s="148" t="s">
        <v>1232</v>
      </c>
      <c r="C1239" s="149">
        <v>766.4900000002235</v>
      </c>
      <c r="D1239" s="129">
        <v>6010.239392839372</v>
      </c>
      <c r="F1239" s="129">
        <v>1874</v>
      </c>
      <c r="G1239" s="129">
        <v>1791</v>
      </c>
      <c r="H1239" s="150" t="s">
        <v>777</v>
      </c>
    </row>
    <row r="1241" spans="4:8" ht="12.75">
      <c r="D1241" s="129">
        <v>6176.548001289368</v>
      </c>
      <c r="F1241" s="129">
        <v>1842.0000000018626</v>
      </c>
      <c r="G1241" s="129">
        <v>1823.0000000018626</v>
      </c>
      <c r="H1241" s="150" t="s">
        <v>778</v>
      </c>
    </row>
    <row r="1243" spans="4:8" ht="12.75">
      <c r="D1243" s="129">
        <v>6006.660300686955</v>
      </c>
      <c r="F1243" s="129">
        <v>1785</v>
      </c>
      <c r="G1243" s="129">
        <v>1890</v>
      </c>
      <c r="H1243" s="150" t="s">
        <v>779</v>
      </c>
    </row>
    <row r="1245" spans="1:10" ht="12.75">
      <c r="A1245" s="145" t="s">
        <v>1095</v>
      </c>
      <c r="C1245" s="151" t="s">
        <v>1096</v>
      </c>
      <c r="D1245" s="129">
        <v>6064.482564938566</v>
      </c>
      <c r="F1245" s="129">
        <v>1833.6666666672877</v>
      </c>
      <c r="G1245" s="129">
        <v>1834.6666666672877</v>
      </c>
      <c r="H1245" s="129">
        <v>4230.296386076156</v>
      </c>
      <c r="I1245" s="129">
        <v>-0.0001</v>
      </c>
      <c r="J1245" s="129">
        <v>-0.0001</v>
      </c>
    </row>
    <row r="1246" spans="1:8" ht="12.75">
      <c r="A1246" s="128">
        <v>38389.14150462963</v>
      </c>
      <c r="C1246" s="151" t="s">
        <v>1097</v>
      </c>
      <c r="D1246" s="129">
        <v>97.06801220554911</v>
      </c>
      <c r="F1246" s="129">
        <v>45.08140784567883</v>
      </c>
      <c r="G1246" s="129">
        <v>50.52062285158286</v>
      </c>
      <c r="H1246" s="129">
        <v>97.06801220554911</v>
      </c>
    </row>
    <row r="1248" spans="3:8" ht="12.75">
      <c r="C1248" s="151" t="s">
        <v>1098</v>
      </c>
      <c r="D1248" s="129">
        <v>1.6005984214835056</v>
      </c>
      <c r="F1248" s="129">
        <v>2.4585388754224815</v>
      </c>
      <c r="G1248" s="129">
        <v>2.753667669961796</v>
      </c>
      <c r="H1248" s="129">
        <v>2.294591285023064</v>
      </c>
    </row>
    <row r="1249" spans="1:16" ht="12.75">
      <c r="A1249" s="139" t="s">
        <v>1177</v>
      </c>
      <c r="B1249" s="134" t="s">
        <v>1046</v>
      </c>
      <c r="D1249" s="139" t="s">
        <v>1178</v>
      </c>
      <c r="E1249" s="134" t="s">
        <v>1179</v>
      </c>
      <c r="F1249" s="135" t="s">
        <v>1112</v>
      </c>
      <c r="G1249" s="140" t="s">
        <v>1181</v>
      </c>
      <c r="H1249" s="141">
        <v>1</v>
      </c>
      <c r="I1249" s="142" t="s">
        <v>1182</v>
      </c>
      <c r="J1249" s="141">
        <v>11</v>
      </c>
      <c r="K1249" s="140" t="s">
        <v>1183</v>
      </c>
      <c r="L1249" s="143">
        <v>1</v>
      </c>
      <c r="M1249" s="140" t="s">
        <v>1184</v>
      </c>
      <c r="N1249" s="144">
        <v>1</v>
      </c>
      <c r="O1249" s="140" t="s">
        <v>1185</v>
      </c>
      <c r="P1249" s="144">
        <v>1</v>
      </c>
    </row>
    <row r="1251" spans="1:10" ht="12.75">
      <c r="A1251" s="145" t="s">
        <v>1087</v>
      </c>
      <c r="C1251" s="146" t="s">
        <v>1088</v>
      </c>
      <c r="D1251" s="146" t="s">
        <v>1089</v>
      </c>
      <c r="F1251" s="146" t="s">
        <v>1090</v>
      </c>
      <c r="G1251" s="146" t="s">
        <v>1091</v>
      </c>
      <c r="H1251" s="146" t="s">
        <v>1092</v>
      </c>
      <c r="I1251" s="147" t="s">
        <v>1093</v>
      </c>
      <c r="J1251" s="146" t="s">
        <v>1094</v>
      </c>
    </row>
    <row r="1252" spans="1:8" ht="12.75">
      <c r="A1252" s="148" t="s">
        <v>1209</v>
      </c>
      <c r="C1252" s="149">
        <v>178.2290000000503</v>
      </c>
      <c r="D1252" s="129">
        <v>361.57778024626896</v>
      </c>
      <c r="F1252" s="129">
        <v>280</v>
      </c>
      <c r="G1252" s="129">
        <v>248</v>
      </c>
      <c r="H1252" s="150" t="s">
        <v>780</v>
      </c>
    </row>
    <row r="1254" spans="4:8" ht="12.75">
      <c r="D1254" s="129">
        <v>338.5</v>
      </c>
      <c r="F1254" s="129">
        <v>281</v>
      </c>
      <c r="G1254" s="129">
        <v>277</v>
      </c>
      <c r="H1254" s="150" t="s">
        <v>781</v>
      </c>
    </row>
    <row r="1256" spans="4:8" ht="12.75">
      <c r="D1256" s="129">
        <v>370.8541589253582</v>
      </c>
      <c r="F1256" s="129">
        <v>255</v>
      </c>
      <c r="G1256" s="129">
        <v>257</v>
      </c>
      <c r="H1256" s="150" t="s">
        <v>782</v>
      </c>
    </row>
    <row r="1258" spans="1:8" ht="12.75">
      <c r="A1258" s="145" t="s">
        <v>1095</v>
      </c>
      <c r="C1258" s="151" t="s">
        <v>1096</v>
      </c>
      <c r="D1258" s="129">
        <v>356.977313057209</v>
      </c>
      <c r="F1258" s="129">
        <v>272</v>
      </c>
      <c r="G1258" s="129">
        <v>260.6666666666667</v>
      </c>
      <c r="H1258" s="129">
        <v>93.03867986334573</v>
      </c>
    </row>
    <row r="1259" spans="1:8" ht="12.75">
      <c r="A1259" s="128">
        <v>38389.14377314815</v>
      </c>
      <c r="C1259" s="151" t="s">
        <v>1097</v>
      </c>
      <c r="D1259" s="129">
        <v>16.6604658911471</v>
      </c>
      <c r="F1259" s="129">
        <v>14.730919862656238</v>
      </c>
      <c r="G1259" s="129">
        <v>14.843629385474879</v>
      </c>
      <c r="H1259" s="129">
        <v>16.6604658911471</v>
      </c>
    </row>
    <row r="1261" spans="3:8" ht="12.75">
      <c r="C1261" s="151" t="s">
        <v>1098</v>
      </c>
      <c r="D1261" s="129">
        <v>4.667093756873313</v>
      </c>
      <c r="F1261" s="129">
        <v>5.415779361270674</v>
      </c>
      <c r="G1261" s="129">
        <v>5.694486976524889</v>
      </c>
      <c r="H1261" s="129">
        <v>17.90703169436392</v>
      </c>
    </row>
    <row r="1262" spans="1:10" ht="12.75">
      <c r="A1262" s="145" t="s">
        <v>1087</v>
      </c>
      <c r="C1262" s="146" t="s">
        <v>1088</v>
      </c>
      <c r="D1262" s="146" t="s">
        <v>1089</v>
      </c>
      <c r="F1262" s="146" t="s">
        <v>1090</v>
      </c>
      <c r="G1262" s="146" t="s">
        <v>1091</v>
      </c>
      <c r="H1262" s="146" t="s">
        <v>1092</v>
      </c>
      <c r="I1262" s="147" t="s">
        <v>1093</v>
      </c>
      <c r="J1262" s="146" t="s">
        <v>1094</v>
      </c>
    </row>
    <row r="1263" spans="1:8" ht="12.75">
      <c r="A1263" s="148" t="s">
        <v>1225</v>
      </c>
      <c r="C1263" s="149">
        <v>251.61100000003353</v>
      </c>
      <c r="D1263" s="129">
        <v>4920603.043228149</v>
      </c>
      <c r="F1263" s="129">
        <v>31200</v>
      </c>
      <c r="G1263" s="129">
        <v>25000</v>
      </c>
      <c r="H1263" s="150" t="s">
        <v>783</v>
      </c>
    </row>
    <row r="1265" spans="4:8" ht="12.75">
      <c r="D1265" s="129">
        <v>4739623.015365601</v>
      </c>
      <c r="F1265" s="129">
        <v>31500</v>
      </c>
      <c r="G1265" s="129">
        <v>25000</v>
      </c>
      <c r="H1265" s="150" t="s">
        <v>784</v>
      </c>
    </row>
    <row r="1267" spans="4:8" ht="12.75">
      <c r="D1267" s="129">
        <v>4775283.261383057</v>
      </c>
      <c r="F1267" s="129">
        <v>33900</v>
      </c>
      <c r="G1267" s="129">
        <v>25800</v>
      </c>
      <c r="H1267" s="150" t="s">
        <v>785</v>
      </c>
    </row>
    <row r="1269" spans="1:10" ht="12.75">
      <c r="A1269" s="145" t="s">
        <v>1095</v>
      </c>
      <c r="C1269" s="151" t="s">
        <v>1096</v>
      </c>
      <c r="D1269" s="129">
        <v>4811836.439992269</v>
      </c>
      <c r="F1269" s="129">
        <v>32200</v>
      </c>
      <c r="G1269" s="129">
        <v>25266.666666666664</v>
      </c>
      <c r="H1269" s="129">
        <v>4783137.279714795</v>
      </c>
      <c r="I1269" s="129">
        <v>-0.0001</v>
      </c>
      <c r="J1269" s="129">
        <v>-0.0001</v>
      </c>
    </row>
    <row r="1270" spans="1:8" ht="12.75">
      <c r="A1270" s="128">
        <v>38389.14429398148</v>
      </c>
      <c r="C1270" s="151" t="s">
        <v>1097</v>
      </c>
      <c r="D1270" s="129">
        <v>95867.32379234683</v>
      </c>
      <c r="F1270" s="129">
        <v>1479.8648586948743</v>
      </c>
      <c r="G1270" s="129">
        <v>461.88021535170054</v>
      </c>
      <c r="H1270" s="129">
        <v>95867.32379234683</v>
      </c>
    </row>
    <row r="1272" spans="3:8" ht="12.75">
      <c r="C1272" s="151" t="s">
        <v>1098</v>
      </c>
      <c r="D1272" s="129">
        <v>1.9923229932665973</v>
      </c>
      <c r="F1272" s="129">
        <v>4.595853598431287</v>
      </c>
      <c r="G1272" s="129">
        <v>1.8280219604948573</v>
      </c>
      <c r="H1272" s="129">
        <v>2.0042770714300544</v>
      </c>
    </row>
    <row r="1273" spans="1:10" ht="12.75">
      <c r="A1273" s="145" t="s">
        <v>1087</v>
      </c>
      <c r="C1273" s="146" t="s">
        <v>1088</v>
      </c>
      <c r="D1273" s="146" t="s">
        <v>1089</v>
      </c>
      <c r="F1273" s="146" t="s">
        <v>1090</v>
      </c>
      <c r="G1273" s="146" t="s">
        <v>1091</v>
      </c>
      <c r="H1273" s="146" t="s">
        <v>1092</v>
      </c>
      <c r="I1273" s="147" t="s">
        <v>1093</v>
      </c>
      <c r="J1273" s="146" t="s">
        <v>1094</v>
      </c>
    </row>
    <row r="1274" spans="1:8" ht="12.75">
      <c r="A1274" s="148" t="s">
        <v>1228</v>
      </c>
      <c r="C1274" s="149">
        <v>257.6099999998696</v>
      </c>
      <c r="D1274" s="129">
        <v>249479.3811981678</v>
      </c>
      <c r="F1274" s="129">
        <v>10652.5</v>
      </c>
      <c r="G1274" s="129">
        <v>9175</v>
      </c>
      <c r="H1274" s="150" t="s">
        <v>786</v>
      </c>
    </row>
    <row r="1276" spans="4:8" ht="12.75">
      <c r="D1276" s="129">
        <v>241434.42129826546</v>
      </c>
      <c r="F1276" s="129">
        <v>10127.5</v>
      </c>
      <c r="G1276" s="129">
        <v>9112.5</v>
      </c>
      <c r="H1276" s="150" t="s">
        <v>787</v>
      </c>
    </row>
    <row r="1278" spans="4:8" ht="12.75">
      <c r="D1278" s="129">
        <v>250284.2689344883</v>
      </c>
      <c r="F1278" s="129">
        <v>10010</v>
      </c>
      <c r="G1278" s="129">
        <v>9062.5</v>
      </c>
      <c r="H1278" s="150" t="s">
        <v>788</v>
      </c>
    </row>
    <row r="1280" spans="1:10" ht="12.75">
      <c r="A1280" s="145" t="s">
        <v>1095</v>
      </c>
      <c r="C1280" s="151" t="s">
        <v>1096</v>
      </c>
      <c r="D1280" s="129">
        <v>247066.0238103072</v>
      </c>
      <c r="F1280" s="129">
        <v>10263.333333333334</v>
      </c>
      <c r="G1280" s="129">
        <v>9116.666666666666</v>
      </c>
      <c r="H1280" s="129">
        <v>237376.0238103072</v>
      </c>
      <c r="I1280" s="129">
        <v>-0.0001</v>
      </c>
      <c r="J1280" s="129">
        <v>-0.0001</v>
      </c>
    </row>
    <row r="1281" spans="1:8" ht="12.75">
      <c r="A1281" s="128">
        <v>38389.14494212963</v>
      </c>
      <c r="C1281" s="151" t="s">
        <v>1097</v>
      </c>
      <c r="D1281" s="129">
        <v>4893.686872618598</v>
      </c>
      <c r="F1281" s="129">
        <v>342.1104841032109</v>
      </c>
      <c r="G1281" s="129">
        <v>56.36562191028617</v>
      </c>
      <c r="H1281" s="129">
        <v>4893.686872618598</v>
      </c>
    </row>
    <row r="1283" spans="3:8" ht="12.75">
      <c r="C1283" s="151" t="s">
        <v>1098</v>
      </c>
      <c r="D1283" s="129">
        <v>1.9807202937688764</v>
      </c>
      <c r="F1283" s="129">
        <v>3.3333272241300187</v>
      </c>
      <c r="G1283" s="129">
        <v>0.6182700757983859</v>
      </c>
      <c r="H1283" s="129">
        <v>2.0615758887802667</v>
      </c>
    </row>
    <row r="1284" spans="1:10" ht="12.75">
      <c r="A1284" s="145" t="s">
        <v>1087</v>
      </c>
      <c r="C1284" s="146" t="s">
        <v>1088</v>
      </c>
      <c r="D1284" s="146" t="s">
        <v>1089</v>
      </c>
      <c r="F1284" s="146" t="s">
        <v>1090</v>
      </c>
      <c r="G1284" s="146" t="s">
        <v>1091</v>
      </c>
      <c r="H1284" s="146" t="s">
        <v>1092</v>
      </c>
      <c r="I1284" s="147" t="s">
        <v>1093</v>
      </c>
      <c r="J1284" s="146" t="s">
        <v>1094</v>
      </c>
    </row>
    <row r="1285" spans="1:8" ht="12.75">
      <c r="A1285" s="148" t="s">
        <v>1227</v>
      </c>
      <c r="C1285" s="149">
        <v>259.9399999999441</v>
      </c>
      <c r="D1285" s="129">
        <v>1985714.1305389404</v>
      </c>
      <c r="F1285" s="129">
        <v>20425</v>
      </c>
      <c r="G1285" s="129">
        <v>18550</v>
      </c>
      <c r="H1285" s="150" t="s">
        <v>789</v>
      </c>
    </row>
    <row r="1287" spans="4:8" ht="12.75">
      <c r="D1287" s="129">
        <v>2007437.3966293335</v>
      </c>
      <c r="F1287" s="129">
        <v>20175</v>
      </c>
      <c r="G1287" s="129">
        <v>18175</v>
      </c>
      <c r="H1287" s="150" t="s">
        <v>790</v>
      </c>
    </row>
    <row r="1289" spans="4:8" ht="12.75">
      <c r="D1289" s="129">
        <v>2025652.0488548279</v>
      </c>
      <c r="F1289" s="129">
        <v>19750</v>
      </c>
      <c r="G1289" s="129">
        <v>18275</v>
      </c>
      <c r="H1289" s="150" t="s">
        <v>791</v>
      </c>
    </row>
    <row r="1291" spans="1:10" ht="12.75">
      <c r="A1291" s="145" t="s">
        <v>1095</v>
      </c>
      <c r="C1291" s="151" t="s">
        <v>1096</v>
      </c>
      <c r="D1291" s="129">
        <v>2006267.8586743674</v>
      </c>
      <c r="F1291" s="129">
        <v>20116.666666666668</v>
      </c>
      <c r="G1291" s="129">
        <v>18333.333333333332</v>
      </c>
      <c r="H1291" s="129">
        <v>1987033.8519403604</v>
      </c>
      <c r="I1291" s="129">
        <v>-0.0001</v>
      </c>
      <c r="J1291" s="129">
        <v>-0.0001</v>
      </c>
    </row>
    <row r="1292" spans="1:8" ht="12.75">
      <c r="A1292" s="128">
        <v>38389.14561342593</v>
      </c>
      <c r="C1292" s="151" t="s">
        <v>1097</v>
      </c>
      <c r="D1292" s="129">
        <v>19994.629131886057</v>
      </c>
      <c r="F1292" s="129">
        <v>341.2599204907212</v>
      </c>
      <c r="G1292" s="129">
        <v>194.18633662885074</v>
      </c>
      <c r="H1292" s="129">
        <v>19994.629131886057</v>
      </c>
    </row>
    <row r="1294" spans="3:8" ht="12.75">
      <c r="C1294" s="151" t="s">
        <v>1098</v>
      </c>
      <c r="D1294" s="129">
        <v>0.9966081570532371</v>
      </c>
      <c r="F1294" s="129">
        <v>1.696403912961331</v>
      </c>
      <c r="G1294" s="129">
        <v>1.0591981997937312</v>
      </c>
      <c r="H1294" s="129">
        <v>1.0062550827889059</v>
      </c>
    </row>
    <row r="1295" spans="1:10" ht="12.75">
      <c r="A1295" s="145" t="s">
        <v>1087</v>
      </c>
      <c r="C1295" s="146" t="s">
        <v>1088</v>
      </c>
      <c r="D1295" s="146" t="s">
        <v>1089</v>
      </c>
      <c r="F1295" s="146" t="s">
        <v>1090</v>
      </c>
      <c r="G1295" s="146" t="s">
        <v>1091</v>
      </c>
      <c r="H1295" s="146" t="s">
        <v>1092</v>
      </c>
      <c r="I1295" s="147" t="s">
        <v>1093</v>
      </c>
      <c r="J1295" s="146" t="s">
        <v>1094</v>
      </c>
    </row>
    <row r="1296" spans="1:8" ht="12.75">
      <c r="A1296" s="148" t="s">
        <v>1229</v>
      </c>
      <c r="C1296" s="149">
        <v>285.2129999999888</v>
      </c>
      <c r="D1296" s="129">
        <v>359059.46193027496</v>
      </c>
      <c r="F1296" s="129">
        <v>10425</v>
      </c>
      <c r="G1296" s="129">
        <v>10550</v>
      </c>
      <c r="H1296" s="150" t="s">
        <v>792</v>
      </c>
    </row>
    <row r="1298" spans="4:8" ht="12.75">
      <c r="D1298" s="129">
        <v>354628.1572947502</v>
      </c>
      <c r="F1298" s="129">
        <v>10775</v>
      </c>
      <c r="G1298" s="129">
        <v>10375</v>
      </c>
      <c r="H1298" s="150" t="s">
        <v>793</v>
      </c>
    </row>
    <row r="1300" spans="4:8" ht="12.75">
      <c r="D1300" s="129">
        <v>359646.5148129463</v>
      </c>
      <c r="F1300" s="129">
        <v>10525</v>
      </c>
      <c r="G1300" s="129">
        <v>10400</v>
      </c>
      <c r="H1300" s="150" t="s">
        <v>794</v>
      </c>
    </row>
    <row r="1302" spans="1:10" ht="12.75">
      <c r="A1302" s="145" t="s">
        <v>1095</v>
      </c>
      <c r="C1302" s="151" t="s">
        <v>1096</v>
      </c>
      <c r="D1302" s="129">
        <v>357778.0446793238</v>
      </c>
      <c r="F1302" s="129">
        <v>10575</v>
      </c>
      <c r="G1302" s="129">
        <v>10441.666666666666</v>
      </c>
      <c r="H1302" s="129">
        <v>347276.7587335968</v>
      </c>
      <c r="I1302" s="129">
        <v>-0.0001</v>
      </c>
      <c r="J1302" s="129">
        <v>-0.0001</v>
      </c>
    </row>
    <row r="1303" spans="1:8" ht="12.75">
      <c r="A1303" s="128">
        <v>38389.1462962963</v>
      </c>
      <c r="C1303" s="151" t="s">
        <v>1097</v>
      </c>
      <c r="D1303" s="129">
        <v>2743.629106381804</v>
      </c>
      <c r="F1303" s="129">
        <v>180.27756377319946</v>
      </c>
      <c r="G1303" s="129">
        <v>94.64847243000457</v>
      </c>
      <c r="H1303" s="129">
        <v>2743.629106381804</v>
      </c>
    </row>
    <row r="1305" spans="3:8" ht="12.75">
      <c r="C1305" s="151" t="s">
        <v>1098</v>
      </c>
      <c r="D1305" s="129">
        <v>0.7668522837506466</v>
      </c>
      <c r="F1305" s="129">
        <v>1.7047523761059051</v>
      </c>
      <c r="G1305" s="129">
        <v>0.9064498556744254</v>
      </c>
      <c r="H1305" s="129">
        <v>0.7900410947127326</v>
      </c>
    </row>
    <row r="1306" spans="1:10" ht="12.75">
      <c r="A1306" s="145" t="s">
        <v>1087</v>
      </c>
      <c r="C1306" s="146" t="s">
        <v>1088</v>
      </c>
      <c r="D1306" s="146" t="s">
        <v>1089</v>
      </c>
      <c r="F1306" s="146" t="s">
        <v>1090</v>
      </c>
      <c r="G1306" s="146" t="s">
        <v>1091</v>
      </c>
      <c r="H1306" s="146" t="s">
        <v>1092</v>
      </c>
      <c r="I1306" s="147" t="s">
        <v>1093</v>
      </c>
      <c r="J1306" s="146" t="s">
        <v>1094</v>
      </c>
    </row>
    <row r="1307" spans="1:8" ht="12.75">
      <c r="A1307" s="148" t="s">
        <v>1225</v>
      </c>
      <c r="C1307" s="149">
        <v>288.1579999998212</v>
      </c>
      <c r="D1307" s="129">
        <v>487727.5162758827</v>
      </c>
      <c r="F1307" s="129">
        <v>4240</v>
      </c>
      <c r="G1307" s="129">
        <v>3959.9999999962747</v>
      </c>
      <c r="H1307" s="150" t="s">
        <v>795</v>
      </c>
    </row>
    <row r="1309" spans="4:8" ht="12.75">
      <c r="D1309" s="129">
        <v>468526.35659980774</v>
      </c>
      <c r="F1309" s="129">
        <v>4240</v>
      </c>
      <c r="G1309" s="129">
        <v>3959.9999999962747</v>
      </c>
      <c r="H1309" s="150" t="s">
        <v>796</v>
      </c>
    </row>
    <row r="1311" spans="4:8" ht="12.75">
      <c r="D1311" s="129">
        <v>479296.30430316925</v>
      </c>
      <c r="F1311" s="129">
        <v>4240</v>
      </c>
      <c r="G1311" s="129">
        <v>3959.9999999962747</v>
      </c>
      <c r="H1311" s="150" t="s">
        <v>797</v>
      </c>
    </row>
    <row r="1313" spans="1:10" ht="12.75">
      <c r="A1313" s="145" t="s">
        <v>1095</v>
      </c>
      <c r="C1313" s="151" t="s">
        <v>1096</v>
      </c>
      <c r="D1313" s="129">
        <v>478516.72572628653</v>
      </c>
      <c r="F1313" s="129">
        <v>4240</v>
      </c>
      <c r="G1313" s="129">
        <v>3959.9999999962747</v>
      </c>
      <c r="H1313" s="129">
        <v>474418.8938678814</v>
      </c>
      <c r="I1313" s="129">
        <v>-0.0001</v>
      </c>
      <c r="J1313" s="129">
        <v>-0.0001</v>
      </c>
    </row>
    <row r="1314" spans="1:8" ht="12.75">
      <c r="A1314" s="128">
        <v>38389.14671296296</v>
      </c>
      <c r="C1314" s="151" t="s">
        <v>1097</v>
      </c>
      <c r="D1314" s="129">
        <v>9624.2890799599</v>
      </c>
      <c r="G1314" s="129">
        <v>5.638186222554939E-05</v>
      </c>
      <c r="H1314" s="129">
        <v>9624.2890799599</v>
      </c>
    </row>
    <row r="1316" spans="3:8" ht="12.75">
      <c r="C1316" s="151" t="s">
        <v>1098</v>
      </c>
      <c r="D1316" s="129">
        <v>2.011275377125487</v>
      </c>
      <c r="F1316" s="129">
        <v>0</v>
      </c>
      <c r="G1316" s="129">
        <v>1.4237843996364246E-06</v>
      </c>
      <c r="H1316" s="129">
        <v>2.0286479321036746</v>
      </c>
    </row>
    <row r="1317" spans="1:10" ht="12.75">
      <c r="A1317" s="145" t="s">
        <v>1087</v>
      </c>
      <c r="C1317" s="146" t="s">
        <v>1088</v>
      </c>
      <c r="D1317" s="146" t="s">
        <v>1089</v>
      </c>
      <c r="F1317" s="146" t="s">
        <v>1090</v>
      </c>
      <c r="G1317" s="146" t="s">
        <v>1091</v>
      </c>
      <c r="H1317" s="146" t="s">
        <v>1092</v>
      </c>
      <c r="I1317" s="147" t="s">
        <v>1093</v>
      </c>
      <c r="J1317" s="146" t="s">
        <v>1094</v>
      </c>
    </row>
    <row r="1318" spans="1:8" ht="12.75">
      <c r="A1318" s="148" t="s">
        <v>1226</v>
      </c>
      <c r="C1318" s="149">
        <v>334.94100000010803</v>
      </c>
      <c r="D1318" s="129">
        <v>371930.9996008873</v>
      </c>
      <c r="F1318" s="129">
        <v>27400</v>
      </c>
      <c r="H1318" s="150" t="s">
        <v>798</v>
      </c>
    </row>
    <row r="1320" spans="4:8" ht="12.75">
      <c r="D1320" s="129">
        <v>380323.1171441078</v>
      </c>
      <c r="F1320" s="129">
        <v>27100</v>
      </c>
      <c r="H1320" s="150" t="s">
        <v>799</v>
      </c>
    </row>
    <row r="1322" spans="4:8" ht="12.75">
      <c r="D1322" s="129">
        <v>356798.1687002182</v>
      </c>
      <c r="F1322" s="129">
        <v>27400</v>
      </c>
      <c r="H1322" s="150" t="s">
        <v>800</v>
      </c>
    </row>
    <row r="1324" spans="1:10" ht="12.75">
      <c r="A1324" s="145" t="s">
        <v>1095</v>
      </c>
      <c r="C1324" s="151" t="s">
        <v>1096</v>
      </c>
      <c r="D1324" s="129">
        <v>369684.0951484045</v>
      </c>
      <c r="F1324" s="129">
        <v>27300</v>
      </c>
      <c r="H1324" s="129">
        <v>342384.0951484045</v>
      </c>
      <c r="I1324" s="129">
        <v>-0.0001</v>
      </c>
      <c r="J1324" s="129">
        <v>-0.0001</v>
      </c>
    </row>
    <row r="1325" spans="1:8" ht="12.75">
      <c r="A1325" s="128">
        <v>38389.147152777776</v>
      </c>
      <c r="C1325" s="151" t="s">
        <v>1097</v>
      </c>
      <c r="D1325" s="129">
        <v>11922.34182264061</v>
      </c>
      <c r="F1325" s="129">
        <v>173.20508075688772</v>
      </c>
      <c r="H1325" s="129">
        <v>11922.34182264061</v>
      </c>
    </row>
    <row r="1327" spans="3:8" ht="12.75">
      <c r="C1327" s="151" t="s">
        <v>1098</v>
      </c>
      <c r="D1327" s="129">
        <v>3.2250080485216848</v>
      </c>
      <c r="F1327" s="129">
        <v>0.634450845263325</v>
      </c>
      <c r="H1327" s="129">
        <v>3.4821541045803936</v>
      </c>
    </row>
    <row r="1328" spans="1:10" ht="12.75">
      <c r="A1328" s="145" t="s">
        <v>1087</v>
      </c>
      <c r="C1328" s="146" t="s">
        <v>1088</v>
      </c>
      <c r="D1328" s="146" t="s">
        <v>1089</v>
      </c>
      <c r="F1328" s="146" t="s">
        <v>1090</v>
      </c>
      <c r="G1328" s="146" t="s">
        <v>1091</v>
      </c>
      <c r="H1328" s="146" t="s">
        <v>1092</v>
      </c>
      <c r="I1328" s="147" t="s">
        <v>1093</v>
      </c>
      <c r="J1328" s="146" t="s">
        <v>1094</v>
      </c>
    </row>
    <row r="1329" spans="1:8" ht="12.75">
      <c r="A1329" s="148" t="s">
        <v>1230</v>
      </c>
      <c r="C1329" s="149">
        <v>393.36599999992177</v>
      </c>
      <c r="D1329" s="129">
        <v>2062430.2028827667</v>
      </c>
      <c r="F1329" s="129">
        <v>11000</v>
      </c>
      <c r="G1329" s="129">
        <v>11000</v>
      </c>
      <c r="H1329" s="150" t="s">
        <v>801</v>
      </c>
    </row>
    <row r="1331" spans="4:8" ht="12.75">
      <c r="D1331" s="129">
        <v>2037906.7863864899</v>
      </c>
      <c r="F1331" s="129">
        <v>12200</v>
      </c>
      <c r="G1331" s="129">
        <v>11500</v>
      </c>
      <c r="H1331" s="150" t="s">
        <v>802</v>
      </c>
    </row>
    <row r="1333" spans="4:8" ht="12.75">
      <c r="D1333" s="129">
        <v>2044779.9265899658</v>
      </c>
      <c r="F1333" s="129">
        <v>11700</v>
      </c>
      <c r="G1333" s="129">
        <v>11500</v>
      </c>
      <c r="H1333" s="150" t="s">
        <v>803</v>
      </c>
    </row>
    <row r="1335" spans="1:10" ht="12.75">
      <c r="A1335" s="145" t="s">
        <v>1095</v>
      </c>
      <c r="C1335" s="151" t="s">
        <v>1096</v>
      </c>
      <c r="D1335" s="129">
        <v>2048372.3052864075</v>
      </c>
      <c r="F1335" s="129">
        <v>11633.333333333332</v>
      </c>
      <c r="G1335" s="129">
        <v>11333.333333333332</v>
      </c>
      <c r="H1335" s="129">
        <v>2036888.971953074</v>
      </c>
      <c r="I1335" s="129">
        <v>-0.0001</v>
      </c>
      <c r="J1335" s="129">
        <v>-0.0001</v>
      </c>
    </row>
    <row r="1336" spans="1:8" ht="12.75">
      <c r="A1336" s="128">
        <v>38389.14760416667</v>
      </c>
      <c r="C1336" s="151" t="s">
        <v>1097</v>
      </c>
      <c r="D1336" s="129">
        <v>12650.23231756371</v>
      </c>
      <c r="F1336" s="129">
        <v>602.7713773341708</v>
      </c>
      <c r="G1336" s="129">
        <v>288.6751345948129</v>
      </c>
      <c r="H1336" s="129">
        <v>12650.23231756371</v>
      </c>
    </row>
    <row r="1338" spans="3:8" ht="12.75">
      <c r="C1338" s="151" t="s">
        <v>1098</v>
      </c>
      <c r="D1338" s="129">
        <v>0.6175748561390031</v>
      </c>
      <c r="F1338" s="129">
        <v>5.181415851010066</v>
      </c>
      <c r="G1338" s="129">
        <v>2.547133540542467</v>
      </c>
      <c r="H1338" s="129">
        <v>0.6210565471044807</v>
      </c>
    </row>
    <row r="1339" spans="1:10" ht="12.75">
      <c r="A1339" s="145" t="s">
        <v>1087</v>
      </c>
      <c r="C1339" s="146" t="s">
        <v>1088</v>
      </c>
      <c r="D1339" s="146" t="s">
        <v>1089</v>
      </c>
      <c r="F1339" s="146" t="s">
        <v>1090</v>
      </c>
      <c r="G1339" s="146" t="s">
        <v>1091</v>
      </c>
      <c r="H1339" s="146" t="s">
        <v>1092</v>
      </c>
      <c r="I1339" s="147" t="s">
        <v>1093</v>
      </c>
      <c r="J1339" s="146" t="s">
        <v>1094</v>
      </c>
    </row>
    <row r="1340" spans="1:8" ht="12.75">
      <c r="A1340" s="148" t="s">
        <v>1224</v>
      </c>
      <c r="C1340" s="149">
        <v>396.15199999976903</v>
      </c>
      <c r="D1340" s="129">
        <v>4509343.253631592</v>
      </c>
      <c r="F1340" s="129">
        <v>84700</v>
      </c>
      <c r="G1340" s="129">
        <v>86800</v>
      </c>
      <c r="H1340" s="150" t="s">
        <v>804</v>
      </c>
    </row>
    <row r="1342" spans="4:8" ht="12.75">
      <c r="D1342" s="129">
        <v>4764365.029312134</v>
      </c>
      <c r="F1342" s="129">
        <v>86300</v>
      </c>
      <c r="G1342" s="129">
        <v>87000</v>
      </c>
      <c r="H1342" s="150" t="s">
        <v>805</v>
      </c>
    </row>
    <row r="1344" spans="4:8" ht="12.75">
      <c r="D1344" s="129">
        <v>4558321.102607727</v>
      </c>
      <c r="F1344" s="129">
        <v>88300</v>
      </c>
      <c r="G1344" s="129">
        <v>85300</v>
      </c>
      <c r="H1344" s="150" t="s">
        <v>806</v>
      </c>
    </row>
    <row r="1346" spans="1:10" ht="12.75">
      <c r="A1346" s="145" t="s">
        <v>1095</v>
      </c>
      <c r="C1346" s="151" t="s">
        <v>1096</v>
      </c>
      <c r="D1346" s="129">
        <v>4610676.461850484</v>
      </c>
      <c r="F1346" s="129">
        <v>86433.33333333334</v>
      </c>
      <c r="G1346" s="129">
        <v>86366.66666666666</v>
      </c>
      <c r="H1346" s="129">
        <v>4524276.105132291</v>
      </c>
      <c r="I1346" s="129">
        <v>-0.0001</v>
      </c>
      <c r="J1346" s="129">
        <v>-0.0001</v>
      </c>
    </row>
    <row r="1347" spans="1:8" ht="12.75">
      <c r="A1347" s="128">
        <v>38389.14806712963</v>
      </c>
      <c r="C1347" s="151" t="s">
        <v>1097</v>
      </c>
      <c r="D1347" s="129">
        <v>135332.32891254526</v>
      </c>
      <c r="F1347" s="129">
        <v>1803.6999011291575</v>
      </c>
      <c r="G1347" s="129">
        <v>929.1573243177569</v>
      </c>
      <c r="H1347" s="129">
        <v>135332.32891254526</v>
      </c>
    </row>
    <row r="1349" spans="3:8" ht="12.75">
      <c r="C1349" s="151" t="s">
        <v>1098</v>
      </c>
      <c r="D1349" s="129">
        <v>2.9351946516375165</v>
      </c>
      <c r="F1349" s="129">
        <v>2.0868105296519364</v>
      </c>
      <c r="G1349" s="129">
        <v>1.0758286271529416</v>
      </c>
      <c r="H1349" s="129">
        <v>2.991248229943917</v>
      </c>
    </row>
    <row r="1350" spans="1:10" ht="12.75">
      <c r="A1350" s="145" t="s">
        <v>1087</v>
      </c>
      <c r="C1350" s="146" t="s">
        <v>1088</v>
      </c>
      <c r="D1350" s="146" t="s">
        <v>1089</v>
      </c>
      <c r="F1350" s="146" t="s">
        <v>1090</v>
      </c>
      <c r="G1350" s="146" t="s">
        <v>1091</v>
      </c>
      <c r="H1350" s="146" t="s">
        <v>1092</v>
      </c>
      <c r="I1350" s="147" t="s">
        <v>1093</v>
      </c>
      <c r="J1350" s="146" t="s">
        <v>1094</v>
      </c>
    </row>
    <row r="1351" spans="1:8" ht="12.75">
      <c r="A1351" s="148" t="s">
        <v>1231</v>
      </c>
      <c r="C1351" s="149">
        <v>589.5920000001788</v>
      </c>
      <c r="D1351" s="129">
        <v>572392.7275695801</v>
      </c>
      <c r="F1351" s="129">
        <v>4059.9999999962747</v>
      </c>
      <c r="G1351" s="129">
        <v>3940.0000000037253</v>
      </c>
      <c r="H1351" s="150" t="s">
        <v>807</v>
      </c>
    </row>
    <row r="1353" spans="4:8" ht="12.75">
      <c r="D1353" s="129">
        <v>597842.8022518158</v>
      </c>
      <c r="F1353" s="129">
        <v>4310</v>
      </c>
      <c r="G1353" s="129">
        <v>3820</v>
      </c>
      <c r="H1353" s="150" t="s">
        <v>808</v>
      </c>
    </row>
    <row r="1355" spans="4:8" ht="12.75">
      <c r="D1355" s="129">
        <v>541030.7437667847</v>
      </c>
      <c r="F1355" s="129">
        <v>4480</v>
      </c>
      <c r="G1355" s="129">
        <v>3859.9999999962747</v>
      </c>
      <c r="H1355" s="150" t="s">
        <v>809</v>
      </c>
    </row>
    <row r="1357" spans="1:10" ht="12.75">
      <c r="A1357" s="145" t="s">
        <v>1095</v>
      </c>
      <c r="C1357" s="151" t="s">
        <v>1096</v>
      </c>
      <c r="D1357" s="129">
        <v>570422.0911960602</v>
      </c>
      <c r="F1357" s="129">
        <v>4283.333333332092</v>
      </c>
      <c r="G1357" s="129">
        <v>3873.333333333333</v>
      </c>
      <c r="H1357" s="129">
        <v>566343.7578627274</v>
      </c>
      <c r="I1357" s="129">
        <v>-0.0001</v>
      </c>
      <c r="J1357" s="129">
        <v>-0.0001</v>
      </c>
    </row>
    <row r="1358" spans="1:8" ht="12.75">
      <c r="A1358" s="128">
        <v>38389.148564814815</v>
      </c>
      <c r="C1358" s="151" t="s">
        <v>1097</v>
      </c>
      <c r="D1358" s="129">
        <v>28457.249570435695</v>
      </c>
      <c r="F1358" s="129">
        <v>211.26602503518217</v>
      </c>
      <c r="G1358" s="129">
        <v>61.10100926852315</v>
      </c>
      <c r="H1358" s="129">
        <v>28457.249570435695</v>
      </c>
    </row>
    <row r="1360" spans="3:8" ht="12.75">
      <c r="C1360" s="151" t="s">
        <v>1098</v>
      </c>
      <c r="D1360" s="129">
        <v>4.988805659817028</v>
      </c>
      <c r="F1360" s="129">
        <v>4.932280740122415</v>
      </c>
      <c r="G1360" s="129">
        <v>1.5774787246606667</v>
      </c>
      <c r="H1360" s="129">
        <v>5.024730859191933</v>
      </c>
    </row>
    <row r="1361" spans="1:10" ht="12.75">
      <c r="A1361" s="145" t="s">
        <v>1087</v>
      </c>
      <c r="C1361" s="146" t="s">
        <v>1088</v>
      </c>
      <c r="D1361" s="146" t="s">
        <v>1089</v>
      </c>
      <c r="F1361" s="146" t="s">
        <v>1090</v>
      </c>
      <c r="G1361" s="146" t="s">
        <v>1091</v>
      </c>
      <c r="H1361" s="146" t="s">
        <v>1092</v>
      </c>
      <c r="I1361" s="147" t="s">
        <v>1093</v>
      </c>
      <c r="J1361" s="146" t="s">
        <v>1094</v>
      </c>
    </row>
    <row r="1362" spans="1:8" ht="12.75">
      <c r="A1362" s="148" t="s">
        <v>1232</v>
      </c>
      <c r="C1362" s="149">
        <v>766.4900000002235</v>
      </c>
      <c r="D1362" s="129">
        <v>54823.76254558563</v>
      </c>
      <c r="F1362" s="129">
        <v>2128</v>
      </c>
      <c r="G1362" s="129">
        <v>2297</v>
      </c>
      <c r="H1362" s="150" t="s">
        <v>810</v>
      </c>
    </row>
    <row r="1364" spans="4:8" ht="12.75">
      <c r="D1364" s="129">
        <v>58822.16998243332</v>
      </c>
      <c r="F1364" s="129">
        <v>2162</v>
      </c>
      <c r="G1364" s="129">
        <v>2262</v>
      </c>
      <c r="H1364" s="150" t="s">
        <v>811</v>
      </c>
    </row>
    <row r="1366" spans="4:8" ht="12.75">
      <c r="D1366" s="129">
        <v>57500.6524463892</v>
      </c>
      <c r="F1366" s="129">
        <v>2231</v>
      </c>
      <c r="G1366" s="129">
        <v>2101</v>
      </c>
      <c r="H1366" s="150" t="s">
        <v>812</v>
      </c>
    </row>
    <row r="1368" spans="1:10" ht="12.75">
      <c r="A1368" s="145" t="s">
        <v>1095</v>
      </c>
      <c r="C1368" s="151" t="s">
        <v>1096</v>
      </c>
      <c r="D1368" s="129">
        <v>57048.861658136055</v>
      </c>
      <c r="F1368" s="129">
        <v>2173.6666666666665</v>
      </c>
      <c r="G1368" s="129">
        <v>2220</v>
      </c>
      <c r="H1368" s="129">
        <v>54851.124259762066</v>
      </c>
      <c r="I1368" s="129">
        <v>-0.0001</v>
      </c>
      <c r="J1368" s="129">
        <v>-0.0001</v>
      </c>
    </row>
    <row r="1369" spans="1:8" ht="12.75">
      <c r="A1369" s="128">
        <v>38389.1490625</v>
      </c>
      <c r="C1369" s="151" t="s">
        <v>1097</v>
      </c>
      <c r="D1369" s="129">
        <v>2037.130750595546</v>
      </c>
      <c r="F1369" s="129">
        <v>52.48174285723877</v>
      </c>
      <c r="G1369" s="129">
        <v>104.53229166147656</v>
      </c>
      <c r="H1369" s="129">
        <v>2037.130750595546</v>
      </c>
    </row>
    <row r="1371" spans="3:8" ht="12.75">
      <c r="C1371" s="151" t="s">
        <v>1098</v>
      </c>
      <c r="D1371" s="129">
        <v>3.5708525838832745</v>
      </c>
      <c r="F1371" s="129">
        <v>2.414433807264474</v>
      </c>
      <c r="G1371" s="129">
        <v>4.708661786552998</v>
      </c>
      <c r="H1371" s="129">
        <v>3.713927067288854</v>
      </c>
    </row>
    <row r="1372" spans="1:16" ht="12.75">
      <c r="A1372" s="139" t="s">
        <v>1177</v>
      </c>
      <c r="B1372" s="134" t="s">
        <v>1079</v>
      </c>
      <c r="D1372" s="139" t="s">
        <v>1178</v>
      </c>
      <c r="E1372" s="134" t="s">
        <v>1179</v>
      </c>
      <c r="F1372" s="135" t="s">
        <v>1114</v>
      </c>
      <c r="G1372" s="140" t="s">
        <v>1181</v>
      </c>
      <c r="H1372" s="141">
        <v>1</v>
      </c>
      <c r="I1372" s="142" t="s">
        <v>1182</v>
      </c>
      <c r="J1372" s="141">
        <v>12</v>
      </c>
      <c r="K1372" s="140" t="s">
        <v>1183</v>
      </c>
      <c r="L1372" s="143">
        <v>1</v>
      </c>
      <c r="M1372" s="140" t="s">
        <v>1184</v>
      </c>
      <c r="N1372" s="144">
        <v>1</v>
      </c>
      <c r="O1372" s="140" t="s">
        <v>1185</v>
      </c>
      <c r="P1372" s="144">
        <v>1</v>
      </c>
    </row>
    <row r="1374" spans="1:10" ht="12.75">
      <c r="A1374" s="145" t="s">
        <v>1087</v>
      </c>
      <c r="C1374" s="146" t="s">
        <v>1088</v>
      </c>
      <c r="D1374" s="146" t="s">
        <v>1089</v>
      </c>
      <c r="F1374" s="146" t="s">
        <v>1090</v>
      </c>
      <c r="G1374" s="146" t="s">
        <v>1091</v>
      </c>
      <c r="H1374" s="146" t="s">
        <v>1092</v>
      </c>
      <c r="I1374" s="147" t="s">
        <v>1093</v>
      </c>
      <c r="J1374" s="146" t="s">
        <v>1094</v>
      </c>
    </row>
    <row r="1375" spans="1:8" ht="12.75">
      <c r="A1375" s="148" t="s">
        <v>1209</v>
      </c>
      <c r="C1375" s="149">
        <v>178.2290000000503</v>
      </c>
      <c r="D1375" s="129">
        <v>475.4079176131636</v>
      </c>
      <c r="F1375" s="129">
        <v>291</v>
      </c>
      <c r="G1375" s="129">
        <v>241</v>
      </c>
      <c r="H1375" s="150" t="s">
        <v>591</v>
      </c>
    </row>
    <row r="1377" spans="4:8" ht="12.75">
      <c r="D1377" s="129">
        <v>381.5</v>
      </c>
      <c r="F1377" s="129">
        <v>254</v>
      </c>
      <c r="G1377" s="129">
        <v>245</v>
      </c>
      <c r="H1377" s="150" t="s">
        <v>592</v>
      </c>
    </row>
    <row r="1379" spans="4:8" ht="12.75">
      <c r="D1379" s="129">
        <v>317.5</v>
      </c>
      <c r="F1379" s="129">
        <v>246</v>
      </c>
      <c r="G1379" s="129">
        <v>250.99999999976717</v>
      </c>
      <c r="H1379" s="150" t="s">
        <v>593</v>
      </c>
    </row>
    <row r="1381" spans="1:8" ht="12.75">
      <c r="A1381" s="145" t="s">
        <v>1095</v>
      </c>
      <c r="C1381" s="151" t="s">
        <v>1096</v>
      </c>
      <c r="D1381" s="129">
        <v>391.46930587105453</v>
      </c>
      <c r="F1381" s="129">
        <v>263.6666666666667</v>
      </c>
      <c r="G1381" s="129">
        <v>245.66666666658904</v>
      </c>
      <c r="H1381" s="129">
        <v>140.60598648477782</v>
      </c>
    </row>
    <row r="1382" spans="1:8" ht="12.75">
      <c r="A1382" s="128">
        <v>38389.151342592595</v>
      </c>
      <c r="C1382" s="151" t="s">
        <v>1097</v>
      </c>
      <c r="D1382" s="129">
        <v>79.4246051667515</v>
      </c>
      <c r="F1382" s="129">
        <v>24.006943440041123</v>
      </c>
      <c r="G1382" s="129">
        <v>5.0332229567250435</v>
      </c>
      <c r="H1382" s="129">
        <v>79.4246051667515</v>
      </c>
    </row>
    <row r="1384" spans="3:8" ht="12.75">
      <c r="C1384" s="151" t="s">
        <v>1098</v>
      </c>
      <c r="D1384" s="129">
        <v>20.28884614338398</v>
      </c>
      <c r="F1384" s="129">
        <v>9.105035438700805</v>
      </c>
      <c r="G1384" s="129">
        <v>2.048801746293067</v>
      </c>
      <c r="H1384" s="129">
        <v>56.48735672812203</v>
      </c>
    </row>
    <row r="1385" spans="1:10" ht="12.75">
      <c r="A1385" s="145" t="s">
        <v>1087</v>
      </c>
      <c r="C1385" s="146" t="s">
        <v>1088</v>
      </c>
      <c r="D1385" s="146" t="s">
        <v>1089</v>
      </c>
      <c r="F1385" s="146" t="s">
        <v>1090</v>
      </c>
      <c r="G1385" s="146" t="s">
        <v>1091</v>
      </c>
      <c r="H1385" s="146" t="s">
        <v>1092</v>
      </c>
      <c r="I1385" s="147" t="s">
        <v>1093</v>
      </c>
      <c r="J1385" s="146" t="s">
        <v>1094</v>
      </c>
    </row>
    <row r="1386" spans="1:8" ht="12.75">
      <c r="A1386" s="148" t="s">
        <v>1225</v>
      </c>
      <c r="C1386" s="149">
        <v>251.61100000003353</v>
      </c>
      <c r="D1386" s="129">
        <v>3542156.3305282593</v>
      </c>
      <c r="F1386" s="129">
        <v>27100</v>
      </c>
      <c r="G1386" s="129">
        <v>23400</v>
      </c>
      <c r="H1386" s="150" t="s">
        <v>594</v>
      </c>
    </row>
    <row r="1388" spans="4:8" ht="12.75">
      <c r="D1388" s="129">
        <v>3606633.978664398</v>
      </c>
      <c r="F1388" s="129">
        <v>29200</v>
      </c>
      <c r="G1388" s="129">
        <v>22800</v>
      </c>
      <c r="H1388" s="150" t="s">
        <v>595</v>
      </c>
    </row>
    <row r="1390" spans="4:8" ht="12.75">
      <c r="D1390" s="129">
        <v>3545662.2257118225</v>
      </c>
      <c r="F1390" s="129">
        <v>30300</v>
      </c>
      <c r="G1390" s="129">
        <v>23500</v>
      </c>
      <c r="H1390" s="150" t="s">
        <v>596</v>
      </c>
    </row>
    <row r="1392" spans="1:10" ht="12.75">
      <c r="A1392" s="145" t="s">
        <v>1095</v>
      </c>
      <c r="C1392" s="151" t="s">
        <v>1096</v>
      </c>
      <c r="D1392" s="129">
        <v>3564817.5116348267</v>
      </c>
      <c r="F1392" s="129">
        <v>28866.666666666664</v>
      </c>
      <c r="G1392" s="129">
        <v>23233.333333333336</v>
      </c>
      <c r="H1392" s="129">
        <v>3538795.277242712</v>
      </c>
      <c r="I1392" s="129">
        <v>-0.0001</v>
      </c>
      <c r="J1392" s="129">
        <v>-0.0001</v>
      </c>
    </row>
    <row r="1393" spans="1:8" ht="12.75">
      <c r="A1393" s="128">
        <v>38389.15185185185</v>
      </c>
      <c r="C1393" s="151" t="s">
        <v>1097</v>
      </c>
      <c r="D1393" s="129">
        <v>36256.52370792508</v>
      </c>
      <c r="F1393" s="129">
        <v>1625.8331197676266</v>
      </c>
      <c r="G1393" s="129">
        <v>378.5938897200183</v>
      </c>
      <c r="H1393" s="129">
        <v>36256.52370792508</v>
      </c>
    </row>
    <row r="1395" spans="3:8" ht="12.75">
      <c r="C1395" s="151" t="s">
        <v>1098</v>
      </c>
      <c r="D1395" s="129">
        <v>1.0170653501782712</v>
      </c>
      <c r="F1395" s="129">
        <v>5.632216350234276</v>
      </c>
      <c r="G1395" s="129">
        <v>1.6295289371019437</v>
      </c>
      <c r="H1395" s="129">
        <v>1.0245442549639296</v>
      </c>
    </row>
    <row r="1396" spans="1:10" ht="12.75">
      <c r="A1396" s="145" t="s">
        <v>1087</v>
      </c>
      <c r="C1396" s="146" t="s">
        <v>1088</v>
      </c>
      <c r="D1396" s="146" t="s">
        <v>1089</v>
      </c>
      <c r="F1396" s="146" t="s">
        <v>1090</v>
      </c>
      <c r="G1396" s="146" t="s">
        <v>1091</v>
      </c>
      <c r="H1396" s="146" t="s">
        <v>1092</v>
      </c>
      <c r="I1396" s="147" t="s">
        <v>1093</v>
      </c>
      <c r="J1396" s="146" t="s">
        <v>1094</v>
      </c>
    </row>
    <row r="1397" spans="1:8" ht="12.75">
      <c r="A1397" s="148" t="s">
        <v>1228</v>
      </c>
      <c r="C1397" s="149">
        <v>257.6099999998696</v>
      </c>
      <c r="D1397" s="129">
        <v>372769.7024092674</v>
      </c>
      <c r="F1397" s="129">
        <v>12137.5</v>
      </c>
      <c r="G1397" s="129">
        <v>9835</v>
      </c>
      <c r="H1397" s="150" t="s">
        <v>597</v>
      </c>
    </row>
    <row r="1399" spans="4:8" ht="12.75">
      <c r="D1399" s="129">
        <v>374092.3961853981</v>
      </c>
      <c r="F1399" s="129">
        <v>11530</v>
      </c>
      <c r="G1399" s="129">
        <v>10187.5</v>
      </c>
      <c r="H1399" s="150" t="s">
        <v>598</v>
      </c>
    </row>
    <row r="1401" spans="4:8" ht="12.75">
      <c r="D1401" s="129">
        <v>369534.9091539383</v>
      </c>
      <c r="F1401" s="129">
        <v>11022.5</v>
      </c>
      <c r="G1401" s="129">
        <v>9787.5</v>
      </c>
      <c r="H1401" s="150" t="s">
        <v>599</v>
      </c>
    </row>
    <row r="1403" spans="1:10" ht="12.75">
      <c r="A1403" s="145" t="s">
        <v>1095</v>
      </c>
      <c r="C1403" s="151" t="s">
        <v>1096</v>
      </c>
      <c r="D1403" s="129">
        <v>372132.33591620123</v>
      </c>
      <c r="F1403" s="129">
        <v>11563.333333333332</v>
      </c>
      <c r="G1403" s="129">
        <v>9936.666666666666</v>
      </c>
      <c r="H1403" s="129">
        <v>361382.33591620123</v>
      </c>
      <c r="I1403" s="129">
        <v>-0.0001</v>
      </c>
      <c r="J1403" s="129">
        <v>-0.0001</v>
      </c>
    </row>
    <row r="1404" spans="1:8" ht="12.75">
      <c r="A1404" s="128">
        <v>38389.1525</v>
      </c>
      <c r="C1404" s="151" t="s">
        <v>1097</v>
      </c>
      <c r="D1404" s="129">
        <v>2344.642626358768</v>
      </c>
      <c r="F1404" s="129">
        <v>558.246883854566</v>
      </c>
      <c r="G1404" s="129">
        <v>218.52250074839736</v>
      </c>
      <c r="H1404" s="129">
        <v>2344.642626358768</v>
      </c>
    </row>
    <row r="1406" spans="3:8" ht="12.75">
      <c r="C1406" s="151" t="s">
        <v>1098</v>
      </c>
      <c r="D1406" s="129">
        <v>0.6300561386545961</v>
      </c>
      <c r="F1406" s="129">
        <v>4.827733212925045</v>
      </c>
      <c r="G1406" s="129">
        <v>2.1991529763340902</v>
      </c>
      <c r="H1406" s="129">
        <v>0.648798348268592</v>
      </c>
    </row>
    <row r="1407" spans="1:10" ht="12.75">
      <c r="A1407" s="145" t="s">
        <v>1087</v>
      </c>
      <c r="C1407" s="146" t="s">
        <v>1088</v>
      </c>
      <c r="D1407" s="146" t="s">
        <v>1089</v>
      </c>
      <c r="F1407" s="146" t="s">
        <v>1090</v>
      </c>
      <c r="G1407" s="146" t="s">
        <v>1091</v>
      </c>
      <c r="H1407" s="146" t="s">
        <v>1092</v>
      </c>
      <c r="I1407" s="147" t="s">
        <v>1093</v>
      </c>
      <c r="J1407" s="146" t="s">
        <v>1094</v>
      </c>
    </row>
    <row r="1408" spans="1:8" ht="12.75">
      <c r="A1408" s="148" t="s">
        <v>1227</v>
      </c>
      <c r="C1408" s="149">
        <v>259.9399999999441</v>
      </c>
      <c r="D1408" s="129">
        <v>3748513.38325119</v>
      </c>
      <c r="F1408" s="129">
        <v>24675</v>
      </c>
      <c r="G1408" s="129">
        <v>22125</v>
      </c>
      <c r="H1408" s="150" t="s">
        <v>600</v>
      </c>
    </row>
    <row r="1410" spans="4:8" ht="12.75">
      <c r="D1410" s="129">
        <v>3642060.7200660706</v>
      </c>
      <c r="F1410" s="129">
        <v>25475</v>
      </c>
      <c r="G1410" s="129">
        <v>22050</v>
      </c>
      <c r="H1410" s="150" t="s">
        <v>601</v>
      </c>
    </row>
    <row r="1412" spans="4:8" ht="12.75">
      <c r="D1412" s="129">
        <v>3795847.3295669556</v>
      </c>
      <c r="F1412" s="129">
        <v>24400</v>
      </c>
      <c r="G1412" s="129">
        <v>22225</v>
      </c>
      <c r="H1412" s="150" t="s">
        <v>602</v>
      </c>
    </row>
    <row r="1414" spans="1:10" ht="12.75">
      <c r="A1414" s="145" t="s">
        <v>1095</v>
      </c>
      <c r="C1414" s="151" t="s">
        <v>1096</v>
      </c>
      <c r="D1414" s="129">
        <v>3728807.144294739</v>
      </c>
      <c r="F1414" s="129">
        <v>24850</v>
      </c>
      <c r="G1414" s="129">
        <v>22133.333333333336</v>
      </c>
      <c r="H1414" s="129">
        <v>3705301.757089351</v>
      </c>
      <c r="I1414" s="129">
        <v>-0.0001</v>
      </c>
      <c r="J1414" s="129">
        <v>-0.0001</v>
      </c>
    </row>
    <row r="1415" spans="1:8" ht="12.75">
      <c r="A1415" s="128">
        <v>38389.1531712963</v>
      </c>
      <c r="C1415" s="151" t="s">
        <v>1097</v>
      </c>
      <c r="D1415" s="129">
        <v>78764.40951216481</v>
      </c>
      <c r="F1415" s="129">
        <v>558.457697592217</v>
      </c>
      <c r="G1415" s="129">
        <v>87.79711460710615</v>
      </c>
      <c r="H1415" s="129">
        <v>78764.40951216481</v>
      </c>
    </row>
    <row r="1417" spans="3:8" ht="12.75">
      <c r="C1417" s="151" t="s">
        <v>1098</v>
      </c>
      <c r="D1417" s="129">
        <v>2.1123218891242015</v>
      </c>
      <c r="F1417" s="129">
        <v>2.247314678439505</v>
      </c>
      <c r="G1417" s="129">
        <v>0.39667371057427486</v>
      </c>
      <c r="H1417" s="129">
        <v>2.125721862233351</v>
      </c>
    </row>
    <row r="1418" spans="1:10" ht="12.75">
      <c r="A1418" s="145" t="s">
        <v>1087</v>
      </c>
      <c r="C1418" s="146" t="s">
        <v>1088</v>
      </c>
      <c r="D1418" s="146" t="s">
        <v>1089</v>
      </c>
      <c r="F1418" s="146" t="s">
        <v>1090</v>
      </c>
      <c r="G1418" s="146" t="s">
        <v>1091</v>
      </c>
      <c r="H1418" s="146" t="s">
        <v>1092</v>
      </c>
      <c r="I1418" s="147" t="s">
        <v>1093</v>
      </c>
      <c r="J1418" s="146" t="s">
        <v>1094</v>
      </c>
    </row>
    <row r="1419" spans="1:8" ht="12.75">
      <c r="A1419" s="148" t="s">
        <v>1229</v>
      </c>
      <c r="C1419" s="149">
        <v>285.2129999999888</v>
      </c>
      <c r="D1419" s="129">
        <v>702234.092842102</v>
      </c>
      <c r="F1419" s="129">
        <v>11725</v>
      </c>
      <c r="G1419" s="129">
        <v>11350</v>
      </c>
      <c r="H1419" s="150" t="s">
        <v>603</v>
      </c>
    </row>
    <row r="1421" spans="4:8" ht="12.75">
      <c r="D1421" s="129">
        <v>714084.6424808502</v>
      </c>
      <c r="F1421" s="129">
        <v>12350</v>
      </c>
      <c r="G1421" s="129">
        <v>11275</v>
      </c>
      <c r="H1421" s="150" t="s">
        <v>604</v>
      </c>
    </row>
    <row r="1423" spans="4:8" ht="12.75">
      <c r="D1423" s="129">
        <v>692377.5408811569</v>
      </c>
      <c r="F1423" s="129">
        <v>12125</v>
      </c>
      <c r="G1423" s="129">
        <v>11300</v>
      </c>
      <c r="H1423" s="150" t="s">
        <v>605</v>
      </c>
    </row>
    <row r="1425" spans="1:10" ht="12.75">
      <c r="A1425" s="145" t="s">
        <v>1095</v>
      </c>
      <c r="C1425" s="151" t="s">
        <v>1096</v>
      </c>
      <c r="D1425" s="129">
        <v>702898.7587347031</v>
      </c>
      <c r="F1425" s="129">
        <v>12066.666666666668</v>
      </c>
      <c r="G1425" s="129">
        <v>11308.333333333332</v>
      </c>
      <c r="H1425" s="129">
        <v>691251.340751714</v>
      </c>
      <c r="I1425" s="129">
        <v>-0.0001</v>
      </c>
      <c r="J1425" s="129">
        <v>-0.0001</v>
      </c>
    </row>
    <row r="1426" spans="1:8" ht="12.75">
      <c r="A1426" s="128">
        <v>38389.15385416667</v>
      </c>
      <c r="C1426" s="151" t="s">
        <v>1097</v>
      </c>
      <c r="D1426" s="129">
        <v>10868.804006253593</v>
      </c>
      <c r="F1426" s="129">
        <v>316.55699855370966</v>
      </c>
      <c r="G1426" s="129">
        <v>38.188130791298676</v>
      </c>
      <c r="H1426" s="129">
        <v>10868.804006253593</v>
      </c>
    </row>
    <row r="1428" spans="3:8" ht="12.75">
      <c r="C1428" s="151" t="s">
        <v>1098</v>
      </c>
      <c r="D1428" s="129">
        <v>1.5462829989654079</v>
      </c>
      <c r="F1428" s="129">
        <v>2.623400540500356</v>
      </c>
      <c r="G1428" s="129">
        <v>0.3376990195251174</v>
      </c>
      <c r="H1428" s="129">
        <v>1.572337493687045</v>
      </c>
    </row>
    <row r="1429" spans="1:10" ht="12.75">
      <c r="A1429" s="145" t="s">
        <v>1087</v>
      </c>
      <c r="C1429" s="146" t="s">
        <v>1088</v>
      </c>
      <c r="D1429" s="146" t="s">
        <v>1089</v>
      </c>
      <c r="F1429" s="146" t="s">
        <v>1090</v>
      </c>
      <c r="G1429" s="146" t="s">
        <v>1091</v>
      </c>
      <c r="H1429" s="146" t="s">
        <v>1092</v>
      </c>
      <c r="I1429" s="147" t="s">
        <v>1093</v>
      </c>
      <c r="J1429" s="146" t="s">
        <v>1094</v>
      </c>
    </row>
    <row r="1430" spans="1:8" ht="12.75">
      <c r="A1430" s="148" t="s">
        <v>1225</v>
      </c>
      <c r="C1430" s="149">
        <v>288.1579999998212</v>
      </c>
      <c r="D1430" s="129">
        <v>341747.93645715714</v>
      </c>
      <c r="F1430" s="129">
        <v>3959.9999999962747</v>
      </c>
      <c r="G1430" s="129">
        <v>3709.9999999962747</v>
      </c>
      <c r="H1430" s="150" t="s">
        <v>606</v>
      </c>
    </row>
    <row r="1432" spans="4:8" ht="12.75">
      <c r="D1432" s="129">
        <v>383492.25926446915</v>
      </c>
      <c r="F1432" s="129">
        <v>3959.9999999962747</v>
      </c>
      <c r="G1432" s="129">
        <v>3709.9999999962747</v>
      </c>
      <c r="H1432" s="150" t="s">
        <v>607</v>
      </c>
    </row>
    <row r="1434" spans="4:8" ht="12.75">
      <c r="D1434" s="129">
        <v>362227.2281136513</v>
      </c>
      <c r="F1434" s="129">
        <v>3959.9999999962747</v>
      </c>
      <c r="G1434" s="129">
        <v>3709.9999999962747</v>
      </c>
      <c r="H1434" s="150" t="s">
        <v>608</v>
      </c>
    </row>
    <row r="1436" spans="1:10" ht="12.75">
      <c r="A1436" s="145" t="s">
        <v>1095</v>
      </c>
      <c r="C1436" s="151" t="s">
        <v>1096</v>
      </c>
      <c r="D1436" s="129">
        <v>362489.1412784258</v>
      </c>
      <c r="F1436" s="129">
        <v>3959.9999999962747</v>
      </c>
      <c r="G1436" s="129">
        <v>3709.9999999962747</v>
      </c>
      <c r="H1436" s="129">
        <v>358656.07711913757</v>
      </c>
      <c r="I1436" s="129">
        <v>-0.0001</v>
      </c>
      <c r="J1436" s="129">
        <v>-0.0001</v>
      </c>
    </row>
    <row r="1437" spans="1:8" ht="12.75">
      <c r="A1437" s="128">
        <v>38389.154270833336</v>
      </c>
      <c r="C1437" s="151" t="s">
        <v>1097</v>
      </c>
      <c r="D1437" s="129">
        <v>20873.393843351434</v>
      </c>
      <c r="F1437" s="129">
        <v>5.638186222554939E-05</v>
      </c>
      <c r="H1437" s="129">
        <v>20873.393843351434</v>
      </c>
    </row>
    <row r="1439" spans="3:8" ht="12.75">
      <c r="C1439" s="151" t="s">
        <v>1098</v>
      </c>
      <c r="D1439" s="129">
        <v>5.7583501038776514</v>
      </c>
      <c r="F1439" s="129">
        <v>1.4237843996364246E-06</v>
      </c>
      <c r="G1439" s="129">
        <v>0</v>
      </c>
      <c r="H1439" s="129">
        <v>5.819891303951823</v>
      </c>
    </row>
    <row r="1440" spans="1:10" ht="12.75">
      <c r="A1440" s="145" t="s">
        <v>1087</v>
      </c>
      <c r="C1440" s="146" t="s">
        <v>1088</v>
      </c>
      <c r="D1440" s="146" t="s">
        <v>1089</v>
      </c>
      <c r="F1440" s="146" t="s">
        <v>1090</v>
      </c>
      <c r="G1440" s="146" t="s">
        <v>1091</v>
      </c>
      <c r="H1440" s="146" t="s">
        <v>1092</v>
      </c>
      <c r="I1440" s="147" t="s">
        <v>1093</v>
      </c>
      <c r="J1440" s="146" t="s">
        <v>1094</v>
      </c>
    </row>
    <row r="1441" spans="1:8" ht="12.75">
      <c r="A1441" s="148" t="s">
        <v>1226</v>
      </c>
      <c r="C1441" s="149">
        <v>334.94100000010803</v>
      </c>
      <c r="D1441" s="129">
        <v>1374838.046749115</v>
      </c>
      <c r="F1441" s="129">
        <v>31500</v>
      </c>
      <c r="H1441" s="150" t="s">
        <v>609</v>
      </c>
    </row>
    <row r="1443" spans="4:8" ht="12.75">
      <c r="D1443" s="129">
        <v>1442434.6832523346</v>
      </c>
      <c r="F1443" s="129">
        <v>30800</v>
      </c>
      <c r="H1443" s="150" t="s">
        <v>610</v>
      </c>
    </row>
    <row r="1445" spans="4:8" ht="12.75">
      <c r="D1445" s="129">
        <v>1447396.5384101868</v>
      </c>
      <c r="F1445" s="129">
        <v>32200</v>
      </c>
      <c r="H1445" s="150" t="s">
        <v>611</v>
      </c>
    </row>
    <row r="1447" spans="1:10" ht="12.75">
      <c r="A1447" s="145" t="s">
        <v>1095</v>
      </c>
      <c r="C1447" s="151" t="s">
        <v>1096</v>
      </c>
      <c r="D1447" s="129">
        <v>1421556.4228038788</v>
      </c>
      <c r="F1447" s="129">
        <v>31500</v>
      </c>
      <c r="H1447" s="129">
        <v>1390056.4228038788</v>
      </c>
      <c r="I1447" s="129">
        <v>-0.0001</v>
      </c>
      <c r="J1447" s="129">
        <v>-0.0001</v>
      </c>
    </row>
    <row r="1448" spans="1:8" ht="12.75">
      <c r="A1448" s="128">
        <v>38389.154710648145</v>
      </c>
      <c r="C1448" s="151" t="s">
        <v>1097</v>
      </c>
      <c r="D1448" s="129">
        <v>40535.293233762146</v>
      </c>
      <c r="F1448" s="129">
        <v>700</v>
      </c>
      <c r="H1448" s="129">
        <v>40535.293233762146</v>
      </c>
    </row>
    <row r="1450" spans="3:8" ht="12.75">
      <c r="C1450" s="151" t="s">
        <v>1098</v>
      </c>
      <c r="D1450" s="129">
        <v>2.8514726945421063</v>
      </c>
      <c r="F1450" s="129">
        <v>2.2222222222222223</v>
      </c>
      <c r="H1450" s="129">
        <v>2.916089776557308</v>
      </c>
    </row>
    <row r="1451" spans="1:10" ht="12.75">
      <c r="A1451" s="145" t="s">
        <v>1087</v>
      </c>
      <c r="C1451" s="146" t="s">
        <v>1088</v>
      </c>
      <c r="D1451" s="146" t="s">
        <v>1089</v>
      </c>
      <c r="F1451" s="146" t="s">
        <v>1090</v>
      </c>
      <c r="G1451" s="146" t="s">
        <v>1091</v>
      </c>
      <c r="H1451" s="146" t="s">
        <v>1092</v>
      </c>
      <c r="I1451" s="147" t="s">
        <v>1093</v>
      </c>
      <c r="J1451" s="146" t="s">
        <v>1094</v>
      </c>
    </row>
    <row r="1452" spans="1:8" ht="12.75">
      <c r="A1452" s="148" t="s">
        <v>1230</v>
      </c>
      <c r="C1452" s="149">
        <v>393.36599999992177</v>
      </c>
      <c r="D1452" s="129">
        <v>3714014.601753235</v>
      </c>
      <c r="F1452" s="129">
        <v>15200</v>
      </c>
      <c r="G1452" s="129">
        <v>14100</v>
      </c>
      <c r="H1452" s="150" t="s">
        <v>612</v>
      </c>
    </row>
    <row r="1454" spans="4:8" ht="12.75">
      <c r="D1454" s="129">
        <v>3738631.2116355896</v>
      </c>
      <c r="F1454" s="129">
        <v>16000</v>
      </c>
      <c r="G1454" s="129">
        <v>13500</v>
      </c>
      <c r="H1454" s="150" t="s">
        <v>613</v>
      </c>
    </row>
    <row r="1456" spans="4:8" ht="12.75">
      <c r="D1456" s="129">
        <v>3835379.21087265</v>
      </c>
      <c r="F1456" s="129">
        <v>16000</v>
      </c>
      <c r="G1456" s="129">
        <v>13800</v>
      </c>
      <c r="H1456" s="150" t="s">
        <v>614</v>
      </c>
    </row>
    <row r="1458" spans="1:10" ht="12.75">
      <c r="A1458" s="145" t="s">
        <v>1095</v>
      </c>
      <c r="C1458" s="151" t="s">
        <v>1096</v>
      </c>
      <c r="D1458" s="129">
        <v>3762675.008087158</v>
      </c>
      <c r="F1458" s="129">
        <v>15733.333333333332</v>
      </c>
      <c r="G1458" s="129">
        <v>13800</v>
      </c>
      <c r="H1458" s="129">
        <v>3747908.341420491</v>
      </c>
      <c r="I1458" s="129">
        <v>-0.0001</v>
      </c>
      <c r="J1458" s="129">
        <v>-0.0001</v>
      </c>
    </row>
    <row r="1459" spans="1:8" ht="12.75">
      <c r="A1459" s="128">
        <v>38389.15516203704</v>
      </c>
      <c r="C1459" s="151" t="s">
        <v>1097</v>
      </c>
      <c r="D1459" s="129">
        <v>64155.43778613003</v>
      </c>
      <c r="F1459" s="129">
        <v>461.88021535170054</v>
      </c>
      <c r="G1459" s="129">
        <v>300</v>
      </c>
      <c r="H1459" s="129">
        <v>64155.43778613003</v>
      </c>
    </row>
    <row r="1461" spans="3:8" ht="12.75">
      <c r="C1461" s="151" t="s">
        <v>1098</v>
      </c>
      <c r="D1461" s="129">
        <v>1.705048606330338</v>
      </c>
      <c r="F1461" s="129">
        <v>2.9356793348625043</v>
      </c>
      <c r="G1461" s="129">
        <v>2.1739130434782608</v>
      </c>
      <c r="H1461" s="129">
        <v>1.7117664558950911</v>
      </c>
    </row>
    <row r="1462" spans="1:10" ht="12.75">
      <c r="A1462" s="145" t="s">
        <v>1087</v>
      </c>
      <c r="C1462" s="146" t="s">
        <v>1088</v>
      </c>
      <c r="D1462" s="146" t="s">
        <v>1089</v>
      </c>
      <c r="F1462" s="146" t="s">
        <v>1090</v>
      </c>
      <c r="G1462" s="146" t="s">
        <v>1091</v>
      </c>
      <c r="H1462" s="146" t="s">
        <v>1092</v>
      </c>
      <c r="I1462" s="147" t="s">
        <v>1093</v>
      </c>
      <c r="J1462" s="146" t="s">
        <v>1094</v>
      </c>
    </row>
    <row r="1463" spans="1:8" ht="12.75">
      <c r="A1463" s="148" t="s">
        <v>1224</v>
      </c>
      <c r="C1463" s="149">
        <v>396.15199999976903</v>
      </c>
      <c r="D1463" s="129">
        <v>4056842.6638679504</v>
      </c>
      <c r="F1463" s="129">
        <v>89200</v>
      </c>
      <c r="G1463" s="129">
        <v>89000</v>
      </c>
      <c r="H1463" s="150" t="s">
        <v>615</v>
      </c>
    </row>
    <row r="1465" spans="4:8" ht="12.75">
      <c r="D1465" s="129">
        <v>4017164.057872772</v>
      </c>
      <c r="F1465" s="129">
        <v>90100</v>
      </c>
      <c r="G1465" s="129">
        <v>90200</v>
      </c>
      <c r="H1465" s="150" t="s">
        <v>616</v>
      </c>
    </row>
    <row r="1467" spans="4:8" ht="12.75">
      <c r="D1467" s="129">
        <v>4278071.628829956</v>
      </c>
      <c r="F1467" s="129">
        <v>91800</v>
      </c>
      <c r="G1467" s="129">
        <v>89900</v>
      </c>
      <c r="H1467" s="150" t="s">
        <v>617</v>
      </c>
    </row>
    <row r="1469" spans="1:10" ht="12.75">
      <c r="A1469" s="145" t="s">
        <v>1095</v>
      </c>
      <c r="C1469" s="151" t="s">
        <v>1096</v>
      </c>
      <c r="D1469" s="129">
        <v>4117359.4501902265</v>
      </c>
      <c r="F1469" s="129">
        <v>90366.66666666666</v>
      </c>
      <c r="G1469" s="129">
        <v>89700</v>
      </c>
      <c r="H1469" s="129">
        <v>4027322.5496749664</v>
      </c>
      <c r="I1469" s="129">
        <v>-0.0001</v>
      </c>
      <c r="J1469" s="129">
        <v>-0.0001</v>
      </c>
    </row>
    <row r="1470" spans="1:8" ht="12.75">
      <c r="A1470" s="128">
        <v>38389.155625</v>
      </c>
      <c r="C1470" s="151" t="s">
        <v>1097</v>
      </c>
      <c r="D1470" s="129">
        <v>140587.69937578702</v>
      </c>
      <c r="F1470" s="129">
        <v>1320.3534880225573</v>
      </c>
      <c r="G1470" s="129">
        <v>624.4997998398399</v>
      </c>
      <c r="H1470" s="129">
        <v>140587.69937578702</v>
      </c>
    </row>
    <row r="1472" spans="3:8" ht="12.75">
      <c r="C1472" s="151" t="s">
        <v>1098</v>
      </c>
      <c r="D1472" s="129">
        <v>3.4145111952586915</v>
      </c>
      <c r="F1472" s="129">
        <v>1.4611067739091377</v>
      </c>
      <c r="G1472" s="129">
        <v>0.6962093643699441</v>
      </c>
      <c r="H1472" s="129">
        <v>3.490847769000608</v>
      </c>
    </row>
    <row r="1473" spans="1:10" ht="12.75">
      <c r="A1473" s="145" t="s">
        <v>1087</v>
      </c>
      <c r="C1473" s="146" t="s">
        <v>1088</v>
      </c>
      <c r="D1473" s="146" t="s">
        <v>1089</v>
      </c>
      <c r="F1473" s="146" t="s">
        <v>1090</v>
      </c>
      <c r="G1473" s="146" t="s">
        <v>1091</v>
      </c>
      <c r="H1473" s="146" t="s">
        <v>1092</v>
      </c>
      <c r="I1473" s="147" t="s">
        <v>1093</v>
      </c>
      <c r="J1473" s="146" t="s">
        <v>1094</v>
      </c>
    </row>
    <row r="1474" spans="1:8" ht="12.75">
      <c r="A1474" s="148" t="s">
        <v>1231</v>
      </c>
      <c r="C1474" s="149">
        <v>589.5920000001788</v>
      </c>
      <c r="D1474" s="129">
        <v>406695.2342004776</v>
      </c>
      <c r="F1474" s="129">
        <v>3690.0000000037253</v>
      </c>
      <c r="G1474" s="129">
        <v>3220</v>
      </c>
      <c r="H1474" s="150" t="s">
        <v>618</v>
      </c>
    </row>
    <row r="1476" spans="4:8" ht="12.75">
      <c r="D1476" s="129">
        <v>380493.40118169785</v>
      </c>
      <c r="F1476" s="129">
        <v>3750</v>
      </c>
      <c r="G1476" s="129">
        <v>3340.0000000037253</v>
      </c>
      <c r="H1476" s="150" t="s">
        <v>619</v>
      </c>
    </row>
    <row r="1478" spans="4:8" ht="12.75">
      <c r="D1478" s="129">
        <v>379276.86473989487</v>
      </c>
      <c r="F1478" s="129">
        <v>3800</v>
      </c>
      <c r="G1478" s="129">
        <v>3370</v>
      </c>
      <c r="H1478" s="150" t="s">
        <v>620</v>
      </c>
    </row>
    <row r="1480" spans="1:10" ht="12.75">
      <c r="A1480" s="145" t="s">
        <v>1095</v>
      </c>
      <c r="C1480" s="151" t="s">
        <v>1096</v>
      </c>
      <c r="D1480" s="129">
        <v>388821.83337402344</v>
      </c>
      <c r="F1480" s="129">
        <v>3746.6666666679084</v>
      </c>
      <c r="G1480" s="129">
        <v>3310.0000000012415</v>
      </c>
      <c r="H1480" s="129">
        <v>385293.5000406889</v>
      </c>
      <c r="I1480" s="129">
        <v>-0.0001</v>
      </c>
      <c r="J1480" s="129">
        <v>-0.0001</v>
      </c>
    </row>
    <row r="1481" spans="1:8" ht="12.75">
      <c r="A1481" s="128">
        <v>38389.156122685185</v>
      </c>
      <c r="C1481" s="151" t="s">
        <v>1097</v>
      </c>
      <c r="D1481" s="129">
        <v>15490.766057748255</v>
      </c>
      <c r="F1481" s="129">
        <v>55.075705470956294</v>
      </c>
      <c r="G1481" s="129">
        <v>79.3725393326386</v>
      </c>
      <c r="H1481" s="129">
        <v>15490.766057748255</v>
      </c>
    </row>
    <row r="1483" spans="3:8" ht="12.75">
      <c r="C1483" s="151" t="s">
        <v>1098</v>
      </c>
      <c r="D1483" s="129">
        <v>3.9840268030543076</v>
      </c>
      <c r="F1483" s="129">
        <v>1.4699921389040405</v>
      </c>
      <c r="G1483" s="129">
        <v>2.397961913371868</v>
      </c>
      <c r="H1483" s="129">
        <v>4.020510612328616</v>
      </c>
    </row>
    <row r="1484" spans="1:10" ht="12.75">
      <c r="A1484" s="145" t="s">
        <v>1087</v>
      </c>
      <c r="C1484" s="146" t="s">
        <v>1088</v>
      </c>
      <c r="D1484" s="146" t="s">
        <v>1089</v>
      </c>
      <c r="F1484" s="146" t="s">
        <v>1090</v>
      </c>
      <c r="G1484" s="146" t="s">
        <v>1091</v>
      </c>
      <c r="H1484" s="146" t="s">
        <v>1092</v>
      </c>
      <c r="I1484" s="147" t="s">
        <v>1093</v>
      </c>
      <c r="J1484" s="146" t="s">
        <v>1094</v>
      </c>
    </row>
    <row r="1485" spans="1:8" ht="12.75">
      <c r="A1485" s="148" t="s">
        <v>1232</v>
      </c>
      <c r="C1485" s="149">
        <v>766.4900000002235</v>
      </c>
      <c r="D1485" s="129">
        <v>23542.234589636326</v>
      </c>
      <c r="F1485" s="129">
        <v>1971</v>
      </c>
      <c r="G1485" s="129">
        <v>2019</v>
      </c>
      <c r="H1485" s="150" t="s">
        <v>621</v>
      </c>
    </row>
    <row r="1487" spans="4:8" ht="12.75">
      <c r="D1487" s="129">
        <v>22661.230623066425</v>
      </c>
      <c r="F1487" s="129">
        <v>1903</v>
      </c>
      <c r="G1487" s="129">
        <v>1914.0000000018626</v>
      </c>
      <c r="H1487" s="150" t="s">
        <v>622</v>
      </c>
    </row>
    <row r="1489" spans="4:8" ht="12.75">
      <c r="D1489" s="129">
        <v>22217.064407080412</v>
      </c>
      <c r="F1489" s="129">
        <v>1854.9999999981374</v>
      </c>
      <c r="G1489" s="129">
        <v>1985</v>
      </c>
      <c r="H1489" s="150" t="s">
        <v>623</v>
      </c>
    </row>
    <row r="1491" spans="1:10" ht="12.75">
      <c r="A1491" s="145" t="s">
        <v>1095</v>
      </c>
      <c r="C1491" s="151" t="s">
        <v>1096</v>
      </c>
      <c r="D1491" s="129">
        <v>22806.843206594385</v>
      </c>
      <c r="F1491" s="129">
        <v>1909.6666666660458</v>
      </c>
      <c r="G1491" s="129">
        <v>1972.6666666672877</v>
      </c>
      <c r="H1491" s="129">
        <v>20864.447271635017</v>
      </c>
      <c r="I1491" s="129">
        <v>-0.0001</v>
      </c>
      <c r="J1491" s="129">
        <v>-0.0001</v>
      </c>
    </row>
    <row r="1492" spans="1:8" ht="12.75">
      <c r="A1492" s="128">
        <v>38389.15663194445</v>
      </c>
      <c r="C1492" s="151" t="s">
        <v>1097</v>
      </c>
      <c r="D1492" s="129">
        <v>674.4785182236768</v>
      </c>
      <c r="F1492" s="129">
        <v>58.28664798592435</v>
      </c>
      <c r="G1492" s="129">
        <v>53.575491908375945</v>
      </c>
      <c r="H1492" s="129">
        <v>674.4785182236768</v>
      </c>
    </row>
    <row r="1494" spans="3:8" ht="12.75">
      <c r="C1494" s="151" t="s">
        <v>1098</v>
      </c>
      <c r="D1494" s="129">
        <v>2.95735149364581</v>
      </c>
      <c r="F1494" s="129">
        <v>3.0521896309622956</v>
      </c>
      <c r="G1494" s="129">
        <v>2.715891783120602</v>
      </c>
      <c r="H1494" s="129">
        <v>3.232668996415845</v>
      </c>
    </row>
    <row r="1495" spans="1:16" ht="12.75">
      <c r="A1495" s="139" t="s">
        <v>1177</v>
      </c>
      <c r="B1495" s="134" t="s">
        <v>1044</v>
      </c>
      <c r="D1495" s="139" t="s">
        <v>1178</v>
      </c>
      <c r="E1495" s="134" t="s">
        <v>1179</v>
      </c>
      <c r="F1495" s="135" t="s">
        <v>1115</v>
      </c>
      <c r="G1495" s="140" t="s">
        <v>1181</v>
      </c>
      <c r="H1495" s="141">
        <v>1</v>
      </c>
      <c r="I1495" s="142" t="s">
        <v>1182</v>
      </c>
      <c r="J1495" s="141">
        <v>13</v>
      </c>
      <c r="K1495" s="140" t="s">
        <v>1183</v>
      </c>
      <c r="L1495" s="143">
        <v>1</v>
      </c>
      <c r="M1495" s="140" t="s">
        <v>1184</v>
      </c>
      <c r="N1495" s="144">
        <v>1</v>
      </c>
      <c r="O1495" s="140" t="s">
        <v>1185</v>
      </c>
      <c r="P1495" s="144">
        <v>1</v>
      </c>
    </row>
    <row r="1497" spans="1:10" ht="12.75">
      <c r="A1497" s="145" t="s">
        <v>1087</v>
      </c>
      <c r="C1497" s="146" t="s">
        <v>1088</v>
      </c>
      <c r="D1497" s="146" t="s">
        <v>1089</v>
      </c>
      <c r="F1497" s="146" t="s">
        <v>1090</v>
      </c>
      <c r="G1497" s="146" t="s">
        <v>1091</v>
      </c>
      <c r="H1497" s="146" t="s">
        <v>1092</v>
      </c>
      <c r="I1497" s="147" t="s">
        <v>1093</v>
      </c>
      <c r="J1497" s="146" t="s">
        <v>1094</v>
      </c>
    </row>
    <row r="1498" spans="1:8" ht="12.75">
      <c r="A1498" s="148" t="s">
        <v>1209</v>
      </c>
      <c r="C1498" s="149">
        <v>178.2290000000503</v>
      </c>
      <c r="D1498" s="129">
        <v>380.401380953379</v>
      </c>
      <c r="F1498" s="129">
        <v>365</v>
      </c>
      <c r="G1498" s="129">
        <v>393</v>
      </c>
      <c r="H1498" s="150" t="s">
        <v>624</v>
      </c>
    </row>
    <row r="1500" spans="4:8" ht="12.75">
      <c r="D1500" s="129">
        <v>369</v>
      </c>
      <c r="F1500" s="129">
        <v>335</v>
      </c>
      <c r="G1500" s="129">
        <v>371</v>
      </c>
      <c r="H1500" s="150" t="s">
        <v>625</v>
      </c>
    </row>
    <row r="1502" spans="4:8" ht="12.75">
      <c r="D1502" s="129">
        <v>359</v>
      </c>
      <c r="F1502" s="129">
        <v>338</v>
      </c>
      <c r="G1502" s="129">
        <v>297</v>
      </c>
      <c r="H1502" s="150" t="s">
        <v>626</v>
      </c>
    </row>
    <row r="1504" spans="1:8" ht="12.75">
      <c r="A1504" s="145" t="s">
        <v>1095</v>
      </c>
      <c r="C1504" s="151" t="s">
        <v>1096</v>
      </c>
      <c r="D1504" s="129">
        <v>369.4671269844597</v>
      </c>
      <c r="F1504" s="129">
        <v>346</v>
      </c>
      <c r="G1504" s="129">
        <v>353.66666666666663</v>
      </c>
      <c r="H1504" s="129">
        <v>18.013849439131903</v>
      </c>
    </row>
    <row r="1505" spans="1:8" ht="12.75">
      <c r="A1505" s="128">
        <v>38389.158900462964</v>
      </c>
      <c r="C1505" s="151" t="s">
        <v>1097</v>
      </c>
      <c r="D1505" s="129">
        <v>10.70833471612776</v>
      </c>
      <c r="F1505" s="129">
        <v>16.522711641858304</v>
      </c>
      <c r="G1505" s="129">
        <v>50.29247790011279</v>
      </c>
      <c r="H1505" s="129">
        <v>10.70833471612776</v>
      </c>
    </row>
    <row r="1507" spans="3:8" ht="12.75">
      <c r="C1507" s="151" t="s">
        <v>1098</v>
      </c>
      <c r="D1507" s="129">
        <v>2.8983186687074793</v>
      </c>
      <c r="F1507" s="129">
        <v>4.775350185508181</v>
      </c>
      <c r="G1507" s="129">
        <v>14.220304778542733</v>
      </c>
      <c r="H1507" s="129">
        <v>59.445010642010814</v>
      </c>
    </row>
    <row r="1508" spans="1:10" ht="12.75">
      <c r="A1508" s="145" t="s">
        <v>1087</v>
      </c>
      <c r="C1508" s="146" t="s">
        <v>1088</v>
      </c>
      <c r="D1508" s="146" t="s">
        <v>1089</v>
      </c>
      <c r="F1508" s="146" t="s">
        <v>1090</v>
      </c>
      <c r="G1508" s="146" t="s">
        <v>1091</v>
      </c>
      <c r="H1508" s="146" t="s">
        <v>1092</v>
      </c>
      <c r="I1508" s="147" t="s">
        <v>1093</v>
      </c>
      <c r="J1508" s="146" t="s">
        <v>1094</v>
      </c>
    </row>
    <row r="1509" spans="1:8" ht="12.75">
      <c r="A1509" s="148" t="s">
        <v>1225</v>
      </c>
      <c r="C1509" s="149">
        <v>251.61100000003353</v>
      </c>
      <c r="D1509" s="129">
        <v>3247486.9460716248</v>
      </c>
      <c r="F1509" s="129">
        <v>24600</v>
      </c>
      <c r="G1509" s="129">
        <v>22800</v>
      </c>
      <c r="H1509" s="150" t="s">
        <v>627</v>
      </c>
    </row>
    <row r="1511" spans="4:8" ht="12.75">
      <c r="D1511" s="129">
        <v>3173482.5898246765</v>
      </c>
      <c r="F1511" s="129">
        <v>25600</v>
      </c>
      <c r="G1511" s="129">
        <v>23400</v>
      </c>
      <c r="H1511" s="150" t="s">
        <v>628</v>
      </c>
    </row>
    <row r="1513" spans="4:8" ht="12.75">
      <c r="D1513" s="129">
        <v>3257604.775577545</v>
      </c>
      <c r="F1513" s="129">
        <v>25200</v>
      </c>
      <c r="G1513" s="129">
        <v>23200</v>
      </c>
      <c r="H1513" s="150" t="s">
        <v>629</v>
      </c>
    </row>
    <row r="1515" spans="1:10" ht="12.75">
      <c r="A1515" s="145" t="s">
        <v>1095</v>
      </c>
      <c r="C1515" s="151" t="s">
        <v>1096</v>
      </c>
      <c r="D1515" s="129">
        <v>3226191.4371579485</v>
      </c>
      <c r="F1515" s="129">
        <v>25133.333333333336</v>
      </c>
      <c r="G1515" s="129">
        <v>23133.333333333336</v>
      </c>
      <c r="H1515" s="129">
        <v>3202067.9614368826</v>
      </c>
      <c r="I1515" s="129">
        <v>-0.0001</v>
      </c>
      <c r="J1515" s="129">
        <v>-0.0001</v>
      </c>
    </row>
    <row r="1516" spans="1:8" ht="12.75">
      <c r="A1516" s="128">
        <v>38389.159421296295</v>
      </c>
      <c r="C1516" s="151" t="s">
        <v>1097</v>
      </c>
      <c r="D1516" s="129">
        <v>45926.675896258814</v>
      </c>
      <c r="F1516" s="129">
        <v>503.32229568471666</v>
      </c>
      <c r="G1516" s="129">
        <v>305.5050463303894</v>
      </c>
      <c r="H1516" s="129">
        <v>45926.675896258814</v>
      </c>
    </row>
    <row r="1518" spans="3:8" ht="12.75">
      <c r="C1518" s="151" t="s">
        <v>1098</v>
      </c>
      <c r="D1518" s="129">
        <v>1.4235570576282055</v>
      </c>
      <c r="F1518" s="129">
        <v>2.0026086035200925</v>
      </c>
      <c r="G1518" s="129">
        <v>1.3206270014281964</v>
      </c>
      <c r="H1518" s="129">
        <v>1.4342817344716776</v>
      </c>
    </row>
    <row r="1519" spans="1:10" ht="12.75">
      <c r="A1519" s="145" t="s">
        <v>1087</v>
      </c>
      <c r="C1519" s="146" t="s">
        <v>1088</v>
      </c>
      <c r="D1519" s="146" t="s">
        <v>1089</v>
      </c>
      <c r="F1519" s="146" t="s">
        <v>1090</v>
      </c>
      <c r="G1519" s="146" t="s">
        <v>1091</v>
      </c>
      <c r="H1519" s="146" t="s">
        <v>1092</v>
      </c>
      <c r="I1519" s="147" t="s">
        <v>1093</v>
      </c>
      <c r="J1519" s="146" t="s">
        <v>1094</v>
      </c>
    </row>
    <row r="1520" spans="1:8" ht="12.75">
      <c r="A1520" s="148" t="s">
        <v>1228</v>
      </c>
      <c r="C1520" s="149">
        <v>257.6099999998696</v>
      </c>
      <c r="D1520" s="129">
        <v>275293.26993083954</v>
      </c>
      <c r="F1520" s="129">
        <v>10257.5</v>
      </c>
      <c r="G1520" s="129">
        <v>9532.5</v>
      </c>
      <c r="H1520" s="150" t="s">
        <v>630</v>
      </c>
    </row>
    <row r="1522" spans="4:8" ht="12.75">
      <c r="D1522" s="129">
        <v>277005.09499788284</v>
      </c>
      <c r="F1522" s="129">
        <v>9980</v>
      </c>
      <c r="G1522" s="129">
        <v>9477.5</v>
      </c>
      <c r="H1522" s="150" t="s">
        <v>631</v>
      </c>
    </row>
    <row r="1524" spans="4:8" ht="12.75">
      <c r="D1524" s="129">
        <v>262111.43499469757</v>
      </c>
      <c r="F1524" s="129">
        <v>10085</v>
      </c>
      <c r="G1524" s="129">
        <v>9512.5</v>
      </c>
      <c r="H1524" s="150" t="s">
        <v>632</v>
      </c>
    </row>
    <row r="1526" spans="1:10" ht="12.75">
      <c r="A1526" s="145" t="s">
        <v>1095</v>
      </c>
      <c r="C1526" s="151" t="s">
        <v>1096</v>
      </c>
      <c r="D1526" s="129">
        <v>271469.93330780667</v>
      </c>
      <c r="F1526" s="129">
        <v>10107.5</v>
      </c>
      <c r="G1526" s="129">
        <v>9507.5</v>
      </c>
      <c r="H1526" s="129">
        <v>261662.43330780667</v>
      </c>
      <c r="I1526" s="129">
        <v>-0.0001</v>
      </c>
      <c r="J1526" s="129">
        <v>-0.0001</v>
      </c>
    </row>
    <row r="1527" spans="1:8" ht="12.75">
      <c r="A1527" s="128">
        <v>38389.16006944444</v>
      </c>
      <c r="C1527" s="151" t="s">
        <v>1097</v>
      </c>
      <c r="D1527" s="129">
        <v>8149.767129948919</v>
      </c>
      <c r="F1527" s="129">
        <v>140.11156269202056</v>
      </c>
      <c r="G1527" s="129">
        <v>27.83882181415011</v>
      </c>
      <c r="H1527" s="129">
        <v>8149.767129948919</v>
      </c>
    </row>
    <row r="1529" spans="3:8" ht="12.75">
      <c r="C1529" s="151" t="s">
        <v>1098</v>
      </c>
      <c r="D1529" s="129">
        <v>3.002088308876657</v>
      </c>
      <c r="F1529" s="129">
        <v>1.386213828266342</v>
      </c>
      <c r="G1529" s="129">
        <v>0.29280906457165506</v>
      </c>
      <c r="H1529" s="129">
        <v>3.1146110761577837</v>
      </c>
    </row>
    <row r="1530" spans="1:10" ht="12.75">
      <c r="A1530" s="145" t="s">
        <v>1087</v>
      </c>
      <c r="C1530" s="146" t="s">
        <v>1088</v>
      </c>
      <c r="D1530" s="146" t="s">
        <v>1089</v>
      </c>
      <c r="F1530" s="146" t="s">
        <v>1090</v>
      </c>
      <c r="G1530" s="146" t="s">
        <v>1091</v>
      </c>
      <c r="H1530" s="146" t="s">
        <v>1092</v>
      </c>
      <c r="I1530" s="147" t="s">
        <v>1093</v>
      </c>
      <c r="J1530" s="146" t="s">
        <v>1094</v>
      </c>
    </row>
    <row r="1531" spans="1:8" ht="12.75">
      <c r="A1531" s="148" t="s">
        <v>1227</v>
      </c>
      <c r="C1531" s="149">
        <v>259.9399999999441</v>
      </c>
      <c r="D1531" s="129">
        <v>2602154.2173843384</v>
      </c>
      <c r="F1531" s="129">
        <v>21650</v>
      </c>
      <c r="G1531" s="129">
        <v>20450</v>
      </c>
      <c r="H1531" s="150" t="s">
        <v>633</v>
      </c>
    </row>
    <row r="1533" spans="4:8" ht="12.75">
      <c r="D1533" s="129">
        <v>2469986.6188316345</v>
      </c>
      <c r="F1533" s="129">
        <v>21800</v>
      </c>
      <c r="G1533" s="129">
        <v>20250</v>
      </c>
      <c r="H1533" s="150" t="s">
        <v>634</v>
      </c>
    </row>
    <row r="1535" spans="4:8" ht="12.75">
      <c r="D1535" s="129">
        <v>2717456.1288375854</v>
      </c>
      <c r="F1535" s="129">
        <v>21625</v>
      </c>
      <c r="G1535" s="129">
        <v>19975</v>
      </c>
      <c r="H1535" s="150" t="s">
        <v>635</v>
      </c>
    </row>
    <row r="1537" spans="1:10" ht="12.75">
      <c r="A1537" s="145" t="s">
        <v>1095</v>
      </c>
      <c r="C1537" s="151" t="s">
        <v>1096</v>
      </c>
      <c r="D1537" s="129">
        <v>2596532.3216845193</v>
      </c>
      <c r="F1537" s="129">
        <v>21691.666666666664</v>
      </c>
      <c r="G1537" s="129">
        <v>20225</v>
      </c>
      <c r="H1537" s="129">
        <v>2575566.5809437786</v>
      </c>
      <c r="I1537" s="129">
        <v>-0.0001</v>
      </c>
      <c r="J1537" s="129">
        <v>-0.0001</v>
      </c>
    </row>
    <row r="1538" spans="1:8" ht="12.75">
      <c r="A1538" s="128">
        <v>38389.16074074074</v>
      </c>
      <c r="C1538" s="151" t="s">
        <v>1097</v>
      </c>
      <c r="D1538" s="129">
        <v>123830.50463876688</v>
      </c>
      <c r="F1538" s="129">
        <v>94.64847243000457</v>
      </c>
      <c r="G1538" s="129">
        <v>238.4848003542364</v>
      </c>
      <c r="H1538" s="129">
        <v>123830.50463876688</v>
      </c>
    </row>
    <row r="1540" spans="3:8" ht="12.75">
      <c r="C1540" s="151" t="s">
        <v>1098</v>
      </c>
      <c r="D1540" s="129">
        <v>4.769072335615331</v>
      </c>
      <c r="F1540" s="129">
        <v>0.4363356393238782</v>
      </c>
      <c r="G1540" s="129">
        <v>1.179158468994988</v>
      </c>
      <c r="H1540" s="129">
        <v>4.807893748698626</v>
      </c>
    </row>
    <row r="1541" spans="1:10" ht="12.75">
      <c r="A1541" s="145" t="s">
        <v>1087</v>
      </c>
      <c r="C1541" s="146" t="s">
        <v>1088</v>
      </c>
      <c r="D1541" s="146" t="s">
        <v>1089</v>
      </c>
      <c r="F1541" s="146" t="s">
        <v>1090</v>
      </c>
      <c r="G1541" s="146" t="s">
        <v>1091</v>
      </c>
      <c r="H1541" s="146" t="s">
        <v>1092</v>
      </c>
      <c r="I1541" s="147" t="s">
        <v>1093</v>
      </c>
      <c r="J1541" s="146" t="s">
        <v>1094</v>
      </c>
    </row>
    <row r="1542" spans="1:8" ht="12.75">
      <c r="A1542" s="148" t="s">
        <v>1229</v>
      </c>
      <c r="C1542" s="149">
        <v>285.2129999999888</v>
      </c>
      <c r="D1542" s="129">
        <v>4754779.589363098</v>
      </c>
      <c r="F1542" s="129">
        <v>22300</v>
      </c>
      <c r="G1542" s="129">
        <v>23100</v>
      </c>
      <c r="H1542" s="150" t="s">
        <v>636</v>
      </c>
    </row>
    <row r="1544" spans="4:8" ht="12.75">
      <c r="D1544" s="129">
        <v>4690836.090423584</v>
      </c>
      <c r="F1544" s="129">
        <v>22725</v>
      </c>
      <c r="G1544" s="129">
        <v>23125</v>
      </c>
      <c r="H1544" s="150" t="s">
        <v>637</v>
      </c>
    </row>
    <row r="1546" spans="4:8" ht="12.75">
      <c r="D1546" s="129">
        <v>4732670.422416687</v>
      </c>
      <c r="F1546" s="129">
        <v>22800</v>
      </c>
      <c r="G1546" s="129">
        <v>24325</v>
      </c>
      <c r="H1546" s="150" t="s">
        <v>638</v>
      </c>
    </row>
    <row r="1548" spans="1:10" ht="12.75">
      <c r="A1548" s="145" t="s">
        <v>1095</v>
      </c>
      <c r="C1548" s="151" t="s">
        <v>1096</v>
      </c>
      <c r="D1548" s="129">
        <v>4726095.367401123</v>
      </c>
      <c r="F1548" s="129">
        <v>22608.333333333336</v>
      </c>
      <c r="G1548" s="129">
        <v>23516.666666666664</v>
      </c>
      <c r="H1548" s="129">
        <v>4702984.857073055</v>
      </c>
      <c r="I1548" s="129">
        <v>-0.0001</v>
      </c>
      <c r="J1548" s="129">
        <v>-0.0001</v>
      </c>
    </row>
    <row r="1549" spans="1:8" ht="12.75">
      <c r="A1549" s="128">
        <v>38389.161412037036</v>
      </c>
      <c r="C1549" s="151" t="s">
        <v>1097</v>
      </c>
      <c r="D1549" s="129">
        <v>32474.85605048928</v>
      </c>
      <c r="F1549" s="129">
        <v>269.64482812272394</v>
      </c>
      <c r="G1549" s="129">
        <v>700.1487937098324</v>
      </c>
      <c r="H1549" s="129">
        <v>32474.85605048928</v>
      </c>
    </row>
    <row r="1551" spans="3:8" ht="12.75">
      <c r="C1551" s="151" t="s">
        <v>1098</v>
      </c>
      <c r="D1551" s="129">
        <v>0.6871392455279035</v>
      </c>
      <c r="F1551" s="129">
        <v>1.1926789301410567</v>
      </c>
      <c r="G1551" s="129">
        <v>2.977245047667608</v>
      </c>
      <c r="H1551" s="129">
        <v>0.6905158540251031</v>
      </c>
    </row>
    <row r="1552" spans="1:10" ht="12.75">
      <c r="A1552" s="145" t="s">
        <v>1087</v>
      </c>
      <c r="C1552" s="146" t="s">
        <v>1088</v>
      </c>
      <c r="D1552" s="146" t="s">
        <v>1089</v>
      </c>
      <c r="F1552" s="146" t="s">
        <v>1090</v>
      </c>
      <c r="G1552" s="146" t="s">
        <v>1091</v>
      </c>
      <c r="H1552" s="146" t="s">
        <v>1092</v>
      </c>
      <c r="I1552" s="147" t="s">
        <v>1093</v>
      </c>
      <c r="J1552" s="146" t="s">
        <v>1094</v>
      </c>
    </row>
    <row r="1553" spans="1:8" ht="12.75">
      <c r="A1553" s="148" t="s">
        <v>1225</v>
      </c>
      <c r="C1553" s="149">
        <v>288.1579999998212</v>
      </c>
      <c r="D1553" s="129">
        <v>316234.7661304474</v>
      </c>
      <c r="F1553" s="129">
        <v>3950</v>
      </c>
      <c r="G1553" s="129">
        <v>3840.0000000037253</v>
      </c>
      <c r="H1553" s="150" t="s">
        <v>639</v>
      </c>
    </row>
    <row r="1555" spans="4:8" ht="12.75">
      <c r="D1555" s="129">
        <v>298541.81102466583</v>
      </c>
      <c r="F1555" s="129">
        <v>3950</v>
      </c>
      <c r="G1555" s="129">
        <v>3840.0000000037253</v>
      </c>
      <c r="H1555" s="150" t="s">
        <v>640</v>
      </c>
    </row>
    <row r="1557" spans="4:8" ht="12.75">
      <c r="D1557" s="129">
        <v>307376.88876724243</v>
      </c>
      <c r="F1557" s="129">
        <v>3950</v>
      </c>
      <c r="G1557" s="129">
        <v>3840.0000000037253</v>
      </c>
      <c r="H1557" s="150" t="s">
        <v>641</v>
      </c>
    </row>
    <row r="1559" spans="1:10" ht="12.75">
      <c r="A1559" s="145" t="s">
        <v>1095</v>
      </c>
      <c r="C1559" s="151" t="s">
        <v>1096</v>
      </c>
      <c r="D1559" s="129">
        <v>307384.4886407852</v>
      </c>
      <c r="F1559" s="129">
        <v>3950</v>
      </c>
      <c r="G1559" s="129">
        <v>3840.0000000037253</v>
      </c>
      <c r="H1559" s="129">
        <v>303490.34041069483</v>
      </c>
      <c r="I1559" s="129">
        <v>-0.0001</v>
      </c>
      <c r="J1559" s="129">
        <v>-0.0001</v>
      </c>
    </row>
    <row r="1560" spans="1:8" ht="12.75">
      <c r="A1560" s="128">
        <v>38389.161840277775</v>
      </c>
      <c r="C1560" s="151" t="s">
        <v>1097</v>
      </c>
      <c r="D1560" s="129">
        <v>8846.480001241725</v>
      </c>
      <c r="H1560" s="129">
        <v>8846.480001241725</v>
      </c>
    </row>
    <row r="1562" spans="3:8" ht="12.75">
      <c r="C1562" s="151" t="s">
        <v>1098</v>
      </c>
      <c r="D1562" s="129">
        <v>2.8779851710669355</v>
      </c>
      <c r="F1562" s="129">
        <v>0</v>
      </c>
      <c r="G1562" s="129">
        <v>0</v>
      </c>
      <c r="H1562" s="129">
        <v>2.9149132025982545</v>
      </c>
    </row>
    <row r="1563" spans="1:10" ht="12.75">
      <c r="A1563" s="145" t="s">
        <v>1087</v>
      </c>
      <c r="C1563" s="146" t="s">
        <v>1088</v>
      </c>
      <c r="D1563" s="146" t="s">
        <v>1089</v>
      </c>
      <c r="F1563" s="146" t="s">
        <v>1090</v>
      </c>
      <c r="G1563" s="146" t="s">
        <v>1091</v>
      </c>
      <c r="H1563" s="146" t="s">
        <v>1092</v>
      </c>
      <c r="I1563" s="147" t="s">
        <v>1093</v>
      </c>
      <c r="J1563" s="146" t="s">
        <v>1094</v>
      </c>
    </row>
    <row r="1564" spans="1:8" ht="12.75">
      <c r="A1564" s="148" t="s">
        <v>1226</v>
      </c>
      <c r="C1564" s="149">
        <v>334.94100000010803</v>
      </c>
      <c r="D1564" s="129">
        <v>29729.09796613455</v>
      </c>
      <c r="F1564" s="129">
        <v>26500</v>
      </c>
      <c r="H1564" s="150" t="s">
        <v>642</v>
      </c>
    </row>
    <row r="1566" spans="4:8" ht="12.75">
      <c r="D1566" s="129">
        <v>29450.202784717083</v>
      </c>
      <c r="F1566" s="129">
        <v>26900</v>
      </c>
      <c r="H1566" s="150" t="s">
        <v>643</v>
      </c>
    </row>
    <row r="1568" spans="4:8" ht="12.75">
      <c r="D1568" s="129">
        <v>29701.19319909811</v>
      </c>
      <c r="F1568" s="129">
        <v>27000</v>
      </c>
      <c r="H1568" s="150" t="s">
        <v>644</v>
      </c>
    </row>
    <row r="1570" spans="1:10" ht="12.75">
      <c r="A1570" s="145" t="s">
        <v>1095</v>
      </c>
      <c r="C1570" s="151" t="s">
        <v>1096</v>
      </c>
      <c r="D1570" s="129">
        <v>29626.831316649914</v>
      </c>
      <c r="F1570" s="129">
        <v>26800</v>
      </c>
      <c r="H1570" s="129">
        <v>2826.831316649914</v>
      </c>
      <c r="I1570" s="129">
        <v>-0.0001</v>
      </c>
      <c r="J1570" s="129">
        <v>-0.0001</v>
      </c>
    </row>
    <row r="1571" spans="1:8" ht="12.75">
      <c r="A1571" s="128">
        <v>38389.16226851852</v>
      </c>
      <c r="C1571" s="151" t="s">
        <v>1097</v>
      </c>
      <c r="D1571" s="129">
        <v>153.59979728314482</v>
      </c>
      <c r="F1571" s="129">
        <v>264.575131106459</v>
      </c>
      <c r="H1571" s="129">
        <v>153.59979728314482</v>
      </c>
    </row>
    <row r="1573" spans="3:8" ht="12.75">
      <c r="C1573" s="151" t="s">
        <v>1098</v>
      </c>
      <c r="D1573" s="129">
        <v>0.5184482796741872</v>
      </c>
      <c r="F1573" s="129">
        <v>0.9872206384569366</v>
      </c>
      <c r="H1573" s="129">
        <v>5.43363858955604</v>
      </c>
    </row>
    <row r="1574" spans="1:10" ht="12.75">
      <c r="A1574" s="145" t="s">
        <v>1087</v>
      </c>
      <c r="C1574" s="146" t="s">
        <v>1088</v>
      </c>
      <c r="D1574" s="146" t="s">
        <v>1089</v>
      </c>
      <c r="F1574" s="146" t="s">
        <v>1090</v>
      </c>
      <c r="G1574" s="146" t="s">
        <v>1091</v>
      </c>
      <c r="H1574" s="146" t="s">
        <v>1092</v>
      </c>
      <c r="I1574" s="147" t="s">
        <v>1093</v>
      </c>
      <c r="J1574" s="146" t="s">
        <v>1094</v>
      </c>
    </row>
    <row r="1575" spans="1:8" ht="12.75">
      <c r="A1575" s="148" t="s">
        <v>1230</v>
      </c>
      <c r="C1575" s="149">
        <v>393.36599999992177</v>
      </c>
      <c r="D1575" s="129">
        <v>62353.52326697111</v>
      </c>
      <c r="F1575" s="129">
        <v>7900</v>
      </c>
      <c r="G1575" s="129">
        <v>7900</v>
      </c>
      <c r="H1575" s="150" t="s">
        <v>645</v>
      </c>
    </row>
    <row r="1577" spans="4:8" ht="12.75">
      <c r="D1577" s="129">
        <v>63130.45917540789</v>
      </c>
      <c r="F1577" s="129">
        <v>7900</v>
      </c>
      <c r="G1577" s="129">
        <v>7900</v>
      </c>
      <c r="H1577" s="150" t="s">
        <v>646</v>
      </c>
    </row>
    <row r="1579" spans="4:8" ht="12.75">
      <c r="D1579" s="129">
        <v>63684.82586866617</v>
      </c>
      <c r="F1579" s="129">
        <v>7900</v>
      </c>
      <c r="G1579" s="129">
        <v>7900</v>
      </c>
      <c r="H1579" s="150" t="s">
        <v>647</v>
      </c>
    </row>
    <row r="1581" spans="1:10" ht="12.75">
      <c r="A1581" s="145" t="s">
        <v>1095</v>
      </c>
      <c r="C1581" s="151" t="s">
        <v>1096</v>
      </c>
      <c r="D1581" s="129">
        <v>63056.26943701506</v>
      </c>
      <c r="F1581" s="129">
        <v>7900</v>
      </c>
      <c r="G1581" s="129">
        <v>7900</v>
      </c>
      <c r="H1581" s="129">
        <v>55156.26943701506</v>
      </c>
      <c r="I1581" s="129">
        <v>-0.0001</v>
      </c>
      <c r="J1581" s="129">
        <v>-0.0001</v>
      </c>
    </row>
    <row r="1582" spans="1:8" ht="12.75">
      <c r="A1582" s="128">
        <v>38389.16273148148</v>
      </c>
      <c r="C1582" s="151" t="s">
        <v>1097</v>
      </c>
      <c r="D1582" s="129">
        <v>668.7449007514655</v>
      </c>
      <c r="H1582" s="129">
        <v>668.7449007514655</v>
      </c>
    </row>
    <row r="1584" spans="3:8" ht="12.75">
      <c r="C1584" s="151" t="s">
        <v>1098</v>
      </c>
      <c r="D1584" s="129">
        <v>1.0605525932983617</v>
      </c>
      <c r="F1584" s="129">
        <v>0</v>
      </c>
      <c r="G1584" s="129">
        <v>0</v>
      </c>
      <c r="H1584" s="129">
        <v>1.2124549168705645</v>
      </c>
    </row>
    <row r="1585" spans="1:10" ht="12.75">
      <c r="A1585" s="145" t="s">
        <v>1087</v>
      </c>
      <c r="C1585" s="146" t="s">
        <v>1088</v>
      </c>
      <c r="D1585" s="146" t="s">
        <v>1089</v>
      </c>
      <c r="F1585" s="146" t="s">
        <v>1090</v>
      </c>
      <c r="G1585" s="146" t="s">
        <v>1091</v>
      </c>
      <c r="H1585" s="146" t="s">
        <v>1092</v>
      </c>
      <c r="I1585" s="147" t="s">
        <v>1093</v>
      </c>
      <c r="J1585" s="146" t="s">
        <v>1094</v>
      </c>
    </row>
    <row r="1586" spans="1:8" ht="12.75">
      <c r="A1586" s="148" t="s">
        <v>1224</v>
      </c>
      <c r="C1586" s="149">
        <v>396.15199999976903</v>
      </c>
      <c r="D1586" s="129">
        <v>132113.8271381855</v>
      </c>
      <c r="F1586" s="129">
        <v>70700</v>
      </c>
      <c r="G1586" s="129">
        <v>70400</v>
      </c>
      <c r="H1586" s="150" t="s">
        <v>648</v>
      </c>
    </row>
    <row r="1588" spans="4:8" ht="12.75">
      <c r="D1588" s="129">
        <v>130344.17003536224</v>
      </c>
      <c r="F1588" s="129">
        <v>70800</v>
      </c>
      <c r="G1588" s="129">
        <v>70400</v>
      </c>
      <c r="H1588" s="150" t="s">
        <v>649</v>
      </c>
    </row>
    <row r="1590" spans="4:8" ht="12.75">
      <c r="D1590" s="129">
        <v>129544.43974554539</v>
      </c>
      <c r="F1590" s="129">
        <v>70900</v>
      </c>
      <c r="G1590" s="129">
        <v>71000</v>
      </c>
      <c r="H1590" s="150" t="s">
        <v>650</v>
      </c>
    </row>
    <row r="1592" spans="1:10" ht="12.75">
      <c r="A1592" s="145" t="s">
        <v>1095</v>
      </c>
      <c r="C1592" s="151" t="s">
        <v>1096</v>
      </c>
      <c r="D1592" s="129">
        <v>130667.47897303104</v>
      </c>
      <c r="F1592" s="129">
        <v>70800</v>
      </c>
      <c r="G1592" s="129">
        <v>70600</v>
      </c>
      <c r="H1592" s="129">
        <v>59966.40881845317</v>
      </c>
      <c r="I1592" s="129">
        <v>-0.0001</v>
      </c>
      <c r="J1592" s="129">
        <v>-0.0001</v>
      </c>
    </row>
    <row r="1593" spans="1:8" ht="12.75">
      <c r="A1593" s="128">
        <v>38389.163194444445</v>
      </c>
      <c r="C1593" s="151" t="s">
        <v>1097</v>
      </c>
      <c r="D1593" s="129">
        <v>1314.8514726946905</v>
      </c>
      <c r="F1593" s="129">
        <v>100</v>
      </c>
      <c r="G1593" s="129">
        <v>346.41016151377545</v>
      </c>
      <c r="H1593" s="129">
        <v>1314.8514726946905</v>
      </c>
    </row>
    <row r="1595" spans="3:8" ht="12.75">
      <c r="C1595" s="151" t="s">
        <v>1098</v>
      </c>
      <c r="D1595" s="129">
        <v>1.0062576266326129</v>
      </c>
      <c r="F1595" s="129">
        <v>0.14124293785310735</v>
      </c>
      <c r="G1595" s="129">
        <v>0.49066595115265643</v>
      </c>
      <c r="H1595" s="129">
        <v>2.192646681036664</v>
      </c>
    </row>
    <row r="1596" spans="1:10" ht="12.75">
      <c r="A1596" s="145" t="s">
        <v>1087</v>
      </c>
      <c r="C1596" s="146" t="s">
        <v>1088</v>
      </c>
      <c r="D1596" s="146" t="s">
        <v>1089</v>
      </c>
      <c r="F1596" s="146" t="s">
        <v>1090</v>
      </c>
      <c r="G1596" s="146" t="s">
        <v>1091</v>
      </c>
      <c r="H1596" s="146" t="s">
        <v>1092</v>
      </c>
      <c r="I1596" s="147" t="s">
        <v>1093</v>
      </c>
      <c r="J1596" s="146" t="s">
        <v>1094</v>
      </c>
    </row>
    <row r="1597" spans="1:8" ht="12.75">
      <c r="A1597" s="148" t="s">
        <v>1231</v>
      </c>
      <c r="C1597" s="149">
        <v>589.5920000001788</v>
      </c>
      <c r="D1597" s="129">
        <v>9069.14684818685</v>
      </c>
      <c r="F1597" s="129">
        <v>2080</v>
      </c>
      <c r="G1597" s="129">
        <v>2040</v>
      </c>
      <c r="H1597" s="150" t="s">
        <v>651</v>
      </c>
    </row>
    <row r="1599" spans="4:8" ht="12.75">
      <c r="D1599" s="129">
        <v>9345.655203148723</v>
      </c>
      <c r="F1599" s="129">
        <v>2100</v>
      </c>
      <c r="G1599" s="129">
        <v>2040</v>
      </c>
      <c r="H1599" s="150" t="s">
        <v>652</v>
      </c>
    </row>
    <row r="1601" spans="4:8" ht="12.75">
      <c r="D1601" s="129">
        <v>9354.591002196074</v>
      </c>
      <c r="F1601" s="129">
        <v>2050</v>
      </c>
      <c r="G1601" s="129">
        <v>2060</v>
      </c>
      <c r="H1601" s="150" t="s">
        <v>653</v>
      </c>
    </row>
    <row r="1603" spans="1:10" ht="12.75">
      <c r="A1603" s="145" t="s">
        <v>1095</v>
      </c>
      <c r="C1603" s="151" t="s">
        <v>1096</v>
      </c>
      <c r="D1603" s="129">
        <v>9256.464351177216</v>
      </c>
      <c r="F1603" s="129">
        <v>2076.6666666666665</v>
      </c>
      <c r="G1603" s="129">
        <v>2046.6666666666665</v>
      </c>
      <c r="H1603" s="129">
        <v>7194.7976845105495</v>
      </c>
      <c r="I1603" s="129">
        <v>-0.0001</v>
      </c>
      <c r="J1603" s="129">
        <v>-0.0001</v>
      </c>
    </row>
    <row r="1604" spans="1:8" ht="12.75">
      <c r="A1604" s="128">
        <v>38389.16369212963</v>
      </c>
      <c r="C1604" s="151" t="s">
        <v>1097</v>
      </c>
      <c r="D1604" s="129">
        <v>162.28323179264476</v>
      </c>
      <c r="F1604" s="129">
        <v>25.166114784235834</v>
      </c>
      <c r="G1604" s="129">
        <v>11.547005383792516</v>
      </c>
      <c r="H1604" s="129">
        <v>162.28323179264476</v>
      </c>
    </row>
    <row r="1606" spans="3:8" ht="12.75">
      <c r="C1606" s="151" t="s">
        <v>1098</v>
      </c>
      <c r="D1606" s="129">
        <v>1.7531881033172885</v>
      </c>
      <c r="F1606" s="129">
        <v>1.2118514342328655</v>
      </c>
      <c r="G1606" s="129">
        <v>0.5641859308041948</v>
      </c>
      <c r="H1606" s="129">
        <v>2.255563518374105</v>
      </c>
    </row>
    <row r="1607" spans="1:10" ht="12.75">
      <c r="A1607" s="145" t="s">
        <v>1087</v>
      </c>
      <c r="C1607" s="146" t="s">
        <v>1088</v>
      </c>
      <c r="D1607" s="146" t="s">
        <v>1089</v>
      </c>
      <c r="F1607" s="146" t="s">
        <v>1090</v>
      </c>
      <c r="G1607" s="146" t="s">
        <v>1091</v>
      </c>
      <c r="H1607" s="146" t="s">
        <v>1092</v>
      </c>
      <c r="I1607" s="147" t="s">
        <v>1093</v>
      </c>
      <c r="J1607" s="146" t="s">
        <v>1094</v>
      </c>
    </row>
    <row r="1608" spans="1:8" ht="12.75">
      <c r="A1608" s="148" t="s">
        <v>1232</v>
      </c>
      <c r="C1608" s="149">
        <v>766.4900000002235</v>
      </c>
      <c r="D1608" s="129">
        <v>1790</v>
      </c>
      <c r="F1608" s="129">
        <v>1628</v>
      </c>
      <c r="G1608" s="129">
        <v>1747</v>
      </c>
      <c r="H1608" s="150" t="s">
        <v>654</v>
      </c>
    </row>
    <row r="1610" spans="4:8" ht="12.75">
      <c r="D1610" s="129">
        <v>1819.0002022143453</v>
      </c>
      <c r="F1610" s="129">
        <v>1660</v>
      </c>
      <c r="G1610" s="129">
        <v>1741</v>
      </c>
      <c r="H1610" s="150" t="s">
        <v>655</v>
      </c>
    </row>
    <row r="1612" spans="4:8" ht="12.75">
      <c r="D1612" s="129">
        <v>1860.4999999981374</v>
      </c>
      <c r="F1612" s="129">
        <v>1724</v>
      </c>
      <c r="G1612" s="129">
        <v>1687</v>
      </c>
      <c r="H1612" s="150" t="s">
        <v>656</v>
      </c>
    </row>
    <row r="1614" spans="1:10" ht="12.75">
      <c r="A1614" s="145" t="s">
        <v>1095</v>
      </c>
      <c r="C1614" s="151" t="s">
        <v>1096</v>
      </c>
      <c r="D1614" s="129">
        <v>1823.1667340708277</v>
      </c>
      <c r="F1614" s="129">
        <v>1670.6666666666665</v>
      </c>
      <c r="G1614" s="129">
        <v>1725</v>
      </c>
      <c r="H1614" s="129">
        <v>124.27323813586821</v>
      </c>
      <c r="I1614" s="129">
        <v>-0.0001</v>
      </c>
      <c r="J1614" s="129">
        <v>-0.0001</v>
      </c>
    </row>
    <row r="1615" spans="1:8" ht="12.75">
      <c r="A1615" s="128">
        <v>38389.16420138889</v>
      </c>
      <c r="C1615" s="151" t="s">
        <v>1097</v>
      </c>
      <c r="D1615" s="129">
        <v>35.43419945077876</v>
      </c>
      <c r="F1615" s="129">
        <v>48.880807412862296</v>
      </c>
      <c r="G1615" s="129">
        <v>33.04542328371661</v>
      </c>
      <c r="H1615" s="129">
        <v>35.43419945077876</v>
      </c>
    </row>
    <row r="1617" spans="3:8" ht="12.75">
      <c r="C1617" s="151" t="s">
        <v>1098</v>
      </c>
      <c r="D1617" s="129">
        <v>1.9435523251162055</v>
      </c>
      <c r="F1617" s="129">
        <v>2.925826461264703</v>
      </c>
      <c r="G1617" s="129">
        <v>1.9156767120995135</v>
      </c>
      <c r="H1617" s="129">
        <v>28.51313764918435</v>
      </c>
    </row>
    <row r="1618" spans="1:16" ht="12.75">
      <c r="A1618" s="139" t="s">
        <v>1177</v>
      </c>
      <c r="B1618" s="134" t="s">
        <v>657</v>
      </c>
      <c r="D1618" s="139" t="s">
        <v>1178</v>
      </c>
      <c r="E1618" s="134" t="s">
        <v>1179</v>
      </c>
      <c r="F1618" s="135" t="s">
        <v>1116</v>
      </c>
      <c r="G1618" s="140" t="s">
        <v>1181</v>
      </c>
      <c r="H1618" s="141">
        <v>1</v>
      </c>
      <c r="I1618" s="142" t="s">
        <v>1182</v>
      </c>
      <c r="J1618" s="141">
        <v>14</v>
      </c>
      <c r="K1618" s="140" t="s">
        <v>1183</v>
      </c>
      <c r="L1618" s="143">
        <v>1</v>
      </c>
      <c r="M1618" s="140" t="s">
        <v>1184</v>
      </c>
      <c r="N1618" s="144">
        <v>1</v>
      </c>
      <c r="O1618" s="140" t="s">
        <v>1185</v>
      </c>
      <c r="P1618" s="144">
        <v>1</v>
      </c>
    </row>
    <row r="1620" spans="1:10" ht="12.75">
      <c r="A1620" s="145" t="s">
        <v>1087</v>
      </c>
      <c r="C1620" s="146" t="s">
        <v>1088</v>
      </c>
      <c r="D1620" s="146" t="s">
        <v>1089</v>
      </c>
      <c r="F1620" s="146" t="s">
        <v>1090</v>
      </c>
      <c r="G1620" s="146" t="s">
        <v>1091</v>
      </c>
      <c r="H1620" s="146" t="s">
        <v>1092</v>
      </c>
      <c r="I1620" s="147" t="s">
        <v>1093</v>
      </c>
      <c r="J1620" s="146" t="s">
        <v>1094</v>
      </c>
    </row>
    <row r="1621" spans="1:8" ht="12.75">
      <c r="A1621" s="148" t="s">
        <v>1209</v>
      </c>
      <c r="C1621" s="149">
        <v>178.2290000000503</v>
      </c>
      <c r="D1621" s="129">
        <v>282.5</v>
      </c>
      <c r="F1621" s="129">
        <v>261</v>
      </c>
      <c r="G1621" s="129">
        <v>270</v>
      </c>
      <c r="H1621" s="150" t="s">
        <v>658</v>
      </c>
    </row>
    <row r="1623" spans="4:8" ht="12.75">
      <c r="D1623" s="129">
        <v>290.5</v>
      </c>
      <c r="F1623" s="129">
        <v>292</v>
      </c>
      <c r="G1623" s="129">
        <v>273</v>
      </c>
      <c r="H1623" s="150" t="s">
        <v>659</v>
      </c>
    </row>
    <row r="1625" spans="4:8" ht="12.75">
      <c r="D1625" s="129">
        <v>320</v>
      </c>
      <c r="F1625" s="129">
        <v>275</v>
      </c>
      <c r="G1625" s="129">
        <v>239</v>
      </c>
      <c r="H1625" s="150" t="s">
        <v>660</v>
      </c>
    </row>
    <row r="1627" spans="1:8" ht="12.75">
      <c r="A1627" s="145" t="s">
        <v>1095</v>
      </c>
      <c r="C1627" s="151" t="s">
        <v>1096</v>
      </c>
      <c r="D1627" s="129">
        <v>297.6666666666667</v>
      </c>
      <c r="F1627" s="129">
        <v>276</v>
      </c>
      <c r="G1627" s="129">
        <v>260.6666666666667</v>
      </c>
      <c r="H1627" s="129">
        <v>32.57322175732217</v>
      </c>
    </row>
    <row r="1628" spans="1:8" ht="12.75">
      <c r="A1628" s="128">
        <v>38389.16646990741</v>
      </c>
      <c r="C1628" s="151" t="s">
        <v>1097</v>
      </c>
      <c r="D1628" s="129">
        <v>19.75052741911804</v>
      </c>
      <c r="F1628" s="129">
        <v>15.524174696260024</v>
      </c>
      <c r="G1628" s="129">
        <v>18.823743871327334</v>
      </c>
      <c r="H1628" s="129">
        <v>19.75052741911804</v>
      </c>
    </row>
    <row r="1630" spans="3:8" ht="12.75">
      <c r="C1630" s="151" t="s">
        <v>1098</v>
      </c>
      <c r="D1630" s="129">
        <v>6.6351155943285685</v>
      </c>
      <c r="F1630" s="129">
        <v>5.624700976905806</v>
      </c>
      <c r="G1630" s="129">
        <v>7.221385116877493</v>
      </c>
      <c r="H1630" s="129">
        <v>60.634246026579476</v>
      </c>
    </row>
    <row r="1631" spans="1:10" ht="12.75">
      <c r="A1631" s="145" t="s">
        <v>1087</v>
      </c>
      <c r="C1631" s="146" t="s">
        <v>1088</v>
      </c>
      <c r="D1631" s="146" t="s">
        <v>1089</v>
      </c>
      <c r="F1631" s="146" t="s">
        <v>1090</v>
      </c>
      <c r="G1631" s="146" t="s">
        <v>1091</v>
      </c>
      <c r="H1631" s="146" t="s">
        <v>1092</v>
      </c>
      <c r="I1631" s="147" t="s">
        <v>1093</v>
      </c>
      <c r="J1631" s="146" t="s">
        <v>1094</v>
      </c>
    </row>
    <row r="1632" spans="1:8" ht="12.75">
      <c r="A1632" s="148" t="s">
        <v>1225</v>
      </c>
      <c r="C1632" s="149">
        <v>251.61100000003353</v>
      </c>
      <c r="D1632" s="129">
        <v>4150441.438594818</v>
      </c>
      <c r="F1632" s="129">
        <v>28600</v>
      </c>
      <c r="G1632" s="129">
        <v>24600</v>
      </c>
      <c r="H1632" s="150" t="s">
        <v>661</v>
      </c>
    </row>
    <row r="1634" spans="4:8" ht="12.75">
      <c r="D1634" s="129">
        <v>4009662.640674591</v>
      </c>
      <c r="F1634" s="129">
        <v>28900</v>
      </c>
      <c r="G1634" s="129">
        <v>24200</v>
      </c>
      <c r="H1634" s="150" t="s">
        <v>662</v>
      </c>
    </row>
    <row r="1636" spans="4:8" ht="12.75">
      <c r="D1636" s="129">
        <v>4122924.025680542</v>
      </c>
      <c r="F1636" s="129">
        <v>29800</v>
      </c>
      <c r="G1636" s="129">
        <v>24600</v>
      </c>
      <c r="H1636" s="150" t="s">
        <v>663</v>
      </c>
    </row>
    <row r="1638" spans="1:10" ht="12.75">
      <c r="A1638" s="145" t="s">
        <v>1095</v>
      </c>
      <c r="C1638" s="151" t="s">
        <v>1096</v>
      </c>
      <c r="D1638" s="129">
        <v>4094342.7016499834</v>
      </c>
      <c r="F1638" s="129">
        <v>29100</v>
      </c>
      <c r="G1638" s="129">
        <v>24466.666666666664</v>
      </c>
      <c r="H1638" s="129">
        <v>4067582.2051184033</v>
      </c>
      <c r="I1638" s="129">
        <v>-0.0001</v>
      </c>
      <c r="J1638" s="129">
        <v>-0.0001</v>
      </c>
    </row>
    <row r="1639" spans="1:8" ht="12.75">
      <c r="A1639" s="128">
        <v>38389.16699074074</v>
      </c>
      <c r="C1639" s="151" t="s">
        <v>1097</v>
      </c>
      <c r="D1639" s="129">
        <v>74614.58670043456</v>
      </c>
      <c r="F1639" s="129">
        <v>624.4997998398399</v>
      </c>
      <c r="G1639" s="129">
        <v>230.94010767585027</v>
      </c>
      <c r="H1639" s="129">
        <v>74614.58670043456</v>
      </c>
    </row>
    <row r="1641" spans="3:8" ht="12.75">
      <c r="C1641" s="151" t="s">
        <v>1098</v>
      </c>
      <c r="D1641" s="129">
        <v>1.8223825443426012</v>
      </c>
      <c r="F1641" s="129">
        <v>2.1460474221300334</v>
      </c>
      <c r="G1641" s="129">
        <v>0.9438968978576987</v>
      </c>
      <c r="H1641" s="129">
        <v>1.8343719422939753</v>
      </c>
    </row>
    <row r="1642" spans="1:10" ht="12.75">
      <c r="A1642" s="145" t="s">
        <v>1087</v>
      </c>
      <c r="C1642" s="146" t="s">
        <v>1088</v>
      </c>
      <c r="D1642" s="146" t="s">
        <v>1089</v>
      </c>
      <c r="F1642" s="146" t="s">
        <v>1090</v>
      </c>
      <c r="G1642" s="146" t="s">
        <v>1091</v>
      </c>
      <c r="H1642" s="146" t="s">
        <v>1092</v>
      </c>
      <c r="I1642" s="147" t="s">
        <v>1093</v>
      </c>
      <c r="J1642" s="146" t="s">
        <v>1094</v>
      </c>
    </row>
    <row r="1643" spans="1:8" ht="12.75">
      <c r="A1643" s="148" t="s">
        <v>1228</v>
      </c>
      <c r="C1643" s="149">
        <v>257.6099999998696</v>
      </c>
      <c r="D1643" s="129">
        <v>277421.5242333412</v>
      </c>
      <c r="F1643" s="129">
        <v>10612.5</v>
      </c>
      <c r="G1643" s="129">
        <v>9330</v>
      </c>
      <c r="H1643" s="150" t="s">
        <v>664</v>
      </c>
    </row>
    <row r="1645" spans="4:8" ht="12.75">
      <c r="D1645" s="129">
        <v>265888.3357591629</v>
      </c>
      <c r="F1645" s="129">
        <v>10495</v>
      </c>
      <c r="G1645" s="129">
        <v>9325</v>
      </c>
      <c r="H1645" s="150" t="s">
        <v>665</v>
      </c>
    </row>
    <row r="1647" spans="4:8" ht="12.75">
      <c r="D1647" s="129">
        <v>280475.2856898308</v>
      </c>
      <c r="F1647" s="129">
        <v>10477.5</v>
      </c>
      <c r="G1647" s="129">
        <v>9397.5</v>
      </c>
      <c r="H1647" s="150" t="s">
        <v>666</v>
      </c>
    </row>
    <row r="1649" spans="1:10" ht="12.75">
      <c r="A1649" s="145" t="s">
        <v>1095</v>
      </c>
      <c r="C1649" s="151" t="s">
        <v>1096</v>
      </c>
      <c r="D1649" s="129">
        <v>274595.0485607783</v>
      </c>
      <c r="F1649" s="129">
        <v>10528.333333333332</v>
      </c>
      <c r="G1649" s="129">
        <v>9350.833333333334</v>
      </c>
      <c r="H1649" s="129">
        <v>264655.46522744495</v>
      </c>
      <c r="I1649" s="129">
        <v>-0.0001</v>
      </c>
      <c r="J1649" s="129">
        <v>-0.0001</v>
      </c>
    </row>
    <row r="1650" spans="1:8" ht="12.75">
      <c r="A1650" s="128">
        <v>38389.16762731481</v>
      </c>
      <c r="C1650" s="151" t="s">
        <v>1097</v>
      </c>
      <c r="D1650" s="129">
        <v>7693.276325185783</v>
      </c>
      <c r="F1650" s="129">
        <v>73.41378163079008</v>
      </c>
      <c r="G1650" s="129">
        <v>40.49176871085447</v>
      </c>
      <c r="H1650" s="129">
        <v>7693.276325185783</v>
      </c>
    </row>
    <row r="1652" spans="3:8" ht="12.75">
      <c r="C1652" s="151" t="s">
        <v>1098</v>
      </c>
      <c r="D1652" s="129">
        <v>2.801680644100532</v>
      </c>
      <c r="F1652" s="129">
        <v>0.697297276847777</v>
      </c>
      <c r="G1652" s="129">
        <v>0.4330284506998071</v>
      </c>
      <c r="H1652" s="129">
        <v>2.906902496260254</v>
      </c>
    </row>
    <row r="1653" spans="1:10" ht="12.75">
      <c r="A1653" s="145" t="s">
        <v>1087</v>
      </c>
      <c r="C1653" s="146" t="s">
        <v>1088</v>
      </c>
      <c r="D1653" s="146" t="s">
        <v>1089</v>
      </c>
      <c r="F1653" s="146" t="s">
        <v>1090</v>
      </c>
      <c r="G1653" s="146" t="s">
        <v>1091</v>
      </c>
      <c r="H1653" s="146" t="s">
        <v>1092</v>
      </c>
      <c r="I1653" s="147" t="s">
        <v>1093</v>
      </c>
      <c r="J1653" s="146" t="s">
        <v>1094</v>
      </c>
    </row>
    <row r="1654" spans="1:8" ht="12.75">
      <c r="A1654" s="148" t="s">
        <v>1227</v>
      </c>
      <c r="C1654" s="149">
        <v>259.9399999999441</v>
      </c>
      <c r="D1654" s="129">
        <v>1875875.0209121704</v>
      </c>
      <c r="F1654" s="129">
        <v>19625</v>
      </c>
      <c r="G1654" s="129">
        <v>18600</v>
      </c>
      <c r="H1654" s="150" t="s">
        <v>667</v>
      </c>
    </row>
    <row r="1656" spans="4:8" ht="12.75">
      <c r="D1656" s="129">
        <v>1918135.736251831</v>
      </c>
      <c r="F1656" s="129">
        <v>19800</v>
      </c>
      <c r="G1656" s="129">
        <v>18700</v>
      </c>
      <c r="H1656" s="150" t="s">
        <v>668</v>
      </c>
    </row>
    <row r="1658" spans="4:8" ht="12.75">
      <c r="D1658" s="129">
        <v>1937756.2232437134</v>
      </c>
      <c r="F1658" s="129">
        <v>20125</v>
      </c>
      <c r="G1658" s="129">
        <v>18650</v>
      </c>
      <c r="H1658" s="150" t="s">
        <v>669</v>
      </c>
    </row>
    <row r="1660" spans="1:10" ht="12.75">
      <c r="A1660" s="145" t="s">
        <v>1095</v>
      </c>
      <c r="C1660" s="151" t="s">
        <v>1096</v>
      </c>
      <c r="D1660" s="129">
        <v>1910588.9934692383</v>
      </c>
      <c r="F1660" s="129">
        <v>19850</v>
      </c>
      <c r="G1660" s="129">
        <v>18650</v>
      </c>
      <c r="H1660" s="129">
        <v>1891332.9328631773</v>
      </c>
      <c r="I1660" s="129">
        <v>-0.0001</v>
      </c>
      <c r="J1660" s="129">
        <v>-0.0001</v>
      </c>
    </row>
    <row r="1661" spans="1:8" ht="12.75">
      <c r="A1661" s="128">
        <v>38389.16831018519</v>
      </c>
      <c r="C1661" s="151" t="s">
        <v>1097</v>
      </c>
      <c r="D1661" s="129">
        <v>31623.342572681442</v>
      </c>
      <c r="F1661" s="129">
        <v>253.7222891273055</v>
      </c>
      <c r="G1661" s="129">
        <v>50</v>
      </c>
      <c r="H1661" s="129">
        <v>31623.342572681442</v>
      </c>
    </row>
    <row r="1663" spans="3:8" ht="12.75">
      <c r="C1663" s="151" t="s">
        <v>1098</v>
      </c>
      <c r="D1663" s="129">
        <v>1.655161977839092</v>
      </c>
      <c r="F1663" s="129">
        <v>1.2781979301123705</v>
      </c>
      <c r="G1663" s="129">
        <v>0.2680965147453083</v>
      </c>
      <c r="H1663" s="129">
        <v>1.6720135320019371</v>
      </c>
    </row>
    <row r="1664" spans="1:10" ht="12.75">
      <c r="A1664" s="145" t="s">
        <v>1087</v>
      </c>
      <c r="C1664" s="146" t="s">
        <v>1088</v>
      </c>
      <c r="D1664" s="146" t="s">
        <v>1089</v>
      </c>
      <c r="F1664" s="146" t="s">
        <v>1090</v>
      </c>
      <c r="G1664" s="146" t="s">
        <v>1091</v>
      </c>
      <c r="H1664" s="146" t="s">
        <v>1092</v>
      </c>
      <c r="I1664" s="147" t="s">
        <v>1093</v>
      </c>
      <c r="J1664" s="146" t="s">
        <v>1094</v>
      </c>
    </row>
    <row r="1665" spans="1:8" ht="12.75">
      <c r="A1665" s="148" t="s">
        <v>1229</v>
      </c>
      <c r="C1665" s="149">
        <v>285.2129999999888</v>
      </c>
      <c r="D1665" s="129">
        <v>804676.3908720016</v>
      </c>
      <c r="F1665" s="129">
        <v>11800</v>
      </c>
      <c r="G1665" s="129">
        <v>12025</v>
      </c>
      <c r="H1665" s="150" t="s">
        <v>670</v>
      </c>
    </row>
    <row r="1667" spans="4:8" ht="12.75">
      <c r="D1667" s="129">
        <v>810455.3456687927</v>
      </c>
      <c r="F1667" s="129">
        <v>11750</v>
      </c>
      <c r="G1667" s="129">
        <v>12025</v>
      </c>
      <c r="H1667" s="150" t="s">
        <v>671</v>
      </c>
    </row>
    <row r="1669" spans="4:8" ht="12.75">
      <c r="D1669" s="129">
        <v>840518.4096698761</v>
      </c>
      <c r="F1669" s="129">
        <v>11825</v>
      </c>
      <c r="G1669" s="129">
        <v>12000</v>
      </c>
      <c r="H1669" s="150" t="s">
        <v>672</v>
      </c>
    </row>
    <row r="1671" spans="1:10" ht="12.75">
      <c r="A1671" s="145" t="s">
        <v>1095</v>
      </c>
      <c r="C1671" s="151" t="s">
        <v>1096</v>
      </c>
      <c r="D1671" s="129">
        <v>818550.0487368901</v>
      </c>
      <c r="F1671" s="129">
        <v>11791.666666666668</v>
      </c>
      <c r="G1671" s="129">
        <v>12016.666666666668</v>
      </c>
      <c r="H1671" s="129">
        <v>806633.989603638</v>
      </c>
      <c r="I1671" s="129">
        <v>-0.0001</v>
      </c>
      <c r="J1671" s="129">
        <v>-0.0001</v>
      </c>
    </row>
    <row r="1672" spans="1:8" ht="12.75">
      <c r="A1672" s="128">
        <v>38389.16898148148</v>
      </c>
      <c r="C1672" s="151" t="s">
        <v>1097</v>
      </c>
      <c r="D1672" s="129">
        <v>19243.3297845589</v>
      </c>
      <c r="F1672" s="129">
        <v>38.188130791298676</v>
      </c>
      <c r="G1672" s="129">
        <v>14.433756729740642</v>
      </c>
      <c r="H1672" s="129">
        <v>19243.3297845589</v>
      </c>
    </row>
    <row r="1674" spans="3:8" ht="12.75">
      <c r="C1674" s="151" t="s">
        <v>1098</v>
      </c>
      <c r="D1674" s="129">
        <v>2.350904482169833</v>
      </c>
      <c r="F1674" s="129">
        <v>0.32385693957285094</v>
      </c>
      <c r="G1674" s="129">
        <v>0.12011448041393043</v>
      </c>
      <c r="H1674" s="129">
        <v>2.3856333891923702</v>
      </c>
    </row>
    <row r="1675" spans="1:10" ht="12.75">
      <c r="A1675" s="145" t="s">
        <v>1087</v>
      </c>
      <c r="C1675" s="146" t="s">
        <v>1088</v>
      </c>
      <c r="D1675" s="146" t="s">
        <v>1089</v>
      </c>
      <c r="F1675" s="146" t="s">
        <v>1090</v>
      </c>
      <c r="G1675" s="146" t="s">
        <v>1091</v>
      </c>
      <c r="H1675" s="146" t="s">
        <v>1092</v>
      </c>
      <c r="I1675" s="147" t="s">
        <v>1093</v>
      </c>
      <c r="J1675" s="146" t="s">
        <v>1094</v>
      </c>
    </row>
    <row r="1676" spans="1:8" ht="12.75">
      <c r="A1676" s="148" t="s">
        <v>1225</v>
      </c>
      <c r="C1676" s="149">
        <v>288.1579999998212</v>
      </c>
      <c r="D1676" s="129">
        <v>417116.55677318573</v>
      </c>
      <c r="F1676" s="129">
        <v>3959.9999999962747</v>
      </c>
      <c r="G1676" s="129">
        <v>3920</v>
      </c>
      <c r="H1676" s="150" t="s">
        <v>673</v>
      </c>
    </row>
    <row r="1678" spans="4:8" ht="12.75">
      <c r="D1678" s="129">
        <v>408003.68471241</v>
      </c>
      <c r="F1678" s="129">
        <v>3959.9999999962747</v>
      </c>
      <c r="G1678" s="129">
        <v>3920</v>
      </c>
      <c r="H1678" s="150" t="s">
        <v>674</v>
      </c>
    </row>
    <row r="1680" spans="4:8" ht="12.75">
      <c r="D1680" s="129">
        <v>432267.60646772385</v>
      </c>
      <c r="F1680" s="129">
        <v>3959.9999999962747</v>
      </c>
      <c r="G1680" s="129">
        <v>3920</v>
      </c>
      <c r="H1680" s="150" t="s">
        <v>675</v>
      </c>
    </row>
    <row r="1682" spans="1:10" ht="12.75">
      <c r="A1682" s="145" t="s">
        <v>1095</v>
      </c>
      <c r="C1682" s="151" t="s">
        <v>1096</v>
      </c>
      <c r="D1682" s="129">
        <v>419129.2826511065</v>
      </c>
      <c r="F1682" s="129">
        <v>3959.9999999962747</v>
      </c>
      <c r="G1682" s="129">
        <v>3920</v>
      </c>
      <c r="H1682" s="129">
        <v>415189.59238562157</v>
      </c>
      <c r="I1682" s="129">
        <v>-0.0001</v>
      </c>
      <c r="J1682" s="129">
        <v>-0.0001</v>
      </c>
    </row>
    <row r="1683" spans="1:8" ht="12.75">
      <c r="A1683" s="128">
        <v>38389.16940972222</v>
      </c>
      <c r="C1683" s="151" t="s">
        <v>1097</v>
      </c>
      <c r="D1683" s="129">
        <v>12256.540043247065</v>
      </c>
      <c r="F1683" s="129">
        <v>5.638186222554939E-05</v>
      </c>
      <c r="H1683" s="129">
        <v>12256.540043247065</v>
      </c>
    </row>
    <row r="1685" spans="3:8" ht="12.75">
      <c r="C1685" s="151" t="s">
        <v>1098</v>
      </c>
      <c r="D1685" s="129">
        <v>2.924286264543752</v>
      </c>
      <c r="F1685" s="129">
        <v>1.4237843996364246E-06</v>
      </c>
      <c r="G1685" s="129">
        <v>0</v>
      </c>
      <c r="H1685" s="129">
        <v>2.9520345085778015</v>
      </c>
    </row>
    <row r="1686" spans="1:10" ht="12.75">
      <c r="A1686" s="145" t="s">
        <v>1087</v>
      </c>
      <c r="C1686" s="146" t="s">
        <v>1088</v>
      </c>
      <c r="D1686" s="146" t="s">
        <v>1089</v>
      </c>
      <c r="F1686" s="146" t="s">
        <v>1090</v>
      </c>
      <c r="G1686" s="146" t="s">
        <v>1091</v>
      </c>
      <c r="H1686" s="146" t="s">
        <v>1092</v>
      </c>
      <c r="I1686" s="147" t="s">
        <v>1093</v>
      </c>
      <c r="J1686" s="146" t="s">
        <v>1094</v>
      </c>
    </row>
    <row r="1687" spans="1:8" ht="12.75">
      <c r="A1687" s="148" t="s">
        <v>1226</v>
      </c>
      <c r="C1687" s="149">
        <v>334.94100000010803</v>
      </c>
      <c r="D1687" s="129">
        <v>214169.29959201813</v>
      </c>
      <c r="F1687" s="129">
        <v>27300</v>
      </c>
      <c r="H1687" s="150" t="s">
        <v>676</v>
      </c>
    </row>
    <row r="1689" spans="4:8" ht="12.75">
      <c r="D1689" s="129">
        <v>201895.39204764366</v>
      </c>
      <c r="F1689" s="129">
        <v>27600</v>
      </c>
      <c r="H1689" s="150" t="s">
        <v>677</v>
      </c>
    </row>
    <row r="1691" spans="4:8" ht="12.75">
      <c r="D1691" s="129">
        <v>211311.15872955322</v>
      </c>
      <c r="F1691" s="129">
        <v>27100</v>
      </c>
      <c r="H1691" s="150" t="s">
        <v>678</v>
      </c>
    </row>
    <row r="1693" spans="1:10" ht="12.75">
      <c r="A1693" s="145" t="s">
        <v>1095</v>
      </c>
      <c r="C1693" s="151" t="s">
        <v>1096</v>
      </c>
      <c r="D1693" s="129">
        <v>209125.28345640498</v>
      </c>
      <c r="F1693" s="129">
        <v>27333.333333333336</v>
      </c>
      <c r="H1693" s="129">
        <v>181791.95012307167</v>
      </c>
      <c r="I1693" s="129">
        <v>-0.0001</v>
      </c>
      <c r="J1693" s="129">
        <v>-0.0001</v>
      </c>
    </row>
    <row r="1694" spans="1:8" ht="12.75">
      <c r="A1694" s="128">
        <v>38389.16983796296</v>
      </c>
      <c r="C1694" s="151" t="s">
        <v>1097</v>
      </c>
      <c r="D1694" s="129">
        <v>6422.284611748133</v>
      </c>
      <c r="F1694" s="129">
        <v>251.66114784235833</v>
      </c>
      <c r="H1694" s="129">
        <v>6422.284611748133</v>
      </c>
    </row>
    <row r="1696" spans="3:8" ht="12.75">
      <c r="C1696" s="151" t="s">
        <v>1098</v>
      </c>
      <c r="D1696" s="129">
        <v>3.071022549545975</v>
      </c>
      <c r="F1696" s="129">
        <v>0.9207115164964328</v>
      </c>
      <c r="H1696" s="129">
        <v>3.5327662239171205</v>
      </c>
    </row>
    <row r="1697" spans="1:10" ht="12.75">
      <c r="A1697" s="145" t="s">
        <v>1087</v>
      </c>
      <c r="C1697" s="146" t="s">
        <v>1088</v>
      </c>
      <c r="D1697" s="146" t="s">
        <v>1089</v>
      </c>
      <c r="F1697" s="146" t="s">
        <v>1090</v>
      </c>
      <c r="G1697" s="146" t="s">
        <v>1091</v>
      </c>
      <c r="H1697" s="146" t="s">
        <v>1092</v>
      </c>
      <c r="I1697" s="147" t="s">
        <v>1093</v>
      </c>
      <c r="J1697" s="146" t="s">
        <v>1094</v>
      </c>
    </row>
    <row r="1698" spans="1:8" ht="12.75">
      <c r="A1698" s="148" t="s">
        <v>1230</v>
      </c>
      <c r="C1698" s="149">
        <v>393.36599999992177</v>
      </c>
      <c r="D1698" s="129">
        <v>4126950</v>
      </c>
      <c r="F1698" s="129">
        <v>14300</v>
      </c>
      <c r="G1698" s="129">
        <v>16600</v>
      </c>
      <c r="H1698" s="150" t="s">
        <v>679</v>
      </c>
    </row>
    <row r="1700" spans="4:8" ht="12.75">
      <c r="D1700" s="129">
        <v>4472368.493392944</v>
      </c>
      <c r="F1700" s="129">
        <v>17200</v>
      </c>
      <c r="G1700" s="129">
        <v>15300</v>
      </c>
      <c r="H1700" s="150" t="s">
        <v>680</v>
      </c>
    </row>
    <row r="1702" spans="4:8" ht="12.75">
      <c r="D1702" s="129">
        <v>4208832.356582642</v>
      </c>
      <c r="F1702" s="129">
        <v>16100</v>
      </c>
      <c r="G1702" s="129">
        <v>17400</v>
      </c>
      <c r="H1702" s="150" t="s">
        <v>681</v>
      </c>
    </row>
    <row r="1704" spans="1:10" ht="12.75">
      <c r="A1704" s="145" t="s">
        <v>1095</v>
      </c>
      <c r="C1704" s="151" t="s">
        <v>1096</v>
      </c>
      <c r="D1704" s="129">
        <v>4269383.616658528</v>
      </c>
      <c r="F1704" s="129">
        <v>15866.666666666668</v>
      </c>
      <c r="G1704" s="129">
        <v>16433.333333333332</v>
      </c>
      <c r="H1704" s="129">
        <v>4253233.616658528</v>
      </c>
      <c r="I1704" s="129">
        <v>-0.0001</v>
      </c>
      <c r="J1704" s="129">
        <v>-0.0001</v>
      </c>
    </row>
    <row r="1705" spans="1:8" ht="12.75">
      <c r="A1705" s="128">
        <v>38389.17030092593</v>
      </c>
      <c r="C1705" s="151" t="s">
        <v>1097</v>
      </c>
      <c r="D1705" s="129">
        <v>180494.66811251425</v>
      </c>
      <c r="F1705" s="129">
        <v>1464.01275039985</v>
      </c>
      <c r="G1705" s="129">
        <v>1059.8742063723098</v>
      </c>
      <c r="H1705" s="129">
        <v>180494.66811251425</v>
      </c>
    </row>
    <row r="1707" spans="3:8" ht="12.75">
      <c r="C1707" s="151" t="s">
        <v>1098</v>
      </c>
      <c r="D1707" s="129">
        <v>4.227651678060734</v>
      </c>
      <c r="F1707" s="129">
        <v>9.226971115965439</v>
      </c>
      <c r="G1707" s="129">
        <v>6.449538781170243</v>
      </c>
      <c r="H1707" s="129">
        <v>4.243704540601193</v>
      </c>
    </row>
    <row r="1708" spans="1:10" ht="12.75">
      <c r="A1708" s="145" t="s">
        <v>1087</v>
      </c>
      <c r="C1708" s="146" t="s">
        <v>1088</v>
      </c>
      <c r="D1708" s="146" t="s">
        <v>1089</v>
      </c>
      <c r="F1708" s="146" t="s">
        <v>1090</v>
      </c>
      <c r="G1708" s="146" t="s">
        <v>1091</v>
      </c>
      <c r="H1708" s="146" t="s">
        <v>1092</v>
      </c>
      <c r="I1708" s="147" t="s">
        <v>1093</v>
      </c>
      <c r="J1708" s="146" t="s">
        <v>1094</v>
      </c>
    </row>
    <row r="1709" spans="1:8" ht="12.75">
      <c r="A1709" s="148" t="s">
        <v>1224</v>
      </c>
      <c r="C1709" s="149">
        <v>396.15199999976903</v>
      </c>
      <c r="D1709" s="129">
        <v>5337663.313690186</v>
      </c>
      <c r="F1709" s="129">
        <v>91400</v>
      </c>
      <c r="G1709" s="129">
        <v>96500</v>
      </c>
      <c r="H1709" s="150" t="s">
        <v>682</v>
      </c>
    </row>
    <row r="1711" spans="4:8" ht="12.75">
      <c r="D1711" s="129">
        <v>5257536.401168823</v>
      </c>
      <c r="F1711" s="129">
        <v>93800</v>
      </c>
      <c r="G1711" s="129">
        <v>94300</v>
      </c>
      <c r="H1711" s="150" t="s">
        <v>683</v>
      </c>
    </row>
    <row r="1713" spans="4:8" ht="12.75">
      <c r="D1713" s="129">
        <v>5459562.559326172</v>
      </c>
      <c r="F1713" s="129">
        <v>91500</v>
      </c>
      <c r="G1713" s="129">
        <v>95100</v>
      </c>
      <c r="H1713" s="150" t="s">
        <v>684</v>
      </c>
    </row>
    <row r="1715" spans="1:10" ht="12.75">
      <c r="A1715" s="145" t="s">
        <v>1095</v>
      </c>
      <c r="C1715" s="151" t="s">
        <v>1096</v>
      </c>
      <c r="D1715" s="129">
        <v>5351587.424728394</v>
      </c>
      <c r="F1715" s="129">
        <v>92233.33333333334</v>
      </c>
      <c r="G1715" s="129">
        <v>95300</v>
      </c>
      <c r="H1715" s="129">
        <v>5257837.167098588</v>
      </c>
      <c r="I1715" s="129">
        <v>-0.0001</v>
      </c>
      <c r="J1715" s="129">
        <v>-0.0001</v>
      </c>
    </row>
    <row r="1716" spans="1:8" ht="12.75">
      <c r="A1716" s="128">
        <v>38389.17076388889</v>
      </c>
      <c r="C1716" s="151" t="s">
        <v>1097</v>
      </c>
      <c r="D1716" s="129">
        <v>101730.29438720143</v>
      </c>
      <c r="F1716" s="129">
        <v>1357.6941236277535</v>
      </c>
      <c r="G1716" s="129">
        <v>1113.5528725660045</v>
      </c>
      <c r="H1716" s="129">
        <v>101730.29438720143</v>
      </c>
    </row>
    <row r="1718" spans="3:8" ht="12.75">
      <c r="C1718" s="151" t="s">
        <v>1098</v>
      </c>
      <c r="D1718" s="129">
        <v>1.9009367933919998</v>
      </c>
      <c r="F1718" s="129">
        <v>1.4720210953680022</v>
      </c>
      <c r="G1718" s="129">
        <v>1.16847101003778</v>
      </c>
      <c r="H1718" s="129">
        <v>1.9348315886195246</v>
      </c>
    </row>
    <row r="1719" spans="1:10" ht="12.75">
      <c r="A1719" s="145" t="s">
        <v>1087</v>
      </c>
      <c r="C1719" s="146" t="s">
        <v>1088</v>
      </c>
      <c r="D1719" s="146" t="s">
        <v>1089</v>
      </c>
      <c r="F1719" s="146" t="s">
        <v>1090</v>
      </c>
      <c r="G1719" s="146" t="s">
        <v>1091</v>
      </c>
      <c r="H1719" s="146" t="s">
        <v>1092</v>
      </c>
      <c r="I1719" s="147" t="s">
        <v>1093</v>
      </c>
      <c r="J1719" s="146" t="s">
        <v>1094</v>
      </c>
    </row>
    <row r="1720" spans="1:8" ht="12.75">
      <c r="A1720" s="148" t="s">
        <v>1231</v>
      </c>
      <c r="C1720" s="149">
        <v>589.5920000001788</v>
      </c>
      <c r="D1720" s="129">
        <v>459598.3713364601</v>
      </c>
      <c r="F1720" s="129">
        <v>3609.9999999962747</v>
      </c>
      <c r="G1720" s="129">
        <v>3500</v>
      </c>
      <c r="H1720" s="150" t="s">
        <v>685</v>
      </c>
    </row>
    <row r="1722" spans="4:8" ht="12.75">
      <c r="D1722" s="129">
        <v>461979.83538532257</v>
      </c>
      <c r="F1722" s="129">
        <v>3820</v>
      </c>
      <c r="G1722" s="129">
        <v>3550</v>
      </c>
      <c r="H1722" s="150" t="s">
        <v>686</v>
      </c>
    </row>
    <row r="1724" spans="4:8" ht="12.75">
      <c r="D1724" s="129">
        <v>468006.2437939644</v>
      </c>
      <c r="F1724" s="129">
        <v>3790.0000000037253</v>
      </c>
      <c r="G1724" s="129">
        <v>3709.9999999962747</v>
      </c>
      <c r="H1724" s="150" t="s">
        <v>687</v>
      </c>
    </row>
    <row r="1726" spans="1:10" ht="12.75">
      <c r="A1726" s="145" t="s">
        <v>1095</v>
      </c>
      <c r="C1726" s="151" t="s">
        <v>1096</v>
      </c>
      <c r="D1726" s="129">
        <v>463194.8168385824</v>
      </c>
      <c r="F1726" s="129">
        <v>3740</v>
      </c>
      <c r="G1726" s="129">
        <v>3586.6666666654246</v>
      </c>
      <c r="H1726" s="129">
        <v>459531.4835052496</v>
      </c>
      <c r="I1726" s="129">
        <v>-0.0001</v>
      </c>
      <c r="J1726" s="129">
        <v>-0.0001</v>
      </c>
    </row>
    <row r="1727" spans="1:8" ht="12.75">
      <c r="A1727" s="128">
        <v>38389.171261574076</v>
      </c>
      <c r="C1727" s="151" t="s">
        <v>1097</v>
      </c>
      <c r="D1727" s="129">
        <v>4333.614514953856</v>
      </c>
      <c r="F1727" s="129">
        <v>113.57816691897227</v>
      </c>
      <c r="G1727" s="129">
        <v>109.69655114394237</v>
      </c>
      <c r="H1727" s="129">
        <v>4333.614514953856</v>
      </c>
    </row>
    <row r="1729" spans="3:8" ht="12.75">
      <c r="C1729" s="151" t="s">
        <v>1098</v>
      </c>
      <c r="D1729" s="129">
        <v>0.9355921865732075</v>
      </c>
      <c r="F1729" s="129">
        <v>3.0368493828602214</v>
      </c>
      <c r="G1729" s="129">
        <v>3.058454028177892</v>
      </c>
      <c r="H1729" s="129">
        <v>0.9430506223202768</v>
      </c>
    </row>
    <row r="1730" spans="1:10" ht="12.75">
      <c r="A1730" s="145" t="s">
        <v>1087</v>
      </c>
      <c r="C1730" s="146" t="s">
        <v>1088</v>
      </c>
      <c r="D1730" s="146" t="s">
        <v>1089</v>
      </c>
      <c r="F1730" s="146" t="s">
        <v>1090</v>
      </c>
      <c r="G1730" s="146" t="s">
        <v>1091</v>
      </c>
      <c r="H1730" s="146" t="s">
        <v>1092</v>
      </c>
      <c r="I1730" s="147" t="s">
        <v>1093</v>
      </c>
      <c r="J1730" s="146" t="s">
        <v>1094</v>
      </c>
    </row>
    <row r="1731" spans="1:8" ht="12.75">
      <c r="A1731" s="148" t="s">
        <v>1232</v>
      </c>
      <c r="C1731" s="149">
        <v>766.4900000002235</v>
      </c>
      <c r="D1731" s="129">
        <v>2755.9902429394424</v>
      </c>
      <c r="F1731" s="129">
        <v>1732</v>
      </c>
      <c r="G1731" s="129">
        <v>1723.0000000018626</v>
      </c>
      <c r="H1731" s="150" t="s">
        <v>688</v>
      </c>
    </row>
    <row r="1733" spans="4:8" ht="12.75">
      <c r="D1733" s="129">
        <v>2856.5095384828746</v>
      </c>
      <c r="F1733" s="129">
        <v>1692.0000000018626</v>
      </c>
      <c r="G1733" s="129">
        <v>1832.9999999981374</v>
      </c>
      <c r="H1733" s="150" t="s">
        <v>689</v>
      </c>
    </row>
    <row r="1735" spans="4:8" ht="12.75">
      <c r="D1735" s="129">
        <v>2767.6859546341</v>
      </c>
      <c r="F1735" s="129">
        <v>1728</v>
      </c>
      <c r="G1735" s="129">
        <v>1726.9999999981374</v>
      </c>
      <c r="H1735" s="150" t="s">
        <v>690</v>
      </c>
    </row>
    <row r="1737" spans="1:10" ht="12.75">
      <c r="A1737" s="145" t="s">
        <v>1095</v>
      </c>
      <c r="C1737" s="151" t="s">
        <v>1096</v>
      </c>
      <c r="D1737" s="129">
        <v>2793.3952453521388</v>
      </c>
      <c r="F1737" s="129">
        <v>1717.3333333339542</v>
      </c>
      <c r="G1737" s="129">
        <v>1760.9999999993793</v>
      </c>
      <c r="H1737" s="129">
        <v>1053.3765461651715</v>
      </c>
      <c r="I1737" s="129">
        <v>-0.0001</v>
      </c>
      <c r="J1737" s="129">
        <v>-0.0001</v>
      </c>
    </row>
    <row r="1738" spans="1:8" ht="12.75">
      <c r="A1738" s="128">
        <v>38389.17175925926</v>
      </c>
      <c r="C1738" s="151" t="s">
        <v>1097</v>
      </c>
      <c r="D1738" s="129">
        <v>54.97051860820239</v>
      </c>
      <c r="F1738" s="129">
        <v>22.030282188080214</v>
      </c>
      <c r="G1738" s="129">
        <v>62.38589584078874</v>
      </c>
      <c r="H1738" s="129">
        <v>54.97051860820239</v>
      </c>
    </row>
    <row r="1740" spans="3:8" ht="12.75">
      <c r="C1740" s="151" t="s">
        <v>1098</v>
      </c>
      <c r="D1740" s="129">
        <v>1.9678747108797612</v>
      </c>
      <c r="F1740" s="129">
        <v>1.2828192267899212</v>
      </c>
      <c r="G1740" s="129">
        <v>3.5426403089614276</v>
      </c>
      <c r="H1740" s="129">
        <v>5.218506032655005</v>
      </c>
    </row>
    <row r="1741" spans="1:16" ht="12.75">
      <c r="A1741" s="139" t="s">
        <v>1177</v>
      </c>
      <c r="B1741" s="134" t="s">
        <v>691</v>
      </c>
      <c r="D1741" s="139" t="s">
        <v>1178</v>
      </c>
      <c r="E1741" s="134" t="s">
        <v>1179</v>
      </c>
      <c r="F1741" s="135" t="s">
        <v>1246</v>
      </c>
      <c r="G1741" s="140" t="s">
        <v>1181</v>
      </c>
      <c r="H1741" s="141">
        <v>2</v>
      </c>
      <c r="I1741" s="142" t="s">
        <v>1182</v>
      </c>
      <c r="J1741" s="141">
        <v>1</v>
      </c>
      <c r="K1741" s="140" t="s">
        <v>1183</v>
      </c>
      <c r="L1741" s="143">
        <v>1</v>
      </c>
      <c r="M1741" s="140" t="s">
        <v>1184</v>
      </c>
      <c r="N1741" s="144">
        <v>1</v>
      </c>
      <c r="O1741" s="140" t="s">
        <v>1185</v>
      </c>
      <c r="P1741" s="144">
        <v>1</v>
      </c>
    </row>
    <row r="1743" spans="1:10" ht="12.75">
      <c r="A1743" s="145" t="s">
        <v>1087</v>
      </c>
      <c r="C1743" s="146" t="s">
        <v>1088</v>
      </c>
      <c r="D1743" s="146" t="s">
        <v>1089</v>
      </c>
      <c r="F1743" s="146" t="s">
        <v>1090</v>
      </c>
      <c r="G1743" s="146" t="s">
        <v>1091</v>
      </c>
      <c r="H1743" s="146" t="s">
        <v>1092</v>
      </c>
      <c r="I1743" s="147" t="s">
        <v>1093</v>
      </c>
      <c r="J1743" s="146" t="s">
        <v>1094</v>
      </c>
    </row>
    <row r="1744" spans="1:8" ht="12.75">
      <c r="A1744" s="148" t="s">
        <v>1209</v>
      </c>
      <c r="C1744" s="149">
        <v>178.2290000000503</v>
      </c>
      <c r="D1744" s="129">
        <v>320.8880326929502</v>
      </c>
      <c r="F1744" s="129">
        <v>302</v>
      </c>
      <c r="G1744" s="129">
        <v>252</v>
      </c>
      <c r="H1744" s="150" t="s">
        <v>692</v>
      </c>
    </row>
    <row r="1746" spans="4:8" ht="12.75">
      <c r="D1746" s="129">
        <v>293.0214650616981</v>
      </c>
      <c r="F1746" s="129">
        <v>298</v>
      </c>
      <c r="G1746" s="129">
        <v>259</v>
      </c>
      <c r="H1746" s="150" t="s">
        <v>693</v>
      </c>
    </row>
    <row r="1748" spans="4:8" ht="12.75">
      <c r="D1748" s="129">
        <v>269.5</v>
      </c>
      <c r="F1748" s="129">
        <v>275</v>
      </c>
      <c r="G1748" s="129">
        <v>261</v>
      </c>
      <c r="H1748" s="150" t="s">
        <v>694</v>
      </c>
    </row>
    <row r="1750" spans="1:8" ht="12.75">
      <c r="A1750" s="145" t="s">
        <v>1095</v>
      </c>
      <c r="C1750" s="151" t="s">
        <v>1096</v>
      </c>
      <c r="D1750" s="129">
        <v>294.4698325848828</v>
      </c>
      <c r="F1750" s="129">
        <v>291.6666666666667</v>
      </c>
      <c r="G1750" s="129">
        <v>257.3333333333333</v>
      </c>
      <c r="H1750" s="129">
        <v>27.22436536033605</v>
      </c>
    </row>
    <row r="1751" spans="1:8" ht="12.75">
      <c r="A1751" s="128">
        <v>38389.17403935185</v>
      </c>
      <c r="C1751" s="151" t="s">
        <v>1097</v>
      </c>
      <c r="D1751" s="129">
        <v>25.72461471770969</v>
      </c>
      <c r="F1751" s="129">
        <v>14.571661996262929</v>
      </c>
      <c r="G1751" s="129">
        <v>4.725815626252609</v>
      </c>
      <c r="H1751" s="129">
        <v>25.72461471770969</v>
      </c>
    </row>
    <row r="1753" spans="3:8" ht="12.75">
      <c r="C1753" s="151" t="s">
        <v>1098</v>
      </c>
      <c r="D1753" s="129">
        <v>8.735908358386563</v>
      </c>
      <c r="F1753" s="129">
        <v>4.995998398718719</v>
      </c>
      <c r="G1753" s="129">
        <v>1.8364568495800295</v>
      </c>
      <c r="H1753" s="129">
        <v>94.49114562350319</v>
      </c>
    </row>
    <row r="1754" spans="1:10" ht="12.75">
      <c r="A1754" s="145" t="s">
        <v>1087</v>
      </c>
      <c r="C1754" s="146" t="s">
        <v>1088</v>
      </c>
      <c r="D1754" s="146" t="s">
        <v>1089</v>
      </c>
      <c r="F1754" s="146" t="s">
        <v>1090</v>
      </c>
      <c r="G1754" s="146" t="s">
        <v>1091</v>
      </c>
      <c r="H1754" s="146" t="s">
        <v>1092</v>
      </c>
      <c r="I1754" s="147" t="s">
        <v>1093</v>
      </c>
      <c r="J1754" s="146" t="s">
        <v>1094</v>
      </c>
    </row>
    <row r="1755" spans="1:8" ht="12.75">
      <c r="A1755" s="148" t="s">
        <v>1225</v>
      </c>
      <c r="C1755" s="149">
        <v>251.61100000003353</v>
      </c>
      <c r="D1755" s="129">
        <v>3828831.1369247437</v>
      </c>
      <c r="F1755" s="129">
        <v>29200</v>
      </c>
      <c r="G1755" s="129">
        <v>23400</v>
      </c>
      <c r="H1755" s="150" t="s">
        <v>695</v>
      </c>
    </row>
    <row r="1757" spans="4:8" ht="12.75">
      <c r="D1757" s="129">
        <v>3804807.719722748</v>
      </c>
      <c r="F1757" s="129">
        <v>29200</v>
      </c>
      <c r="G1757" s="129">
        <v>23700</v>
      </c>
      <c r="H1757" s="150" t="s">
        <v>696</v>
      </c>
    </row>
    <row r="1759" spans="4:8" ht="12.75">
      <c r="D1759" s="129">
        <v>3776188.3739509583</v>
      </c>
      <c r="F1759" s="129">
        <v>27400</v>
      </c>
      <c r="G1759" s="129">
        <v>23700</v>
      </c>
      <c r="H1759" s="150" t="s">
        <v>697</v>
      </c>
    </row>
    <row r="1761" spans="1:10" ht="12.75">
      <c r="A1761" s="145" t="s">
        <v>1095</v>
      </c>
      <c r="C1761" s="151" t="s">
        <v>1096</v>
      </c>
      <c r="D1761" s="129">
        <v>3803275.743532817</v>
      </c>
      <c r="F1761" s="129">
        <v>28600</v>
      </c>
      <c r="G1761" s="129">
        <v>23600</v>
      </c>
      <c r="H1761" s="129">
        <v>3777200.3875634843</v>
      </c>
      <c r="I1761" s="129">
        <v>-0.0001</v>
      </c>
      <c r="J1761" s="129">
        <v>-0.0001</v>
      </c>
    </row>
    <row r="1762" spans="1:8" ht="12.75">
      <c r="A1762" s="128">
        <v>38389.17454861111</v>
      </c>
      <c r="C1762" s="151" t="s">
        <v>1097</v>
      </c>
      <c r="D1762" s="129">
        <v>26354.797222959874</v>
      </c>
      <c r="F1762" s="129">
        <v>1039.2304845413264</v>
      </c>
      <c r="G1762" s="129">
        <v>173.20508075688772</v>
      </c>
      <c r="H1762" s="129">
        <v>26354.797222959874</v>
      </c>
    </row>
    <row r="1764" spans="3:8" ht="12.75">
      <c r="C1764" s="151" t="s">
        <v>1098</v>
      </c>
      <c r="D1764" s="129">
        <v>0.6929499463133648</v>
      </c>
      <c r="F1764" s="129">
        <v>3.633673022871771</v>
      </c>
      <c r="G1764" s="129">
        <v>0.7339198337156261</v>
      </c>
      <c r="H1764" s="129">
        <v>0.6977336259345317</v>
      </c>
    </row>
    <row r="1765" spans="1:10" ht="12.75">
      <c r="A1765" s="145" t="s">
        <v>1087</v>
      </c>
      <c r="C1765" s="146" t="s">
        <v>1088</v>
      </c>
      <c r="D1765" s="146" t="s">
        <v>1089</v>
      </c>
      <c r="F1765" s="146" t="s">
        <v>1090</v>
      </c>
      <c r="G1765" s="146" t="s">
        <v>1091</v>
      </c>
      <c r="H1765" s="146" t="s">
        <v>1092</v>
      </c>
      <c r="I1765" s="147" t="s">
        <v>1093</v>
      </c>
      <c r="J1765" s="146" t="s">
        <v>1094</v>
      </c>
    </row>
    <row r="1766" spans="1:8" ht="12.75">
      <c r="A1766" s="148" t="s">
        <v>1228</v>
      </c>
      <c r="C1766" s="149">
        <v>257.6099999998696</v>
      </c>
      <c r="D1766" s="129">
        <v>234668.6770720482</v>
      </c>
      <c r="F1766" s="129">
        <v>11320</v>
      </c>
      <c r="G1766" s="129">
        <v>9670</v>
      </c>
      <c r="H1766" s="150" t="s">
        <v>698</v>
      </c>
    </row>
    <row r="1768" spans="4:8" ht="12.75">
      <c r="D1768" s="129">
        <v>224154.1396071911</v>
      </c>
      <c r="F1768" s="129">
        <v>10825</v>
      </c>
      <c r="G1768" s="129">
        <v>9442.5</v>
      </c>
      <c r="H1768" s="150" t="s">
        <v>699</v>
      </c>
    </row>
    <row r="1770" spans="4:8" ht="12.75">
      <c r="D1770" s="129">
        <v>205417.80245661736</v>
      </c>
      <c r="F1770" s="129">
        <v>11395</v>
      </c>
      <c r="G1770" s="129">
        <v>9587.5</v>
      </c>
      <c r="H1770" s="150" t="s">
        <v>700</v>
      </c>
    </row>
    <row r="1772" spans="1:10" ht="12.75">
      <c r="A1772" s="145" t="s">
        <v>1095</v>
      </c>
      <c r="C1772" s="151" t="s">
        <v>1096</v>
      </c>
      <c r="D1772" s="129">
        <v>221413.5397119522</v>
      </c>
      <c r="F1772" s="129">
        <v>11180</v>
      </c>
      <c r="G1772" s="129">
        <v>9566.666666666666</v>
      </c>
      <c r="H1772" s="129">
        <v>211040.2063786189</v>
      </c>
      <c r="I1772" s="129">
        <v>-0.0001</v>
      </c>
      <c r="J1772" s="129">
        <v>-0.0001</v>
      </c>
    </row>
    <row r="1773" spans="1:8" ht="12.75">
      <c r="A1773" s="128">
        <v>38389.17518518519</v>
      </c>
      <c r="C1773" s="151" t="s">
        <v>1097</v>
      </c>
      <c r="D1773" s="129">
        <v>14816.766930786554</v>
      </c>
      <c r="F1773" s="129">
        <v>309.7176133189716</v>
      </c>
      <c r="G1773" s="129">
        <v>115.17197286377157</v>
      </c>
      <c r="H1773" s="129">
        <v>14816.766930786554</v>
      </c>
    </row>
    <row r="1775" spans="3:8" ht="12.75">
      <c r="C1775" s="151" t="s">
        <v>1098</v>
      </c>
      <c r="D1775" s="129">
        <v>6.69189741063822</v>
      </c>
      <c r="F1775" s="129">
        <v>2.7702827667170977</v>
      </c>
      <c r="G1775" s="129">
        <v>1.203888218088205</v>
      </c>
      <c r="H1775" s="129">
        <v>7.020826592731994</v>
      </c>
    </row>
    <row r="1776" spans="1:10" ht="12.75">
      <c r="A1776" s="145" t="s">
        <v>1087</v>
      </c>
      <c r="C1776" s="146" t="s">
        <v>1088</v>
      </c>
      <c r="D1776" s="146" t="s">
        <v>1089</v>
      </c>
      <c r="F1776" s="146" t="s">
        <v>1090</v>
      </c>
      <c r="G1776" s="146" t="s">
        <v>1091</v>
      </c>
      <c r="H1776" s="146" t="s">
        <v>1092</v>
      </c>
      <c r="I1776" s="147" t="s">
        <v>1093</v>
      </c>
      <c r="J1776" s="146" t="s">
        <v>1094</v>
      </c>
    </row>
    <row r="1777" spans="1:8" ht="12.75">
      <c r="A1777" s="148" t="s">
        <v>1227</v>
      </c>
      <c r="C1777" s="149">
        <v>259.9399999999441</v>
      </c>
      <c r="D1777" s="129">
        <v>1777781.9569778442</v>
      </c>
      <c r="F1777" s="129">
        <v>19775</v>
      </c>
      <c r="G1777" s="129">
        <v>18050</v>
      </c>
      <c r="H1777" s="150" t="s">
        <v>701</v>
      </c>
    </row>
    <row r="1779" spans="4:8" ht="12.75">
      <c r="D1779" s="129">
        <v>1700524.1149291992</v>
      </c>
      <c r="F1779" s="129">
        <v>19975</v>
      </c>
      <c r="G1779" s="129">
        <v>18100</v>
      </c>
      <c r="H1779" s="150" t="s">
        <v>480</v>
      </c>
    </row>
    <row r="1781" spans="4:8" ht="12.75">
      <c r="D1781" s="129">
        <v>1787772.449579239</v>
      </c>
      <c r="F1781" s="129">
        <v>20300</v>
      </c>
      <c r="G1781" s="129">
        <v>18250</v>
      </c>
      <c r="H1781" s="150" t="s">
        <v>481</v>
      </c>
    </row>
    <row r="1783" spans="1:10" ht="12.75">
      <c r="A1783" s="145" t="s">
        <v>1095</v>
      </c>
      <c r="C1783" s="151" t="s">
        <v>1096</v>
      </c>
      <c r="D1783" s="129">
        <v>1755359.507162094</v>
      </c>
      <c r="F1783" s="129">
        <v>20016.666666666668</v>
      </c>
      <c r="G1783" s="129">
        <v>18133.333333333332</v>
      </c>
      <c r="H1783" s="129">
        <v>1736274.9953775823</v>
      </c>
      <c r="I1783" s="129">
        <v>-0.0001</v>
      </c>
      <c r="J1783" s="129">
        <v>-0.0001</v>
      </c>
    </row>
    <row r="1784" spans="1:8" ht="12.75">
      <c r="A1784" s="128">
        <v>38389.17585648148</v>
      </c>
      <c r="C1784" s="151" t="s">
        <v>1097</v>
      </c>
      <c r="D1784" s="129">
        <v>47750.839433528985</v>
      </c>
      <c r="F1784" s="129">
        <v>264.96855159307745</v>
      </c>
      <c r="G1784" s="129">
        <v>104.08329997330664</v>
      </c>
      <c r="H1784" s="129">
        <v>47750.839433528985</v>
      </c>
    </row>
    <row r="1786" spans="3:8" ht="12.75">
      <c r="C1786" s="151" t="s">
        <v>1098</v>
      </c>
      <c r="D1786" s="129">
        <v>2.7202883078195312</v>
      </c>
      <c r="F1786" s="129">
        <v>1.323739641597389</v>
      </c>
      <c r="G1786" s="129">
        <v>0.5739887866175</v>
      </c>
      <c r="H1786" s="129">
        <v>2.7501887408765437</v>
      </c>
    </row>
    <row r="1787" spans="1:10" ht="12.75">
      <c r="A1787" s="145" t="s">
        <v>1087</v>
      </c>
      <c r="C1787" s="146" t="s">
        <v>1088</v>
      </c>
      <c r="D1787" s="146" t="s">
        <v>1089</v>
      </c>
      <c r="F1787" s="146" t="s">
        <v>1090</v>
      </c>
      <c r="G1787" s="146" t="s">
        <v>1091</v>
      </c>
      <c r="H1787" s="146" t="s">
        <v>1092</v>
      </c>
      <c r="I1787" s="147" t="s">
        <v>1093</v>
      </c>
      <c r="J1787" s="146" t="s">
        <v>1094</v>
      </c>
    </row>
    <row r="1788" spans="1:8" ht="12.75">
      <c r="A1788" s="148" t="s">
        <v>1229</v>
      </c>
      <c r="C1788" s="149">
        <v>285.2129999999888</v>
      </c>
      <c r="D1788" s="129">
        <v>715383.0012245178</v>
      </c>
      <c r="F1788" s="129">
        <v>12225</v>
      </c>
      <c r="G1788" s="129">
        <v>11525</v>
      </c>
      <c r="H1788" s="150" t="s">
        <v>482</v>
      </c>
    </row>
    <row r="1790" spans="4:8" ht="12.75">
      <c r="D1790" s="129">
        <v>770821.4078626633</v>
      </c>
      <c r="F1790" s="129">
        <v>12250</v>
      </c>
      <c r="G1790" s="129">
        <v>11450</v>
      </c>
      <c r="H1790" s="150" t="s">
        <v>483</v>
      </c>
    </row>
    <row r="1792" spans="4:8" ht="12.75">
      <c r="D1792" s="129">
        <v>765591.3944129944</v>
      </c>
      <c r="F1792" s="129">
        <v>12150</v>
      </c>
      <c r="G1792" s="129">
        <v>11625</v>
      </c>
      <c r="H1792" s="150" t="s">
        <v>484</v>
      </c>
    </row>
    <row r="1794" spans="1:10" ht="12.75">
      <c r="A1794" s="145" t="s">
        <v>1095</v>
      </c>
      <c r="C1794" s="151" t="s">
        <v>1096</v>
      </c>
      <c r="D1794" s="129">
        <v>750598.6011667252</v>
      </c>
      <c r="F1794" s="129">
        <v>12208.333333333332</v>
      </c>
      <c r="G1794" s="129">
        <v>11533.333333333332</v>
      </c>
      <c r="H1794" s="129">
        <v>738763.4452331488</v>
      </c>
      <c r="I1794" s="129">
        <v>-0.0001</v>
      </c>
      <c r="J1794" s="129">
        <v>-0.0001</v>
      </c>
    </row>
    <row r="1795" spans="1:8" ht="12.75">
      <c r="A1795" s="128">
        <v>38389.17653935185</v>
      </c>
      <c r="C1795" s="151" t="s">
        <v>1097</v>
      </c>
      <c r="D1795" s="129">
        <v>30609.510280927876</v>
      </c>
      <c r="F1795" s="129">
        <v>52.04164998665332</v>
      </c>
      <c r="G1795" s="129">
        <v>87.79711460710615</v>
      </c>
      <c r="H1795" s="129">
        <v>30609.510280927876</v>
      </c>
    </row>
    <row r="1797" spans="3:8" ht="12.75">
      <c r="C1797" s="151" t="s">
        <v>1098</v>
      </c>
      <c r="D1797" s="129">
        <v>4.07801323281827</v>
      </c>
      <c r="F1797" s="129">
        <v>0.4262797268531331</v>
      </c>
      <c r="G1797" s="129">
        <v>0.7612466584431173</v>
      </c>
      <c r="H1797" s="129">
        <v>4.143343918602757</v>
      </c>
    </row>
    <row r="1798" spans="1:10" ht="12.75">
      <c r="A1798" s="145" t="s">
        <v>1087</v>
      </c>
      <c r="C1798" s="146" t="s">
        <v>1088</v>
      </c>
      <c r="D1798" s="146" t="s">
        <v>1089</v>
      </c>
      <c r="F1798" s="146" t="s">
        <v>1090</v>
      </c>
      <c r="G1798" s="146" t="s">
        <v>1091</v>
      </c>
      <c r="H1798" s="146" t="s">
        <v>1092</v>
      </c>
      <c r="I1798" s="147" t="s">
        <v>1093</v>
      </c>
      <c r="J1798" s="146" t="s">
        <v>1094</v>
      </c>
    </row>
    <row r="1799" spans="1:8" ht="12.75">
      <c r="A1799" s="148" t="s">
        <v>1225</v>
      </c>
      <c r="C1799" s="149">
        <v>288.1579999998212</v>
      </c>
      <c r="D1799" s="129">
        <v>370465.9609570503</v>
      </c>
      <c r="F1799" s="129">
        <v>4180</v>
      </c>
      <c r="G1799" s="129">
        <v>3709.9999999962747</v>
      </c>
      <c r="H1799" s="150" t="s">
        <v>485</v>
      </c>
    </row>
    <row r="1801" spans="4:8" ht="12.75">
      <c r="D1801" s="129">
        <v>367176.15677309036</v>
      </c>
      <c r="F1801" s="129">
        <v>4180</v>
      </c>
      <c r="G1801" s="129">
        <v>3709.9999999962747</v>
      </c>
      <c r="H1801" s="150" t="s">
        <v>486</v>
      </c>
    </row>
    <row r="1803" spans="4:8" ht="12.75">
      <c r="D1803" s="129">
        <v>382908.6998066902</v>
      </c>
      <c r="F1803" s="129">
        <v>4180</v>
      </c>
      <c r="G1803" s="129">
        <v>3709.9999999962747</v>
      </c>
      <c r="H1803" s="150" t="s">
        <v>487</v>
      </c>
    </row>
    <row r="1805" spans="1:10" ht="12.75">
      <c r="A1805" s="145" t="s">
        <v>1095</v>
      </c>
      <c r="C1805" s="151" t="s">
        <v>1096</v>
      </c>
      <c r="D1805" s="129">
        <v>373516.93917894363</v>
      </c>
      <c r="F1805" s="129">
        <v>4180</v>
      </c>
      <c r="G1805" s="129">
        <v>3709.9999999962747</v>
      </c>
      <c r="H1805" s="129">
        <v>369575.57855947653</v>
      </c>
      <c r="I1805" s="129">
        <v>-0.0001</v>
      </c>
      <c r="J1805" s="129">
        <v>-0.0001</v>
      </c>
    </row>
    <row r="1806" spans="1:8" ht="12.75">
      <c r="A1806" s="128">
        <v>38389.17696759259</v>
      </c>
      <c r="C1806" s="151" t="s">
        <v>1097</v>
      </c>
      <c r="D1806" s="129">
        <v>8298.167186724315</v>
      </c>
      <c r="H1806" s="129">
        <v>8298.167186724315</v>
      </c>
    </row>
    <row r="1808" spans="3:8" ht="12.75">
      <c r="C1808" s="151" t="s">
        <v>1098</v>
      </c>
      <c r="D1808" s="129">
        <v>2.2216307525343173</v>
      </c>
      <c r="F1808" s="129">
        <v>0</v>
      </c>
      <c r="G1808" s="129">
        <v>0</v>
      </c>
      <c r="H1808" s="129">
        <v>2.245323465113341</v>
      </c>
    </row>
    <row r="1809" spans="1:10" ht="12.75">
      <c r="A1809" s="145" t="s">
        <v>1087</v>
      </c>
      <c r="C1809" s="146" t="s">
        <v>1088</v>
      </c>
      <c r="D1809" s="146" t="s">
        <v>1089</v>
      </c>
      <c r="F1809" s="146" t="s">
        <v>1090</v>
      </c>
      <c r="G1809" s="146" t="s">
        <v>1091</v>
      </c>
      <c r="H1809" s="146" t="s">
        <v>1092</v>
      </c>
      <c r="I1809" s="147" t="s">
        <v>1093</v>
      </c>
      <c r="J1809" s="146" t="s">
        <v>1094</v>
      </c>
    </row>
    <row r="1810" spans="1:8" ht="12.75">
      <c r="A1810" s="148" t="s">
        <v>1226</v>
      </c>
      <c r="C1810" s="149">
        <v>334.94100000010803</v>
      </c>
      <c r="D1810" s="129">
        <v>188994.74186897278</v>
      </c>
      <c r="F1810" s="129">
        <v>27700</v>
      </c>
      <c r="H1810" s="150" t="s">
        <v>488</v>
      </c>
    </row>
    <row r="1812" spans="4:8" ht="12.75">
      <c r="D1812" s="129">
        <v>183602.7895345688</v>
      </c>
      <c r="F1812" s="129">
        <v>28000</v>
      </c>
      <c r="H1812" s="150" t="s">
        <v>489</v>
      </c>
    </row>
    <row r="1814" spans="4:8" ht="12.75">
      <c r="D1814" s="129">
        <v>183368.28971004486</v>
      </c>
      <c r="F1814" s="129">
        <v>27900</v>
      </c>
      <c r="H1814" s="150" t="s">
        <v>490</v>
      </c>
    </row>
    <row r="1816" spans="1:10" ht="12.75">
      <c r="A1816" s="145" t="s">
        <v>1095</v>
      </c>
      <c r="C1816" s="151" t="s">
        <v>1096</v>
      </c>
      <c r="D1816" s="129">
        <v>185321.9403711955</v>
      </c>
      <c r="F1816" s="129">
        <v>27866.666666666664</v>
      </c>
      <c r="H1816" s="129">
        <v>157455.2737045288</v>
      </c>
      <c r="I1816" s="129">
        <v>-0.0001</v>
      </c>
      <c r="J1816" s="129">
        <v>-0.0001</v>
      </c>
    </row>
    <row r="1817" spans="1:8" ht="12.75">
      <c r="A1817" s="128">
        <v>38389.177395833336</v>
      </c>
      <c r="C1817" s="151" t="s">
        <v>1097</v>
      </c>
      <c r="D1817" s="129">
        <v>3182.899727210482</v>
      </c>
      <c r="F1817" s="129">
        <v>152.7525231651947</v>
      </c>
      <c r="H1817" s="129">
        <v>3182.899727210482</v>
      </c>
    </row>
    <row r="1819" spans="3:8" ht="12.75">
      <c r="C1819" s="151" t="s">
        <v>1098</v>
      </c>
      <c r="D1819" s="129">
        <v>1.7174975185535013</v>
      </c>
      <c r="F1819" s="129">
        <v>0.5481549874349094</v>
      </c>
      <c r="H1819" s="129">
        <v>2.0214627635675906</v>
      </c>
    </row>
    <row r="1820" spans="1:10" ht="12.75">
      <c r="A1820" s="145" t="s">
        <v>1087</v>
      </c>
      <c r="C1820" s="146" t="s">
        <v>1088</v>
      </c>
      <c r="D1820" s="146" t="s">
        <v>1089</v>
      </c>
      <c r="F1820" s="146" t="s">
        <v>1090</v>
      </c>
      <c r="G1820" s="146" t="s">
        <v>1091</v>
      </c>
      <c r="H1820" s="146" t="s">
        <v>1092</v>
      </c>
      <c r="I1820" s="147" t="s">
        <v>1093</v>
      </c>
      <c r="J1820" s="146" t="s">
        <v>1094</v>
      </c>
    </row>
    <row r="1821" spans="1:8" ht="12.75">
      <c r="A1821" s="148" t="s">
        <v>1230</v>
      </c>
      <c r="C1821" s="149">
        <v>393.36599999992177</v>
      </c>
      <c r="D1821" s="129">
        <v>4144224.9902153015</v>
      </c>
      <c r="F1821" s="129">
        <v>16700</v>
      </c>
      <c r="G1821" s="129">
        <v>14400</v>
      </c>
      <c r="H1821" s="150" t="s">
        <v>491</v>
      </c>
    </row>
    <row r="1823" spans="4:8" ht="12.75">
      <c r="D1823" s="129">
        <v>4015134.014064789</v>
      </c>
      <c r="F1823" s="129">
        <v>17300</v>
      </c>
      <c r="G1823" s="129">
        <v>13900</v>
      </c>
      <c r="H1823" s="150" t="s">
        <v>492</v>
      </c>
    </row>
    <row r="1825" spans="4:8" ht="12.75">
      <c r="D1825" s="129">
        <v>4206209.270011902</v>
      </c>
      <c r="F1825" s="129">
        <v>15800</v>
      </c>
      <c r="G1825" s="129">
        <v>14600</v>
      </c>
      <c r="H1825" s="150" t="s">
        <v>493</v>
      </c>
    </row>
    <row r="1827" spans="1:10" ht="12.75">
      <c r="A1827" s="145" t="s">
        <v>1095</v>
      </c>
      <c r="C1827" s="151" t="s">
        <v>1096</v>
      </c>
      <c r="D1827" s="129">
        <v>4121856.091430664</v>
      </c>
      <c r="F1827" s="129">
        <v>16600</v>
      </c>
      <c r="G1827" s="129">
        <v>14300</v>
      </c>
      <c r="H1827" s="129">
        <v>4106406.091430664</v>
      </c>
      <c r="I1827" s="129">
        <v>-0.0001</v>
      </c>
      <c r="J1827" s="129">
        <v>-0.0001</v>
      </c>
    </row>
    <row r="1828" spans="1:8" ht="12.75">
      <c r="A1828" s="128">
        <v>38389.1778587963</v>
      </c>
      <c r="C1828" s="151" t="s">
        <v>1097</v>
      </c>
      <c r="D1828" s="129">
        <v>97481.86540808501</v>
      </c>
      <c r="F1828" s="129">
        <v>754.983443527075</v>
      </c>
      <c r="G1828" s="129">
        <v>360.5551275463989</v>
      </c>
      <c r="H1828" s="129">
        <v>97481.86540808501</v>
      </c>
    </row>
    <row r="1830" spans="3:8" ht="12.75">
      <c r="C1830" s="151" t="s">
        <v>1098</v>
      </c>
      <c r="D1830" s="129">
        <v>2.3649992441693857</v>
      </c>
      <c r="F1830" s="129">
        <v>4.548093033295633</v>
      </c>
      <c r="G1830" s="129">
        <v>2.521364528296496</v>
      </c>
      <c r="H1830" s="129">
        <v>2.373897350569205</v>
      </c>
    </row>
    <row r="1831" spans="1:10" ht="12.75">
      <c r="A1831" s="145" t="s">
        <v>1087</v>
      </c>
      <c r="C1831" s="146" t="s">
        <v>1088</v>
      </c>
      <c r="D1831" s="146" t="s">
        <v>1089</v>
      </c>
      <c r="F1831" s="146" t="s">
        <v>1090</v>
      </c>
      <c r="G1831" s="146" t="s">
        <v>1091</v>
      </c>
      <c r="H1831" s="146" t="s">
        <v>1092</v>
      </c>
      <c r="I1831" s="147" t="s">
        <v>1093</v>
      </c>
      <c r="J1831" s="146" t="s">
        <v>1094</v>
      </c>
    </row>
    <row r="1832" spans="1:8" ht="12.75">
      <c r="A1832" s="148" t="s">
        <v>1224</v>
      </c>
      <c r="C1832" s="149">
        <v>396.15199999976903</v>
      </c>
      <c r="D1832" s="129">
        <v>5052714.781845093</v>
      </c>
      <c r="F1832" s="129">
        <v>94900</v>
      </c>
      <c r="G1832" s="129">
        <v>92700</v>
      </c>
      <c r="H1832" s="150" t="s">
        <v>494</v>
      </c>
    </row>
    <row r="1834" spans="4:8" ht="12.75">
      <c r="D1834" s="129">
        <v>5342052.630386353</v>
      </c>
      <c r="F1834" s="129">
        <v>95500</v>
      </c>
      <c r="G1834" s="129">
        <v>95300</v>
      </c>
      <c r="H1834" s="150" t="s">
        <v>495</v>
      </c>
    </row>
    <row r="1836" spans="4:8" ht="12.75">
      <c r="D1836" s="129">
        <v>5133138.164970398</v>
      </c>
      <c r="F1836" s="129">
        <v>94100</v>
      </c>
      <c r="G1836" s="129">
        <v>93100</v>
      </c>
      <c r="H1836" s="150" t="s">
        <v>496</v>
      </c>
    </row>
    <row r="1838" spans="1:10" ht="12.75">
      <c r="A1838" s="145" t="s">
        <v>1095</v>
      </c>
      <c r="C1838" s="151" t="s">
        <v>1096</v>
      </c>
      <c r="D1838" s="129">
        <v>5175968.525733948</v>
      </c>
      <c r="F1838" s="129">
        <v>94833.33333333334</v>
      </c>
      <c r="G1838" s="129">
        <v>93700</v>
      </c>
      <c r="H1838" s="129">
        <v>5081695.794858007</v>
      </c>
      <c r="I1838" s="129">
        <v>-0.0001</v>
      </c>
      <c r="J1838" s="129">
        <v>-0.0001</v>
      </c>
    </row>
    <row r="1839" spans="1:8" ht="12.75">
      <c r="A1839" s="128">
        <v>38389.17832175926</v>
      </c>
      <c r="C1839" s="151" t="s">
        <v>1097</v>
      </c>
      <c r="D1839" s="129">
        <v>149348.3428162942</v>
      </c>
      <c r="F1839" s="129">
        <v>702.3769168568492</v>
      </c>
      <c r="G1839" s="129">
        <v>1400</v>
      </c>
      <c r="H1839" s="129">
        <v>149348.3428162942</v>
      </c>
    </row>
    <row r="1841" spans="3:8" ht="12.75">
      <c r="C1841" s="151" t="s">
        <v>1098</v>
      </c>
      <c r="D1841" s="129">
        <v>2.885418295605202</v>
      </c>
      <c r="F1841" s="129">
        <v>0.7406434975643402</v>
      </c>
      <c r="G1841" s="129">
        <v>1.4941302027748133</v>
      </c>
      <c r="H1841" s="129">
        <v>2.9389469351434743</v>
      </c>
    </row>
    <row r="1842" spans="1:10" ht="12.75">
      <c r="A1842" s="145" t="s">
        <v>1087</v>
      </c>
      <c r="C1842" s="146" t="s">
        <v>1088</v>
      </c>
      <c r="D1842" s="146" t="s">
        <v>1089</v>
      </c>
      <c r="F1842" s="146" t="s">
        <v>1090</v>
      </c>
      <c r="G1842" s="146" t="s">
        <v>1091</v>
      </c>
      <c r="H1842" s="146" t="s">
        <v>1092</v>
      </c>
      <c r="I1842" s="147" t="s">
        <v>1093</v>
      </c>
      <c r="J1842" s="146" t="s">
        <v>1094</v>
      </c>
    </row>
    <row r="1843" spans="1:8" ht="12.75">
      <c r="A1843" s="148" t="s">
        <v>1231</v>
      </c>
      <c r="C1843" s="149">
        <v>589.5920000001788</v>
      </c>
      <c r="D1843" s="129">
        <v>400921.5134859085</v>
      </c>
      <c r="F1843" s="129">
        <v>3859.9999999962747</v>
      </c>
      <c r="G1843" s="129">
        <v>3220</v>
      </c>
      <c r="H1843" s="150" t="s">
        <v>497</v>
      </c>
    </row>
    <row r="1845" spans="4:8" ht="12.75">
      <c r="D1845" s="129">
        <v>449967.7673330307</v>
      </c>
      <c r="F1845" s="129">
        <v>3709.9999999962747</v>
      </c>
      <c r="G1845" s="129">
        <v>3380</v>
      </c>
      <c r="H1845" s="150" t="s">
        <v>498</v>
      </c>
    </row>
    <row r="1847" spans="4:8" ht="12.75">
      <c r="D1847" s="129">
        <v>417506.83758306503</v>
      </c>
      <c r="F1847" s="129">
        <v>3830</v>
      </c>
      <c r="G1847" s="129">
        <v>3230</v>
      </c>
      <c r="H1847" s="150" t="s">
        <v>499</v>
      </c>
    </row>
    <row r="1849" spans="1:10" ht="12.75">
      <c r="A1849" s="145" t="s">
        <v>1095</v>
      </c>
      <c r="C1849" s="151" t="s">
        <v>1096</v>
      </c>
      <c r="D1849" s="129">
        <v>422798.7061340014</v>
      </c>
      <c r="F1849" s="129">
        <v>3799.999999997516</v>
      </c>
      <c r="G1849" s="129">
        <v>3276.666666666667</v>
      </c>
      <c r="H1849" s="129">
        <v>419260.3728006693</v>
      </c>
      <c r="I1849" s="129">
        <v>-0.0001</v>
      </c>
      <c r="J1849" s="129">
        <v>-0.0001</v>
      </c>
    </row>
    <row r="1850" spans="1:8" ht="12.75">
      <c r="A1850" s="128">
        <v>38389.178819444445</v>
      </c>
      <c r="C1850" s="151" t="s">
        <v>1097</v>
      </c>
      <c r="D1850" s="129">
        <v>24947.67842263835</v>
      </c>
      <c r="F1850" s="129">
        <v>79.3725393326386</v>
      </c>
      <c r="G1850" s="129">
        <v>89.62886439832502</v>
      </c>
      <c r="H1850" s="129">
        <v>24947.67842263835</v>
      </c>
    </row>
    <row r="1852" spans="3:8" ht="12.75">
      <c r="C1852" s="151" t="s">
        <v>1098</v>
      </c>
      <c r="D1852" s="129">
        <v>5.900604249893673</v>
      </c>
      <c r="F1852" s="129">
        <v>2.088751035070802</v>
      </c>
      <c r="G1852" s="129">
        <v>2.7353671739061554</v>
      </c>
      <c r="H1852" s="129">
        <v>5.950402194222948</v>
      </c>
    </row>
    <row r="1853" spans="1:10" ht="12.75">
      <c r="A1853" s="145" t="s">
        <v>1087</v>
      </c>
      <c r="C1853" s="146" t="s">
        <v>1088</v>
      </c>
      <c r="D1853" s="146" t="s">
        <v>1089</v>
      </c>
      <c r="F1853" s="146" t="s">
        <v>1090</v>
      </c>
      <c r="G1853" s="146" t="s">
        <v>1091</v>
      </c>
      <c r="H1853" s="146" t="s">
        <v>1092</v>
      </c>
      <c r="I1853" s="147" t="s">
        <v>1093</v>
      </c>
      <c r="J1853" s="146" t="s">
        <v>1094</v>
      </c>
    </row>
    <row r="1854" spans="1:8" ht="12.75">
      <c r="A1854" s="148" t="s">
        <v>1232</v>
      </c>
      <c r="C1854" s="149">
        <v>766.4900000002235</v>
      </c>
      <c r="D1854" s="129">
        <v>2785.3425208739936</v>
      </c>
      <c r="F1854" s="129">
        <v>1757</v>
      </c>
      <c r="G1854" s="129">
        <v>1624</v>
      </c>
      <c r="H1854" s="150" t="s">
        <v>500</v>
      </c>
    </row>
    <row r="1856" spans="4:8" ht="12.75">
      <c r="D1856" s="129">
        <v>2847.5859509669244</v>
      </c>
      <c r="F1856" s="129">
        <v>1795.0000000018626</v>
      </c>
      <c r="G1856" s="129">
        <v>1691</v>
      </c>
      <c r="H1856" s="150" t="s">
        <v>501</v>
      </c>
    </row>
    <row r="1858" spans="4:8" ht="12.75">
      <c r="D1858" s="129">
        <v>2910.2195243798196</v>
      </c>
      <c r="F1858" s="129">
        <v>1781</v>
      </c>
      <c r="G1858" s="129">
        <v>1822</v>
      </c>
      <c r="H1858" s="150" t="s">
        <v>502</v>
      </c>
    </row>
    <row r="1860" spans="1:10" ht="12.75">
      <c r="A1860" s="145" t="s">
        <v>1095</v>
      </c>
      <c r="C1860" s="151" t="s">
        <v>1096</v>
      </c>
      <c r="D1860" s="129">
        <v>2847.7159987402456</v>
      </c>
      <c r="F1860" s="129">
        <v>1777.6666666672877</v>
      </c>
      <c r="G1860" s="129">
        <v>1712.3333333333335</v>
      </c>
      <c r="H1860" s="129">
        <v>1103.990795487915</v>
      </c>
      <c r="I1860" s="129">
        <v>-0.0001</v>
      </c>
      <c r="J1860" s="129">
        <v>-0.0001</v>
      </c>
    </row>
    <row r="1861" spans="1:8" ht="12.75">
      <c r="A1861" s="128">
        <v>38389.17931712963</v>
      </c>
      <c r="C1861" s="151" t="s">
        <v>1097</v>
      </c>
      <c r="D1861" s="129">
        <v>62.438603327322795</v>
      </c>
      <c r="F1861" s="129">
        <v>19.21804707471384</v>
      </c>
      <c r="G1861" s="129">
        <v>100.7091521825764</v>
      </c>
      <c r="H1861" s="129">
        <v>62.438603327322795</v>
      </c>
    </row>
    <row r="1863" spans="3:8" ht="12.75">
      <c r="C1863" s="151" t="s">
        <v>1098</v>
      </c>
      <c r="D1863" s="129">
        <v>2.192585333472299</v>
      </c>
      <c r="F1863" s="129">
        <v>1.0810827156220022</v>
      </c>
      <c r="G1863" s="129">
        <v>5.881398803732319</v>
      </c>
      <c r="H1863" s="129">
        <v>5.655717745339327</v>
      </c>
    </row>
    <row r="1864" spans="1:16" ht="12.75">
      <c r="A1864" s="139" t="s">
        <v>1177</v>
      </c>
      <c r="B1864" s="134" t="s">
        <v>503</v>
      </c>
      <c r="D1864" s="139" t="s">
        <v>1178</v>
      </c>
      <c r="E1864" s="134" t="s">
        <v>1179</v>
      </c>
      <c r="F1864" s="135" t="s">
        <v>1247</v>
      </c>
      <c r="G1864" s="140" t="s">
        <v>1181</v>
      </c>
      <c r="H1864" s="141">
        <v>2</v>
      </c>
      <c r="I1864" s="142" t="s">
        <v>1182</v>
      </c>
      <c r="J1864" s="141">
        <v>2</v>
      </c>
      <c r="K1864" s="140" t="s">
        <v>1183</v>
      </c>
      <c r="L1864" s="143">
        <v>1</v>
      </c>
      <c r="M1864" s="140" t="s">
        <v>1184</v>
      </c>
      <c r="N1864" s="144">
        <v>1</v>
      </c>
      <c r="O1864" s="140" t="s">
        <v>1185</v>
      </c>
      <c r="P1864" s="144">
        <v>1</v>
      </c>
    </row>
    <row r="1866" spans="1:10" ht="12.75">
      <c r="A1866" s="145" t="s">
        <v>1087</v>
      </c>
      <c r="C1866" s="146" t="s">
        <v>1088</v>
      </c>
      <c r="D1866" s="146" t="s">
        <v>1089</v>
      </c>
      <c r="F1866" s="146" t="s">
        <v>1090</v>
      </c>
      <c r="G1866" s="146" t="s">
        <v>1091</v>
      </c>
      <c r="H1866" s="146" t="s">
        <v>1092</v>
      </c>
      <c r="I1866" s="147" t="s">
        <v>1093</v>
      </c>
      <c r="J1866" s="146" t="s">
        <v>1094</v>
      </c>
    </row>
    <row r="1867" spans="1:8" ht="12.75">
      <c r="A1867" s="148" t="s">
        <v>1209</v>
      </c>
      <c r="C1867" s="149">
        <v>178.2290000000503</v>
      </c>
      <c r="D1867" s="129">
        <v>333.9991517942399</v>
      </c>
      <c r="F1867" s="129">
        <v>265</v>
      </c>
      <c r="G1867" s="129">
        <v>247.00000000023283</v>
      </c>
      <c r="H1867" s="150" t="s">
        <v>504</v>
      </c>
    </row>
    <row r="1869" spans="4:8" ht="12.75">
      <c r="D1869" s="129">
        <v>305.5</v>
      </c>
      <c r="F1869" s="129">
        <v>271</v>
      </c>
      <c r="G1869" s="129">
        <v>293</v>
      </c>
      <c r="H1869" s="150" t="s">
        <v>505</v>
      </c>
    </row>
    <row r="1871" spans="4:8" ht="12.75">
      <c r="D1871" s="129">
        <v>284</v>
      </c>
      <c r="F1871" s="129">
        <v>264</v>
      </c>
      <c r="G1871" s="129">
        <v>250</v>
      </c>
      <c r="H1871" s="150" t="s">
        <v>506</v>
      </c>
    </row>
    <row r="1873" spans="1:8" ht="12.75">
      <c r="A1873" s="145" t="s">
        <v>1095</v>
      </c>
      <c r="C1873" s="151" t="s">
        <v>1096</v>
      </c>
      <c r="D1873" s="129">
        <v>307.83305059808</v>
      </c>
      <c r="F1873" s="129">
        <v>266.6666666666667</v>
      </c>
      <c r="G1873" s="129">
        <v>263.33333333341096</v>
      </c>
      <c r="H1873" s="129">
        <v>43.537374168457106</v>
      </c>
    </row>
    <row r="1874" spans="1:8" ht="12.75">
      <c r="A1874" s="128">
        <v>38389.18158564815</v>
      </c>
      <c r="C1874" s="151" t="s">
        <v>1097</v>
      </c>
      <c r="D1874" s="129">
        <v>25.08109126126224</v>
      </c>
      <c r="F1874" s="129">
        <v>3.7859388972001824</v>
      </c>
      <c r="G1874" s="129">
        <v>25.735837529202758</v>
      </c>
      <c r="H1874" s="129">
        <v>25.08109126126224</v>
      </c>
    </row>
    <row r="1876" spans="3:8" ht="12.75">
      <c r="C1876" s="151" t="s">
        <v>1098</v>
      </c>
      <c r="D1876" s="129">
        <v>8.147627817264231</v>
      </c>
      <c r="F1876" s="129">
        <v>1.4197270864500684</v>
      </c>
      <c r="G1876" s="129">
        <v>9.77310285918804</v>
      </c>
      <c r="H1876" s="129">
        <v>57.608185473513316</v>
      </c>
    </row>
    <row r="1877" spans="1:10" ht="12.75">
      <c r="A1877" s="145" t="s">
        <v>1087</v>
      </c>
      <c r="C1877" s="146" t="s">
        <v>1088</v>
      </c>
      <c r="D1877" s="146" t="s">
        <v>1089</v>
      </c>
      <c r="F1877" s="146" t="s">
        <v>1090</v>
      </c>
      <c r="G1877" s="146" t="s">
        <v>1091</v>
      </c>
      <c r="H1877" s="146" t="s">
        <v>1092</v>
      </c>
      <c r="I1877" s="147" t="s">
        <v>1093</v>
      </c>
      <c r="J1877" s="146" t="s">
        <v>1094</v>
      </c>
    </row>
    <row r="1878" spans="1:8" ht="12.75">
      <c r="A1878" s="148" t="s">
        <v>1225</v>
      </c>
      <c r="C1878" s="149">
        <v>251.61100000003353</v>
      </c>
      <c r="D1878" s="129">
        <v>3468077.2420539856</v>
      </c>
      <c r="F1878" s="129">
        <v>26500</v>
      </c>
      <c r="G1878" s="129">
        <v>23500</v>
      </c>
      <c r="H1878" s="150" t="s">
        <v>507</v>
      </c>
    </row>
    <row r="1880" spans="4:8" ht="12.75">
      <c r="D1880" s="129">
        <v>3724870.335456848</v>
      </c>
      <c r="F1880" s="129">
        <v>27200</v>
      </c>
      <c r="G1880" s="129">
        <v>23400</v>
      </c>
      <c r="H1880" s="150" t="s">
        <v>508</v>
      </c>
    </row>
    <row r="1882" spans="4:8" ht="12.75">
      <c r="D1882" s="129">
        <v>3536827.3835983276</v>
      </c>
      <c r="F1882" s="129">
        <v>26400</v>
      </c>
      <c r="G1882" s="129">
        <v>24300</v>
      </c>
      <c r="H1882" s="150" t="s">
        <v>509</v>
      </c>
    </row>
    <row r="1884" spans="1:10" ht="12.75">
      <c r="A1884" s="145" t="s">
        <v>1095</v>
      </c>
      <c r="C1884" s="151" t="s">
        <v>1096</v>
      </c>
      <c r="D1884" s="129">
        <v>3576591.6537030535</v>
      </c>
      <c r="F1884" s="129">
        <v>26700</v>
      </c>
      <c r="G1884" s="129">
        <v>23733.333333333336</v>
      </c>
      <c r="H1884" s="129">
        <v>3551389.6091612508</v>
      </c>
      <c r="I1884" s="129">
        <v>-0.0001</v>
      </c>
      <c r="J1884" s="129">
        <v>-0.0001</v>
      </c>
    </row>
    <row r="1885" spans="1:8" ht="12.75">
      <c r="A1885" s="128">
        <v>38389.18209490741</v>
      </c>
      <c r="C1885" s="151" t="s">
        <v>1097</v>
      </c>
      <c r="D1885" s="129">
        <v>132934.46162516827</v>
      </c>
      <c r="F1885" s="129">
        <v>435.88989435406734</v>
      </c>
      <c r="G1885" s="129">
        <v>493.28828623162474</v>
      </c>
      <c r="H1885" s="129">
        <v>132934.46162516827</v>
      </c>
    </row>
    <row r="1887" spans="3:8" ht="12.75">
      <c r="C1887" s="151" t="s">
        <v>1098</v>
      </c>
      <c r="D1887" s="129">
        <v>3.7167916971324773</v>
      </c>
      <c r="F1887" s="129">
        <v>1.632546420801751</v>
      </c>
      <c r="G1887" s="129">
        <v>2.0784618801894297</v>
      </c>
      <c r="H1887" s="129">
        <v>3.743167499342998</v>
      </c>
    </row>
    <row r="1888" spans="1:10" ht="12.75">
      <c r="A1888" s="145" t="s">
        <v>1087</v>
      </c>
      <c r="C1888" s="146" t="s">
        <v>1088</v>
      </c>
      <c r="D1888" s="146" t="s">
        <v>1089</v>
      </c>
      <c r="F1888" s="146" t="s">
        <v>1090</v>
      </c>
      <c r="G1888" s="146" t="s">
        <v>1091</v>
      </c>
      <c r="H1888" s="146" t="s">
        <v>1092</v>
      </c>
      <c r="I1888" s="147" t="s">
        <v>1093</v>
      </c>
      <c r="J1888" s="146" t="s">
        <v>1094</v>
      </c>
    </row>
    <row r="1889" spans="1:8" ht="12.75">
      <c r="A1889" s="148" t="s">
        <v>1228</v>
      </c>
      <c r="C1889" s="149">
        <v>257.6099999998696</v>
      </c>
      <c r="D1889" s="129">
        <v>248938.74170136452</v>
      </c>
      <c r="F1889" s="129">
        <v>10995</v>
      </c>
      <c r="G1889" s="129">
        <v>9542.5</v>
      </c>
      <c r="H1889" s="150" t="s">
        <v>510</v>
      </c>
    </row>
    <row r="1891" spans="4:8" ht="12.75">
      <c r="D1891" s="129">
        <v>271434.5357542038</v>
      </c>
      <c r="F1891" s="129">
        <v>10672.5</v>
      </c>
      <c r="G1891" s="129">
        <v>9652.5</v>
      </c>
      <c r="H1891" s="150" t="s">
        <v>511</v>
      </c>
    </row>
    <row r="1893" spans="4:8" ht="12.75">
      <c r="D1893" s="129">
        <v>261673.18313264847</v>
      </c>
      <c r="F1893" s="129">
        <v>10610</v>
      </c>
      <c r="G1893" s="129">
        <v>9680</v>
      </c>
      <c r="H1893" s="150" t="s">
        <v>512</v>
      </c>
    </row>
    <row r="1895" spans="1:10" ht="12.75">
      <c r="A1895" s="145" t="s">
        <v>1095</v>
      </c>
      <c r="C1895" s="151" t="s">
        <v>1096</v>
      </c>
      <c r="D1895" s="129">
        <v>260682.1535294056</v>
      </c>
      <c r="F1895" s="129">
        <v>10759.166666666668</v>
      </c>
      <c r="G1895" s="129">
        <v>9625</v>
      </c>
      <c r="H1895" s="129">
        <v>250490.07019607228</v>
      </c>
      <c r="I1895" s="129">
        <v>-0.0001</v>
      </c>
      <c r="J1895" s="129">
        <v>-0.0001</v>
      </c>
    </row>
    <row r="1896" spans="1:8" ht="12.75">
      <c r="A1896" s="128">
        <v>38389.18274305556</v>
      </c>
      <c r="C1896" s="151" t="s">
        <v>1097</v>
      </c>
      <c r="D1896" s="129">
        <v>11280.593613495059</v>
      </c>
      <c r="F1896" s="129">
        <v>206.61457676875878</v>
      </c>
      <c r="G1896" s="129">
        <v>72.75816105427624</v>
      </c>
      <c r="H1896" s="129">
        <v>11280.593613495059</v>
      </c>
    </row>
    <row r="1898" spans="3:8" ht="12.75">
      <c r="C1898" s="151" t="s">
        <v>1098</v>
      </c>
      <c r="D1898" s="129">
        <v>4.3273363599179335</v>
      </c>
      <c r="F1898" s="129">
        <v>1.9203585479243328</v>
      </c>
      <c r="G1898" s="129">
        <v>0.7559289460184544</v>
      </c>
      <c r="H1898" s="129">
        <v>4.503409498294732</v>
      </c>
    </row>
    <row r="1899" spans="1:10" ht="12.75">
      <c r="A1899" s="145" t="s">
        <v>1087</v>
      </c>
      <c r="C1899" s="146" t="s">
        <v>1088</v>
      </c>
      <c r="D1899" s="146" t="s">
        <v>1089</v>
      </c>
      <c r="F1899" s="146" t="s">
        <v>1090</v>
      </c>
      <c r="G1899" s="146" t="s">
        <v>1091</v>
      </c>
      <c r="H1899" s="146" t="s">
        <v>1092</v>
      </c>
      <c r="I1899" s="147" t="s">
        <v>1093</v>
      </c>
      <c r="J1899" s="146" t="s">
        <v>1094</v>
      </c>
    </row>
    <row r="1900" spans="1:8" ht="12.75">
      <c r="A1900" s="148" t="s">
        <v>1227</v>
      </c>
      <c r="C1900" s="149">
        <v>259.9399999999441</v>
      </c>
      <c r="D1900" s="129">
        <v>2069805.768404007</v>
      </c>
      <c r="F1900" s="129">
        <v>20475</v>
      </c>
      <c r="G1900" s="129">
        <v>18925</v>
      </c>
      <c r="H1900" s="150" t="s">
        <v>513</v>
      </c>
    </row>
    <row r="1902" spans="4:8" ht="12.75">
      <c r="D1902" s="129">
        <v>2002424.5654411316</v>
      </c>
      <c r="F1902" s="129">
        <v>20275</v>
      </c>
      <c r="G1902" s="129">
        <v>18950</v>
      </c>
      <c r="H1902" s="150" t="s">
        <v>514</v>
      </c>
    </row>
    <row r="1904" spans="4:8" ht="12.75">
      <c r="D1904" s="129">
        <v>2095624.7421951294</v>
      </c>
      <c r="F1904" s="129">
        <v>20175</v>
      </c>
      <c r="G1904" s="129">
        <v>18850</v>
      </c>
      <c r="H1904" s="150" t="s">
        <v>515</v>
      </c>
    </row>
    <row r="1906" spans="1:10" ht="12.75">
      <c r="A1906" s="145" t="s">
        <v>1095</v>
      </c>
      <c r="C1906" s="151" t="s">
        <v>1096</v>
      </c>
      <c r="D1906" s="129">
        <v>2055951.6920134225</v>
      </c>
      <c r="F1906" s="129">
        <v>20308.333333333332</v>
      </c>
      <c r="G1906" s="129">
        <v>18908.333333333332</v>
      </c>
      <c r="H1906" s="129">
        <v>2036336.2879730186</v>
      </c>
      <c r="I1906" s="129">
        <v>-0.0001</v>
      </c>
      <c r="J1906" s="129">
        <v>-0.0001</v>
      </c>
    </row>
    <row r="1907" spans="1:8" ht="12.75">
      <c r="A1907" s="128">
        <v>38389.18341435185</v>
      </c>
      <c r="C1907" s="151" t="s">
        <v>1097</v>
      </c>
      <c r="D1907" s="129">
        <v>48119.848412271625</v>
      </c>
      <c r="F1907" s="129">
        <v>152.7525231651947</v>
      </c>
      <c r="G1907" s="129">
        <v>52.04164998665332</v>
      </c>
      <c r="H1907" s="129">
        <v>48119.848412271625</v>
      </c>
    </row>
    <row r="1909" spans="3:8" ht="12.75">
      <c r="C1909" s="151" t="s">
        <v>1098</v>
      </c>
      <c r="D1909" s="129">
        <v>2.340514546095545</v>
      </c>
      <c r="F1909" s="129">
        <v>0.7521667123440037</v>
      </c>
      <c r="G1909" s="129">
        <v>0.27523129124717494</v>
      </c>
      <c r="H1909" s="129">
        <v>2.363060006172675</v>
      </c>
    </row>
    <row r="1910" spans="1:10" ht="12.75">
      <c r="A1910" s="145" t="s">
        <v>1087</v>
      </c>
      <c r="C1910" s="146" t="s">
        <v>1088</v>
      </c>
      <c r="D1910" s="146" t="s">
        <v>1089</v>
      </c>
      <c r="F1910" s="146" t="s">
        <v>1090</v>
      </c>
      <c r="G1910" s="146" t="s">
        <v>1091</v>
      </c>
      <c r="H1910" s="146" t="s">
        <v>1092</v>
      </c>
      <c r="I1910" s="147" t="s">
        <v>1093</v>
      </c>
      <c r="J1910" s="146" t="s">
        <v>1094</v>
      </c>
    </row>
    <row r="1911" spans="1:8" ht="12.75">
      <c r="A1911" s="148" t="s">
        <v>1229</v>
      </c>
      <c r="C1911" s="149">
        <v>285.2129999999888</v>
      </c>
      <c r="D1911" s="129">
        <v>1007415.0114297867</v>
      </c>
      <c r="F1911" s="129">
        <v>12575</v>
      </c>
      <c r="G1911" s="129">
        <v>12600</v>
      </c>
      <c r="H1911" s="150" t="s">
        <v>516</v>
      </c>
    </row>
    <row r="1913" spans="4:8" ht="12.75">
      <c r="D1913" s="129">
        <v>1085536.9188022614</v>
      </c>
      <c r="F1913" s="129">
        <v>12600</v>
      </c>
      <c r="G1913" s="129">
        <v>12600</v>
      </c>
      <c r="H1913" s="150" t="s">
        <v>517</v>
      </c>
    </row>
    <row r="1915" spans="4:8" ht="12.75">
      <c r="D1915" s="129">
        <v>1025167.2124652863</v>
      </c>
      <c r="F1915" s="129">
        <v>12625</v>
      </c>
      <c r="G1915" s="129">
        <v>12475</v>
      </c>
      <c r="H1915" s="150" t="s">
        <v>518</v>
      </c>
    </row>
    <row r="1917" spans="1:10" ht="12.75">
      <c r="A1917" s="145" t="s">
        <v>1095</v>
      </c>
      <c r="C1917" s="151" t="s">
        <v>1096</v>
      </c>
      <c r="D1917" s="129">
        <v>1039373.047565778</v>
      </c>
      <c r="F1917" s="129">
        <v>12600</v>
      </c>
      <c r="G1917" s="129">
        <v>12558.333333333332</v>
      </c>
      <c r="H1917" s="129">
        <v>1026796.0832077384</v>
      </c>
      <c r="I1917" s="129">
        <v>-0.0001</v>
      </c>
      <c r="J1917" s="129">
        <v>-0.0001</v>
      </c>
    </row>
    <row r="1918" spans="1:8" ht="12.75">
      <c r="A1918" s="128">
        <v>38389.18409722222</v>
      </c>
      <c r="C1918" s="151" t="s">
        <v>1097</v>
      </c>
      <c r="D1918" s="129">
        <v>40952.56299739523</v>
      </c>
      <c r="F1918" s="129">
        <v>25</v>
      </c>
      <c r="G1918" s="129">
        <v>72.16878364870323</v>
      </c>
      <c r="H1918" s="129">
        <v>40952.56299739523</v>
      </c>
    </row>
    <row r="1920" spans="3:8" ht="12.75">
      <c r="C1920" s="151" t="s">
        <v>1098</v>
      </c>
      <c r="D1920" s="129">
        <v>3.940121700606586</v>
      </c>
      <c r="F1920" s="129">
        <v>0.19841269841269843</v>
      </c>
      <c r="G1920" s="129">
        <v>0.5746684829359249</v>
      </c>
      <c r="H1920" s="129">
        <v>3.988383250300131</v>
      </c>
    </row>
    <row r="1921" spans="1:10" ht="12.75">
      <c r="A1921" s="145" t="s">
        <v>1087</v>
      </c>
      <c r="C1921" s="146" t="s">
        <v>1088</v>
      </c>
      <c r="D1921" s="146" t="s">
        <v>1089</v>
      </c>
      <c r="F1921" s="146" t="s">
        <v>1090</v>
      </c>
      <c r="G1921" s="146" t="s">
        <v>1091</v>
      </c>
      <c r="H1921" s="146" t="s">
        <v>1092</v>
      </c>
      <c r="I1921" s="147" t="s">
        <v>1093</v>
      </c>
      <c r="J1921" s="146" t="s">
        <v>1094</v>
      </c>
    </row>
    <row r="1922" spans="1:8" ht="12.75">
      <c r="A1922" s="148" t="s">
        <v>1225</v>
      </c>
      <c r="C1922" s="149">
        <v>288.1579999998212</v>
      </c>
      <c r="D1922" s="129">
        <v>360434.9013094902</v>
      </c>
      <c r="F1922" s="129">
        <v>3920</v>
      </c>
      <c r="G1922" s="129">
        <v>3920</v>
      </c>
      <c r="H1922" s="150" t="s">
        <v>519</v>
      </c>
    </row>
    <row r="1924" spans="4:8" ht="12.75">
      <c r="D1924" s="129">
        <v>369337.24237012863</v>
      </c>
      <c r="F1924" s="129">
        <v>3920</v>
      </c>
      <c r="G1924" s="129">
        <v>3920</v>
      </c>
      <c r="H1924" s="150" t="s">
        <v>520</v>
      </c>
    </row>
    <row r="1926" spans="4:8" ht="12.75">
      <c r="D1926" s="129">
        <v>342995.2361049652</v>
      </c>
      <c r="F1926" s="129">
        <v>3920</v>
      </c>
      <c r="G1926" s="129">
        <v>3920</v>
      </c>
      <c r="H1926" s="150" t="s">
        <v>521</v>
      </c>
    </row>
    <row r="1928" spans="1:10" ht="12.75">
      <c r="A1928" s="145" t="s">
        <v>1095</v>
      </c>
      <c r="C1928" s="151" t="s">
        <v>1096</v>
      </c>
      <c r="D1928" s="129">
        <v>357589.1265948614</v>
      </c>
      <c r="F1928" s="129">
        <v>3920</v>
      </c>
      <c r="G1928" s="129">
        <v>3920</v>
      </c>
      <c r="H1928" s="129">
        <v>353669.1265948614</v>
      </c>
      <c r="I1928" s="129">
        <v>-0.0001</v>
      </c>
      <c r="J1928" s="129">
        <v>-0.0001</v>
      </c>
    </row>
    <row r="1929" spans="1:8" ht="12.75">
      <c r="A1929" s="128">
        <v>38389.184525462966</v>
      </c>
      <c r="C1929" s="151" t="s">
        <v>1097</v>
      </c>
      <c r="D1929" s="129">
        <v>13399.595098855832</v>
      </c>
      <c r="H1929" s="129">
        <v>13399.595098855832</v>
      </c>
    </row>
    <row r="1931" spans="3:8" ht="12.75">
      <c r="C1931" s="151" t="s">
        <v>1098</v>
      </c>
      <c r="D1931" s="129">
        <v>3.747204291823225</v>
      </c>
      <c r="F1931" s="129">
        <v>0</v>
      </c>
      <c r="G1931" s="129">
        <v>0</v>
      </c>
      <c r="H1931" s="129">
        <v>3.7887375773700116</v>
      </c>
    </row>
    <row r="1932" spans="1:10" ht="12.75">
      <c r="A1932" s="145" t="s">
        <v>1087</v>
      </c>
      <c r="C1932" s="146" t="s">
        <v>1088</v>
      </c>
      <c r="D1932" s="146" t="s">
        <v>1089</v>
      </c>
      <c r="F1932" s="146" t="s">
        <v>1090</v>
      </c>
      <c r="G1932" s="146" t="s">
        <v>1091</v>
      </c>
      <c r="H1932" s="146" t="s">
        <v>1092</v>
      </c>
      <c r="I1932" s="147" t="s">
        <v>1093</v>
      </c>
      <c r="J1932" s="146" t="s">
        <v>1094</v>
      </c>
    </row>
    <row r="1933" spans="1:8" ht="12.75">
      <c r="A1933" s="148" t="s">
        <v>1226</v>
      </c>
      <c r="C1933" s="149">
        <v>334.94100000010803</v>
      </c>
      <c r="D1933" s="129">
        <v>186927.41901135445</v>
      </c>
      <c r="F1933" s="129">
        <v>27800</v>
      </c>
      <c r="H1933" s="150" t="s">
        <v>522</v>
      </c>
    </row>
    <row r="1935" spans="4:8" ht="12.75">
      <c r="D1935" s="129">
        <v>193580.3742492199</v>
      </c>
      <c r="F1935" s="129">
        <v>27900</v>
      </c>
      <c r="H1935" s="150" t="s">
        <v>523</v>
      </c>
    </row>
    <row r="1937" spans="4:8" ht="12.75">
      <c r="D1937" s="129">
        <v>192988.30254387856</v>
      </c>
      <c r="F1937" s="129">
        <v>28000</v>
      </c>
      <c r="H1937" s="150" t="s">
        <v>524</v>
      </c>
    </row>
    <row r="1939" spans="1:10" ht="12.75">
      <c r="A1939" s="145" t="s">
        <v>1095</v>
      </c>
      <c r="C1939" s="151" t="s">
        <v>1096</v>
      </c>
      <c r="D1939" s="129">
        <v>191165.36526815098</v>
      </c>
      <c r="F1939" s="129">
        <v>27900</v>
      </c>
      <c r="H1939" s="129">
        <v>163265.36526815096</v>
      </c>
      <c r="I1939" s="129">
        <v>-0.0001</v>
      </c>
      <c r="J1939" s="129">
        <v>-0.0001</v>
      </c>
    </row>
    <row r="1940" spans="1:8" ht="12.75">
      <c r="A1940" s="128">
        <v>38389.184953703705</v>
      </c>
      <c r="C1940" s="151" t="s">
        <v>1097</v>
      </c>
      <c r="D1940" s="129">
        <v>3682.08888848284</v>
      </c>
      <c r="F1940" s="129">
        <v>100</v>
      </c>
      <c r="H1940" s="129">
        <v>3682.08888848284</v>
      </c>
    </row>
    <row r="1942" spans="3:8" ht="12.75">
      <c r="C1942" s="151" t="s">
        <v>1098</v>
      </c>
      <c r="D1942" s="129">
        <v>1.9261276138163992</v>
      </c>
      <c r="F1942" s="129">
        <v>0.35842293906810035</v>
      </c>
      <c r="H1942" s="129">
        <v>2.25527862718176</v>
      </c>
    </row>
    <row r="1943" spans="1:10" ht="12.75">
      <c r="A1943" s="145" t="s">
        <v>1087</v>
      </c>
      <c r="C1943" s="146" t="s">
        <v>1088</v>
      </c>
      <c r="D1943" s="146" t="s">
        <v>1089</v>
      </c>
      <c r="F1943" s="146" t="s">
        <v>1090</v>
      </c>
      <c r="G1943" s="146" t="s">
        <v>1091</v>
      </c>
      <c r="H1943" s="146" t="s">
        <v>1092</v>
      </c>
      <c r="I1943" s="147" t="s">
        <v>1093</v>
      </c>
      <c r="J1943" s="146" t="s">
        <v>1094</v>
      </c>
    </row>
    <row r="1944" spans="1:8" ht="12.75">
      <c r="A1944" s="148" t="s">
        <v>1230</v>
      </c>
      <c r="C1944" s="149">
        <v>393.36599999992177</v>
      </c>
      <c r="D1944" s="129">
        <v>4403143.443206787</v>
      </c>
      <c r="F1944" s="129">
        <v>15000</v>
      </c>
      <c r="G1944" s="129">
        <v>15000</v>
      </c>
      <c r="H1944" s="150" t="s">
        <v>525</v>
      </c>
    </row>
    <row r="1946" spans="4:8" ht="12.75">
      <c r="D1946" s="129">
        <v>4248067.474830627</v>
      </c>
      <c r="F1946" s="129">
        <v>14600</v>
      </c>
      <c r="G1946" s="129">
        <v>15600</v>
      </c>
      <c r="H1946" s="150" t="s">
        <v>526</v>
      </c>
    </row>
    <row r="1948" spans="4:8" ht="12.75">
      <c r="D1948" s="129">
        <v>4266576.179138184</v>
      </c>
      <c r="F1948" s="129">
        <v>15900</v>
      </c>
      <c r="G1948" s="129">
        <v>15000</v>
      </c>
      <c r="H1948" s="150" t="s">
        <v>527</v>
      </c>
    </row>
    <row r="1950" spans="1:10" ht="12.75">
      <c r="A1950" s="145" t="s">
        <v>1095</v>
      </c>
      <c r="C1950" s="151" t="s">
        <v>1096</v>
      </c>
      <c r="D1950" s="129">
        <v>4305929.032391866</v>
      </c>
      <c r="F1950" s="129">
        <v>15166.666666666668</v>
      </c>
      <c r="G1950" s="129">
        <v>15200</v>
      </c>
      <c r="H1950" s="129">
        <v>4290745.699058533</v>
      </c>
      <c r="I1950" s="129">
        <v>-0.0001</v>
      </c>
      <c r="J1950" s="129">
        <v>-0.0001</v>
      </c>
    </row>
    <row r="1951" spans="1:8" ht="12.75">
      <c r="A1951" s="128">
        <v>38389.18541666667</v>
      </c>
      <c r="C1951" s="151" t="s">
        <v>1097</v>
      </c>
      <c r="D1951" s="129">
        <v>84697.25076028147</v>
      </c>
      <c r="F1951" s="129">
        <v>665.8328118479393</v>
      </c>
      <c r="G1951" s="129">
        <v>346.41016151377545</v>
      </c>
      <c r="H1951" s="129">
        <v>84697.25076028147</v>
      </c>
    </row>
    <row r="1953" spans="3:8" ht="12.75">
      <c r="C1953" s="151" t="s">
        <v>1098</v>
      </c>
      <c r="D1953" s="129">
        <v>1.9669913303989983</v>
      </c>
      <c r="F1953" s="129">
        <v>4.3901064517446535</v>
      </c>
      <c r="G1953" s="129">
        <v>2.2790142204853647</v>
      </c>
      <c r="H1953" s="129">
        <v>1.973951772039661</v>
      </c>
    </row>
    <row r="1954" spans="1:10" ht="12.75">
      <c r="A1954" s="145" t="s">
        <v>1087</v>
      </c>
      <c r="C1954" s="146" t="s">
        <v>1088</v>
      </c>
      <c r="D1954" s="146" t="s">
        <v>1089</v>
      </c>
      <c r="F1954" s="146" t="s">
        <v>1090</v>
      </c>
      <c r="G1954" s="146" t="s">
        <v>1091</v>
      </c>
      <c r="H1954" s="146" t="s">
        <v>1092</v>
      </c>
      <c r="I1954" s="147" t="s">
        <v>1093</v>
      </c>
      <c r="J1954" s="146" t="s">
        <v>1094</v>
      </c>
    </row>
    <row r="1955" spans="1:8" ht="12.75">
      <c r="A1955" s="148" t="s">
        <v>1224</v>
      </c>
      <c r="C1955" s="149">
        <v>396.15199999976903</v>
      </c>
      <c r="D1955" s="129">
        <v>4459285.930107117</v>
      </c>
      <c r="F1955" s="129">
        <v>91200</v>
      </c>
      <c r="G1955" s="129">
        <v>95500</v>
      </c>
      <c r="H1955" s="150" t="s">
        <v>528</v>
      </c>
    </row>
    <row r="1957" spans="4:8" ht="12.75">
      <c r="D1957" s="129">
        <v>4429374.75617981</v>
      </c>
      <c r="F1957" s="129">
        <v>94200</v>
      </c>
      <c r="G1957" s="129">
        <v>95300</v>
      </c>
      <c r="H1957" s="150" t="s">
        <v>529</v>
      </c>
    </row>
    <row r="1959" spans="4:8" ht="12.75">
      <c r="D1959" s="129">
        <v>4406903.011428833</v>
      </c>
      <c r="F1959" s="129">
        <v>93100</v>
      </c>
      <c r="G1959" s="129">
        <v>95000</v>
      </c>
      <c r="H1959" s="150" t="s">
        <v>530</v>
      </c>
    </row>
    <row r="1961" spans="1:10" ht="12.75">
      <c r="A1961" s="145" t="s">
        <v>1095</v>
      </c>
      <c r="C1961" s="151" t="s">
        <v>1096</v>
      </c>
      <c r="D1961" s="129">
        <v>4431854.565905253</v>
      </c>
      <c r="F1961" s="129">
        <v>92833.33333333334</v>
      </c>
      <c r="G1961" s="129">
        <v>95266.66666666666</v>
      </c>
      <c r="H1961" s="129">
        <v>4337817.586119284</v>
      </c>
      <c r="I1961" s="129">
        <v>-0.0001</v>
      </c>
      <c r="J1961" s="129">
        <v>-0.0001</v>
      </c>
    </row>
    <row r="1962" spans="1:8" ht="12.75">
      <c r="A1962" s="128">
        <v>38389.18587962963</v>
      </c>
      <c r="C1962" s="151" t="s">
        <v>1097</v>
      </c>
      <c r="D1962" s="129">
        <v>26279.357574212758</v>
      </c>
      <c r="F1962" s="129">
        <v>1517.673658377628</v>
      </c>
      <c r="G1962" s="129">
        <v>251.66114784235833</v>
      </c>
      <c r="H1962" s="129">
        <v>26279.357574212758</v>
      </c>
    </row>
    <row r="1964" spans="3:8" ht="12.75">
      <c r="C1964" s="151" t="s">
        <v>1098</v>
      </c>
      <c r="D1964" s="129">
        <v>0.5929652515311031</v>
      </c>
      <c r="F1964" s="129">
        <v>1.6348369749130642</v>
      </c>
      <c r="G1964" s="129">
        <v>0.26416495574775195</v>
      </c>
      <c r="H1964" s="129">
        <v>0.6058197942279749</v>
      </c>
    </row>
    <row r="1965" spans="1:10" ht="12.75">
      <c r="A1965" s="145" t="s">
        <v>1087</v>
      </c>
      <c r="C1965" s="146" t="s">
        <v>1088</v>
      </c>
      <c r="D1965" s="146" t="s">
        <v>1089</v>
      </c>
      <c r="F1965" s="146" t="s">
        <v>1090</v>
      </c>
      <c r="G1965" s="146" t="s">
        <v>1091</v>
      </c>
      <c r="H1965" s="146" t="s">
        <v>1092</v>
      </c>
      <c r="I1965" s="147" t="s">
        <v>1093</v>
      </c>
      <c r="J1965" s="146" t="s">
        <v>1094</v>
      </c>
    </row>
    <row r="1966" spans="1:8" ht="12.75">
      <c r="A1966" s="148" t="s">
        <v>1231</v>
      </c>
      <c r="C1966" s="149">
        <v>589.5920000001788</v>
      </c>
      <c r="D1966" s="129">
        <v>269803.5099811554</v>
      </c>
      <c r="F1966" s="129">
        <v>3080</v>
      </c>
      <c r="G1966" s="129">
        <v>2910</v>
      </c>
      <c r="H1966" s="150" t="s">
        <v>531</v>
      </c>
    </row>
    <row r="1968" spans="4:8" ht="12.75">
      <c r="D1968" s="129">
        <v>280847.5575876236</v>
      </c>
      <c r="F1968" s="129">
        <v>3300</v>
      </c>
      <c r="G1968" s="129">
        <v>2890</v>
      </c>
      <c r="H1968" s="150" t="s">
        <v>532</v>
      </c>
    </row>
    <row r="1970" spans="4:8" ht="12.75">
      <c r="D1970" s="129">
        <v>287641.96138238907</v>
      </c>
      <c r="F1970" s="129">
        <v>3160</v>
      </c>
      <c r="G1970" s="129">
        <v>2840</v>
      </c>
      <c r="H1970" s="150" t="s">
        <v>533</v>
      </c>
    </row>
    <row r="1972" spans="1:10" ht="12.75">
      <c r="A1972" s="145" t="s">
        <v>1095</v>
      </c>
      <c r="C1972" s="151" t="s">
        <v>1096</v>
      </c>
      <c r="D1972" s="129">
        <v>279431.0096503894</v>
      </c>
      <c r="F1972" s="129">
        <v>3180</v>
      </c>
      <c r="G1972" s="129">
        <v>2880</v>
      </c>
      <c r="H1972" s="129">
        <v>276401.0096503894</v>
      </c>
      <c r="I1972" s="129">
        <v>-0.0001</v>
      </c>
      <c r="J1972" s="129">
        <v>-0.0001</v>
      </c>
    </row>
    <row r="1973" spans="1:8" ht="12.75">
      <c r="A1973" s="128">
        <v>38389.186377314814</v>
      </c>
      <c r="C1973" s="151" t="s">
        <v>1097</v>
      </c>
      <c r="D1973" s="129">
        <v>9003.196273680915</v>
      </c>
      <c r="F1973" s="129">
        <v>111.35528725660043</v>
      </c>
      <c r="G1973" s="129">
        <v>36.05551275463989</v>
      </c>
      <c r="H1973" s="129">
        <v>9003.196273680915</v>
      </c>
    </row>
    <row r="1975" spans="3:8" ht="12.75">
      <c r="C1975" s="151" t="s">
        <v>1098</v>
      </c>
      <c r="D1975" s="129">
        <v>3.2219746423080533</v>
      </c>
      <c r="F1975" s="129">
        <v>3.501738592974856</v>
      </c>
      <c r="G1975" s="129">
        <v>1.2519275262027743</v>
      </c>
      <c r="H1975" s="129">
        <v>3.257295002311592</v>
      </c>
    </row>
    <row r="1976" spans="1:10" ht="12.75">
      <c r="A1976" s="145" t="s">
        <v>1087</v>
      </c>
      <c r="C1976" s="146" t="s">
        <v>1088</v>
      </c>
      <c r="D1976" s="146" t="s">
        <v>1089</v>
      </c>
      <c r="F1976" s="146" t="s">
        <v>1090</v>
      </c>
      <c r="G1976" s="146" t="s">
        <v>1091</v>
      </c>
      <c r="H1976" s="146" t="s">
        <v>1092</v>
      </c>
      <c r="I1976" s="147" t="s">
        <v>1093</v>
      </c>
      <c r="J1976" s="146" t="s">
        <v>1094</v>
      </c>
    </row>
    <row r="1977" spans="1:8" ht="12.75">
      <c r="A1977" s="148" t="s">
        <v>1232</v>
      </c>
      <c r="C1977" s="149">
        <v>766.4900000002235</v>
      </c>
      <c r="D1977" s="129">
        <v>2253.418970145285</v>
      </c>
      <c r="F1977" s="129">
        <v>1759</v>
      </c>
      <c r="G1977" s="129">
        <v>1632.9999999981374</v>
      </c>
      <c r="H1977" s="150" t="s">
        <v>534</v>
      </c>
    </row>
    <row r="1979" spans="4:8" ht="12.75">
      <c r="D1979" s="129">
        <v>2272.3923480808735</v>
      </c>
      <c r="F1979" s="129">
        <v>1839.0000000018626</v>
      </c>
      <c r="G1979" s="129">
        <v>1741</v>
      </c>
      <c r="H1979" s="150" t="s">
        <v>535</v>
      </c>
    </row>
    <row r="1981" spans="4:8" ht="12.75">
      <c r="D1981" s="129">
        <v>2213.814001467079</v>
      </c>
      <c r="F1981" s="129">
        <v>1776.0000000018626</v>
      </c>
      <c r="G1981" s="129">
        <v>1713</v>
      </c>
      <c r="H1981" s="150" t="s">
        <v>536</v>
      </c>
    </row>
    <row r="1983" spans="1:10" ht="12.75">
      <c r="A1983" s="145" t="s">
        <v>1095</v>
      </c>
      <c r="C1983" s="151" t="s">
        <v>1096</v>
      </c>
      <c r="D1983" s="129">
        <v>2246.5417732310793</v>
      </c>
      <c r="F1983" s="129">
        <v>1791.333333334575</v>
      </c>
      <c r="G1983" s="129">
        <v>1695.6666666660458</v>
      </c>
      <c r="H1983" s="129">
        <v>504.9084398974717</v>
      </c>
      <c r="I1983" s="129">
        <v>-0.0001</v>
      </c>
      <c r="J1983" s="129">
        <v>-0.0001</v>
      </c>
    </row>
    <row r="1984" spans="1:8" ht="12.75">
      <c r="A1984" s="128">
        <v>38389.186875</v>
      </c>
      <c r="C1984" s="151" t="s">
        <v>1097</v>
      </c>
      <c r="D1984" s="129">
        <v>29.888585631451292</v>
      </c>
      <c r="F1984" s="129">
        <v>42.14656965155922</v>
      </c>
      <c r="G1984" s="129">
        <v>56.0475988196654</v>
      </c>
      <c r="H1984" s="129">
        <v>29.888585631451292</v>
      </c>
    </row>
    <row r="1986" spans="3:8" ht="12.75">
      <c r="C1986" s="151" t="s">
        <v>1098</v>
      </c>
      <c r="D1986" s="129">
        <v>1.3304264353145836</v>
      </c>
      <c r="F1986" s="129">
        <v>2.35280440927782</v>
      </c>
      <c r="G1986" s="129">
        <v>3.305342961648472</v>
      </c>
      <c r="H1986" s="129">
        <v>5.919605074837046</v>
      </c>
    </row>
    <row r="1987" spans="1:16" ht="12.75">
      <c r="A1987" s="139" t="s">
        <v>1177</v>
      </c>
      <c r="B1987" s="134" t="s">
        <v>1290</v>
      </c>
      <c r="D1987" s="139" t="s">
        <v>1178</v>
      </c>
      <c r="E1987" s="134" t="s">
        <v>1179</v>
      </c>
      <c r="F1987" s="135" t="s">
        <v>1248</v>
      </c>
      <c r="G1987" s="140" t="s">
        <v>1181</v>
      </c>
      <c r="H1987" s="141">
        <v>2</v>
      </c>
      <c r="I1987" s="142" t="s">
        <v>1182</v>
      </c>
      <c r="J1987" s="141">
        <v>3</v>
      </c>
      <c r="K1987" s="140" t="s">
        <v>1183</v>
      </c>
      <c r="L1987" s="143">
        <v>1</v>
      </c>
      <c r="M1987" s="140" t="s">
        <v>1184</v>
      </c>
      <c r="N1987" s="144">
        <v>1</v>
      </c>
      <c r="O1987" s="140" t="s">
        <v>1185</v>
      </c>
      <c r="P1987" s="144">
        <v>1</v>
      </c>
    </row>
    <row r="1989" spans="1:10" ht="12.75">
      <c r="A1989" s="145" t="s">
        <v>1087</v>
      </c>
      <c r="C1989" s="146" t="s">
        <v>1088</v>
      </c>
      <c r="D1989" s="146" t="s">
        <v>1089</v>
      </c>
      <c r="F1989" s="146" t="s">
        <v>1090</v>
      </c>
      <c r="G1989" s="146" t="s">
        <v>1091</v>
      </c>
      <c r="H1989" s="146" t="s">
        <v>1092</v>
      </c>
      <c r="I1989" s="147" t="s">
        <v>1093</v>
      </c>
      <c r="J1989" s="146" t="s">
        <v>1094</v>
      </c>
    </row>
    <row r="1990" spans="1:8" ht="12.75">
      <c r="A1990" s="148" t="s">
        <v>1209</v>
      </c>
      <c r="C1990" s="149">
        <v>178.2290000000503</v>
      </c>
      <c r="D1990" s="129">
        <v>430</v>
      </c>
      <c r="F1990" s="129">
        <v>300</v>
      </c>
      <c r="G1990" s="129">
        <v>268</v>
      </c>
      <c r="H1990" s="150" t="s">
        <v>537</v>
      </c>
    </row>
    <row r="1992" spans="4:8" ht="12.75">
      <c r="D1992" s="129">
        <v>443.91131915105507</v>
      </c>
      <c r="F1992" s="129">
        <v>241.99999999976717</v>
      </c>
      <c r="G1992" s="129">
        <v>268</v>
      </c>
      <c r="H1992" s="150" t="s">
        <v>538</v>
      </c>
    </row>
    <row r="1994" spans="4:8" ht="12.75">
      <c r="D1994" s="129">
        <v>453.7196325282566</v>
      </c>
      <c r="F1994" s="129">
        <v>305</v>
      </c>
      <c r="G1994" s="129">
        <v>272</v>
      </c>
      <c r="H1994" s="150" t="s">
        <v>539</v>
      </c>
    </row>
    <row r="1996" spans="1:8" ht="12.75">
      <c r="A1996" s="145" t="s">
        <v>1095</v>
      </c>
      <c r="C1996" s="151" t="s">
        <v>1096</v>
      </c>
      <c r="D1996" s="129">
        <v>442.5436505597705</v>
      </c>
      <c r="F1996" s="129">
        <v>282.3333333332557</v>
      </c>
      <c r="G1996" s="129">
        <v>269.3333333333333</v>
      </c>
      <c r="H1996" s="129">
        <v>169.45717915114585</v>
      </c>
    </row>
    <row r="1997" spans="1:8" ht="12.75">
      <c r="A1997" s="128">
        <v>38389.18914351852</v>
      </c>
      <c r="C1997" s="151" t="s">
        <v>1097</v>
      </c>
      <c r="D1997" s="129">
        <v>11.91881411259427</v>
      </c>
      <c r="F1997" s="129">
        <v>35.01904243897484</v>
      </c>
      <c r="G1997" s="129">
        <v>2.3094010767585034</v>
      </c>
      <c r="H1997" s="129">
        <v>11.91881411259427</v>
      </c>
    </row>
    <row r="1999" spans="3:8" ht="12.75">
      <c r="C1999" s="151" t="s">
        <v>1098</v>
      </c>
      <c r="D1999" s="129">
        <v>2.693251636876553</v>
      </c>
      <c r="F1999" s="129">
        <v>12.403438880395916</v>
      </c>
      <c r="G1999" s="129">
        <v>0.8574508948360782</v>
      </c>
      <c r="H1999" s="129">
        <v>7.033525621221035</v>
      </c>
    </row>
    <row r="2000" spans="1:10" ht="12.75">
      <c r="A2000" s="145" t="s">
        <v>1087</v>
      </c>
      <c r="C2000" s="146" t="s">
        <v>1088</v>
      </c>
      <c r="D2000" s="146" t="s">
        <v>1089</v>
      </c>
      <c r="F2000" s="146" t="s">
        <v>1090</v>
      </c>
      <c r="G2000" s="146" t="s">
        <v>1091</v>
      </c>
      <c r="H2000" s="146" t="s">
        <v>1092</v>
      </c>
      <c r="I2000" s="147" t="s">
        <v>1093</v>
      </c>
      <c r="J2000" s="146" t="s">
        <v>1094</v>
      </c>
    </row>
    <row r="2001" spans="1:8" ht="12.75">
      <c r="A2001" s="148" t="s">
        <v>1225</v>
      </c>
      <c r="C2001" s="149">
        <v>251.61100000003353</v>
      </c>
      <c r="D2001" s="129">
        <v>3564091.6008377075</v>
      </c>
      <c r="F2001" s="129">
        <v>28700</v>
      </c>
      <c r="G2001" s="129">
        <v>24300</v>
      </c>
      <c r="H2001" s="150" t="s">
        <v>540</v>
      </c>
    </row>
    <row r="2003" spans="4:8" ht="12.75">
      <c r="D2003" s="129">
        <v>3418038.5614624023</v>
      </c>
      <c r="F2003" s="129">
        <v>25800</v>
      </c>
      <c r="G2003" s="129">
        <v>24400</v>
      </c>
      <c r="H2003" s="150" t="s">
        <v>541</v>
      </c>
    </row>
    <row r="2005" spans="4:8" ht="12.75">
      <c r="D2005" s="129">
        <v>3726064.439022064</v>
      </c>
      <c r="F2005" s="129">
        <v>28500</v>
      </c>
      <c r="G2005" s="129">
        <v>24300</v>
      </c>
      <c r="H2005" s="150" t="s">
        <v>542</v>
      </c>
    </row>
    <row r="2007" spans="1:10" ht="12.75">
      <c r="A2007" s="145" t="s">
        <v>1095</v>
      </c>
      <c r="C2007" s="151" t="s">
        <v>1096</v>
      </c>
      <c r="D2007" s="129">
        <v>3569398.2004407244</v>
      </c>
      <c r="F2007" s="129">
        <v>27666.666666666664</v>
      </c>
      <c r="G2007" s="129">
        <v>24333.333333333336</v>
      </c>
      <c r="H2007" s="129">
        <v>3543414.6297945026</v>
      </c>
      <c r="I2007" s="129">
        <v>-0.0001</v>
      </c>
      <c r="J2007" s="129">
        <v>-0.0001</v>
      </c>
    </row>
    <row r="2008" spans="1:8" ht="12.75">
      <c r="A2008" s="128">
        <v>38389.18965277778</v>
      </c>
      <c r="C2008" s="151" t="s">
        <v>1097</v>
      </c>
      <c r="D2008" s="129">
        <v>154081.4891903199</v>
      </c>
      <c r="F2008" s="129">
        <v>1619.6707484341791</v>
      </c>
      <c r="G2008" s="129">
        <v>57.73502691896257</v>
      </c>
      <c r="H2008" s="129">
        <v>154081.4891903199</v>
      </c>
    </row>
    <row r="2010" spans="3:8" ht="12.75">
      <c r="C2010" s="151" t="s">
        <v>1098</v>
      </c>
      <c r="D2010" s="129">
        <v>4.316735778353197</v>
      </c>
      <c r="F2010" s="129">
        <v>5.854231620846433</v>
      </c>
      <c r="G2010" s="129">
        <v>0.23726723391354476</v>
      </c>
      <c r="H2010" s="129">
        <v>4.348390049946137</v>
      </c>
    </row>
    <row r="2011" spans="1:10" ht="12.75">
      <c r="A2011" s="145" t="s">
        <v>1087</v>
      </c>
      <c r="C2011" s="146" t="s">
        <v>1088</v>
      </c>
      <c r="D2011" s="146" t="s">
        <v>1089</v>
      </c>
      <c r="F2011" s="146" t="s">
        <v>1090</v>
      </c>
      <c r="G2011" s="146" t="s">
        <v>1091</v>
      </c>
      <c r="H2011" s="146" t="s">
        <v>1092</v>
      </c>
      <c r="I2011" s="147" t="s">
        <v>1093</v>
      </c>
      <c r="J2011" s="146" t="s">
        <v>1094</v>
      </c>
    </row>
    <row r="2012" spans="1:8" ht="12.75">
      <c r="A2012" s="148" t="s">
        <v>1228</v>
      </c>
      <c r="C2012" s="149">
        <v>257.6099999998696</v>
      </c>
      <c r="D2012" s="129">
        <v>366913.26276922226</v>
      </c>
      <c r="F2012" s="129">
        <v>12355</v>
      </c>
      <c r="G2012" s="129">
        <v>10040</v>
      </c>
      <c r="H2012" s="150" t="s">
        <v>543</v>
      </c>
    </row>
    <row r="2014" spans="4:8" ht="12.75">
      <c r="D2014" s="129">
        <v>378918.308344841</v>
      </c>
      <c r="F2014" s="129">
        <v>12192.5</v>
      </c>
      <c r="G2014" s="129">
        <v>10070</v>
      </c>
      <c r="H2014" s="150" t="s">
        <v>544</v>
      </c>
    </row>
    <row r="2016" spans="4:8" ht="12.75">
      <c r="D2016" s="129">
        <v>369801.31976509094</v>
      </c>
      <c r="F2016" s="129">
        <v>12740</v>
      </c>
      <c r="G2016" s="129">
        <v>10062.5</v>
      </c>
      <c r="H2016" s="150" t="s">
        <v>545</v>
      </c>
    </row>
    <row r="2018" spans="1:10" ht="12.75">
      <c r="A2018" s="145" t="s">
        <v>1095</v>
      </c>
      <c r="C2018" s="151" t="s">
        <v>1096</v>
      </c>
      <c r="D2018" s="129">
        <v>371877.63029305136</v>
      </c>
      <c r="F2018" s="129">
        <v>12429.166666666668</v>
      </c>
      <c r="G2018" s="129">
        <v>10057.5</v>
      </c>
      <c r="H2018" s="129">
        <v>360634.2969597181</v>
      </c>
      <c r="I2018" s="129">
        <v>-0.0001</v>
      </c>
      <c r="J2018" s="129">
        <v>-0.0001</v>
      </c>
    </row>
    <row r="2019" spans="1:8" ht="12.75">
      <c r="A2019" s="128">
        <v>38389.190300925926</v>
      </c>
      <c r="C2019" s="151" t="s">
        <v>1097</v>
      </c>
      <c r="D2019" s="129">
        <v>6266.06566152824</v>
      </c>
      <c r="F2019" s="129">
        <v>281.18425157418284</v>
      </c>
      <c r="G2019" s="129">
        <v>15.612494995995997</v>
      </c>
      <c r="H2019" s="129">
        <v>6266.06566152824</v>
      </c>
    </row>
    <row r="2021" spans="3:8" ht="12.75">
      <c r="C2021" s="151" t="s">
        <v>1098</v>
      </c>
      <c r="D2021" s="129">
        <v>1.6849805288342787</v>
      </c>
      <c r="F2021" s="129">
        <v>2.262293676761779</v>
      </c>
      <c r="G2021" s="129">
        <v>0.15523236386772055</v>
      </c>
      <c r="H2021" s="129">
        <v>1.737512409206089</v>
      </c>
    </row>
    <row r="2022" spans="1:10" ht="12.75">
      <c r="A2022" s="145" t="s">
        <v>1087</v>
      </c>
      <c r="C2022" s="146" t="s">
        <v>1088</v>
      </c>
      <c r="D2022" s="146" t="s">
        <v>1089</v>
      </c>
      <c r="F2022" s="146" t="s">
        <v>1090</v>
      </c>
      <c r="G2022" s="146" t="s">
        <v>1091</v>
      </c>
      <c r="H2022" s="146" t="s">
        <v>1092</v>
      </c>
      <c r="I2022" s="147" t="s">
        <v>1093</v>
      </c>
      <c r="J2022" s="146" t="s">
        <v>1094</v>
      </c>
    </row>
    <row r="2023" spans="1:8" ht="12.75">
      <c r="A2023" s="148" t="s">
        <v>1227</v>
      </c>
      <c r="C2023" s="149">
        <v>259.9399999999441</v>
      </c>
      <c r="D2023" s="129">
        <v>3847542.3889045715</v>
      </c>
      <c r="F2023" s="129">
        <v>24600</v>
      </c>
      <c r="G2023" s="129">
        <v>22525</v>
      </c>
      <c r="H2023" s="150" t="s">
        <v>546</v>
      </c>
    </row>
    <row r="2025" spans="4:8" ht="12.75">
      <c r="D2025" s="129">
        <v>3963495.315021515</v>
      </c>
      <c r="F2025" s="129">
        <v>24250</v>
      </c>
      <c r="G2025" s="129">
        <v>22325</v>
      </c>
      <c r="H2025" s="150" t="s">
        <v>547</v>
      </c>
    </row>
    <row r="2027" spans="4:8" ht="12.75">
      <c r="D2027" s="129">
        <v>3514850</v>
      </c>
      <c r="F2027" s="129">
        <v>24025</v>
      </c>
      <c r="G2027" s="129">
        <v>22225</v>
      </c>
      <c r="H2027" s="150" t="s">
        <v>548</v>
      </c>
    </row>
    <row r="2029" spans="1:10" ht="12.75">
      <c r="A2029" s="145" t="s">
        <v>1095</v>
      </c>
      <c r="C2029" s="151" t="s">
        <v>1096</v>
      </c>
      <c r="D2029" s="129">
        <v>3775295.901308696</v>
      </c>
      <c r="F2029" s="129">
        <v>24291.666666666664</v>
      </c>
      <c r="G2029" s="129">
        <v>22358.333333333336</v>
      </c>
      <c r="H2029" s="129">
        <v>3751961.136998932</v>
      </c>
      <c r="I2029" s="129">
        <v>-0.0001</v>
      </c>
      <c r="J2029" s="129">
        <v>-0.0001</v>
      </c>
    </row>
    <row r="2030" spans="1:8" ht="12.75">
      <c r="A2030" s="128">
        <v>38389.19097222222</v>
      </c>
      <c r="C2030" s="151" t="s">
        <v>1097</v>
      </c>
      <c r="D2030" s="129">
        <v>232884.78031022838</v>
      </c>
      <c r="F2030" s="129">
        <v>289.75564417856185</v>
      </c>
      <c r="G2030" s="129">
        <v>152.7525231651947</v>
      </c>
      <c r="H2030" s="129">
        <v>232884.78031022838</v>
      </c>
    </row>
    <row r="2032" spans="3:8" ht="12.75">
      <c r="C2032" s="151" t="s">
        <v>1098</v>
      </c>
      <c r="D2032" s="129">
        <v>6.168649727018737</v>
      </c>
      <c r="F2032" s="129">
        <v>1.1928191184023134</v>
      </c>
      <c r="G2032" s="129">
        <v>0.6832017435640464</v>
      </c>
      <c r="H2032" s="129">
        <v>6.207014726610553</v>
      </c>
    </row>
    <row r="2033" spans="1:10" ht="12.75">
      <c r="A2033" s="145" t="s">
        <v>1087</v>
      </c>
      <c r="C2033" s="146" t="s">
        <v>1088</v>
      </c>
      <c r="D2033" s="146" t="s">
        <v>1089</v>
      </c>
      <c r="F2033" s="146" t="s">
        <v>1090</v>
      </c>
      <c r="G2033" s="146" t="s">
        <v>1091</v>
      </c>
      <c r="H2033" s="146" t="s">
        <v>1092</v>
      </c>
      <c r="I2033" s="147" t="s">
        <v>1093</v>
      </c>
      <c r="J2033" s="146" t="s">
        <v>1094</v>
      </c>
    </row>
    <row r="2034" spans="1:8" ht="12.75">
      <c r="A2034" s="148" t="s">
        <v>1229</v>
      </c>
      <c r="C2034" s="149">
        <v>285.2129999999888</v>
      </c>
      <c r="D2034" s="129">
        <v>695079.2168655396</v>
      </c>
      <c r="F2034" s="129">
        <v>11425</v>
      </c>
      <c r="G2034" s="129">
        <v>11325</v>
      </c>
      <c r="H2034" s="150" t="s">
        <v>549</v>
      </c>
    </row>
    <row r="2036" spans="4:8" ht="12.75">
      <c r="D2036" s="129">
        <v>674391.3363218307</v>
      </c>
      <c r="F2036" s="129">
        <v>11500</v>
      </c>
      <c r="G2036" s="129">
        <v>11450</v>
      </c>
      <c r="H2036" s="150" t="s">
        <v>550</v>
      </c>
    </row>
    <row r="2038" spans="4:8" ht="12.75">
      <c r="D2038" s="129">
        <v>630114.2374858856</v>
      </c>
      <c r="F2038" s="129">
        <v>11600</v>
      </c>
      <c r="G2038" s="129">
        <v>11700</v>
      </c>
      <c r="H2038" s="150" t="s">
        <v>551</v>
      </c>
    </row>
    <row r="2040" spans="1:10" ht="12.75">
      <c r="A2040" s="145" t="s">
        <v>1095</v>
      </c>
      <c r="C2040" s="151" t="s">
        <v>1096</v>
      </c>
      <c r="D2040" s="129">
        <v>666528.263557752</v>
      </c>
      <c r="F2040" s="129">
        <v>11508.333333333332</v>
      </c>
      <c r="G2040" s="129">
        <v>11491.666666666668</v>
      </c>
      <c r="H2040" s="129">
        <v>655029.1444812027</v>
      </c>
      <c r="I2040" s="129">
        <v>-0.0001</v>
      </c>
      <c r="J2040" s="129">
        <v>-0.0001</v>
      </c>
    </row>
    <row r="2041" spans="1:8" ht="12.75">
      <c r="A2041" s="128">
        <v>38389.19164351852</v>
      </c>
      <c r="C2041" s="151" t="s">
        <v>1097</v>
      </c>
      <c r="D2041" s="129">
        <v>33188.59851544779</v>
      </c>
      <c r="F2041" s="129">
        <v>87.79711460710615</v>
      </c>
      <c r="G2041" s="129">
        <v>190.94065395649332</v>
      </c>
      <c r="H2041" s="129">
        <v>33188.59851544779</v>
      </c>
    </row>
    <row r="2043" spans="3:8" ht="12.75">
      <c r="C2043" s="151" t="s">
        <v>1098</v>
      </c>
      <c r="D2043" s="129">
        <v>4.979323508097887</v>
      </c>
      <c r="F2043" s="129">
        <v>0.7629003441602277</v>
      </c>
      <c r="G2043" s="129">
        <v>1.661557539867962</v>
      </c>
      <c r="H2043" s="129">
        <v>5.066736159004631</v>
      </c>
    </row>
    <row r="2044" spans="1:10" ht="12.75">
      <c r="A2044" s="145" t="s">
        <v>1087</v>
      </c>
      <c r="C2044" s="146" t="s">
        <v>1088</v>
      </c>
      <c r="D2044" s="146" t="s">
        <v>1089</v>
      </c>
      <c r="F2044" s="146" t="s">
        <v>1090</v>
      </c>
      <c r="G2044" s="146" t="s">
        <v>1091</v>
      </c>
      <c r="H2044" s="146" t="s">
        <v>1092</v>
      </c>
      <c r="I2044" s="147" t="s">
        <v>1093</v>
      </c>
      <c r="J2044" s="146" t="s">
        <v>1094</v>
      </c>
    </row>
    <row r="2045" spans="1:8" ht="12.75">
      <c r="A2045" s="148" t="s">
        <v>1225</v>
      </c>
      <c r="C2045" s="149">
        <v>288.1579999998212</v>
      </c>
      <c r="D2045" s="129">
        <v>373188.69110679626</v>
      </c>
      <c r="F2045" s="129">
        <v>4150</v>
      </c>
      <c r="G2045" s="129">
        <v>3950</v>
      </c>
      <c r="H2045" s="150" t="s">
        <v>552</v>
      </c>
    </row>
    <row r="2047" spans="4:8" ht="12.75">
      <c r="D2047" s="129">
        <v>353117.324798584</v>
      </c>
      <c r="F2047" s="129">
        <v>4150</v>
      </c>
      <c r="G2047" s="129">
        <v>3950</v>
      </c>
      <c r="H2047" s="150" t="s">
        <v>553</v>
      </c>
    </row>
    <row r="2049" spans="4:8" ht="12.75">
      <c r="D2049" s="129">
        <v>375741.82325315475</v>
      </c>
      <c r="F2049" s="129">
        <v>4150</v>
      </c>
      <c r="G2049" s="129">
        <v>3950</v>
      </c>
      <c r="H2049" s="150" t="s">
        <v>554</v>
      </c>
    </row>
    <row r="2051" spans="1:10" ht="12.75">
      <c r="A2051" s="145" t="s">
        <v>1095</v>
      </c>
      <c r="C2051" s="151" t="s">
        <v>1096</v>
      </c>
      <c r="D2051" s="129">
        <v>367349.2797195116</v>
      </c>
      <c r="F2051" s="129">
        <v>4150</v>
      </c>
      <c r="G2051" s="129">
        <v>3950</v>
      </c>
      <c r="H2051" s="129">
        <v>363300.828392078</v>
      </c>
      <c r="I2051" s="129">
        <v>-0.0001</v>
      </c>
      <c r="J2051" s="129">
        <v>-0.0001</v>
      </c>
    </row>
    <row r="2052" spans="1:8" ht="12.75">
      <c r="A2052" s="128">
        <v>38389.19207175926</v>
      </c>
      <c r="C2052" s="151" t="s">
        <v>1097</v>
      </c>
      <c r="D2052" s="129">
        <v>12391.167281279688</v>
      </c>
      <c r="H2052" s="129">
        <v>12391.167281279688</v>
      </c>
    </row>
    <row r="2054" spans="3:8" ht="12.75">
      <c r="C2054" s="151" t="s">
        <v>1098</v>
      </c>
      <c r="D2054" s="129">
        <v>3.3731295977335036</v>
      </c>
      <c r="F2054" s="129">
        <v>0</v>
      </c>
      <c r="G2054" s="129">
        <v>0</v>
      </c>
      <c r="H2054" s="129">
        <v>3.4107181467549554</v>
      </c>
    </row>
    <row r="2055" spans="1:10" ht="12.75">
      <c r="A2055" s="145" t="s">
        <v>1087</v>
      </c>
      <c r="C2055" s="146" t="s">
        <v>1088</v>
      </c>
      <c r="D2055" s="146" t="s">
        <v>1089</v>
      </c>
      <c r="F2055" s="146" t="s">
        <v>1090</v>
      </c>
      <c r="G2055" s="146" t="s">
        <v>1091</v>
      </c>
      <c r="H2055" s="146" t="s">
        <v>1092</v>
      </c>
      <c r="I2055" s="147" t="s">
        <v>1093</v>
      </c>
      <c r="J2055" s="146" t="s">
        <v>1094</v>
      </c>
    </row>
    <row r="2056" spans="1:8" ht="12.75">
      <c r="A2056" s="148" t="s">
        <v>1226</v>
      </c>
      <c r="C2056" s="149">
        <v>334.94100000010803</v>
      </c>
      <c r="D2056" s="129">
        <v>1366265.4496994019</v>
      </c>
      <c r="F2056" s="129">
        <v>32900</v>
      </c>
      <c r="H2056" s="150" t="s">
        <v>555</v>
      </c>
    </row>
    <row r="2058" spans="4:8" ht="12.75">
      <c r="D2058" s="129">
        <v>1471461.3720684052</v>
      </c>
      <c r="F2058" s="129">
        <v>31800</v>
      </c>
      <c r="H2058" s="150" t="s">
        <v>556</v>
      </c>
    </row>
    <row r="2060" spans="4:8" ht="12.75">
      <c r="D2060" s="129">
        <v>1427678.9070777893</v>
      </c>
      <c r="F2060" s="129">
        <v>31200</v>
      </c>
      <c r="H2060" s="150" t="s">
        <v>557</v>
      </c>
    </row>
    <row r="2062" spans="1:10" ht="12.75">
      <c r="A2062" s="145" t="s">
        <v>1095</v>
      </c>
      <c r="C2062" s="151" t="s">
        <v>1096</v>
      </c>
      <c r="D2062" s="129">
        <v>1421801.9096151986</v>
      </c>
      <c r="F2062" s="129">
        <v>31966.666666666664</v>
      </c>
      <c r="H2062" s="129">
        <v>1389835.242948532</v>
      </c>
      <c r="I2062" s="129">
        <v>-0.0001</v>
      </c>
      <c r="J2062" s="129">
        <v>-0.0001</v>
      </c>
    </row>
    <row r="2063" spans="1:8" ht="12.75">
      <c r="A2063" s="128">
        <v>38389.192511574074</v>
      </c>
      <c r="C2063" s="151" t="s">
        <v>1097</v>
      </c>
      <c r="D2063" s="129">
        <v>52843.63580553008</v>
      </c>
      <c r="F2063" s="129">
        <v>862.167810425171</v>
      </c>
      <c r="H2063" s="129">
        <v>52843.63580553008</v>
      </c>
    </row>
    <row r="2065" spans="3:8" ht="12.75">
      <c r="C2065" s="151" t="s">
        <v>1098</v>
      </c>
      <c r="D2065" s="129">
        <v>3.716666537593263</v>
      </c>
      <c r="F2065" s="129">
        <v>2.697083869943184</v>
      </c>
      <c r="H2065" s="129">
        <v>3.8021510875938396</v>
      </c>
    </row>
    <row r="2066" spans="1:10" ht="12.75">
      <c r="A2066" s="145" t="s">
        <v>1087</v>
      </c>
      <c r="C2066" s="146" t="s">
        <v>1088</v>
      </c>
      <c r="D2066" s="146" t="s">
        <v>1089</v>
      </c>
      <c r="F2066" s="146" t="s">
        <v>1090</v>
      </c>
      <c r="G2066" s="146" t="s">
        <v>1091</v>
      </c>
      <c r="H2066" s="146" t="s">
        <v>1092</v>
      </c>
      <c r="I2066" s="147" t="s">
        <v>1093</v>
      </c>
      <c r="J2066" s="146" t="s">
        <v>1094</v>
      </c>
    </row>
    <row r="2067" spans="1:8" ht="12.75">
      <c r="A2067" s="148" t="s">
        <v>1230</v>
      </c>
      <c r="C2067" s="149">
        <v>393.36599999992177</v>
      </c>
      <c r="D2067" s="129">
        <v>3605070.6154670715</v>
      </c>
      <c r="F2067" s="129">
        <v>13900</v>
      </c>
      <c r="G2067" s="129">
        <v>15800</v>
      </c>
      <c r="H2067" s="150" t="s">
        <v>558</v>
      </c>
    </row>
    <row r="2069" spans="4:8" ht="12.75">
      <c r="D2069" s="129">
        <v>3641324.828140259</v>
      </c>
      <c r="F2069" s="129">
        <v>14200</v>
      </c>
      <c r="G2069" s="129">
        <v>14300</v>
      </c>
      <c r="H2069" s="150" t="s">
        <v>559</v>
      </c>
    </row>
    <row r="2071" spans="4:8" ht="12.75">
      <c r="D2071" s="129">
        <v>3426081.061203003</v>
      </c>
      <c r="F2071" s="129">
        <v>13800</v>
      </c>
      <c r="G2071" s="129">
        <v>13800</v>
      </c>
      <c r="H2071" s="150" t="s">
        <v>560</v>
      </c>
    </row>
    <row r="2073" spans="1:10" ht="12.75">
      <c r="A2073" s="145" t="s">
        <v>1095</v>
      </c>
      <c r="C2073" s="151" t="s">
        <v>1096</v>
      </c>
      <c r="D2073" s="129">
        <v>3557492.168270111</v>
      </c>
      <c r="F2073" s="129">
        <v>13966.666666666668</v>
      </c>
      <c r="G2073" s="129">
        <v>14633.333333333332</v>
      </c>
      <c r="H2073" s="129">
        <v>3543192.168270111</v>
      </c>
      <c r="I2073" s="129">
        <v>-0.0001</v>
      </c>
      <c r="J2073" s="129">
        <v>-0.0001</v>
      </c>
    </row>
    <row r="2074" spans="1:8" ht="12.75">
      <c r="A2074" s="128">
        <v>38389.19296296296</v>
      </c>
      <c r="C2074" s="151" t="s">
        <v>1097</v>
      </c>
      <c r="D2074" s="129">
        <v>115239.9725771835</v>
      </c>
      <c r="F2074" s="129">
        <v>208.16659994661327</v>
      </c>
      <c r="G2074" s="129">
        <v>1040.8329997330663</v>
      </c>
      <c r="H2074" s="129">
        <v>115239.9725771835</v>
      </c>
    </row>
    <row r="2076" spans="3:8" ht="12.75">
      <c r="C2076" s="151" t="s">
        <v>1098</v>
      </c>
      <c r="D2076" s="129">
        <v>3.239359839075086</v>
      </c>
      <c r="F2076" s="129">
        <v>1.4904529829113122</v>
      </c>
      <c r="G2076" s="129">
        <v>7.112753984508427</v>
      </c>
      <c r="H2076" s="129">
        <v>3.252433599542724</v>
      </c>
    </row>
    <row r="2077" spans="1:10" ht="12.75">
      <c r="A2077" s="145" t="s">
        <v>1087</v>
      </c>
      <c r="C2077" s="146" t="s">
        <v>1088</v>
      </c>
      <c r="D2077" s="146" t="s">
        <v>1089</v>
      </c>
      <c r="F2077" s="146" t="s">
        <v>1090</v>
      </c>
      <c r="G2077" s="146" t="s">
        <v>1091</v>
      </c>
      <c r="H2077" s="146" t="s">
        <v>1092</v>
      </c>
      <c r="I2077" s="147" t="s">
        <v>1093</v>
      </c>
      <c r="J2077" s="146" t="s">
        <v>1094</v>
      </c>
    </row>
    <row r="2078" spans="1:8" ht="12.75">
      <c r="A2078" s="148" t="s">
        <v>1224</v>
      </c>
      <c r="C2078" s="149">
        <v>396.15199999976903</v>
      </c>
      <c r="D2078" s="129">
        <v>3738595.503253937</v>
      </c>
      <c r="F2078" s="129">
        <v>91500</v>
      </c>
      <c r="G2078" s="129">
        <v>93700</v>
      </c>
      <c r="H2078" s="150" t="s">
        <v>561</v>
      </c>
    </row>
    <row r="2080" spans="4:8" ht="12.75">
      <c r="D2080" s="129">
        <v>3978419.223110199</v>
      </c>
      <c r="F2080" s="129">
        <v>91300</v>
      </c>
      <c r="G2080" s="129">
        <v>94100</v>
      </c>
      <c r="H2080" s="150" t="s">
        <v>562</v>
      </c>
    </row>
    <row r="2082" spans="4:8" ht="12.75">
      <c r="D2082" s="129">
        <v>4018186.5211029053</v>
      </c>
      <c r="F2082" s="129">
        <v>93200</v>
      </c>
      <c r="G2082" s="129">
        <v>94500</v>
      </c>
      <c r="H2082" s="150" t="s">
        <v>563</v>
      </c>
    </row>
    <row r="2084" spans="1:10" ht="12.75">
      <c r="A2084" s="145" t="s">
        <v>1095</v>
      </c>
      <c r="C2084" s="151" t="s">
        <v>1096</v>
      </c>
      <c r="D2084" s="129">
        <v>3911733.7491556806</v>
      </c>
      <c r="F2084" s="129">
        <v>92000</v>
      </c>
      <c r="G2084" s="129">
        <v>94100</v>
      </c>
      <c r="H2084" s="129">
        <v>3818694.9857787485</v>
      </c>
      <c r="I2084" s="129">
        <v>-0.0001</v>
      </c>
      <c r="J2084" s="129">
        <v>-0.0001</v>
      </c>
    </row>
    <row r="2085" spans="1:8" ht="12.75">
      <c r="A2085" s="128">
        <v>38389.19342592593</v>
      </c>
      <c r="C2085" s="151" t="s">
        <v>1097</v>
      </c>
      <c r="D2085" s="129">
        <v>151254.74750519404</v>
      </c>
      <c r="F2085" s="129">
        <v>1044.030650891055</v>
      </c>
      <c r="G2085" s="129">
        <v>400</v>
      </c>
      <c r="H2085" s="129">
        <v>151254.74750519404</v>
      </c>
    </row>
    <row r="2087" spans="3:8" ht="12.75">
      <c r="C2087" s="151" t="s">
        <v>1098</v>
      </c>
      <c r="D2087" s="129">
        <v>3.866693318220886</v>
      </c>
      <c r="F2087" s="129">
        <v>1.1348159248815815</v>
      </c>
      <c r="G2087" s="129">
        <v>0.42507970244420834</v>
      </c>
      <c r="H2087" s="129">
        <v>3.9609015139591874</v>
      </c>
    </row>
    <row r="2088" spans="1:10" ht="12.75">
      <c r="A2088" s="145" t="s">
        <v>1087</v>
      </c>
      <c r="C2088" s="146" t="s">
        <v>1088</v>
      </c>
      <c r="D2088" s="146" t="s">
        <v>1089</v>
      </c>
      <c r="F2088" s="146" t="s">
        <v>1090</v>
      </c>
      <c r="G2088" s="146" t="s">
        <v>1091</v>
      </c>
      <c r="H2088" s="146" t="s">
        <v>1092</v>
      </c>
      <c r="I2088" s="147" t="s">
        <v>1093</v>
      </c>
      <c r="J2088" s="146" t="s">
        <v>1094</v>
      </c>
    </row>
    <row r="2089" spans="1:8" ht="12.75">
      <c r="A2089" s="148" t="s">
        <v>1231</v>
      </c>
      <c r="C2089" s="149">
        <v>589.5920000001788</v>
      </c>
      <c r="D2089" s="129">
        <v>389711.40649175644</v>
      </c>
      <c r="F2089" s="129">
        <v>3720</v>
      </c>
      <c r="G2089" s="129">
        <v>3409.9999999962747</v>
      </c>
      <c r="H2089" s="150" t="s">
        <v>564</v>
      </c>
    </row>
    <row r="2091" spans="4:8" ht="12.75">
      <c r="D2091" s="129">
        <v>430667.74559545517</v>
      </c>
      <c r="F2091" s="129">
        <v>3659.9999999962747</v>
      </c>
      <c r="G2091" s="129">
        <v>3390.0000000037253</v>
      </c>
      <c r="H2091" s="150" t="s">
        <v>565</v>
      </c>
    </row>
    <row r="2093" spans="4:8" ht="12.75">
      <c r="D2093" s="129">
        <v>396588.8550839424</v>
      </c>
      <c r="F2093" s="129">
        <v>3630</v>
      </c>
      <c r="G2093" s="129">
        <v>3430</v>
      </c>
      <c r="H2093" s="150" t="s">
        <v>566</v>
      </c>
    </row>
    <row r="2095" spans="1:10" ht="12.75">
      <c r="A2095" s="145" t="s">
        <v>1095</v>
      </c>
      <c r="C2095" s="151" t="s">
        <v>1096</v>
      </c>
      <c r="D2095" s="129">
        <v>405656.0023903847</v>
      </c>
      <c r="F2095" s="129">
        <v>3669.9999999987585</v>
      </c>
      <c r="G2095" s="129">
        <v>3410</v>
      </c>
      <c r="H2095" s="129">
        <v>402116.00239038526</v>
      </c>
      <c r="I2095" s="129">
        <v>-0.0001</v>
      </c>
      <c r="J2095" s="129">
        <v>-0.0001</v>
      </c>
    </row>
    <row r="2096" spans="1:8" ht="12.75">
      <c r="A2096" s="128">
        <v>38389.193923611114</v>
      </c>
      <c r="C2096" s="151" t="s">
        <v>1097</v>
      </c>
      <c r="D2096" s="129">
        <v>21932.060970229748</v>
      </c>
      <c r="F2096" s="129">
        <v>45.82575694997462</v>
      </c>
      <c r="G2096" s="129">
        <v>19.999999998172125</v>
      </c>
      <c r="H2096" s="129">
        <v>21932.060970229748</v>
      </c>
    </row>
    <row r="2098" spans="3:8" ht="12.75">
      <c r="C2098" s="151" t="s">
        <v>1098</v>
      </c>
      <c r="D2098" s="129">
        <v>5.406566361890866</v>
      </c>
      <c r="F2098" s="129">
        <v>1.2486582275201672</v>
      </c>
      <c r="G2098" s="129">
        <v>0.5865102638760153</v>
      </c>
      <c r="H2098" s="129">
        <v>5.454162689336969</v>
      </c>
    </row>
    <row r="2099" spans="1:10" ht="12.75">
      <c r="A2099" s="145" t="s">
        <v>1087</v>
      </c>
      <c r="C2099" s="146" t="s">
        <v>1088</v>
      </c>
      <c r="D2099" s="146" t="s">
        <v>1089</v>
      </c>
      <c r="F2099" s="146" t="s">
        <v>1090</v>
      </c>
      <c r="G2099" s="146" t="s">
        <v>1091</v>
      </c>
      <c r="H2099" s="146" t="s">
        <v>1092</v>
      </c>
      <c r="I2099" s="147" t="s">
        <v>1093</v>
      </c>
      <c r="J2099" s="146" t="s">
        <v>1094</v>
      </c>
    </row>
    <row r="2100" spans="1:8" ht="12.75">
      <c r="A2100" s="148" t="s">
        <v>1232</v>
      </c>
      <c r="C2100" s="149">
        <v>766.4900000002235</v>
      </c>
      <c r="D2100" s="129">
        <v>21585.269174814224</v>
      </c>
      <c r="F2100" s="129">
        <v>2020.0000000018626</v>
      </c>
      <c r="G2100" s="129">
        <v>2010</v>
      </c>
      <c r="H2100" s="150" t="s">
        <v>567</v>
      </c>
    </row>
    <row r="2102" spans="4:8" ht="12.75">
      <c r="D2102" s="129">
        <v>22375.55883896351</v>
      </c>
      <c r="F2102" s="129">
        <v>1869</v>
      </c>
      <c r="G2102" s="129">
        <v>2047</v>
      </c>
      <c r="H2102" s="150" t="s">
        <v>568</v>
      </c>
    </row>
    <row r="2104" spans="4:8" ht="12.75">
      <c r="D2104" s="129">
        <v>21835.45526212454</v>
      </c>
      <c r="F2104" s="129">
        <v>1772</v>
      </c>
      <c r="G2104" s="129">
        <v>1964.0000000018626</v>
      </c>
      <c r="H2104" s="150" t="s">
        <v>569</v>
      </c>
    </row>
    <row r="2106" spans="1:10" ht="12.75">
      <c r="A2106" s="145" t="s">
        <v>1095</v>
      </c>
      <c r="C2106" s="151" t="s">
        <v>1096</v>
      </c>
      <c r="D2106" s="129">
        <v>21932.094425300755</v>
      </c>
      <c r="F2106" s="129">
        <v>1887.0000000006207</v>
      </c>
      <c r="G2106" s="129">
        <v>2007.0000000006207</v>
      </c>
      <c r="H2106" s="129">
        <v>19982.752961885504</v>
      </c>
      <c r="I2106" s="129">
        <v>-0.0001</v>
      </c>
      <c r="J2106" s="129">
        <v>-0.0001</v>
      </c>
    </row>
    <row r="2107" spans="1:8" ht="12.75">
      <c r="A2107" s="128">
        <v>38389.1944212963</v>
      </c>
      <c r="C2107" s="151" t="s">
        <v>1097</v>
      </c>
      <c r="D2107" s="129">
        <v>403.91061413374604</v>
      </c>
      <c r="F2107" s="129">
        <v>124.97599769655271</v>
      </c>
      <c r="G2107" s="129">
        <v>41.58124577162795</v>
      </c>
      <c r="H2107" s="129">
        <v>403.91061413374604</v>
      </c>
    </row>
    <row r="2109" spans="3:8" ht="12.75">
      <c r="C2109" s="151" t="s">
        <v>1098</v>
      </c>
      <c r="D2109" s="129">
        <v>1.8416417798557205</v>
      </c>
      <c r="F2109" s="129">
        <v>6.622999347986837</v>
      </c>
      <c r="G2109" s="129">
        <v>2.0718109502548625</v>
      </c>
      <c r="H2109" s="129">
        <v>2.0212961392464437</v>
      </c>
    </row>
    <row r="2110" spans="1:16" ht="12.75">
      <c r="A2110" s="139" t="s">
        <v>1177</v>
      </c>
      <c r="B2110" s="134" t="s">
        <v>1059</v>
      </c>
      <c r="D2110" s="139" t="s">
        <v>1178</v>
      </c>
      <c r="E2110" s="134" t="s">
        <v>1179</v>
      </c>
      <c r="F2110" s="135" t="s">
        <v>1249</v>
      </c>
      <c r="G2110" s="140" t="s">
        <v>1181</v>
      </c>
      <c r="H2110" s="141">
        <v>2</v>
      </c>
      <c r="I2110" s="142" t="s">
        <v>1182</v>
      </c>
      <c r="J2110" s="141">
        <v>4</v>
      </c>
      <c r="K2110" s="140" t="s">
        <v>1183</v>
      </c>
      <c r="L2110" s="143">
        <v>1</v>
      </c>
      <c r="M2110" s="140" t="s">
        <v>1184</v>
      </c>
      <c r="N2110" s="144">
        <v>1</v>
      </c>
      <c r="O2110" s="140" t="s">
        <v>1185</v>
      </c>
      <c r="P2110" s="144">
        <v>1</v>
      </c>
    </row>
    <row r="2112" spans="1:10" ht="12.75">
      <c r="A2112" s="145" t="s">
        <v>1087</v>
      </c>
      <c r="C2112" s="146" t="s">
        <v>1088</v>
      </c>
      <c r="D2112" s="146" t="s">
        <v>1089</v>
      </c>
      <c r="F2112" s="146" t="s">
        <v>1090</v>
      </c>
      <c r="G2112" s="146" t="s">
        <v>1091</v>
      </c>
      <c r="H2112" s="146" t="s">
        <v>1092</v>
      </c>
      <c r="I2112" s="147" t="s">
        <v>1093</v>
      </c>
      <c r="J2112" s="146" t="s">
        <v>1094</v>
      </c>
    </row>
    <row r="2113" spans="1:8" ht="12.75">
      <c r="A2113" s="148" t="s">
        <v>1209</v>
      </c>
      <c r="C2113" s="149">
        <v>178.2290000000503</v>
      </c>
      <c r="D2113" s="129">
        <v>329.6804365273565</v>
      </c>
      <c r="F2113" s="129">
        <v>300</v>
      </c>
      <c r="G2113" s="129">
        <v>262</v>
      </c>
      <c r="H2113" s="150" t="s">
        <v>570</v>
      </c>
    </row>
    <row r="2115" spans="4:8" ht="12.75">
      <c r="D2115" s="129">
        <v>293.5</v>
      </c>
      <c r="F2115" s="129">
        <v>271</v>
      </c>
      <c r="G2115" s="129">
        <v>270</v>
      </c>
      <c r="H2115" s="150" t="s">
        <v>571</v>
      </c>
    </row>
    <row r="2117" spans="4:8" ht="12.75">
      <c r="D2117" s="129">
        <v>314.00124826841056</v>
      </c>
      <c r="F2117" s="129">
        <v>250</v>
      </c>
      <c r="G2117" s="129">
        <v>249.00000000023283</v>
      </c>
      <c r="H2117" s="150" t="s">
        <v>572</v>
      </c>
    </row>
    <row r="2119" spans="1:8" ht="12.75">
      <c r="A2119" s="145" t="s">
        <v>1095</v>
      </c>
      <c r="C2119" s="151" t="s">
        <v>1096</v>
      </c>
      <c r="D2119" s="129">
        <v>312.3938949319224</v>
      </c>
      <c r="F2119" s="129">
        <v>273.6666666666667</v>
      </c>
      <c r="G2119" s="129">
        <v>260.33333333341096</v>
      </c>
      <c r="H2119" s="129">
        <v>48.21118921359658</v>
      </c>
    </row>
    <row r="2120" spans="1:8" ht="12.75">
      <c r="A2120" s="128">
        <v>38389.196701388886</v>
      </c>
      <c r="C2120" s="151" t="s">
        <v>1097</v>
      </c>
      <c r="D2120" s="129">
        <v>18.143695472223637</v>
      </c>
      <c r="F2120" s="129">
        <v>25.106440076867397</v>
      </c>
      <c r="G2120" s="129">
        <v>10.598742063599493</v>
      </c>
      <c r="H2120" s="129">
        <v>18.143695472223637</v>
      </c>
    </row>
    <row r="2122" spans="3:8" ht="12.75">
      <c r="C2122" s="151" t="s">
        <v>1098</v>
      </c>
      <c r="D2122" s="129">
        <v>5.807954562036993</v>
      </c>
      <c r="F2122" s="129">
        <v>9.174095034178098</v>
      </c>
      <c r="G2122" s="129">
        <v>4.071219742738668</v>
      </c>
      <c r="H2122" s="129">
        <v>37.63378536845286</v>
      </c>
    </row>
    <row r="2123" spans="1:10" ht="12.75">
      <c r="A2123" s="145" t="s">
        <v>1087</v>
      </c>
      <c r="C2123" s="146" t="s">
        <v>1088</v>
      </c>
      <c r="D2123" s="146" t="s">
        <v>1089</v>
      </c>
      <c r="F2123" s="146" t="s">
        <v>1090</v>
      </c>
      <c r="G2123" s="146" t="s">
        <v>1091</v>
      </c>
      <c r="H2123" s="146" t="s">
        <v>1092</v>
      </c>
      <c r="I2123" s="147" t="s">
        <v>1093</v>
      </c>
      <c r="J2123" s="146" t="s">
        <v>1094</v>
      </c>
    </row>
    <row r="2124" spans="1:8" ht="12.75">
      <c r="A2124" s="148" t="s">
        <v>1225</v>
      </c>
      <c r="C2124" s="149">
        <v>251.61100000003353</v>
      </c>
      <c r="D2124" s="129">
        <v>3419992.06924057</v>
      </c>
      <c r="F2124" s="129">
        <v>28700</v>
      </c>
      <c r="G2124" s="129">
        <v>24400</v>
      </c>
      <c r="H2124" s="150" t="s">
        <v>573</v>
      </c>
    </row>
    <row r="2126" spans="4:8" ht="12.75">
      <c r="D2126" s="129">
        <v>3327332.264038086</v>
      </c>
      <c r="F2126" s="129">
        <v>29600</v>
      </c>
      <c r="G2126" s="129">
        <v>24300</v>
      </c>
      <c r="H2126" s="150" t="s">
        <v>574</v>
      </c>
    </row>
    <row r="2128" spans="4:8" ht="12.75">
      <c r="D2128" s="129">
        <v>3577092.64654541</v>
      </c>
      <c r="F2128" s="129">
        <v>27700</v>
      </c>
      <c r="G2128" s="129">
        <v>23800</v>
      </c>
      <c r="H2128" s="150" t="s">
        <v>575</v>
      </c>
    </row>
    <row r="2130" spans="1:10" ht="12.75">
      <c r="A2130" s="145" t="s">
        <v>1095</v>
      </c>
      <c r="C2130" s="151" t="s">
        <v>1096</v>
      </c>
      <c r="D2130" s="129">
        <v>3441472.3266080217</v>
      </c>
      <c r="F2130" s="129">
        <v>28666.666666666664</v>
      </c>
      <c r="G2130" s="129">
        <v>24166.666666666664</v>
      </c>
      <c r="H2130" s="129">
        <v>3415077.8395689563</v>
      </c>
      <c r="I2130" s="129">
        <v>-0.0001</v>
      </c>
      <c r="J2130" s="129">
        <v>-0.0001</v>
      </c>
    </row>
    <row r="2131" spans="1:8" ht="12.75">
      <c r="A2131" s="128">
        <v>38389.19721064815</v>
      </c>
      <c r="C2131" s="151" t="s">
        <v>1097</v>
      </c>
      <c r="D2131" s="129">
        <v>126258.12156048947</v>
      </c>
      <c r="F2131" s="129">
        <v>950.4384952922169</v>
      </c>
      <c r="G2131" s="129">
        <v>321.4550253664318</v>
      </c>
      <c r="H2131" s="129">
        <v>126258.12156048947</v>
      </c>
    </row>
    <row r="2133" spans="3:8" ht="12.75">
      <c r="C2133" s="151" t="s">
        <v>1098</v>
      </c>
      <c r="D2133" s="129">
        <v>3.668724010485704</v>
      </c>
      <c r="F2133" s="129">
        <v>3.3154831231123847</v>
      </c>
      <c r="G2133" s="129">
        <v>1.330158725654201</v>
      </c>
      <c r="H2133" s="129">
        <v>3.697078880533672</v>
      </c>
    </row>
    <row r="2134" spans="1:10" ht="12.75">
      <c r="A2134" s="145" t="s">
        <v>1087</v>
      </c>
      <c r="C2134" s="146" t="s">
        <v>1088</v>
      </c>
      <c r="D2134" s="146" t="s">
        <v>1089</v>
      </c>
      <c r="F2134" s="146" t="s">
        <v>1090</v>
      </c>
      <c r="G2134" s="146" t="s">
        <v>1091</v>
      </c>
      <c r="H2134" s="146" t="s">
        <v>1092</v>
      </c>
      <c r="I2134" s="147" t="s">
        <v>1093</v>
      </c>
      <c r="J2134" s="146" t="s">
        <v>1094</v>
      </c>
    </row>
    <row r="2135" spans="1:8" ht="12.75">
      <c r="A2135" s="148" t="s">
        <v>1228</v>
      </c>
      <c r="C2135" s="149">
        <v>257.6099999998696</v>
      </c>
      <c r="D2135" s="129">
        <v>392673.35420560837</v>
      </c>
      <c r="F2135" s="129">
        <v>11967.5</v>
      </c>
      <c r="G2135" s="129">
        <v>10385</v>
      </c>
      <c r="H2135" s="150" t="s">
        <v>576</v>
      </c>
    </row>
    <row r="2137" spans="4:8" ht="12.75">
      <c r="D2137" s="129">
        <v>355930.9985547066</v>
      </c>
      <c r="F2137" s="129">
        <v>11432.5</v>
      </c>
      <c r="G2137" s="129">
        <v>10237.5</v>
      </c>
      <c r="H2137" s="150" t="s">
        <v>577</v>
      </c>
    </row>
    <row r="2139" spans="4:8" ht="12.75">
      <c r="D2139" s="129">
        <v>356811.66121578217</v>
      </c>
      <c r="F2139" s="129">
        <v>12012.5</v>
      </c>
      <c r="G2139" s="129">
        <v>10267.5</v>
      </c>
      <c r="H2139" s="150" t="s">
        <v>578</v>
      </c>
    </row>
    <row r="2141" spans="1:10" ht="12.75">
      <c r="A2141" s="145" t="s">
        <v>1095</v>
      </c>
      <c r="C2141" s="151" t="s">
        <v>1096</v>
      </c>
      <c r="D2141" s="129">
        <v>368472.00465869904</v>
      </c>
      <c r="F2141" s="129">
        <v>11804.166666666668</v>
      </c>
      <c r="G2141" s="129">
        <v>10296.666666666666</v>
      </c>
      <c r="H2141" s="129">
        <v>357421.5879920324</v>
      </c>
      <c r="I2141" s="129">
        <v>-0.0001</v>
      </c>
      <c r="J2141" s="129">
        <v>-0.0001</v>
      </c>
    </row>
    <row r="2142" spans="1:8" ht="12.75">
      <c r="A2142" s="128">
        <v>38389.197858796295</v>
      </c>
      <c r="C2142" s="151" t="s">
        <v>1097</v>
      </c>
      <c r="D2142" s="129">
        <v>20963.608506156594</v>
      </c>
      <c r="F2142" s="129">
        <v>322.6582299172506</v>
      </c>
      <c r="G2142" s="129">
        <v>77.95564978456233</v>
      </c>
      <c r="H2142" s="129">
        <v>20963.608506156594</v>
      </c>
    </row>
    <row r="2144" spans="3:8" ht="12.75">
      <c r="C2144" s="151" t="s">
        <v>1098</v>
      </c>
      <c r="D2144" s="129">
        <v>5.6893354830509715</v>
      </c>
      <c r="F2144" s="129">
        <v>2.7334265859562343</v>
      </c>
      <c r="G2144" s="129">
        <v>0.7570959836636032</v>
      </c>
      <c r="H2144" s="129">
        <v>5.8652328819668025</v>
      </c>
    </row>
    <row r="2145" spans="1:10" ht="12.75">
      <c r="A2145" s="145" t="s">
        <v>1087</v>
      </c>
      <c r="C2145" s="146" t="s">
        <v>1088</v>
      </c>
      <c r="D2145" s="146" t="s">
        <v>1089</v>
      </c>
      <c r="F2145" s="146" t="s">
        <v>1090</v>
      </c>
      <c r="G2145" s="146" t="s">
        <v>1091</v>
      </c>
      <c r="H2145" s="146" t="s">
        <v>1092</v>
      </c>
      <c r="I2145" s="147" t="s">
        <v>1093</v>
      </c>
      <c r="J2145" s="146" t="s">
        <v>1094</v>
      </c>
    </row>
    <row r="2146" spans="1:8" ht="12.75">
      <c r="A2146" s="148" t="s">
        <v>1227</v>
      </c>
      <c r="C2146" s="149">
        <v>259.9399999999441</v>
      </c>
      <c r="D2146" s="129">
        <v>3040395.34866333</v>
      </c>
      <c r="F2146" s="129">
        <v>23575</v>
      </c>
      <c r="G2146" s="129">
        <v>21225</v>
      </c>
      <c r="H2146" s="150" t="s">
        <v>579</v>
      </c>
    </row>
    <row r="2148" spans="4:8" ht="12.75">
      <c r="D2148" s="129">
        <v>3144211.6236572266</v>
      </c>
      <c r="F2148" s="129">
        <v>23600</v>
      </c>
      <c r="G2148" s="129">
        <v>20900</v>
      </c>
      <c r="H2148" s="150" t="s">
        <v>580</v>
      </c>
    </row>
    <row r="2150" spans="4:8" ht="12.75">
      <c r="D2150" s="129">
        <v>3263355.7626686096</v>
      </c>
      <c r="F2150" s="129">
        <v>23500</v>
      </c>
      <c r="G2150" s="129">
        <v>21125</v>
      </c>
      <c r="H2150" s="150" t="s">
        <v>581</v>
      </c>
    </row>
    <row r="2152" spans="1:10" ht="12.75">
      <c r="A2152" s="145" t="s">
        <v>1095</v>
      </c>
      <c r="C2152" s="151" t="s">
        <v>1096</v>
      </c>
      <c r="D2152" s="129">
        <v>3149320.9116630554</v>
      </c>
      <c r="F2152" s="129">
        <v>23558.333333333336</v>
      </c>
      <c r="G2152" s="129">
        <v>21083.333333333336</v>
      </c>
      <c r="H2152" s="129">
        <v>3126987.5783297224</v>
      </c>
      <c r="I2152" s="129">
        <v>-0.0001</v>
      </c>
      <c r="J2152" s="129">
        <v>-0.0001</v>
      </c>
    </row>
    <row r="2153" spans="1:8" ht="12.75">
      <c r="A2153" s="128">
        <v>38389.198530092595</v>
      </c>
      <c r="C2153" s="151" t="s">
        <v>1097</v>
      </c>
      <c r="D2153" s="129">
        <v>111567.98452646859</v>
      </c>
      <c r="F2153" s="129">
        <v>52.04164998665332</v>
      </c>
      <c r="G2153" s="129">
        <v>166.45820296198482</v>
      </c>
      <c r="H2153" s="129">
        <v>111567.98452646859</v>
      </c>
    </row>
    <row r="2155" spans="3:8" ht="12.75">
      <c r="C2155" s="151" t="s">
        <v>1098</v>
      </c>
      <c r="D2155" s="129">
        <v>3.5426045060474043</v>
      </c>
      <c r="F2155" s="129">
        <v>0.22090548278735045</v>
      </c>
      <c r="G2155" s="129">
        <v>0.7895250733374773</v>
      </c>
      <c r="H2155" s="129">
        <v>3.567906227055194</v>
      </c>
    </row>
    <row r="2156" spans="1:10" ht="12.75">
      <c r="A2156" s="145" t="s">
        <v>1087</v>
      </c>
      <c r="C2156" s="146" t="s">
        <v>1088</v>
      </c>
      <c r="D2156" s="146" t="s">
        <v>1089</v>
      </c>
      <c r="F2156" s="146" t="s">
        <v>1090</v>
      </c>
      <c r="G2156" s="146" t="s">
        <v>1091</v>
      </c>
      <c r="H2156" s="146" t="s">
        <v>1092</v>
      </c>
      <c r="I2156" s="147" t="s">
        <v>1093</v>
      </c>
      <c r="J2156" s="146" t="s">
        <v>1094</v>
      </c>
    </row>
    <row r="2157" spans="1:8" ht="12.75">
      <c r="A2157" s="148" t="s">
        <v>1229</v>
      </c>
      <c r="C2157" s="149">
        <v>285.2129999999888</v>
      </c>
      <c r="D2157" s="129">
        <v>817512.1753921509</v>
      </c>
      <c r="F2157" s="129">
        <v>12350</v>
      </c>
      <c r="G2157" s="129">
        <v>11750</v>
      </c>
      <c r="H2157" s="150" t="s">
        <v>582</v>
      </c>
    </row>
    <row r="2159" spans="4:8" ht="12.75">
      <c r="D2159" s="129">
        <v>801557.9271287918</v>
      </c>
      <c r="F2159" s="129">
        <v>11875</v>
      </c>
      <c r="G2159" s="129">
        <v>11900</v>
      </c>
      <c r="H2159" s="150" t="s">
        <v>583</v>
      </c>
    </row>
    <row r="2161" spans="4:8" ht="12.75">
      <c r="D2161" s="129">
        <v>839392.2695703506</v>
      </c>
      <c r="F2161" s="129">
        <v>12225</v>
      </c>
      <c r="G2161" s="129">
        <v>12025</v>
      </c>
      <c r="H2161" s="150" t="s">
        <v>584</v>
      </c>
    </row>
    <row r="2163" spans="1:10" ht="12.75">
      <c r="A2163" s="145" t="s">
        <v>1095</v>
      </c>
      <c r="C2163" s="151" t="s">
        <v>1096</v>
      </c>
      <c r="D2163" s="129">
        <v>819487.4573637645</v>
      </c>
      <c r="F2163" s="129">
        <v>12150</v>
      </c>
      <c r="G2163" s="129">
        <v>11891.666666666668</v>
      </c>
      <c r="H2163" s="129">
        <v>807480.2783439183</v>
      </c>
      <c r="I2163" s="129">
        <v>-0.0001</v>
      </c>
      <c r="J2163" s="129">
        <v>-0.0001</v>
      </c>
    </row>
    <row r="2164" spans="1:8" ht="12.75">
      <c r="A2164" s="128">
        <v>38389.19920138889</v>
      </c>
      <c r="C2164" s="151" t="s">
        <v>1097</v>
      </c>
      <c r="D2164" s="129">
        <v>18994.358929610524</v>
      </c>
      <c r="F2164" s="129">
        <v>246.22144504490262</v>
      </c>
      <c r="G2164" s="129">
        <v>137.68926368215253</v>
      </c>
      <c r="H2164" s="129">
        <v>18994.358929610524</v>
      </c>
    </row>
    <row r="2166" spans="3:8" ht="12.75">
      <c r="C2166" s="151" t="s">
        <v>1098</v>
      </c>
      <c r="D2166" s="129">
        <v>2.3178340020863875</v>
      </c>
      <c r="F2166" s="129">
        <v>2.026513950986853</v>
      </c>
      <c r="G2166" s="129">
        <v>1.1578634647412964</v>
      </c>
      <c r="H2166" s="129">
        <v>2.3523000423696456</v>
      </c>
    </row>
    <row r="2167" spans="1:10" ht="12.75">
      <c r="A2167" s="145" t="s">
        <v>1087</v>
      </c>
      <c r="C2167" s="146" t="s">
        <v>1088</v>
      </c>
      <c r="D2167" s="146" t="s">
        <v>1089</v>
      </c>
      <c r="F2167" s="146" t="s">
        <v>1090</v>
      </c>
      <c r="G2167" s="146" t="s">
        <v>1091</v>
      </c>
      <c r="H2167" s="146" t="s">
        <v>1092</v>
      </c>
      <c r="I2167" s="147" t="s">
        <v>1093</v>
      </c>
      <c r="J2167" s="146" t="s">
        <v>1094</v>
      </c>
    </row>
    <row r="2168" spans="1:8" ht="12.75">
      <c r="A2168" s="148" t="s">
        <v>1225</v>
      </c>
      <c r="C2168" s="149">
        <v>288.1579999998212</v>
      </c>
      <c r="D2168" s="129">
        <v>338449.2967534065</v>
      </c>
      <c r="F2168" s="129">
        <v>4000</v>
      </c>
      <c r="G2168" s="129">
        <v>3880</v>
      </c>
      <c r="H2168" s="150" t="s">
        <v>585</v>
      </c>
    </row>
    <row r="2170" spans="4:8" ht="12.75">
      <c r="D2170" s="129">
        <v>359442.61500930786</v>
      </c>
      <c r="F2170" s="129">
        <v>4000</v>
      </c>
      <c r="G2170" s="129">
        <v>3880</v>
      </c>
      <c r="H2170" s="150" t="s">
        <v>586</v>
      </c>
    </row>
    <row r="2172" spans="4:8" ht="12.75">
      <c r="D2172" s="129">
        <v>334405.03279304504</v>
      </c>
      <c r="F2172" s="129">
        <v>4000</v>
      </c>
      <c r="G2172" s="129">
        <v>3880</v>
      </c>
      <c r="H2172" s="150" t="s">
        <v>587</v>
      </c>
    </row>
    <row r="2174" spans="1:10" ht="12.75">
      <c r="A2174" s="145" t="s">
        <v>1095</v>
      </c>
      <c r="C2174" s="151" t="s">
        <v>1096</v>
      </c>
      <c r="D2174" s="129">
        <v>344098.9815185865</v>
      </c>
      <c r="F2174" s="129">
        <v>4000</v>
      </c>
      <c r="G2174" s="129">
        <v>3880</v>
      </c>
      <c r="H2174" s="129">
        <v>340159.9107221263</v>
      </c>
      <c r="I2174" s="129">
        <v>-0.0001</v>
      </c>
      <c r="J2174" s="129">
        <v>-0.0001</v>
      </c>
    </row>
    <row r="2175" spans="1:8" ht="12.75">
      <c r="A2175" s="128">
        <v>38389.199641203704</v>
      </c>
      <c r="C2175" s="151" t="s">
        <v>1097</v>
      </c>
      <c r="D2175" s="129">
        <v>13440.957341961823</v>
      </c>
      <c r="H2175" s="129">
        <v>13440.957341961823</v>
      </c>
    </row>
    <row r="2177" spans="3:8" ht="12.75">
      <c r="C2177" s="151" t="s">
        <v>1098</v>
      </c>
      <c r="D2177" s="129">
        <v>3.9061311029296997</v>
      </c>
      <c r="F2177" s="129">
        <v>0</v>
      </c>
      <c r="G2177" s="129">
        <v>0</v>
      </c>
      <c r="H2177" s="129">
        <v>3.951364319630725</v>
      </c>
    </row>
    <row r="2178" spans="1:10" ht="12.75">
      <c r="A2178" s="145" t="s">
        <v>1087</v>
      </c>
      <c r="C2178" s="146" t="s">
        <v>1088</v>
      </c>
      <c r="D2178" s="146" t="s">
        <v>1089</v>
      </c>
      <c r="F2178" s="146" t="s">
        <v>1090</v>
      </c>
      <c r="G2178" s="146" t="s">
        <v>1091</v>
      </c>
      <c r="H2178" s="146" t="s">
        <v>1092</v>
      </c>
      <c r="I2178" s="147" t="s">
        <v>1093</v>
      </c>
      <c r="J2178" s="146" t="s">
        <v>1094</v>
      </c>
    </row>
    <row r="2179" spans="1:8" ht="12.75">
      <c r="A2179" s="148" t="s">
        <v>1226</v>
      </c>
      <c r="C2179" s="149">
        <v>334.94100000010803</v>
      </c>
      <c r="D2179" s="129">
        <v>464248.848031044</v>
      </c>
      <c r="F2179" s="129">
        <v>29300</v>
      </c>
      <c r="H2179" s="150" t="s">
        <v>588</v>
      </c>
    </row>
    <row r="2181" spans="4:8" ht="12.75">
      <c r="D2181" s="129">
        <v>455277.0017633438</v>
      </c>
      <c r="F2181" s="129">
        <v>29600</v>
      </c>
      <c r="H2181" s="150" t="s">
        <v>589</v>
      </c>
    </row>
    <row r="2183" spans="4:8" ht="12.75">
      <c r="D2183" s="129">
        <v>444895.91758823395</v>
      </c>
      <c r="F2183" s="129">
        <v>29700</v>
      </c>
      <c r="H2183" s="150" t="s">
        <v>590</v>
      </c>
    </row>
    <row r="2185" spans="1:10" ht="12.75">
      <c r="A2185" s="145" t="s">
        <v>1095</v>
      </c>
      <c r="C2185" s="151" t="s">
        <v>1096</v>
      </c>
      <c r="D2185" s="129">
        <v>454807.2557942072</v>
      </c>
      <c r="F2185" s="129">
        <v>29533.333333333336</v>
      </c>
      <c r="H2185" s="129">
        <v>425273.92246087396</v>
      </c>
      <c r="I2185" s="129">
        <v>-0.0001</v>
      </c>
      <c r="J2185" s="129">
        <v>-0.0001</v>
      </c>
    </row>
    <row r="2186" spans="1:8" ht="12.75">
      <c r="A2186" s="128">
        <v>38389.20008101852</v>
      </c>
      <c r="C2186" s="151" t="s">
        <v>1097</v>
      </c>
      <c r="D2186" s="129">
        <v>9685.012913657283</v>
      </c>
      <c r="F2186" s="129">
        <v>208.16659994661327</v>
      </c>
      <c r="H2186" s="129">
        <v>9685.012913657283</v>
      </c>
    </row>
    <row r="2188" spans="3:8" ht="12.75">
      <c r="C2188" s="151" t="s">
        <v>1098</v>
      </c>
      <c r="D2188" s="129">
        <v>2.1294763419604705</v>
      </c>
      <c r="F2188" s="129">
        <v>0.7048530472232956</v>
      </c>
      <c r="H2188" s="129">
        <v>2.277358756825331</v>
      </c>
    </row>
    <row r="2189" spans="1:10" ht="12.75">
      <c r="A2189" s="145" t="s">
        <v>1087</v>
      </c>
      <c r="C2189" s="146" t="s">
        <v>1088</v>
      </c>
      <c r="D2189" s="146" t="s">
        <v>1089</v>
      </c>
      <c r="F2189" s="146" t="s">
        <v>1090</v>
      </c>
      <c r="G2189" s="146" t="s">
        <v>1091</v>
      </c>
      <c r="H2189" s="146" t="s">
        <v>1092</v>
      </c>
      <c r="I2189" s="147" t="s">
        <v>1093</v>
      </c>
      <c r="J2189" s="146" t="s">
        <v>1094</v>
      </c>
    </row>
    <row r="2190" spans="1:8" ht="12.75">
      <c r="A2190" s="148" t="s">
        <v>1230</v>
      </c>
      <c r="C2190" s="149">
        <v>393.36599999992177</v>
      </c>
      <c r="D2190" s="129">
        <v>3491150</v>
      </c>
      <c r="F2190" s="129">
        <v>14200</v>
      </c>
      <c r="G2190" s="129">
        <v>14100</v>
      </c>
      <c r="H2190" s="150" t="s">
        <v>369</v>
      </c>
    </row>
    <row r="2192" spans="4:8" ht="12.75">
      <c r="D2192" s="129">
        <v>3699650.799888611</v>
      </c>
      <c r="F2192" s="129">
        <v>15300</v>
      </c>
      <c r="G2192" s="129">
        <v>14800</v>
      </c>
      <c r="H2192" s="150" t="s">
        <v>370</v>
      </c>
    </row>
    <row r="2194" spans="4:8" ht="12.75">
      <c r="D2194" s="129">
        <v>3802291.5886878967</v>
      </c>
      <c r="F2194" s="129">
        <v>14500</v>
      </c>
      <c r="G2194" s="129">
        <v>14600</v>
      </c>
      <c r="H2194" s="150" t="s">
        <v>371</v>
      </c>
    </row>
    <row r="2196" spans="1:10" ht="12.75">
      <c r="A2196" s="145" t="s">
        <v>1095</v>
      </c>
      <c r="C2196" s="151" t="s">
        <v>1096</v>
      </c>
      <c r="D2196" s="129">
        <v>3664364.129525502</v>
      </c>
      <c r="F2196" s="129">
        <v>14666.666666666668</v>
      </c>
      <c r="G2196" s="129">
        <v>14500</v>
      </c>
      <c r="H2196" s="129">
        <v>3649780.796192169</v>
      </c>
      <c r="I2196" s="129">
        <v>-0.0001</v>
      </c>
      <c r="J2196" s="129">
        <v>-0.0001</v>
      </c>
    </row>
    <row r="2197" spans="1:8" ht="12.75">
      <c r="A2197" s="128">
        <v>38389.20054398148</v>
      </c>
      <c r="C2197" s="151" t="s">
        <v>1097</v>
      </c>
      <c r="D2197" s="129">
        <v>158543.79168481074</v>
      </c>
      <c r="F2197" s="129">
        <v>568.6240703077326</v>
      </c>
      <c r="G2197" s="129">
        <v>360.5551275463989</v>
      </c>
      <c r="H2197" s="129">
        <v>158543.79168481074</v>
      </c>
    </row>
    <row r="2199" spans="3:8" ht="12.75">
      <c r="C2199" s="151" t="s">
        <v>1098</v>
      </c>
      <c r="D2199" s="129">
        <v>4.326638567585274</v>
      </c>
      <c r="F2199" s="129">
        <v>3.876982297552723</v>
      </c>
      <c r="G2199" s="129">
        <v>2.4865870865268893</v>
      </c>
      <c r="H2199" s="129">
        <v>4.343926403750606</v>
      </c>
    </row>
    <row r="2200" spans="1:10" ht="12.75">
      <c r="A2200" s="145" t="s">
        <v>1087</v>
      </c>
      <c r="C2200" s="146" t="s">
        <v>1088</v>
      </c>
      <c r="D2200" s="146" t="s">
        <v>1089</v>
      </c>
      <c r="F2200" s="146" t="s">
        <v>1090</v>
      </c>
      <c r="G2200" s="146" t="s">
        <v>1091</v>
      </c>
      <c r="H2200" s="146" t="s">
        <v>1092</v>
      </c>
      <c r="I2200" s="147" t="s">
        <v>1093</v>
      </c>
      <c r="J2200" s="146" t="s">
        <v>1094</v>
      </c>
    </row>
    <row r="2201" spans="1:8" ht="12.75">
      <c r="A2201" s="148" t="s">
        <v>1224</v>
      </c>
      <c r="C2201" s="149">
        <v>396.15199999976903</v>
      </c>
      <c r="D2201" s="129">
        <v>4029071.22882843</v>
      </c>
      <c r="F2201" s="129">
        <v>95600</v>
      </c>
      <c r="G2201" s="129">
        <v>97100</v>
      </c>
      <c r="H2201" s="150" t="s">
        <v>372</v>
      </c>
    </row>
    <row r="2203" spans="4:8" ht="12.75">
      <c r="D2203" s="129">
        <v>4008531.961215973</v>
      </c>
      <c r="F2203" s="129">
        <v>94600</v>
      </c>
      <c r="G2203" s="129">
        <v>95700</v>
      </c>
      <c r="H2203" s="150" t="s">
        <v>373</v>
      </c>
    </row>
    <row r="2205" spans="4:8" ht="12.75">
      <c r="D2205" s="129">
        <v>4360282.53364563</v>
      </c>
      <c r="F2205" s="129">
        <v>95400</v>
      </c>
      <c r="G2205" s="129">
        <v>97300</v>
      </c>
      <c r="H2205" s="150" t="s">
        <v>374</v>
      </c>
    </row>
    <row r="2207" spans="1:10" ht="12.75">
      <c r="A2207" s="145" t="s">
        <v>1095</v>
      </c>
      <c r="C2207" s="151" t="s">
        <v>1096</v>
      </c>
      <c r="D2207" s="129">
        <v>4132628.574563344</v>
      </c>
      <c r="F2207" s="129">
        <v>95200</v>
      </c>
      <c r="G2207" s="129">
        <v>96700</v>
      </c>
      <c r="H2207" s="129">
        <v>4036686.6007226785</v>
      </c>
      <c r="I2207" s="129">
        <v>-0.0001</v>
      </c>
      <c r="J2207" s="129">
        <v>-0.0001</v>
      </c>
    </row>
    <row r="2208" spans="1:8" ht="12.75">
      <c r="A2208" s="128">
        <v>38389.201006944444</v>
      </c>
      <c r="C2208" s="151" t="s">
        <v>1097</v>
      </c>
      <c r="D2208" s="129">
        <v>197421.4000378294</v>
      </c>
      <c r="F2208" s="129">
        <v>529.150262212918</v>
      </c>
      <c r="G2208" s="129">
        <v>871.7797887081347</v>
      </c>
      <c r="H2208" s="129">
        <v>197421.4000378294</v>
      </c>
    </row>
    <row r="2210" spans="3:8" ht="12.75">
      <c r="C2210" s="151" t="s">
        <v>1098</v>
      </c>
      <c r="D2210" s="129">
        <v>4.777138726015054</v>
      </c>
      <c r="F2210" s="129">
        <v>0.5558301073665105</v>
      </c>
      <c r="G2210" s="129">
        <v>0.9015302882193743</v>
      </c>
      <c r="H2210" s="129">
        <v>4.8906794003400105</v>
      </c>
    </row>
    <row r="2211" spans="1:10" ht="12.75">
      <c r="A2211" s="145" t="s">
        <v>1087</v>
      </c>
      <c r="C2211" s="146" t="s">
        <v>1088</v>
      </c>
      <c r="D2211" s="146" t="s">
        <v>1089</v>
      </c>
      <c r="F2211" s="146" t="s">
        <v>1090</v>
      </c>
      <c r="G2211" s="146" t="s">
        <v>1091</v>
      </c>
      <c r="H2211" s="146" t="s">
        <v>1092</v>
      </c>
      <c r="I2211" s="147" t="s">
        <v>1093</v>
      </c>
      <c r="J2211" s="146" t="s">
        <v>1094</v>
      </c>
    </row>
    <row r="2212" spans="1:8" ht="12.75">
      <c r="A2212" s="148" t="s">
        <v>1231</v>
      </c>
      <c r="C2212" s="149">
        <v>589.5920000001788</v>
      </c>
      <c r="D2212" s="129">
        <v>293051.0963869095</v>
      </c>
      <c r="F2212" s="129">
        <v>3230</v>
      </c>
      <c r="G2212" s="129">
        <v>3020</v>
      </c>
      <c r="H2212" s="150" t="s">
        <v>375</v>
      </c>
    </row>
    <row r="2214" spans="4:8" ht="12.75">
      <c r="D2214" s="129">
        <v>297330.79392147064</v>
      </c>
      <c r="F2214" s="129">
        <v>3140</v>
      </c>
      <c r="G2214" s="129">
        <v>2940</v>
      </c>
      <c r="H2214" s="150" t="s">
        <v>376</v>
      </c>
    </row>
    <row r="2216" spans="4:8" ht="12.75">
      <c r="D2216" s="129">
        <v>287261.2696290016</v>
      </c>
      <c r="F2216" s="129">
        <v>3240.0000000037253</v>
      </c>
      <c r="G2216" s="129">
        <v>2940</v>
      </c>
      <c r="H2216" s="150" t="s">
        <v>377</v>
      </c>
    </row>
    <row r="2218" spans="1:10" ht="12.75">
      <c r="A2218" s="145" t="s">
        <v>1095</v>
      </c>
      <c r="C2218" s="151" t="s">
        <v>1096</v>
      </c>
      <c r="D2218" s="129">
        <v>292547.7199791272</v>
      </c>
      <c r="F2218" s="129">
        <v>3203.3333333345754</v>
      </c>
      <c r="G2218" s="129">
        <v>2966.666666666667</v>
      </c>
      <c r="H2218" s="129">
        <v>289462.71997912665</v>
      </c>
      <c r="I2218" s="129">
        <v>-0.0001</v>
      </c>
      <c r="J2218" s="129">
        <v>-0.0001</v>
      </c>
    </row>
    <row r="2219" spans="1:8" ht="12.75">
      <c r="A2219" s="128">
        <v>38389.20150462963</v>
      </c>
      <c r="C2219" s="151" t="s">
        <v>1097</v>
      </c>
      <c r="D2219" s="129">
        <v>5053.599778878232</v>
      </c>
      <c r="F2219" s="129">
        <v>55.07570547407312</v>
      </c>
      <c r="G2219" s="129">
        <v>46.188021535170066</v>
      </c>
      <c r="H2219" s="129">
        <v>5053.599778878232</v>
      </c>
    </row>
    <row r="2221" spans="3:8" ht="12.75">
      <c r="C2221" s="151" t="s">
        <v>1098</v>
      </c>
      <c r="D2221" s="129">
        <v>1.7274445957872442</v>
      </c>
      <c r="F2221" s="129">
        <v>1.7193248326967252</v>
      </c>
      <c r="G2221" s="129">
        <v>1.5568996023091035</v>
      </c>
      <c r="H2221" s="129">
        <v>1.7458551412916494</v>
      </c>
    </row>
    <row r="2222" spans="1:10" ht="12.75">
      <c r="A2222" s="145" t="s">
        <v>1087</v>
      </c>
      <c r="C2222" s="146" t="s">
        <v>1088</v>
      </c>
      <c r="D2222" s="146" t="s">
        <v>1089</v>
      </c>
      <c r="F2222" s="146" t="s">
        <v>1090</v>
      </c>
      <c r="G2222" s="146" t="s">
        <v>1091</v>
      </c>
      <c r="H2222" s="146" t="s">
        <v>1092</v>
      </c>
      <c r="I2222" s="147" t="s">
        <v>1093</v>
      </c>
      <c r="J2222" s="146" t="s">
        <v>1094</v>
      </c>
    </row>
    <row r="2223" spans="1:8" ht="12.75">
      <c r="A2223" s="148" t="s">
        <v>1232</v>
      </c>
      <c r="C2223" s="149">
        <v>766.4900000002235</v>
      </c>
      <c r="D2223" s="129">
        <v>2407.737438067794</v>
      </c>
      <c r="F2223" s="129">
        <v>1756</v>
      </c>
      <c r="G2223" s="129">
        <v>1689.0000000018626</v>
      </c>
      <c r="H2223" s="150" t="s">
        <v>378</v>
      </c>
    </row>
    <row r="2225" spans="4:8" ht="12.75">
      <c r="D2225" s="129">
        <v>2476</v>
      </c>
      <c r="F2225" s="129">
        <v>1797</v>
      </c>
      <c r="G2225" s="129">
        <v>1857.9999999981374</v>
      </c>
      <c r="H2225" s="150" t="s">
        <v>379</v>
      </c>
    </row>
    <row r="2227" spans="4:8" ht="12.75">
      <c r="D2227" s="129">
        <v>2528.4095314592123</v>
      </c>
      <c r="F2227" s="129">
        <v>1920.0000000018626</v>
      </c>
      <c r="G2227" s="129">
        <v>1674</v>
      </c>
      <c r="H2227" s="150" t="s">
        <v>380</v>
      </c>
    </row>
    <row r="2229" spans="1:10" ht="12.75">
      <c r="A2229" s="145" t="s">
        <v>1095</v>
      </c>
      <c r="C2229" s="151" t="s">
        <v>1096</v>
      </c>
      <c r="D2229" s="129">
        <v>2470.715656509002</v>
      </c>
      <c r="F2229" s="129">
        <v>1824.3333333339542</v>
      </c>
      <c r="G2229" s="129">
        <v>1740.3333333333335</v>
      </c>
      <c r="H2229" s="129">
        <v>690.0213475656144</v>
      </c>
      <c r="I2229" s="129">
        <v>-0.0001</v>
      </c>
      <c r="J2229" s="129">
        <v>-0.0001</v>
      </c>
    </row>
    <row r="2230" spans="1:8" ht="12.75">
      <c r="A2230" s="128">
        <v>38389.202002314814</v>
      </c>
      <c r="C2230" s="151" t="s">
        <v>1097</v>
      </c>
      <c r="D2230" s="129">
        <v>60.50935254540414</v>
      </c>
      <c r="F2230" s="129">
        <v>85.34830597916365</v>
      </c>
      <c r="G2230" s="129">
        <v>102.17794934827874</v>
      </c>
      <c r="H2230" s="129">
        <v>60.50935254540414</v>
      </c>
    </row>
    <row r="2232" spans="3:8" ht="12.75">
      <c r="C2232" s="151" t="s">
        <v>1098</v>
      </c>
      <c r="D2232" s="129">
        <v>2.449061768236853</v>
      </c>
      <c r="F2232" s="129">
        <v>4.678328484147702</v>
      </c>
      <c r="G2232" s="129">
        <v>5.871171194116764</v>
      </c>
      <c r="H2232" s="129">
        <v>8.7692000774875</v>
      </c>
    </row>
    <row r="2233" spans="1:16" ht="12.75">
      <c r="A2233" s="139" t="s">
        <v>1177</v>
      </c>
      <c r="B2233" s="134" t="s">
        <v>381</v>
      </c>
      <c r="D2233" s="139" t="s">
        <v>1178</v>
      </c>
      <c r="E2233" s="134" t="s">
        <v>1179</v>
      </c>
      <c r="F2233" s="135" t="s">
        <v>1250</v>
      </c>
      <c r="G2233" s="140" t="s">
        <v>1181</v>
      </c>
      <c r="H2233" s="141">
        <v>2</v>
      </c>
      <c r="I2233" s="142" t="s">
        <v>1182</v>
      </c>
      <c r="J2233" s="141">
        <v>5</v>
      </c>
      <c r="K2233" s="140" t="s">
        <v>1183</v>
      </c>
      <c r="L2233" s="143">
        <v>1</v>
      </c>
      <c r="M2233" s="140" t="s">
        <v>1184</v>
      </c>
      <c r="N2233" s="144">
        <v>1</v>
      </c>
      <c r="O2233" s="140" t="s">
        <v>1185</v>
      </c>
      <c r="P2233" s="144">
        <v>1</v>
      </c>
    </row>
    <row r="2235" spans="1:10" ht="12.75">
      <c r="A2235" s="145" t="s">
        <v>1087</v>
      </c>
      <c r="C2235" s="146" t="s">
        <v>1088</v>
      </c>
      <c r="D2235" s="146" t="s">
        <v>1089</v>
      </c>
      <c r="F2235" s="146" t="s">
        <v>1090</v>
      </c>
      <c r="G2235" s="146" t="s">
        <v>1091</v>
      </c>
      <c r="H2235" s="146" t="s">
        <v>1092</v>
      </c>
      <c r="I2235" s="147" t="s">
        <v>1093</v>
      </c>
      <c r="J2235" s="146" t="s">
        <v>1094</v>
      </c>
    </row>
    <row r="2236" spans="1:8" ht="12.75">
      <c r="A2236" s="148" t="s">
        <v>1209</v>
      </c>
      <c r="C2236" s="149">
        <v>178.2290000000503</v>
      </c>
      <c r="D2236" s="129">
        <v>325.64379815524444</v>
      </c>
      <c r="F2236" s="129">
        <v>274</v>
      </c>
      <c r="G2236" s="129">
        <v>292</v>
      </c>
      <c r="H2236" s="150" t="s">
        <v>382</v>
      </c>
    </row>
    <row r="2238" spans="4:8" ht="12.75">
      <c r="D2238" s="129">
        <v>321.20533456047997</v>
      </c>
      <c r="F2238" s="129">
        <v>299</v>
      </c>
      <c r="G2238" s="129">
        <v>271</v>
      </c>
      <c r="H2238" s="150" t="s">
        <v>1151</v>
      </c>
    </row>
    <row r="2240" spans="4:8" ht="12.75">
      <c r="D2240" s="129">
        <v>291.89512817095965</v>
      </c>
      <c r="F2240" s="129">
        <v>287</v>
      </c>
      <c r="G2240" s="129">
        <v>256</v>
      </c>
      <c r="H2240" s="150" t="s">
        <v>383</v>
      </c>
    </row>
    <row r="2242" spans="1:8" ht="12.75">
      <c r="A2242" s="145" t="s">
        <v>1095</v>
      </c>
      <c r="C2242" s="151" t="s">
        <v>1096</v>
      </c>
      <c r="D2242" s="129">
        <v>312.9147536288947</v>
      </c>
      <c r="F2242" s="129">
        <v>286.6666666666667</v>
      </c>
      <c r="G2242" s="129">
        <v>273</v>
      </c>
      <c r="H2242" s="129">
        <v>35.96914693433402</v>
      </c>
    </row>
    <row r="2243" spans="1:8" ht="12.75">
      <c r="A2243" s="128">
        <v>38389.20427083333</v>
      </c>
      <c r="C2243" s="151" t="s">
        <v>1097</v>
      </c>
      <c r="D2243" s="129">
        <v>18.338306371211885</v>
      </c>
      <c r="F2243" s="129">
        <v>12.503332889007368</v>
      </c>
      <c r="G2243" s="129">
        <v>18.083141320025124</v>
      </c>
      <c r="H2243" s="129">
        <v>18.338306371211885</v>
      </c>
    </row>
    <row r="2245" spans="3:8" ht="12.75">
      <c r="C2245" s="151" t="s">
        <v>1098</v>
      </c>
      <c r="D2245" s="129">
        <v>5.8604799417545</v>
      </c>
      <c r="F2245" s="129">
        <v>4.361627751979314</v>
      </c>
      <c r="G2245" s="129">
        <v>6.623861289386492</v>
      </c>
      <c r="H2245" s="129">
        <v>50.98343423237325</v>
      </c>
    </row>
    <row r="2246" spans="1:10" ht="12.75">
      <c r="A2246" s="145" t="s">
        <v>1087</v>
      </c>
      <c r="C2246" s="146" t="s">
        <v>1088</v>
      </c>
      <c r="D2246" s="146" t="s">
        <v>1089</v>
      </c>
      <c r="F2246" s="146" t="s">
        <v>1090</v>
      </c>
      <c r="G2246" s="146" t="s">
        <v>1091</v>
      </c>
      <c r="H2246" s="146" t="s">
        <v>1092</v>
      </c>
      <c r="I2246" s="147" t="s">
        <v>1093</v>
      </c>
      <c r="J2246" s="146" t="s">
        <v>1094</v>
      </c>
    </row>
    <row r="2247" spans="1:8" ht="12.75">
      <c r="A2247" s="148" t="s">
        <v>1225</v>
      </c>
      <c r="C2247" s="149">
        <v>251.61100000003353</v>
      </c>
      <c r="D2247" s="129">
        <v>3274341.028717041</v>
      </c>
      <c r="F2247" s="129">
        <v>27800</v>
      </c>
      <c r="G2247" s="129">
        <v>23100</v>
      </c>
      <c r="H2247" s="150" t="s">
        <v>384</v>
      </c>
    </row>
    <row r="2249" spans="4:8" ht="12.75">
      <c r="D2249" s="129">
        <v>3314126.0915527344</v>
      </c>
      <c r="F2249" s="129">
        <v>29100</v>
      </c>
      <c r="G2249" s="129">
        <v>23800</v>
      </c>
      <c r="H2249" s="150" t="s">
        <v>385</v>
      </c>
    </row>
    <row r="2251" spans="4:8" ht="12.75">
      <c r="D2251" s="129">
        <v>3383712.1825675964</v>
      </c>
      <c r="F2251" s="129">
        <v>28800</v>
      </c>
      <c r="G2251" s="129">
        <v>23800</v>
      </c>
      <c r="H2251" s="150" t="s">
        <v>386</v>
      </c>
    </row>
    <row r="2253" spans="1:10" ht="12.75">
      <c r="A2253" s="145" t="s">
        <v>1095</v>
      </c>
      <c r="C2253" s="151" t="s">
        <v>1096</v>
      </c>
      <c r="D2253" s="129">
        <v>3324059.7676124573</v>
      </c>
      <c r="F2253" s="129">
        <v>28566.666666666664</v>
      </c>
      <c r="G2253" s="129">
        <v>23566.666666666664</v>
      </c>
      <c r="H2253" s="129">
        <v>3298017.7449764586</v>
      </c>
      <c r="I2253" s="129">
        <v>-0.0001</v>
      </c>
      <c r="J2253" s="129">
        <v>-0.0001</v>
      </c>
    </row>
    <row r="2254" spans="1:8" ht="12.75">
      <c r="A2254" s="128">
        <v>38389.204780092594</v>
      </c>
      <c r="C2254" s="151" t="s">
        <v>1097</v>
      </c>
      <c r="D2254" s="129">
        <v>55358.11380183277</v>
      </c>
      <c r="F2254" s="129">
        <v>680.6859285554045</v>
      </c>
      <c r="G2254" s="129">
        <v>404.14518843273805</v>
      </c>
      <c r="H2254" s="129">
        <v>55358.11380183277</v>
      </c>
    </row>
    <row r="2256" spans="3:8" ht="12.75">
      <c r="C2256" s="151" t="s">
        <v>1098</v>
      </c>
      <c r="D2256" s="129">
        <v>1.6653766078819436</v>
      </c>
      <c r="F2256" s="129">
        <v>2.382797882924404</v>
      </c>
      <c r="G2256" s="129">
        <v>1.7149017896721566</v>
      </c>
      <c r="H2256" s="129">
        <v>1.6785268631787764</v>
      </c>
    </row>
    <row r="2257" spans="1:10" ht="12.75">
      <c r="A2257" s="145" t="s">
        <v>1087</v>
      </c>
      <c r="C2257" s="146" t="s">
        <v>1088</v>
      </c>
      <c r="D2257" s="146" t="s">
        <v>1089</v>
      </c>
      <c r="F2257" s="146" t="s">
        <v>1090</v>
      </c>
      <c r="G2257" s="146" t="s">
        <v>1091</v>
      </c>
      <c r="H2257" s="146" t="s">
        <v>1092</v>
      </c>
      <c r="I2257" s="147" t="s">
        <v>1093</v>
      </c>
      <c r="J2257" s="146" t="s">
        <v>1094</v>
      </c>
    </row>
    <row r="2258" spans="1:8" ht="12.75">
      <c r="A2258" s="148" t="s">
        <v>1228</v>
      </c>
      <c r="C2258" s="149">
        <v>257.6099999998696</v>
      </c>
      <c r="D2258" s="129">
        <v>229894.64617323875</v>
      </c>
      <c r="F2258" s="129">
        <v>11437.5</v>
      </c>
      <c r="G2258" s="129">
        <v>9907.5</v>
      </c>
      <c r="H2258" s="150" t="s">
        <v>387</v>
      </c>
    </row>
    <row r="2260" spans="4:8" ht="12.75">
      <c r="D2260" s="129">
        <v>224465.88332366943</v>
      </c>
      <c r="F2260" s="129">
        <v>10955</v>
      </c>
      <c r="G2260" s="129">
        <v>9832.5</v>
      </c>
      <c r="H2260" s="150" t="s">
        <v>388</v>
      </c>
    </row>
    <row r="2262" spans="4:8" ht="12.75">
      <c r="D2262" s="129">
        <v>210047.83575320244</v>
      </c>
      <c r="F2262" s="129">
        <v>11460</v>
      </c>
      <c r="G2262" s="129">
        <v>9910</v>
      </c>
      <c r="H2262" s="150" t="s">
        <v>389</v>
      </c>
    </row>
    <row r="2264" spans="1:10" ht="12.75">
      <c r="A2264" s="145" t="s">
        <v>1095</v>
      </c>
      <c r="C2264" s="151" t="s">
        <v>1096</v>
      </c>
      <c r="D2264" s="129">
        <v>221469.4550833702</v>
      </c>
      <c r="F2264" s="129">
        <v>11284.166666666668</v>
      </c>
      <c r="G2264" s="129">
        <v>9883.333333333334</v>
      </c>
      <c r="H2264" s="129">
        <v>210885.7050833702</v>
      </c>
      <c r="I2264" s="129">
        <v>-0.0001</v>
      </c>
      <c r="J2264" s="129">
        <v>-0.0001</v>
      </c>
    </row>
    <row r="2265" spans="1:8" ht="12.75">
      <c r="A2265" s="128">
        <v>38389.20542824074</v>
      </c>
      <c r="C2265" s="151" t="s">
        <v>1097</v>
      </c>
      <c r="D2265" s="129">
        <v>10257.090601708978</v>
      </c>
      <c r="F2265" s="129">
        <v>285.28859657079414</v>
      </c>
      <c r="G2265" s="129">
        <v>44.04070087241271</v>
      </c>
      <c r="H2265" s="129">
        <v>10257.090601708978</v>
      </c>
    </row>
    <row r="2267" spans="3:8" ht="12.75">
      <c r="C2267" s="151" t="s">
        <v>1098</v>
      </c>
      <c r="D2267" s="129">
        <v>4.631379346577516</v>
      </c>
      <c r="F2267" s="129">
        <v>2.528220337382416</v>
      </c>
      <c r="G2267" s="129">
        <v>0.44560574238528877</v>
      </c>
      <c r="H2267" s="129">
        <v>4.863815021342487</v>
      </c>
    </row>
    <row r="2268" spans="1:10" ht="12.75">
      <c r="A2268" s="145" t="s">
        <v>1087</v>
      </c>
      <c r="C2268" s="146" t="s">
        <v>1088</v>
      </c>
      <c r="D2268" s="146" t="s">
        <v>1089</v>
      </c>
      <c r="F2268" s="146" t="s">
        <v>1090</v>
      </c>
      <c r="G2268" s="146" t="s">
        <v>1091</v>
      </c>
      <c r="H2268" s="146" t="s">
        <v>1092</v>
      </c>
      <c r="I2268" s="147" t="s">
        <v>1093</v>
      </c>
      <c r="J2268" s="146" t="s">
        <v>1094</v>
      </c>
    </row>
    <row r="2269" spans="1:8" ht="12.75">
      <c r="A2269" s="148" t="s">
        <v>1227</v>
      </c>
      <c r="C2269" s="149">
        <v>259.9399999999441</v>
      </c>
      <c r="D2269" s="129">
        <v>1610115.7437419891</v>
      </c>
      <c r="F2269" s="129">
        <v>19700</v>
      </c>
      <c r="G2269" s="129">
        <v>18300</v>
      </c>
      <c r="H2269" s="150" t="s">
        <v>390</v>
      </c>
    </row>
    <row r="2271" spans="4:8" ht="12.75">
      <c r="D2271" s="129">
        <v>1744015.3918037415</v>
      </c>
      <c r="F2271" s="129">
        <v>19975</v>
      </c>
      <c r="G2271" s="129">
        <v>18600</v>
      </c>
      <c r="H2271" s="150" t="s">
        <v>391</v>
      </c>
    </row>
    <row r="2273" spans="4:8" ht="12.75">
      <c r="D2273" s="129">
        <v>1582718.5684986115</v>
      </c>
      <c r="F2273" s="129">
        <v>20400</v>
      </c>
      <c r="G2273" s="129">
        <v>18425</v>
      </c>
      <c r="H2273" s="150" t="s">
        <v>392</v>
      </c>
    </row>
    <row r="2275" spans="1:10" ht="12.75">
      <c r="A2275" s="145" t="s">
        <v>1095</v>
      </c>
      <c r="C2275" s="151" t="s">
        <v>1096</v>
      </c>
      <c r="D2275" s="129">
        <v>1645616.5680147805</v>
      </c>
      <c r="F2275" s="129">
        <v>20025</v>
      </c>
      <c r="G2275" s="129">
        <v>18441.666666666668</v>
      </c>
      <c r="H2275" s="129">
        <v>1626375.2380484506</v>
      </c>
      <c r="I2275" s="129">
        <v>-0.0001</v>
      </c>
      <c r="J2275" s="129">
        <v>-0.0001</v>
      </c>
    </row>
    <row r="2276" spans="1:8" ht="12.75">
      <c r="A2276" s="128">
        <v>38389.206099537034</v>
      </c>
      <c r="C2276" s="151" t="s">
        <v>1097</v>
      </c>
      <c r="D2276" s="129">
        <v>86309.89337913413</v>
      </c>
      <c r="F2276" s="129">
        <v>352.66839949164705</v>
      </c>
      <c r="G2276" s="129">
        <v>150.6928443335427</v>
      </c>
      <c r="H2276" s="129">
        <v>86309.89337913413</v>
      </c>
    </row>
    <row r="2278" spans="3:8" ht="12.75">
      <c r="C2278" s="151" t="s">
        <v>1098</v>
      </c>
      <c r="D2278" s="129">
        <v>5.24483619433023</v>
      </c>
      <c r="F2278" s="129">
        <v>1.761140571743556</v>
      </c>
      <c r="G2278" s="129">
        <v>0.8171324591064223</v>
      </c>
      <c r="H2278" s="129">
        <v>5.306886833981847</v>
      </c>
    </row>
    <row r="2279" spans="1:10" ht="12.75">
      <c r="A2279" s="145" t="s">
        <v>1087</v>
      </c>
      <c r="C2279" s="146" t="s">
        <v>1088</v>
      </c>
      <c r="D2279" s="146" t="s">
        <v>1089</v>
      </c>
      <c r="F2279" s="146" t="s">
        <v>1090</v>
      </c>
      <c r="G2279" s="146" t="s">
        <v>1091</v>
      </c>
      <c r="H2279" s="146" t="s">
        <v>1092</v>
      </c>
      <c r="I2279" s="147" t="s">
        <v>1093</v>
      </c>
      <c r="J2279" s="146" t="s">
        <v>1094</v>
      </c>
    </row>
    <row r="2280" spans="1:8" ht="12.75">
      <c r="A2280" s="148" t="s">
        <v>1229</v>
      </c>
      <c r="C2280" s="149">
        <v>285.2129999999888</v>
      </c>
      <c r="D2280" s="129">
        <v>958226.2465639114</v>
      </c>
      <c r="F2280" s="129">
        <v>12875</v>
      </c>
      <c r="G2280" s="129">
        <v>12150</v>
      </c>
      <c r="H2280" s="150" t="s">
        <v>393</v>
      </c>
    </row>
    <row r="2282" spans="4:8" ht="12.75">
      <c r="D2282" s="129">
        <v>952660.328125</v>
      </c>
      <c r="F2282" s="129">
        <v>13050</v>
      </c>
      <c r="G2282" s="129">
        <v>12225</v>
      </c>
      <c r="H2282" s="150" t="s">
        <v>394</v>
      </c>
    </row>
    <row r="2284" spans="4:8" ht="12.75">
      <c r="D2284" s="129">
        <v>970799.6093702316</v>
      </c>
      <c r="F2284" s="129">
        <v>13250</v>
      </c>
      <c r="G2284" s="129">
        <v>11925</v>
      </c>
      <c r="H2284" s="150" t="s">
        <v>395</v>
      </c>
    </row>
    <row r="2286" spans="1:10" ht="12.75">
      <c r="A2286" s="145" t="s">
        <v>1095</v>
      </c>
      <c r="C2286" s="151" t="s">
        <v>1096</v>
      </c>
      <c r="D2286" s="129">
        <v>960562.0613530476</v>
      </c>
      <c r="F2286" s="129">
        <v>13058.333333333332</v>
      </c>
      <c r="G2286" s="129">
        <v>12100</v>
      </c>
      <c r="H2286" s="129">
        <v>948033.5477848016</v>
      </c>
      <c r="I2286" s="129">
        <v>-0.0001</v>
      </c>
      <c r="J2286" s="129">
        <v>-0.0001</v>
      </c>
    </row>
    <row r="2287" spans="1:8" ht="12.75">
      <c r="A2287" s="128">
        <v>38389.206782407404</v>
      </c>
      <c r="C2287" s="151" t="s">
        <v>1097</v>
      </c>
      <c r="D2287" s="129">
        <v>9292.491811683685</v>
      </c>
      <c r="F2287" s="129">
        <v>187.6388374866284</v>
      </c>
      <c r="G2287" s="129">
        <v>156.12494995995996</v>
      </c>
      <c r="H2287" s="129">
        <v>9292.491811683685</v>
      </c>
    </row>
    <row r="2289" spans="3:8" ht="12.75">
      <c r="C2289" s="151" t="s">
        <v>1098</v>
      </c>
      <c r="D2289" s="129">
        <v>0.9674015022615283</v>
      </c>
      <c r="F2289" s="129">
        <v>1.436927919489178</v>
      </c>
      <c r="G2289" s="129">
        <v>1.2902888426442973</v>
      </c>
      <c r="H2289" s="129">
        <v>0.9801859684603725</v>
      </c>
    </row>
    <row r="2290" spans="1:10" ht="12.75">
      <c r="A2290" s="145" t="s">
        <v>1087</v>
      </c>
      <c r="C2290" s="146" t="s">
        <v>1088</v>
      </c>
      <c r="D2290" s="146" t="s">
        <v>1089</v>
      </c>
      <c r="F2290" s="146" t="s">
        <v>1090</v>
      </c>
      <c r="G2290" s="146" t="s">
        <v>1091</v>
      </c>
      <c r="H2290" s="146" t="s">
        <v>1092</v>
      </c>
      <c r="I2290" s="147" t="s">
        <v>1093</v>
      </c>
      <c r="J2290" s="146" t="s">
        <v>1094</v>
      </c>
    </row>
    <row r="2291" spans="1:8" ht="12.75">
      <c r="A2291" s="148" t="s">
        <v>1225</v>
      </c>
      <c r="C2291" s="149">
        <v>288.1579999998212</v>
      </c>
      <c r="D2291" s="129">
        <v>343788.3296341896</v>
      </c>
      <c r="F2291" s="129">
        <v>3990.0000000037253</v>
      </c>
      <c r="G2291" s="129">
        <v>3920</v>
      </c>
      <c r="H2291" s="150" t="s">
        <v>396</v>
      </c>
    </row>
    <row r="2293" spans="4:8" ht="12.75">
      <c r="D2293" s="129">
        <v>356864.90512800217</v>
      </c>
      <c r="F2293" s="129">
        <v>3990.0000000037253</v>
      </c>
      <c r="G2293" s="129">
        <v>3920</v>
      </c>
      <c r="H2293" s="150" t="s">
        <v>397</v>
      </c>
    </row>
    <row r="2295" spans="4:8" ht="12.75">
      <c r="D2295" s="129">
        <v>348363.82249403</v>
      </c>
      <c r="F2295" s="129">
        <v>3990.0000000037253</v>
      </c>
      <c r="G2295" s="129">
        <v>3920</v>
      </c>
      <c r="H2295" s="150" t="s">
        <v>398</v>
      </c>
    </row>
    <row r="2297" spans="1:10" ht="12.75">
      <c r="A2297" s="145" t="s">
        <v>1095</v>
      </c>
      <c r="C2297" s="151" t="s">
        <v>1096</v>
      </c>
      <c r="D2297" s="129">
        <v>349672.35241874063</v>
      </c>
      <c r="F2297" s="129">
        <v>3990.0000000037253</v>
      </c>
      <c r="G2297" s="129">
        <v>3920</v>
      </c>
      <c r="H2297" s="129">
        <v>345717.894454137</v>
      </c>
      <c r="I2297" s="129">
        <v>-0.0001</v>
      </c>
      <c r="J2297" s="129">
        <v>-0.0001</v>
      </c>
    </row>
    <row r="2298" spans="1:8" ht="12.75">
      <c r="A2298" s="128">
        <v>38389.20719907407</v>
      </c>
      <c r="C2298" s="151" t="s">
        <v>1097</v>
      </c>
      <c r="D2298" s="129">
        <v>6635.766314772607</v>
      </c>
      <c r="H2298" s="129">
        <v>6635.766314772607</v>
      </c>
    </row>
    <row r="2300" spans="3:8" ht="12.75">
      <c r="C2300" s="151" t="s">
        <v>1098</v>
      </c>
      <c r="D2300" s="129">
        <v>1.8977097471023752</v>
      </c>
      <c r="F2300" s="129">
        <v>0</v>
      </c>
      <c r="G2300" s="129">
        <v>0</v>
      </c>
      <c r="H2300" s="129">
        <v>1.919416501494663</v>
      </c>
    </row>
    <row r="2301" spans="1:10" ht="12.75">
      <c r="A2301" s="145" t="s">
        <v>1087</v>
      </c>
      <c r="C2301" s="146" t="s">
        <v>1088</v>
      </c>
      <c r="D2301" s="146" t="s">
        <v>1089</v>
      </c>
      <c r="F2301" s="146" t="s">
        <v>1090</v>
      </c>
      <c r="G2301" s="146" t="s">
        <v>1091</v>
      </c>
      <c r="H2301" s="146" t="s">
        <v>1092</v>
      </c>
      <c r="I2301" s="147" t="s">
        <v>1093</v>
      </c>
      <c r="J2301" s="146" t="s">
        <v>1094</v>
      </c>
    </row>
    <row r="2302" spans="1:8" ht="12.75">
      <c r="A2302" s="148" t="s">
        <v>1226</v>
      </c>
      <c r="C2302" s="149">
        <v>334.94100000010803</v>
      </c>
      <c r="D2302" s="129">
        <v>190877.89117980003</v>
      </c>
      <c r="F2302" s="129">
        <v>29000</v>
      </c>
      <c r="H2302" s="150" t="s">
        <v>399</v>
      </c>
    </row>
    <row r="2304" spans="4:8" ht="12.75">
      <c r="D2304" s="129">
        <v>195550.7839975357</v>
      </c>
      <c r="F2304" s="129">
        <v>28900</v>
      </c>
      <c r="H2304" s="150" t="s">
        <v>400</v>
      </c>
    </row>
    <row r="2306" spans="4:8" ht="12.75">
      <c r="D2306" s="129">
        <v>196000.98636770248</v>
      </c>
      <c r="F2306" s="129">
        <v>28800</v>
      </c>
      <c r="H2306" s="150" t="s">
        <v>401</v>
      </c>
    </row>
    <row r="2308" spans="1:10" ht="12.75">
      <c r="A2308" s="145" t="s">
        <v>1095</v>
      </c>
      <c r="C2308" s="151" t="s">
        <v>1096</v>
      </c>
      <c r="D2308" s="129">
        <v>194143.22051501274</v>
      </c>
      <c r="F2308" s="129">
        <v>28900</v>
      </c>
      <c r="H2308" s="129">
        <v>165243.22051501274</v>
      </c>
      <c r="I2308" s="129">
        <v>-0.0001</v>
      </c>
      <c r="J2308" s="129">
        <v>-0.0001</v>
      </c>
    </row>
    <row r="2309" spans="1:8" ht="12.75">
      <c r="A2309" s="128">
        <v>38389.20763888889</v>
      </c>
      <c r="C2309" s="151" t="s">
        <v>1097</v>
      </c>
      <c r="D2309" s="129">
        <v>2836.803182116978</v>
      </c>
      <c r="F2309" s="129">
        <v>100</v>
      </c>
      <c r="H2309" s="129">
        <v>2836.803182116978</v>
      </c>
    </row>
    <row r="2311" spans="3:8" ht="12.75">
      <c r="C2311" s="151" t="s">
        <v>1098</v>
      </c>
      <c r="D2311" s="129">
        <v>1.4611909571663937</v>
      </c>
      <c r="F2311" s="129">
        <v>0.34602076124567466</v>
      </c>
      <c r="H2311" s="129">
        <v>1.7167440656721207</v>
      </c>
    </row>
    <row r="2312" spans="1:10" ht="12.75">
      <c r="A2312" s="145" t="s">
        <v>1087</v>
      </c>
      <c r="C2312" s="146" t="s">
        <v>1088</v>
      </c>
      <c r="D2312" s="146" t="s">
        <v>1089</v>
      </c>
      <c r="F2312" s="146" t="s">
        <v>1090</v>
      </c>
      <c r="G2312" s="146" t="s">
        <v>1091</v>
      </c>
      <c r="H2312" s="146" t="s">
        <v>1092</v>
      </c>
      <c r="I2312" s="147" t="s">
        <v>1093</v>
      </c>
      <c r="J2312" s="146" t="s">
        <v>1094</v>
      </c>
    </row>
    <row r="2313" spans="1:8" ht="12.75">
      <c r="A2313" s="148" t="s">
        <v>1230</v>
      </c>
      <c r="C2313" s="149">
        <v>393.36599999992177</v>
      </c>
      <c r="D2313" s="129">
        <v>4199171.7275772095</v>
      </c>
      <c r="F2313" s="129">
        <v>16400</v>
      </c>
      <c r="G2313" s="129">
        <v>16000</v>
      </c>
      <c r="H2313" s="150" t="s">
        <v>402</v>
      </c>
    </row>
    <row r="2315" spans="4:8" ht="12.75">
      <c r="D2315" s="129">
        <v>4201173.927520752</v>
      </c>
      <c r="F2315" s="129">
        <v>16300</v>
      </c>
      <c r="G2315" s="129">
        <v>14900</v>
      </c>
      <c r="H2315" s="150" t="s">
        <v>403</v>
      </c>
    </row>
    <row r="2317" spans="4:8" ht="12.75">
      <c r="D2317" s="129">
        <v>4344944.20690918</v>
      </c>
      <c r="F2317" s="129">
        <v>17700</v>
      </c>
      <c r="G2317" s="129">
        <v>14300</v>
      </c>
      <c r="H2317" s="150" t="s">
        <v>404</v>
      </c>
    </row>
    <row r="2319" spans="1:10" ht="12.75">
      <c r="A2319" s="145" t="s">
        <v>1095</v>
      </c>
      <c r="C2319" s="151" t="s">
        <v>1096</v>
      </c>
      <c r="D2319" s="129">
        <v>4248429.95400238</v>
      </c>
      <c r="F2319" s="129">
        <v>16800</v>
      </c>
      <c r="G2319" s="129">
        <v>15066.666666666668</v>
      </c>
      <c r="H2319" s="129">
        <v>4232496.620669047</v>
      </c>
      <c r="I2319" s="129">
        <v>-0.0001</v>
      </c>
      <c r="J2319" s="129">
        <v>-0.0001</v>
      </c>
    </row>
    <row r="2320" spans="1:8" ht="12.75">
      <c r="A2320" s="128">
        <v>38389.208090277774</v>
      </c>
      <c r="C2320" s="151" t="s">
        <v>1097</v>
      </c>
      <c r="D2320" s="129">
        <v>83589.78981769644</v>
      </c>
      <c r="F2320" s="129">
        <v>781.0249675906655</v>
      </c>
      <c r="G2320" s="129">
        <v>862.167810425171</v>
      </c>
      <c r="H2320" s="129">
        <v>83589.78981769644</v>
      </c>
    </row>
    <row r="2322" spans="3:8" ht="12.75">
      <c r="C2322" s="151" t="s">
        <v>1098</v>
      </c>
      <c r="D2322" s="129">
        <v>1.9675454396734913</v>
      </c>
      <c r="F2322" s="129">
        <v>4.648958140420628</v>
      </c>
      <c r="G2322" s="129">
        <v>5.722352724060868</v>
      </c>
      <c r="H2322" s="129">
        <v>1.974952310877051</v>
      </c>
    </row>
    <row r="2323" spans="1:10" ht="12.75">
      <c r="A2323" s="145" t="s">
        <v>1087</v>
      </c>
      <c r="C2323" s="146" t="s">
        <v>1088</v>
      </c>
      <c r="D2323" s="146" t="s">
        <v>1089</v>
      </c>
      <c r="F2323" s="146" t="s">
        <v>1090</v>
      </c>
      <c r="G2323" s="146" t="s">
        <v>1091</v>
      </c>
      <c r="H2323" s="146" t="s">
        <v>1092</v>
      </c>
      <c r="I2323" s="147" t="s">
        <v>1093</v>
      </c>
      <c r="J2323" s="146" t="s">
        <v>1094</v>
      </c>
    </row>
    <row r="2324" spans="1:8" ht="12.75">
      <c r="A2324" s="148" t="s">
        <v>1224</v>
      </c>
      <c r="C2324" s="149">
        <v>396.15199999976903</v>
      </c>
      <c r="D2324" s="129">
        <v>4683498.6769104</v>
      </c>
      <c r="F2324" s="129">
        <v>98100</v>
      </c>
      <c r="G2324" s="129">
        <v>99600</v>
      </c>
      <c r="H2324" s="150" t="s">
        <v>405</v>
      </c>
    </row>
    <row r="2326" spans="4:8" ht="12.75">
      <c r="D2326" s="129">
        <v>5415241.288299561</v>
      </c>
      <c r="F2326" s="129">
        <v>99700</v>
      </c>
      <c r="G2326" s="129">
        <v>100100</v>
      </c>
      <c r="H2326" s="150" t="s">
        <v>406</v>
      </c>
    </row>
    <row r="2328" spans="4:8" ht="12.75">
      <c r="D2328" s="129">
        <v>5011660.470298767</v>
      </c>
      <c r="F2328" s="129">
        <v>100800</v>
      </c>
      <c r="G2328" s="129">
        <v>99700</v>
      </c>
      <c r="H2328" s="150" t="s">
        <v>407</v>
      </c>
    </row>
    <row r="2330" spans="1:10" ht="12.75">
      <c r="A2330" s="145" t="s">
        <v>1095</v>
      </c>
      <c r="C2330" s="151" t="s">
        <v>1096</v>
      </c>
      <c r="D2330" s="129">
        <v>5036800.145169576</v>
      </c>
      <c r="F2330" s="129">
        <v>99533.33333333334</v>
      </c>
      <c r="G2330" s="129">
        <v>99800</v>
      </c>
      <c r="H2330" s="129">
        <v>4937134.90537568</v>
      </c>
      <c r="I2330" s="129">
        <v>-0.0001</v>
      </c>
      <c r="J2330" s="129">
        <v>-0.0001</v>
      </c>
    </row>
    <row r="2331" spans="1:8" ht="12.75">
      <c r="A2331" s="128">
        <v>38389.208553240744</v>
      </c>
      <c r="C2331" s="151" t="s">
        <v>1097</v>
      </c>
      <c r="D2331" s="129">
        <v>366518.50535834255</v>
      </c>
      <c r="F2331" s="129">
        <v>1357.6941236277535</v>
      </c>
      <c r="G2331" s="129">
        <v>264.575131106459</v>
      </c>
      <c r="H2331" s="129">
        <v>366518.50535834255</v>
      </c>
    </row>
    <row r="2333" spans="3:8" ht="12.75">
      <c r="C2333" s="151" t="s">
        <v>1098</v>
      </c>
      <c r="D2333" s="129">
        <v>7.27681255548413</v>
      </c>
      <c r="F2333" s="129">
        <v>1.364059735727817</v>
      </c>
      <c r="G2333" s="129">
        <v>0.2651053417900391</v>
      </c>
      <c r="H2333" s="129">
        <v>7.423708535070972</v>
      </c>
    </row>
    <row r="2334" spans="1:10" ht="12.75">
      <c r="A2334" s="145" t="s">
        <v>1087</v>
      </c>
      <c r="C2334" s="146" t="s">
        <v>1088</v>
      </c>
      <c r="D2334" s="146" t="s">
        <v>1089</v>
      </c>
      <c r="F2334" s="146" t="s">
        <v>1090</v>
      </c>
      <c r="G2334" s="146" t="s">
        <v>1091</v>
      </c>
      <c r="H2334" s="146" t="s">
        <v>1092</v>
      </c>
      <c r="I2334" s="147" t="s">
        <v>1093</v>
      </c>
      <c r="J2334" s="146" t="s">
        <v>1094</v>
      </c>
    </row>
    <row r="2335" spans="1:8" ht="12.75">
      <c r="A2335" s="148" t="s">
        <v>1231</v>
      </c>
      <c r="C2335" s="149">
        <v>589.5920000001788</v>
      </c>
      <c r="D2335" s="129">
        <v>251828.98594021797</v>
      </c>
      <c r="F2335" s="129">
        <v>3220</v>
      </c>
      <c r="G2335" s="129">
        <v>2780</v>
      </c>
      <c r="H2335" s="150" t="s">
        <v>408</v>
      </c>
    </row>
    <row r="2337" spans="4:8" ht="12.75">
      <c r="D2337" s="129">
        <v>244053.01168560982</v>
      </c>
      <c r="F2337" s="129">
        <v>3170</v>
      </c>
      <c r="G2337" s="129">
        <v>2780</v>
      </c>
      <c r="H2337" s="150" t="s">
        <v>409</v>
      </c>
    </row>
    <row r="2339" spans="4:8" ht="12.75">
      <c r="D2339" s="129">
        <v>244783.61619758606</v>
      </c>
      <c r="F2339" s="129">
        <v>3090</v>
      </c>
      <c r="G2339" s="129">
        <v>2760</v>
      </c>
      <c r="H2339" s="150" t="s">
        <v>410</v>
      </c>
    </row>
    <row r="2341" spans="1:10" ht="12.75">
      <c r="A2341" s="145" t="s">
        <v>1095</v>
      </c>
      <c r="C2341" s="151" t="s">
        <v>1096</v>
      </c>
      <c r="D2341" s="129">
        <v>246888.53794113797</v>
      </c>
      <c r="F2341" s="129">
        <v>3160</v>
      </c>
      <c r="G2341" s="129">
        <v>2773.333333333333</v>
      </c>
      <c r="H2341" s="129">
        <v>243921.87127447128</v>
      </c>
      <c r="I2341" s="129">
        <v>-0.0001</v>
      </c>
      <c r="J2341" s="129">
        <v>-0.0001</v>
      </c>
    </row>
    <row r="2342" spans="1:8" ht="12.75">
      <c r="A2342" s="128">
        <v>38389.20905092593</v>
      </c>
      <c r="C2342" s="151" t="s">
        <v>1097</v>
      </c>
      <c r="D2342" s="129">
        <v>4294.11988210938</v>
      </c>
      <c r="F2342" s="129">
        <v>65.57438524302</v>
      </c>
      <c r="G2342" s="129">
        <v>11.547005383792516</v>
      </c>
      <c r="H2342" s="129">
        <v>4294.11988210938</v>
      </c>
    </row>
    <row r="2344" spans="3:8" ht="12.75">
      <c r="C2344" s="151" t="s">
        <v>1098</v>
      </c>
      <c r="D2344" s="129">
        <v>1.7392949538763787</v>
      </c>
      <c r="F2344" s="129">
        <v>2.0751387735132916</v>
      </c>
      <c r="G2344" s="129">
        <v>0.41635836720405733</v>
      </c>
      <c r="H2344" s="129">
        <v>1.7604488927839745</v>
      </c>
    </row>
    <row r="2345" spans="1:10" ht="12.75">
      <c r="A2345" s="145" t="s">
        <v>1087</v>
      </c>
      <c r="C2345" s="146" t="s">
        <v>1088</v>
      </c>
      <c r="D2345" s="146" t="s">
        <v>1089</v>
      </c>
      <c r="F2345" s="146" t="s">
        <v>1090</v>
      </c>
      <c r="G2345" s="146" t="s">
        <v>1091</v>
      </c>
      <c r="H2345" s="146" t="s">
        <v>1092</v>
      </c>
      <c r="I2345" s="147" t="s">
        <v>1093</v>
      </c>
      <c r="J2345" s="146" t="s">
        <v>1094</v>
      </c>
    </row>
    <row r="2346" spans="1:8" ht="12.75">
      <c r="A2346" s="148" t="s">
        <v>1232</v>
      </c>
      <c r="C2346" s="149">
        <v>766.4900000002235</v>
      </c>
      <c r="D2346" s="129">
        <v>2619.157741907984</v>
      </c>
      <c r="F2346" s="129">
        <v>1687</v>
      </c>
      <c r="G2346" s="129">
        <v>1681</v>
      </c>
      <c r="H2346" s="150" t="s">
        <v>411</v>
      </c>
    </row>
    <row r="2348" spans="4:8" ht="12.75">
      <c r="D2348" s="129">
        <v>2654.806573767215</v>
      </c>
      <c r="F2348" s="129">
        <v>1744</v>
      </c>
      <c r="G2348" s="129">
        <v>1679.9999999981374</v>
      </c>
      <c r="H2348" s="150" t="s">
        <v>412</v>
      </c>
    </row>
    <row r="2350" spans="4:8" ht="12.75">
      <c r="D2350" s="129">
        <v>2559.3146753795445</v>
      </c>
      <c r="F2350" s="129">
        <v>1644</v>
      </c>
      <c r="G2350" s="129">
        <v>1832</v>
      </c>
      <c r="H2350" s="150" t="s">
        <v>413</v>
      </c>
    </row>
    <row r="2352" spans="1:10" ht="12.75">
      <c r="A2352" s="145" t="s">
        <v>1095</v>
      </c>
      <c r="C2352" s="151" t="s">
        <v>1096</v>
      </c>
      <c r="D2352" s="129">
        <v>2611.092997018248</v>
      </c>
      <c r="F2352" s="129">
        <v>1691.6666666666665</v>
      </c>
      <c r="G2352" s="129">
        <v>1730.9999999993793</v>
      </c>
      <c r="H2352" s="129">
        <v>898.9921840104403</v>
      </c>
      <c r="I2352" s="129">
        <v>-0.0001</v>
      </c>
      <c r="J2352" s="129">
        <v>-0.0001</v>
      </c>
    </row>
    <row r="2353" spans="1:8" ht="12.75">
      <c r="A2353" s="128">
        <v>38389.209548611114</v>
      </c>
      <c r="C2353" s="151" t="s">
        <v>1097</v>
      </c>
      <c r="D2353" s="129">
        <v>48.254074926607274</v>
      </c>
      <c r="F2353" s="129">
        <v>50.16306742348731</v>
      </c>
      <c r="G2353" s="129">
        <v>87.46999485591942</v>
      </c>
      <c r="H2353" s="129">
        <v>48.254074926607274</v>
      </c>
    </row>
    <row r="2355" spans="3:8" ht="12.75">
      <c r="C2355" s="151" t="s">
        <v>1098</v>
      </c>
      <c r="D2355" s="129">
        <v>1.8480412218833755</v>
      </c>
      <c r="F2355" s="129">
        <v>2.965304478235703</v>
      </c>
      <c r="G2355" s="129">
        <v>5.053148171920902</v>
      </c>
      <c r="H2355" s="129">
        <v>5.367574466703804</v>
      </c>
    </row>
    <row r="2356" spans="1:16" ht="12.75">
      <c r="A2356" s="139" t="s">
        <v>1177</v>
      </c>
      <c r="B2356" s="134" t="s">
        <v>414</v>
      </c>
      <c r="D2356" s="139" t="s">
        <v>1178</v>
      </c>
      <c r="E2356" s="134" t="s">
        <v>1179</v>
      </c>
      <c r="F2356" s="135" t="s">
        <v>1251</v>
      </c>
      <c r="G2356" s="140" t="s">
        <v>1181</v>
      </c>
      <c r="H2356" s="141">
        <v>2</v>
      </c>
      <c r="I2356" s="142" t="s">
        <v>1182</v>
      </c>
      <c r="J2356" s="141">
        <v>6</v>
      </c>
      <c r="K2356" s="140" t="s">
        <v>1183</v>
      </c>
      <c r="L2356" s="143">
        <v>1</v>
      </c>
      <c r="M2356" s="140" t="s">
        <v>1184</v>
      </c>
      <c r="N2356" s="144">
        <v>1</v>
      </c>
      <c r="O2356" s="140" t="s">
        <v>1185</v>
      </c>
      <c r="P2356" s="144">
        <v>1</v>
      </c>
    </row>
    <row r="2358" spans="1:10" ht="12.75">
      <c r="A2358" s="145" t="s">
        <v>1087</v>
      </c>
      <c r="C2358" s="146" t="s">
        <v>1088</v>
      </c>
      <c r="D2358" s="146" t="s">
        <v>1089</v>
      </c>
      <c r="F2358" s="146" t="s">
        <v>1090</v>
      </c>
      <c r="G2358" s="146" t="s">
        <v>1091</v>
      </c>
      <c r="H2358" s="146" t="s">
        <v>1092</v>
      </c>
      <c r="I2358" s="147" t="s">
        <v>1093</v>
      </c>
      <c r="J2358" s="146" t="s">
        <v>1094</v>
      </c>
    </row>
    <row r="2359" spans="1:8" ht="12.75">
      <c r="A2359" s="148" t="s">
        <v>1209</v>
      </c>
      <c r="C2359" s="149">
        <v>178.2290000000503</v>
      </c>
      <c r="D2359" s="129">
        <v>301</v>
      </c>
      <c r="F2359" s="129">
        <v>289</v>
      </c>
      <c r="G2359" s="129">
        <v>295</v>
      </c>
      <c r="H2359" s="150" t="s">
        <v>415</v>
      </c>
    </row>
    <row r="2361" spans="4:8" ht="12.75">
      <c r="D2361" s="129">
        <v>292.7574646654539</v>
      </c>
      <c r="F2361" s="129">
        <v>263</v>
      </c>
      <c r="G2361" s="129">
        <v>283</v>
      </c>
      <c r="H2361" s="150" t="s">
        <v>416</v>
      </c>
    </row>
    <row r="2363" spans="4:8" ht="12.75">
      <c r="D2363" s="129">
        <v>338.20463890442625</v>
      </c>
      <c r="F2363" s="129">
        <v>257</v>
      </c>
      <c r="G2363" s="129">
        <v>234.99999999976717</v>
      </c>
      <c r="H2363" s="150" t="s">
        <v>417</v>
      </c>
    </row>
    <row r="2365" spans="1:8" ht="12.75">
      <c r="A2365" s="145" t="s">
        <v>1095</v>
      </c>
      <c r="C2365" s="151" t="s">
        <v>1096</v>
      </c>
      <c r="D2365" s="129">
        <v>310.6540345232934</v>
      </c>
      <c r="F2365" s="129">
        <v>269.6666666666667</v>
      </c>
      <c r="G2365" s="129">
        <v>270.9999999999224</v>
      </c>
      <c r="H2365" s="129">
        <v>40.038971761842305</v>
      </c>
    </row>
    <row r="2366" spans="1:8" ht="12.75">
      <c r="A2366" s="128">
        <v>38389.2118287037</v>
      </c>
      <c r="C2366" s="151" t="s">
        <v>1097</v>
      </c>
      <c r="D2366" s="129">
        <v>24.212841603363678</v>
      </c>
      <c r="F2366" s="129">
        <v>17.009801096230763</v>
      </c>
      <c r="G2366" s="129">
        <v>31.749015732907086</v>
      </c>
      <c r="H2366" s="129">
        <v>24.212841603363678</v>
      </c>
    </row>
    <row r="2368" spans="3:8" ht="12.75">
      <c r="C2368" s="151" t="s">
        <v>1098</v>
      </c>
      <c r="D2368" s="129">
        <v>7.794150055227485</v>
      </c>
      <c r="F2368" s="129">
        <v>6.307713632718454</v>
      </c>
      <c r="G2368" s="129">
        <v>11.715503960485673</v>
      </c>
      <c r="H2368" s="129">
        <v>60.47318534398242</v>
      </c>
    </row>
    <row r="2369" spans="1:10" ht="12.75">
      <c r="A2369" s="145" t="s">
        <v>1087</v>
      </c>
      <c r="C2369" s="146" t="s">
        <v>1088</v>
      </c>
      <c r="D2369" s="146" t="s">
        <v>1089</v>
      </c>
      <c r="F2369" s="146" t="s">
        <v>1090</v>
      </c>
      <c r="G2369" s="146" t="s">
        <v>1091</v>
      </c>
      <c r="H2369" s="146" t="s">
        <v>1092</v>
      </c>
      <c r="I2369" s="147" t="s">
        <v>1093</v>
      </c>
      <c r="J2369" s="146" t="s">
        <v>1094</v>
      </c>
    </row>
    <row r="2370" spans="1:8" ht="12.75">
      <c r="A2370" s="148" t="s">
        <v>1225</v>
      </c>
      <c r="C2370" s="149">
        <v>251.61100000003353</v>
      </c>
      <c r="D2370" s="129">
        <v>3454903.4525871277</v>
      </c>
      <c r="F2370" s="129">
        <v>27100</v>
      </c>
      <c r="G2370" s="129">
        <v>24300</v>
      </c>
      <c r="H2370" s="150" t="s">
        <v>418</v>
      </c>
    </row>
    <row r="2372" spans="4:8" ht="12.75">
      <c r="D2372" s="129">
        <v>3483373.0473594666</v>
      </c>
      <c r="F2372" s="129">
        <v>28600</v>
      </c>
      <c r="G2372" s="129">
        <v>23600</v>
      </c>
      <c r="H2372" s="150" t="s">
        <v>419</v>
      </c>
    </row>
    <row r="2374" spans="4:8" ht="12.75">
      <c r="D2374" s="129">
        <v>3380930.668422699</v>
      </c>
      <c r="F2374" s="129">
        <v>27700</v>
      </c>
      <c r="G2374" s="129">
        <v>23700</v>
      </c>
      <c r="H2374" s="150" t="s">
        <v>420</v>
      </c>
    </row>
    <row r="2376" spans="1:10" ht="12.75">
      <c r="A2376" s="145" t="s">
        <v>1095</v>
      </c>
      <c r="C2376" s="151" t="s">
        <v>1096</v>
      </c>
      <c r="D2376" s="129">
        <v>3439735.7227897644</v>
      </c>
      <c r="F2376" s="129">
        <v>27800</v>
      </c>
      <c r="G2376" s="129">
        <v>23866.666666666664</v>
      </c>
      <c r="H2376" s="129">
        <v>3413921.77609389</v>
      </c>
      <c r="I2376" s="129">
        <v>-0.0001</v>
      </c>
      <c r="J2376" s="129">
        <v>-0.0001</v>
      </c>
    </row>
    <row r="2377" spans="1:8" ht="12.75">
      <c r="A2377" s="128">
        <v>38389.21233796296</v>
      </c>
      <c r="C2377" s="151" t="s">
        <v>1097</v>
      </c>
      <c r="D2377" s="129">
        <v>52878.68446696331</v>
      </c>
      <c r="F2377" s="129">
        <v>754.983443527075</v>
      </c>
      <c r="G2377" s="129">
        <v>378.5938897200183</v>
      </c>
      <c r="H2377" s="129">
        <v>52878.68446696331</v>
      </c>
    </row>
    <row r="2379" spans="3:8" ht="12.75">
      <c r="C2379" s="151" t="s">
        <v>1098</v>
      </c>
      <c r="D2379" s="129">
        <v>1.537289161973076</v>
      </c>
      <c r="F2379" s="129">
        <v>2.7157677824714934</v>
      </c>
      <c r="G2379" s="129">
        <v>1.5862872474302443</v>
      </c>
      <c r="H2379" s="129">
        <v>1.5489131835781413</v>
      </c>
    </row>
    <row r="2380" spans="1:10" ht="12.75">
      <c r="A2380" s="145" t="s">
        <v>1087</v>
      </c>
      <c r="C2380" s="146" t="s">
        <v>1088</v>
      </c>
      <c r="D2380" s="146" t="s">
        <v>1089</v>
      </c>
      <c r="F2380" s="146" t="s">
        <v>1090</v>
      </c>
      <c r="G2380" s="146" t="s">
        <v>1091</v>
      </c>
      <c r="H2380" s="146" t="s">
        <v>1092</v>
      </c>
      <c r="I2380" s="147" t="s">
        <v>1093</v>
      </c>
      <c r="J2380" s="146" t="s">
        <v>1094</v>
      </c>
    </row>
    <row r="2381" spans="1:8" ht="12.75">
      <c r="A2381" s="148" t="s">
        <v>1228</v>
      </c>
      <c r="C2381" s="149">
        <v>257.6099999998696</v>
      </c>
      <c r="D2381" s="129">
        <v>159136.0907254219</v>
      </c>
      <c r="F2381" s="129">
        <v>11467.5</v>
      </c>
      <c r="G2381" s="129">
        <v>10010</v>
      </c>
      <c r="H2381" s="150" t="s">
        <v>421</v>
      </c>
    </row>
    <row r="2383" spans="4:8" ht="12.75">
      <c r="D2383" s="129">
        <v>159069.6650006771</v>
      </c>
      <c r="F2383" s="129">
        <v>11135</v>
      </c>
      <c r="G2383" s="129">
        <v>10050</v>
      </c>
      <c r="H2383" s="150" t="s">
        <v>422</v>
      </c>
    </row>
    <row r="2385" spans="4:8" ht="12.75">
      <c r="D2385" s="129">
        <v>170349.7914774418</v>
      </c>
      <c r="F2385" s="129">
        <v>11310</v>
      </c>
      <c r="G2385" s="129">
        <v>10040</v>
      </c>
      <c r="H2385" s="150" t="s">
        <v>423</v>
      </c>
    </row>
    <row r="2387" spans="1:10" ht="12.75">
      <c r="A2387" s="145" t="s">
        <v>1095</v>
      </c>
      <c r="C2387" s="151" t="s">
        <v>1096</v>
      </c>
      <c r="D2387" s="129">
        <v>162851.84906784692</v>
      </c>
      <c r="F2387" s="129">
        <v>11304.166666666668</v>
      </c>
      <c r="G2387" s="129">
        <v>10033.333333333334</v>
      </c>
      <c r="H2387" s="129">
        <v>152183.09906784692</v>
      </c>
      <c r="I2387" s="129">
        <v>-0.0001</v>
      </c>
      <c r="J2387" s="129">
        <v>-0.0001</v>
      </c>
    </row>
    <row r="2388" spans="1:8" ht="12.75">
      <c r="A2388" s="128">
        <v>38389.21298611111</v>
      </c>
      <c r="C2388" s="151" t="s">
        <v>1097</v>
      </c>
      <c r="D2388" s="129">
        <v>6493.493541802316</v>
      </c>
      <c r="F2388" s="129">
        <v>166.32673667613795</v>
      </c>
      <c r="G2388" s="129">
        <v>20.816659994661325</v>
      </c>
      <c r="H2388" s="129">
        <v>6493.493541802316</v>
      </c>
    </row>
    <row r="2390" spans="3:8" ht="12.75">
      <c r="C2390" s="151" t="s">
        <v>1098</v>
      </c>
      <c r="D2390" s="129">
        <v>3.9873624886488166</v>
      </c>
      <c r="F2390" s="129">
        <v>1.4713754811011095</v>
      </c>
      <c r="G2390" s="129">
        <v>0.20747501655808634</v>
      </c>
      <c r="H2390" s="129">
        <v>4.266895326469439</v>
      </c>
    </row>
    <row r="2391" spans="1:10" ht="12.75">
      <c r="A2391" s="145" t="s">
        <v>1087</v>
      </c>
      <c r="C2391" s="146" t="s">
        <v>1088</v>
      </c>
      <c r="D2391" s="146" t="s">
        <v>1089</v>
      </c>
      <c r="F2391" s="146" t="s">
        <v>1090</v>
      </c>
      <c r="G2391" s="146" t="s">
        <v>1091</v>
      </c>
      <c r="H2391" s="146" t="s">
        <v>1092</v>
      </c>
      <c r="I2391" s="147" t="s">
        <v>1093</v>
      </c>
      <c r="J2391" s="146" t="s">
        <v>1094</v>
      </c>
    </row>
    <row r="2392" spans="1:8" ht="12.75">
      <c r="A2392" s="148" t="s">
        <v>1227</v>
      </c>
      <c r="C2392" s="149">
        <v>259.9399999999441</v>
      </c>
      <c r="D2392" s="129">
        <v>2290701.6868858337</v>
      </c>
      <c r="F2392" s="129">
        <v>20900</v>
      </c>
      <c r="G2392" s="129">
        <v>19500</v>
      </c>
      <c r="H2392" s="150" t="s">
        <v>424</v>
      </c>
    </row>
    <row r="2394" spans="4:8" ht="12.75">
      <c r="D2394" s="129">
        <v>2204012.500339508</v>
      </c>
      <c r="F2394" s="129">
        <v>21275</v>
      </c>
      <c r="G2394" s="129">
        <v>19650</v>
      </c>
      <c r="H2394" s="150" t="s">
        <v>425</v>
      </c>
    </row>
    <row r="2396" spans="4:8" ht="12.75">
      <c r="D2396" s="129">
        <v>2219995.944229126</v>
      </c>
      <c r="F2396" s="129">
        <v>21125</v>
      </c>
      <c r="G2396" s="129">
        <v>19450</v>
      </c>
      <c r="H2396" s="150" t="s">
        <v>426</v>
      </c>
    </row>
    <row r="2398" spans="1:10" ht="12.75">
      <c r="A2398" s="145" t="s">
        <v>1095</v>
      </c>
      <c r="C2398" s="151" t="s">
        <v>1096</v>
      </c>
      <c r="D2398" s="129">
        <v>2238236.7104848227</v>
      </c>
      <c r="F2398" s="129">
        <v>21100</v>
      </c>
      <c r="G2398" s="129">
        <v>19533.333333333332</v>
      </c>
      <c r="H2398" s="129">
        <v>2217912.1313602435</v>
      </c>
      <c r="I2398" s="129">
        <v>-0.0001</v>
      </c>
      <c r="J2398" s="129">
        <v>-0.0001</v>
      </c>
    </row>
    <row r="2399" spans="1:8" ht="12.75">
      <c r="A2399" s="128">
        <v>38389.21365740741</v>
      </c>
      <c r="C2399" s="151" t="s">
        <v>1097</v>
      </c>
      <c r="D2399" s="129">
        <v>46133.47950472989</v>
      </c>
      <c r="F2399" s="129">
        <v>188.74586088176875</v>
      </c>
      <c r="G2399" s="129">
        <v>104.08329997330664</v>
      </c>
      <c r="H2399" s="129">
        <v>46133.47950472989</v>
      </c>
    </row>
    <row r="2401" spans="3:8" ht="12.75">
      <c r="C2401" s="151" t="s">
        <v>1098</v>
      </c>
      <c r="D2401" s="129">
        <v>2.0611528391354526</v>
      </c>
      <c r="F2401" s="129">
        <v>0.8945301463590936</v>
      </c>
      <c r="G2401" s="129">
        <v>0.5328496585664163</v>
      </c>
      <c r="H2401" s="129">
        <v>2.0800409020909343</v>
      </c>
    </row>
    <row r="2402" spans="1:10" ht="12.75">
      <c r="A2402" s="145" t="s">
        <v>1087</v>
      </c>
      <c r="C2402" s="146" t="s">
        <v>1088</v>
      </c>
      <c r="D2402" s="146" t="s">
        <v>1089</v>
      </c>
      <c r="F2402" s="146" t="s">
        <v>1090</v>
      </c>
      <c r="G2402" s="146" t="s">
        <v>1091</v>
      </c>
      <c r="H2402" s="146" t="s">
        <v>1092</v>
      </c>
      <c r="I2402" s="147" t="s">
        <v>1093</v>
      </c>
      <c r="J2402" s="146" t="s">
        <v>1094</v>
      </c>
    </row>
    <row r="2403" spans="1:8" ht="12.75">
      <c r="A2403" s="148" t="s">
        <v>1229</v>
      </c>
      <c r="C2403" s="149">
        <v>285.2129999999888</v>
      </c>
      <c r="D2403" s="129">
        <v>1078789.1029949188</v>
      </c>
      <c r="F2403" s="129">
        <v>13025</v>
      </c>
      <c r="G2403" s="129">
        <v>12675</v>
      </c>
      <c r="H2403" s="150" t="s">
        <v>427</v>
      </c>
    </row>
    <row r="2405" spans="4:8" ht="12.75">
      <c r="D2405" s="129">
        <v>1124350.863368988</v>
      </c>
      <c r="F2405" s="129">
        <v>13050</v>
      </c>
      <c r="G2405" s="129">
        <v>12775</v>
      </c>
      <c r="H2405" s="150" t="s">
        <v>428</v>
      </c>
    </row>
    <row r="2407" spans="4:8" ht="12.75">
      <c r="D2407" s="129">
        <v>1118207.0950965881</v>
      </c>
      <c r="F2407" s="129">
        <v>13375</v>
      </c>
      <c r="G2407" s="129">
        <v>12475</v>
      </c>
      <c r="H2407" s="150" t="s">
        <v>429</v>
      </c>
    </row>
    <row r="2409" spans="1:10" ht="12.75">
      <c r="A2409" s="145" t="s">
        <v>1095</v>
      </c>
      <c r="C2409" s="151" t="s">
        <v>1096</v>
      </c>
      <c r="D2409" s="129">
        <v>1107115.6871534984</v>
      </c>
      <c r="F2409" s="129">
        <v>13150</v>
      </c>
      <c r="G2409" s="129">
        <v>12641.666666666668</v>
      </c>
      <c r="H2409" s="129">
        <v>1094246.721985414</v>
      </c>
      <c r="I2409" s="129">
        <v>-0.0001</v>
      </c>
      <c r="J2409" s="129">
        <v>-0.0001</v>
      </c>
    </row>
    <row r="2410" spans="1:8" ht="12.75">
      <c r="A2410" s="128">
        <v>38389.21434027778</v>
      </c>
      <c r="C2410" s="151" t="s">
        <v>1097</v>
      </c>
      <c r="D2410" s="129">
        <v>24723.126819159625</v>
      </c>
      <c r="F2410" s="129">
        <v>195.25624189766637</v>
      </c>
      <c r="G2410" s="129">
        <v>152.7525231651947</v>
      </c>
      <c r="H2410" s="129">
        <v>24723.126819159625</v>
      </c>
    </row>
    <row r="2412" spans="3:8" ht="12.75">
      <c r="C2412" s="151" t="s">
        <v>1098</v>
      </c>
      <c r="D2412" s="129">
        <v>2.233111417897544</v>
      </c>
      <c r="F2412" s="129">
        <v>1.4848383414271202</v>
      </c>
      <c r="G2412" s="129">
        <v>1.20832582596067</v>
      </c>
      <c r="H2412" s="129">
        <v>2.25937408103921</v>
      </c>
    </row>
    <row r="2413" spans="1:10" ht="12.75">
      <c r="A2413" s="145" t="s">
        <v>1087</v>
      </c>
      <c r="C2413" s="146" t="s">
        <v>1088</v>
      </c>
      <c r="D2413" s="146" t="s">
        <v>1089</v>
      </c>
      <c r="F2413" s="146" t="s">
        <v>1090</v>
      </c>
      <c r="G2413" s="146" t="s">
        <v>1091</v>
      </c>
      <c r="H2413" s="146" t="s">
        <v>1092</v>
      </c>
      <c r="I2413" s="147" t="s">
        <v>1093</v>
      </c>
      <c r="J2413" s="146" t="s">
        <v>1094</v>
      </c>
    </row>
    <row r="2414" spans="1:8" ht="12.75">
      <c r="A2414" s="148" t="s">
        <v>1225</v>
      </c>
      <c r="C2414" s="149">
        <v>288.1579999998212</v>
      </c>
      <c r="D2414" s="129">
        <v>342075.70195150375</v>
      </c>
      <c r="F2414" s="129">
        <v>4130</v>
      </c>
      <c r="G2414" s="129">
        <v>3820</v>
      </c>
      <c r="H2414" s="150" t="s">
        <v>430</v>
      </c>
    </row>
    <row r="2416" spans="4:8" ht="12.75">
      <c r="D2416" s="129">
        <v>347521.6363964081</v>
      </c>
      <c r="F2416" s="129">
        <v>4130</v>
      </c>
      <c r="G2416" s="129">
        <v>3820</v>
      </c>
      <c r="H2416" s="150" t="s">
        <v>431</v>
      </c>
    </row>
    <row r="2418" spans="4:8" ht="12.75">
      <c r="D2418" s="129">
        <v>348244.6916689873</v>
      </c>
      <c r="F2418" s="129">
        <v>4130</v>
      </c>
      <c r="G2418" s="129">
        <v>3820</v>
      </c>
      <c r="H2418" s="150" t="s">
        <v>432</v>
      </c>
    </row>
    <row r="2420" spans="1:10" ht="12.75">
      <c r="A2420" s="145" t="s">
        <v>1095</v>
      </c>
      <c r="C2420" s="151" t="s">
        <v>1096</v>
      </c>
      <c r="D2420" s="129">
        <v>345947.34333896637</v>
      </c>
      <c r="F2420" s="129">
        <v>4130</v>
      </c>
      <c r="G2420" s="129">
        <v>3820</v>
      </c>
      <c r="H2420" s="129">
        <v>341974.74378144427</v>
      </c>
      <c r="I2420" s="129">
        <v>-0.0001</v>
      </c>
      <c r="J2420" s="129">
        <v>-0.0001</v>
      </c>
    </row>
    <row r="2421" spans="1:8" ht="12.75">
      <c r="A2421" s="128">
        <v>38389.21475694444</v>
      </c>
      <c r="C2421" s="151" t="s">
        <v>1097</v>
      </c>
      <c r="D2421" s="129">
        <v>3372.3741646819954</v>
      </c>
      <c r="H2421" s="129">
        <v>3372.3741646819954</v>
      </c>
    </row>
    <row r="2423" spans="3:8" ht="12.75">
      <c r="C2423" s="151" t="s">
        <v>1098</v>
      </c>
      <c r="D2423" s="129">
        <v>0.9748229693377563</v>
      </c>
      <c r="F2423" s="129">
        <v>0</v>
      </c>
      <c r="G2423" s="129">
        <v>0</v>
      </c>
      <c r="H2423" s="129">
        <v>0.9861471427367381</v>
      </c>
    </row>
    <row r="2424" spans="1:10" ht="12.75">
      <c r="A2424" s="145" t="s">
        <v>1087</v>
      </c>
      <c r="C2424" s="146" t="s">
        <v>1088</v>
      </c>
      <c r="D2424" s="146" t="s">
        <v>1089</v>
      </c>
      <c r="F2424" s="146" t="s">
        <v>1090</v>
      </c>
      <c r="G2424" s="146" t="s">
        <v>1091</v>
      </c>
      <c r="H2424" s="146" t="s">
        <v>1092</v>
      </c>
      <c r="I2424" s="147" t="s">
        <v>1093</v>
      </c>
      <c r="J2424" s="146" t="s">
        <v>1094</v>
      </c>
    </row>
    <row r="2425" spans="1:8" ht="12.75">
      <c r="A2425" s="148" t="s">
        <v>1226</v>
      </c>
      <c r="C2425" s="149">
        <v>334.94100000010803</v>
      </c>
      <c r="D2425" s="129">
        <v>104738.30064117908</v>
      </c>
      <c r="F2425" s="129">
        <v>28400</v>
      </c>
      <c r="H2425" s="150" t="s">
        <v>433</v>
      </c>
    </row>
    <row r="2427" spans="4:8" ht="12.75">
      <c r="D2427" s="129">
        <v>100624.96059906483</v>
      </c>
      <c r="F2427" s="129">
        <v>28400</v>
      </c>
      <c r="H2427" s="150" t="s">
        <v>434</v>
      </c>
    </row>
    <row r="2429" spans="4:8" ht="12.75">
      <c r="D2429" s="129">
        <v>104192.90738964081</v>
      </c>
      <c r="F2429" s="129">
        <v>28400</v>
      </c>
      <c r="H2429" s="150" t="s">
        <v>435</v>
      </c>
    </row>
    <row r="2431" spans="1:10" ht="12.75">
      <c r="A2431" s="145" t="s">
        <v>1095</v>
      </c>
      <c r="C2431" s="151" t="s">
        <v>1096</v>
      </c>
      <c r="D2431" s="129">
        <v>103185.3895432949</v>
      </c>
      <c r="F2431" s="129">
        <v>28400</v>
      </c>
      <c r="H2431" s="129">
        <v>74785.3895432949</v>
      </c>
      <c r="I2431" s="129">
        <v>-0.0001</v>
      </c>
      <c r="J2431" s="129">
        <v>-0.0001</v>
      </c>
    </row>
    <row r="2432" spans="1:8" ht="12.75">
      <c r="A2432" s="128">
        <v>38389.21519675926</v>
      </c>
      <c r="C2432" s="151" t="s">
        <v>1097</v>
      </c>
      <c r="D2432" s="129">
        <v>2234.101773317784</v>
      </c>
      <c r="H2432" s="129">
        <v>2234.101773317784</v>
      </c>
    </row>
    <row r="2434" spans="3:8" ht="12.75">
      <c r="C2434" s="151" t="s">
        <v>1098</v>
      </c>
      <c r="D2434" s="129">
        <v>2.1651338268005387</v>
      </c>
      <c r="F2434" s="129">
        <v>0</v>
      </c>
      <c r="H2434" s="129">
        <v>2.9873505867404937</v>
      </c>
    </row>
    <row r="2435" spans="1:10" ht="12.75">
      <c r="A2435" s="145" t="s">
        <v>1087</v>
      </c>
      <c r="C2435" s="146" t="s">
        <v>1088</v>
      </c>
      <c r="D2435" s="146" t="s">
        <v>1089</v>
      </c>
      <c r="F2435" s="146" t="s">
        <v>1090</v>
      </c>
      <c r="G2435" s="146" t="s">
        <v>1091</v>
      </c>
      <c r="H2435" s="146" t="s">
        <v>1092</v>
      </c>
      <c r="I2435" s="147" t="s">
        <v>1093</v>
      </c>
      <c r="J2435" s="146" t="s">
        <v>1094</v>
      </c>
    </row>
    <row r="2436" spans="1:8" ht="12.75">
      <c r="A2436" s="148" t="s">
        <v>1230</v>
      </c>
      <c r="C2436" s="149">
        <v>393.36599999992177</v>
      </c>
      <c r="D2436" s="129">
        <v>2863238.655731201</v>
      </c>
      <c r="F2436" s="129">
        <v>14200</v>
      </c>
      <c r="G2436" s="129">
        <v>12100</v>
      </c>
      <c r="H2436" s="150" t="s">
        <v>436</v>
      </c>
    </row>
    <row r="2438" spans="4:8" ht="12.75">
      <c r="D2438" s="129">
        <v>2959196.3927497864</v>
      </c>
      <c r="F2438" s="129">
        <v>13700</v>
      </c>
      <c r="G2438" s="129">
        <v>13200</v>
      </c>
      <c r="H2438" s="150" t="s">
        <v>437</v>
      </c>
    </row>
    <row r="2440" spans="4:8" ht="12.75">
      <c r="D2440" s="129">
        <v>3065239.8507728577</v>
      </c>
      <c r="F2440" s="129">
        <v>14100</v>
      </c>
      <c r="G2440" s="129">
        <v>13100</v>
      </c>
      <c r="H2440" s="150" t="s">
        <v>438</v>
      </c>
    </row>
    <row r="2442" spans="1:10" ht="12.75">
      <c r="A2442" s="145" t="s">
        <v>1095</v>
      </c>
      <c r="C2442" s="151" t="s">
        <v>1096</v>
      </c>
      <c r="D2442" s="129">
        <v>2962558.2997512817</v>
      </c>
      <c r="F2442" s="129">
        <v>14000</v>
      </c>
      <c r="G2442" s="129">
        <v>12800</v>
      </c>
      <c r="H2442" s="129">
        <v>2949158.2997512817</v>
      </c>
      <c r="I2442" s="129">
        <v>-0.0001</v>
      </c>
      <c r="J2442" s="129">
        <v>-0.0001</v>
      </c>
    </row>
    <row r="2443" spans="1:8" ht="12.75">
      <c r="A2443" s="128">
        <v>38389.21565972222</v>
      </c>
      <c r="C2443" s="151" t="s">
        <v>1097</v>
      </c>
      <c r="D2443" s="129">
        <v>101042.55298426666</v>
      </c>
      <c r="F2443" s="129">
        <v>264.575131106459</v>
      </c>
      <c r="G2443" s="129">
        <v>608.276253029822</v>
      </c>
      <c r="H2443" s="129">
        <v>101042.55298426666</v>
      </c>
    </row>
    <row r="2445" spans="3:8" ht="12.75">
      <c r="C2445" s="151" t="s">
        <v>1098</v>
      </c>
      <c r="D2445" s="129">
        <v>3.410651969034654</v>
      </c>
      <c r="F2445" s="129">
        <v>1.8898223650461359</v>
      </c>
      <c r="G2445" s="129">
        <v>4.752158226795484</v>
      </c>
      <c r="H2445" s="129">
        <v>3.4261488436476304</v>
      </c>
    </row>
    <row r="2446" spans="1:10" ht="12.75">
      <c r="A2446" s="145" t="s">
        <v>1087</v>
      </c>
      <c r="C2446" s="146" t="s">
        <v>1088</v>
      </c>
      <c r="D2446" s="146" t="s">
        <v>1089</v>
      </c>
      <c r="F2446" s="146" t="s">
        <v>1090</v>
      </c>
      <c r="G2446" s="146" t="s">
        <v>1091</v>
      </c>
      <c r="H2446" s="146" t="s">
        <v>1092</v>
      </c>
      <c r="I2446" s="147" t="s">
        <v>1093</v>
      </c>
      <c r="J2446" s="146" t="s">
        <v>1094</v>
      </c>
    </row>
    <row r="2447" spans="1:8" ht="12.75">
      <c r="A2447" s="148" t="s">
        <v>1224</v>
      </c>
      <c r="C2447" s="149">
        <v>396.15199999976903</v>
      </c>
      <c r="D2447" s="129">
        <v>5262953.052871704</v>
      </c>
      <c r="F2447" s="129">
        <v>93600</v>
      </c>
      <c r="G2447" s="129">
        <v>99400</v>
      </c>
      <c r="H2447" s="150" t="s">
        <v>439</v>
      </c>
    </row>
    <row r="2449" spans="4:8" ht="12.75">
      <c r="D2449" s="129">
        <v>5461545.153388977</v>
      </c>
      <c r="F2449" s="129">
        <v>93100</v>
      </c>
      <c r="G2449" s="129">
        <v>96300</v>
      </c>
      <c r="H2449" s="150" t="s">
        <v>440</v>
      </c>
    </row>
    <row r="2451" spans="4:8" ht="12.75">
      <c r="D2451" s="129">
        <v>5139234.447509766</v>
      </c>
      <c r="F2451" s="129">
        <v>93100</v>
      </c>
      <c r="G2451" s="129">
        <v>97900</v>
      </c>
      <c r="H2451" s="150" t="s">
        <v>441</v>
      </c>
    </row>
    <row r="2453" spans="1:10" ht="12.75">
      <c r="A2453" s="145" t="s">
        <v>1095</v>
      </c>
      <c r="C2453" s="151" t="s">
        <v>1096</v>
      </c>
      <c r="D2453" s="129">
        <v>5287910.884590149</v>
      </c>
      <c r="F2453" s="129">
        <v>93266.66666666666</v>
      </c>
      <c r="G2453" s="129">
        <v>97866.66666666666</v>
      </c>
      <c r="H2453" s="129">
        <v>5192368.831478774</v>
      </c>
      <c r="I2453" s="129">
        <v>-0.0001</v>
      </c>
      <c r="J2453" s="129">
        <v>-0.0001</v>
      </c>
    </row>
    <row r="2454" spans="1:8" ht="12.75">
      <c r="A2454" s="128">
        <v>38389.21612268518</v>
      </c>
      <c r="C2454" s="151" t="s">
        <v>1097</v>
      </c>
      <c r="D2454" s="129">
        <v>162598.3327225713</v>
      </c>
      <c r="F2454" s="129">
        <v>288.6751345948129</v>
      </c>
      <c r="G2454" s="129">
        <v>1550.268793897798</v>
      </c>
      <c r="H2454" s="129">
        <v>162598.3327225713</v>
      </c>
    </row>
    <row r="2456" spans="3:8" ht="12.75">
      <c r="C2456" s="151" t="s">
        <v>1098</v>
      </c>
      <c r="D2456" s="129">
        <v>3.0749068256125476</v>
      </c>
      <c r="F2456" s="129">
        <v>0.3095158698300353</v>
      </c>
      <c r="G2456" s="129">
        <v>1.58406211910538</v>
      </c>
      <c r="H2456" s="129">
        <v>3.131486571924894</v>
      </c>
    </row>
    <row r="2457" spans="1:10" ht="12.75">
      <c r="A2457" s="145" t="s">
        <v>1087</v>
      </c>
      <c r="C2457" s="146" t="s">
        <v>1088</v>
      </c>
      <c r="D2457" s="146" t="s">
        <v>1089</v>
      </c>
      <c r="F2457" s="146" t="s">
        <v>1090</v>
      </c>
      <c r="G2457" s="146" t="s">
        <v>1091</v>
      </c>
      <c r="H2457" s="146" t="s">
        <v>1092</v>
      </c>
      <c r="I2457" s="147" t="s">
        <v>1093</v>
      </c>
      <c r="J2457" s="146" t="s">
        <v>1094</v>
      </c>
    </row>
    <row r="2458" spans="1:8" ht="12.75">
      <c r="A2458" s="148" t="s">
        <v>1231</v>
      </c>
      <c r="C2458" s="149">
        <v>589.5920000001788</v>
      </c>
      <c r="D2458" s="129">
        <v>282884.945748806</v>
      </c>
      <c r="F2458" s="129">
        <v>3060</v>
      </c>
      <c r="G2458" s="129">
        <v>2900</v>
      </c>
      <c r="H2458" s="150" t="s">
        <v>442</v>
      </c>
    </row>
    <row r="2460" spans="4:8" ht="12.75">
      <c r="D2460" s="129">
        <v>292758.7612352371</v>
      </c>
      <c r="F2460" s="129">
        <v>3240.0000000037253</v>
      </c>
      <c r="G2460" s="129">
        <v>2870</v>
      </c>
      <c r="H2460" s="150" t="s">
        <v>443</v>
      </c>
    </row>
    <row r="2462" spans="4:8" ht="12.75">
      <c r="D2462" s="129">
        <v>273171.3379602432</v>
      </c>
      <c r="F2462" s="129">
        <v>3170</v>
      </c>
      <c r="G2462" s="129">
        <v>2830</v>
      </c>
      <c r="H2462" s="150" t="s">
        <v>444</v>
      </c>
    </row>
    <row r="2464" spans="1:10" ht="12.75">
      <c r="A2464" s="145" t="s">
        <v>1095</v>
      </c>
      <c r="C2464" s="151" t="s">
        <v>1096</v>
      </c>
      <c r="D2464" s="129">
        <v>282938.3483147621</v>
      </c>
      <c r="F2464" s="129">
        <v>3156.6666666679084</v>
      </c>
      <c r="G2464" s="129">
        <v>2866.666666666667</v>
      </c>
      <c r="H2464" s="129">
        <v>279926.68164809485</v>
      </c>
      <c r="I2464" s="129">
        <v>-0.0001</v>
      </c>
      <c r="J2464" s="129">
        <v>-0.0001</v>
      </c>
    </row>
    <row r="2465" spans="1:8" ht="12.75">
      <c r="A2465" s="128">
        <v>38389.21662037037</v>
      </c>
      <c r="C2465" s="151" t="s">
        <v>1097</v>
      </c>
      <c r="D2465" s="129">
        <v>9793.820833257996</v>
      </c>
      <c r="F2465" s="129">
        <v>90.73771726047381</v>
      </c>
      <c r="G2465" s="129">
        <v>35.11884584284246</v>
      </c>
      <c r="H2465" s="129">
        <v>9793.820833257996</v>
      </c>
    </row>
    <row r="2467" spans="3:8" ht="12.75">
      <c r="C2467" s="151" t="s">
        <v>1098</v>
      </c>
      <c r="D2467" s="129">
        <v>3.461468157848509</v>
      </c>
      <c r="F2467" s="129">
        <v>2.874478899485896</v>
      </c>
      <c r="G2467" s="129">
        <v>1.225076017773574</v>
      </c>
      <c r="H2467" s="129">
        <v>3.4987092961613913</v>
      </c>
    </row>
    <row r="2468" spans="1:10" ht="12.75">
      <c r="A2468" s="145" t="s">
        <v>1087</v>
      </c>
      <c r="C2468" s="146" t="s">
        <v>1088</v>
      </c>
      <c r="D2468" s="146" t="s">
        <v>1089</v>
      </c>
      <c r="F2468" s="146" t="s">
        <v>1090</v>
      </c>
      <c r="G2468" s="146" t="s">
        <v>1091</v>
      </c>
      <c r="H2468" s="146" t="s">
        <v>1092</v>
      </c>
      <c r="I2468" s="147" t="s">
        <v>1093</v>
      </c>
      <c r="J2468" s="146" t="s">
        <v>1094</v>
      </c>
    </row>
    <row r="2469" spans="1:8" ht="12.75">
      <c r="A2469" s="148" t="s">
        <v>1232</v>
      </c>
      <c r="C2469" s="149">
        <v>766.4900000002235</v>
      </c>
      <c r="D2469" s="129">
        <v>2401</v>
      </c>
      <c r="F2469" s="129">
        <v>1679.9999999981374</v>
      </c>
      <c r="G2469" s="129">
        <v>1699</v>
      </c>
      <c r="H2469" s="150" t="s">
        <v>445</v>
      </c>
    </row>
    <row r="2471" spans="4:8" ht="12.75">
      <c r="D2471" s="129">
        <v>2524.6174417585135</v>
      </c>
      <c r="F2471" s="129">
        <v>1740</v>
      </c>
      <c r="G2471" s="129">
        <v>1693</v>
      </c>
      <c r="H2471" s="150" t="s">
        <v>446</v>
      </c>
    </row>
    <row r="2473" spans="4:8" ht="12.75">
      <c r="D2473" s="129">
        <v>2506.271568607539</v>
      </c>
      <c r="F2473" s="129">
        <v>1760.9999999981374</v>
      </c>
      <c r="G2473" s="129">
        <v>1729.9999999981374</v>
      </c>
      <c r="H2473" s="150" t="s">
        <v>447</v>
      </c>
    </row>
    <row r="2475" spans="1:10" ht="12.75">
      <c r="A2475" s="145" t="s">
        <v>1095</v>
      </c>
      <c r="C2475" s="151" t="s">
        <v>1096</v>
      </c>
      <c r="D2475" s="129">
        <v>2477.296336788684</v>
      </c>
      <c r="F2475" s="129">
        <v>1726.999999998758</v>
      </c>
      <c r="G2475" s="129">
        <v>1707.3333333327123</v>
      </c>
      <c r="H2475" s="129">
        <v>760.513409960335</v>
      </c>
      <c r="I2475" s="129">
        <v>-0.0001</v>
      </c>
      <c r="J2475" s="129">
        <v>-0.0001</v>
      </c>
    </row>
    <row r="2476" spans="1:8" ht="12.75">
      <c r="A2476" s="128">
        <v>38389.21711805555</v>
      </c>
      <c r="C2476" s="151" t="s">
        <v>1097</v>
      </c>
      <c r="D2476" s="129">
        <v>66.70825301974638</v>
      </c>
      <c r="F2476" s="129">
        <v>42.035699114251</v>
      </c>
      <c r="G2476" s="129">
        <v>19.857828010394744</v>
      </c>
      <c r="H2476" s="129">
        <v>66.70825301974638</v>
      </c>
    </row>
    <row r="2478" spans="3:8" ht="12.75">
      <c r="C2478" s="151" t="s">
        <v>1098</v>
      </c>
      <c r="D2478" s="129">
        <v>2.692784550201216</v>
      </c>
      <c r="F2478" s="129">
        <v>2.434030058730819</v>
      </c>
      <c r="G2478" s="129">
        <v>1.1630902778447072</v>
      </c>
      <c r="H2478" s="129">
        <v>8.771476235142991</v>
      </c>
    </row>
    <row r="2479" spans="1:16" ht="12.75">
      <c r="A2479" s="139" t="s">
        <v>1177</v>
      </c>
      <c r="B2479" s="134" t="s">
        <v>448</v>
      </c>
      <c r="D2479" s="139" t="s">
        <v>1178</v>
      </c>
      <c r="E2479" s="134" t="s">
        <v>1179</v>
      </c>
      <c r="F2479" s="135" t="s">
        <v>1252</v>
      </c>
      <c r="G2479" s="140" t="s">
        <v>1181</v>
      </c>
      <c r="H2479" s="141">
        <v>2</v>
      </c>
      <c r="I2479" s="142" t="s">
        <v>1182</v>
      </c>
      <c r="J2479" s="141">
        <v>7</v>
      </c>
      <c r="K2479" s="140" t="s">
        <v>1183</v>
      </c>
      <c r="L2479" s="143">
        <v>1</v>
      </c>
      <c r="M2479" s="140" t="s">
        <v>1184</v>
      </c>
      <c r="N2479" s="144">
        <v>1</v>
      </c>
      <c r="O2479" s="140" t="s">
        <v>1185</v>
      </c>
      <c r="P2479" s="144">
        <v>1</v>
      </c>
    </row>
    <row r="2481" spans="1:10" ht="12.75">
      <c r="A2481" s="145" t="s">
        <v>1087</v>
      </c>
      <c r="C2481" s="146" t="s">
        <v>1088</v>
      </c>
      <c r="D2481" s="146" t="s">
        <v>1089</v>
      </c>
      <c r="F2481" s="146" t="s">
        <v>1090</v>
      </c>
      <c r="G2481" s="146" t="s">
        <v>1091</v>
      </c>
      <c r="H2481" s="146" t="s">
        <v>1092</v>
      </c>
      <c r="I2481" s="147" t="s">
        <v>1093</v>
      </c>
      <c r="J2481" s="146" t="s">
        <v>1094</v>
      </c>
    </row>
    <row r="2482" spans="1:8" ht="12.75">
      <c r="A2482" s="148" t="s">
        <v>1209</v>
      </c>
      <c r="C2482" s="149">
        <v>178.2290000000503</v>
      </c>
      <c r="D2482" s="129">
        <v>385.5</v>
      </c>
      <c r="F2482" s="129">
        <v>296</v>
      </c>
      <c r="G2482" s="129">
        <v>282</v>
      </c>
      <c r="H2482" s="150" t="s">
        <v>449</v>
      </c>
    </row>
    <row r="2484" spans="4:8" ht="12.75">
      <c r="D2484" s="129">
        <v>417.11934614321217</v>
      </c>
      <c r="F2484" s="129">
        <v>293</v>
      </c>
      <c r="G2484" s="129">
        <v>257</v>
      </c>
      <c r="H2484" s="150" t="s">
        <v>450</v>
      </c>
    </row>
    <row r="2486" spans="4:8" ht="12.75">
      <c r="D2486" s="129">
        <v>419.8854220486246</v>
      </c>
      <c r="F2486" s="129">
        <v>266</v>
      </c>
      <c r="G2486" s="129">
        <v>267</v>
      </c>
      <c r="H2486" s="150" t="s">
        <v>451</v>
      </c>
    </row>
    <row r="2488" spans="1:8" ht="12.75">
      <c r="A2488" s="145" t="s">
        <v>1095</v>
      </c>
      <c r="C2488" s="151" t="s">
        <v>1096</v>
      </c>
      <c r="D2488" s="129">
        <v>407.50158939727896</v>
      </c>
      <c r="F2488" s="129">
        <v>285</v>
      </c>
      <c r="G2488" s="129">
        <v>268.6666666666667</v>
      </c>
      <c r="H2488" s="129">
        <v>134.11944155906414</v>
      </c>
    </row>
    <row r="2489" spans="1:8" ht="12.75">
      <c r="A2489" s="128">
        <v>38389.21938657408</v>
      </c>
      <c r="C2489" s="151" t="s">
        <v>1097</v>
      </c>
      <c r="D2489" s="129">
        <v>19.104063598707256</v>
      </c>
      <c r="F2489" s="129">
        <v>16.522711641858304</v>
      </c>
      <c r="G2489" s="129">
        <v>12.583057392117917</v>
      </c>
      <c r="H2489" s="129">
        <v>19.104063598707256</v>
      </c>
    </row>
    <row r="2491" spans="3:8" ht="12.75">
      <c r="C2491" s="151" t="s">
        <v>1098</v>
      </c>
      <c r="D2491" s="129">
        <v>4.688095481287177</v>
      </c>
      <c r="F2491" s="129">
        <v>5.797442681353791</v>
      </c>
      <c r="G2491" s="129">
        <v>4.683520121135701</v>
      </c>
      <c r="H2491" s="129">
        <v>14.244067360132963</v>
      </c>
    </row>
    <row r="2492" spans="1:10" ht="12.75">
      <c r="A2492" s="145" t="s">
        <v>1087</v>
      </c>
      <c r="C2492" s="146" t="s">
        <v>1088</v>
      </c>
      <c r="D2492" s="146" t="s">
        <v>1089</v>
      </c>
      <c r="F2492" s="146" t="s">
        <v>1090</v>
      </c>
      <c r="G2492" s="146" t="s">
        <v>1091</v>
      </c>
      <c r="H2492" s="146" t="s">
        <v>1092</v>
      </c>
      <c r="I2492" s="147" t="s">
        <v>1093</v>
      </c>
      <c r="J2492" s="146" t="s">
        <v>1094</v>
      </c>
    </row>
    <row r="2493" spans="1:8" ht="12.75">
      <c r="A2493" s="148" t="s">
        <v>1225</v>
      </c>
      <c r="C2493" s="149">
        <v>251.61100000003353</v>
      </c>
      <c r="D2493" s="129">
        <v>3467217.772872925</v>
      </c>
      <c r="F2493" s="129">
        <v>28200</v>
      </c>
      <c r="G2493" s="129">
        <v>24100</v>
      </c>
      <c r="H2493" s="150" t="s">
        <v>452</v>
      </c>
    </row>
    <row r="2495" spans="4:8" ht="12.75">
      <c r="D2495" s="129">
        <v>3486598.904788971</v>
      </c>
      <c r="F2495" s="129">
        <v>32200</v>
      </c>
      <c r="G2495" s="129">
        <v>24000</v>
      </c>
      <c r="H2495" s="150" t="s">
        <v>453</v>
      </c>
    </row>
    <row r="2497" spans="4:8" ht="12.75">
      <c r="D2497" s="129">
        <v>3410777.5874938965</v>
      </c>
      <c r="F2497" s="129">
        <v>27900</v>
      </c>
      <c r="G2497" s="129">
        <v>23900</v>
      </c>
      <c r="H2497" s="150" t="s">
        <v>454</v>
      </c>
    </row>
    <row r="2499" spans="1:10" ht="12.75">
      <c r="A2499" s="145" t="s">
        <v>1095</v>
      </c>
      <c r="C2499" s="151" t="s">
        <v>1096</v>
      </c>
      <c r="D2499" s="129">
        <v>3454864.7550519304</v>
      </c>
      <c r="F2499" s="129">
        <v>29433.333333333336</v>
      </c>
      <c r="G2499" s="129">
        <v>24000</v>
      </c>
      <c r="H2499" s="129">
        <v>3428174.868231923</v>
      </c>
      <c r="I2499" s="129">
        <v>-0.0001</v>
      </c>
      <c r="J2499" s="129">
        <v>-0.0001</v>
      </c>
    </row>
    <row r="2500" spans="1:8" ht="12.75">
      <c r="A2500" s="128">
        <v>38389.21990740741</v>
      </c>
      <c r="C2500" s="151" t="s">
        <v>1097</v>
      </c>
      <c r="D2500" s="129">
        <v>39391.189700913244</v>
      </c>
      <c r="F2500" s="129">
        <v>2400.6943440041123</v>
      </c>
      <c r="G2500" s="129">
        <v>100</v>
      </c>
      <c r="H2500" s="129">
        <v>39391.189700913244</v>
      </c>
    </row>
    <row r="2502" spans="3:8" ht="12.75">
      <c r="C2502" s="151" t="s">
        <v>1098</v>
      </c>
      <c r="D2502" s="129">
        <v>1.1401658963151267</v>
      </c>
      <c r="F2502" s="129">
        <v>8.156379424702532</v>
      </c>
      <c r="G2502" s="129">
        <v>0.41666666666666674</v>
      </c>
      <c r="H2502" s="129">
        <v>1.1490426018212192</v>
      </c>
    </row>
    <row r="2503" spans="1:10" ht="12.75">
      <c r="A2503" s="145" t="s">
        <v>1087</v>
      </c>
      <c r="C2503" s="146" t="s">
        <v>1088</v>
      </c>
      <c r="D2503" s="146" t="s">
        <v>1089</v>
      </c>
      <c r="F2503" s="146" t="s">
        <v>1090</v>
      </c>
      <c r="G2503" s="146" t="s">
        <v>1091</v>
      </c>
      <c r="H2503" s="146" t="s">
        <v>1092</v>
      </c>
      <c r="I2503" s="147" t="s">
        <v>1093</v>
      </c>
      <c r="J2503" s="146" t="s">
        <v>1094</v>
      </c>
    </row>
    <row r="2504" spans="1:8" ht="12.75">
      <c r="A2504" s="148" t="s">
        <v>1228</v>
      </c>
      <c r="C2504" s="149">
        <v>257.6099999998696</v>
      </c>
      <c r="D2504" s="129">
        <v>318788.32223176956</v>
      </c>
      <c r="F2504" s="129">
        <v>12107.5</v>
      </c>
      <c r="G2504" s="129">
        <v>10422.5</v>
      </c>
      <c r="H2504" s="150" t="s">
        <v>455</v>
      </c>
    </row>
    <row r="2506" spans="4:8" ht="12.75">
      <c r="D2506" s="129">
        <v>331095.1951556206</v>
      </c>
      <c r="F2506" s="129">
        <v>11995</v>
      </c>
      <c r="G2506" s="129">
        <v>10442.5</v>
      </c>
      <c r="H2506" s="150" t="s">
        <v>456</v>
      </c>
    </row>
    <row r="2508" spans="4:8" ht="12.75">
      <c r="D2508" s="129">
        <v>323097.0424580574</v>
      </c>
      <c r="F2508" s="129">
        <v>12215</v>
      </c>
      <c r="G2508" s="129">
        <v>10610</v>
      </c>
      <c r="H2508" s="150" t="s">
        <v>457</v>
      </c>
    </row>
    <row r="2510" spans="1:10" ht="12.75">
      <c r="A2510" s="145" t="s">
        <v>1095</v>
      </c>
      <c r="C2510" s="151" t="s">
        <v>1096</v>
      </c>
      <c r="D2510" s="129">
        <v>324326.8532818158</v>
      </c>
      <c r="F2510" s="129">
        <v>12105.833333333332</v>
      </c>
      <c r="G2510" s="129">
        <v>10491.666666666668</v>
      </c>
      <c r="H2510" s="129">
        <v>313028.1032818158</v>
      </c>
      <c r="I2510" s="129">
        <v>-0.0001</v>
      </c>
      <c r="J2510" s="129">
        <v>-0.0001</v>
      </c>
    </row>
    <row r="2511" spans="1:8" ht="12.75">
      <c r="A2511" s="128">
        <v>38389.220555555556</v>
      </c>
      <c r="C2511" s="151" t="s">
        <v>1097</v>
      </c>
      <c r="D2511" s="129">
        <v>6244.926443730476</v>
      </c>
      <c r="F2511" s="129">
        <v>110.0094692893904</v>
      </c>
      <c r="G2511" s="129">
        <v>102.96641847385646</v>
      </c>
      <c r="H2511" s="129">
        <v>6244.926443730476</v>
      </c>
    </row>
    <row r="2513" spans="3:8" ht="12.75">
      <c r="C2513" s="151" t="s">
        <v>1098</v>
      </c>
      <c r="D2513" s="129">
        <v>1.9255039724706677</v>
      </c>
      <c r="F2513" s="129">
        <v>0.9087310741878467</v>
      </c>
      <c r="G2513" s="129">
        <v>0.9814114548739298</v>
      </c>
      <c r="H2513" s="129">
        <v>1.9950050421218049</v>
      </c>
    </row>
    <row r="2514" spans="1:10" ht="12.75">
      <c r="A2514" s="145" t="s">
        <v>1087</v>
      </c>
      <c r="C2514" s="146" t="s">
        <v>1088</v>
      </c>
      <c r="D2514" s="146" t="s">
        <v>1089</v>
      </c>
      <c r="F2514" s="146" t="s">
        <v>1090</v>
      </c>
      <c r="G2514" s="146" t="s">
        <v>1091</v>
      </c>
      <c r="H2514" s="146" t="s">
        <v>1092</v>
      </c>
      <c r="I2514" s="147" t="s">
        <v>1093</v>
      </c>
      <c r="J2514" s="146" t="s">
        <v>1094</v>
      </c>
    </row>
    <row r="2515" spans="1:8" ht="12.75">
      <c r="A2515" s="148" t="s">
        <v>1227</v>
      </c>
      <c r="C2515" s="149">
        <v>259.9399999999441</v>
      </c>
      <c r="D2515" s="129">
        <v>3478663.240962982</v>
      </c>
      <c r="F2515" s="129">
        <v>23950</v>
      </c>
      <c r="G2515" s="129">
        <v>22100</v>
      </c>
      <c r="H2515" s="150" t="s">
        <v>458</v>
      </c>
    </row>
    <row r="2517" spans="4:8" ht="12.75">
      <c r="D2517" s="129">
        <v>3378217.6457252502</v>
      </c>
      <c r="F2517" s="129">
        <v>23975</v>
      </c>
      <c r="G2517" s="129">
        <v>22525</v>
      </c>
      <c r="H2517" s="150" t="s">
        <v>459</v>
      </c>
    </row>
    <row r="2519" spans="4:8" ht="12.75">
      <c r="D2519" s="129">
        <v>3263850</v>
      </c>
      <c r="F2519" s="129">
        <v>24975</v>
      </c>
      <c r="G2519" s="129">
        <v>22425</v>
      </c>
      <c r="H2519" s="150" t="s">
        <v>460</v>
      </c>
    </row>
    <row r="2521" spans="1:10" ht="12.75">
      <c r="A2521" s="145" t="s">
        <v>1095</v>
      </c>
      <c r="C2521" s="151" t="s">
        <v>1096</v>
      </c>
      <c r="D2521" s="129">
        <v>3373576.962229411</v>
      </c>
      <c r="F2521" s="129">
        <v>24300</v>
      </c>
      <c r="G2521" s="129">
        <v>22350</v>
      </c>
      <c r="H2521" s="129">
        <v>3350242.1137445625</v>
      </c>
      <c r="I2521" s="129">
        <v>-0.0001</v>
      </c>
      <c r="J2521" s="129">
        <v>-0.0001</v>
      </c>
    </row>
    <row r="2522" spans="1:8" ht="12.75">
      <c r="A2522" s="128">
        <v>38389.22121527778</v>
      </c>
      <c r="C2522" s="151" t="s">
        <v>1097</v>
      </c>
      <c r="D2522" s="129">
        <v>107481.78487881873</v>
      </c>
      <c r="F2522" s="129">
        <v>584.700778176325</v>
      </c>
      <c r="G2522" s="129">
        <v>222.2048604328897</v>
      </c>
      <c r="H2522" s="129">
        <v>107481.78487881873</v>
      </c>
    </row>
    <row r="2524" spans="3:8" ht="12.75">
      <c r="C2524" s="151" t="s">
        <v>1098</v>
      </c>
      <c r="D2524" s="129">
        <v>3.1859888208327685</v>
      </c>
      <c r="F2524" s="129">
        <v>2.4061760418778806</v>
      </c>
      <c r="G2524" s="129">
        <v>0.9942051920934663</v>
      </c>
      <c r="H2524" s="129">
        <v>3.208179624925271</v>
      </c>
    </row>
    <row r="2525" spans="1:10" ht="12.75">
      <c r="A2525" s="145" t="s">
        <v>1087</v>
      </c>
      <c r="C2525" s="146" t="s">
        <v>1088</v>
      </c>
      <c r="D2525" s="146" t="s">
        <v>1089</v>
      </c>
      <c r="F2525" s="146" t="s">
        <v>1090</v>
      </c>
      <c r="G2525" s="146" t="s">
        <v>1091</v>
      </c>
      <c r="H2525" s="146" t="s">
        <v>1092</v>
      </c>
      <c r="I2525" s="147" t="s">
        <v>1093</v>
      </c>
      <c r="J2525" s="146" t="s">
        <v>1094</v>
      </c>
    </row>
    <row r="2526" spans="1:8" ht="12.75">
      <c r="A2526" s="148" t="s">
        <v>1229</v>
      </c>
      <c r="C2526" s="149">
        <v>285.2129999999888</v>
      </c>
      <c r="D2526" s="129">
        <v>612565.5881643295</v>
      </c>
      <c r="F2526" s="129">
        <v>11475</v>
      </c>
      <c r="G2526" s="129">
        <v>11550</v>
      </c>
      <c r="H2526" s="150" t="s">
        <v>461</v>
      </c>
    </row>
    <row r="2528" spans="4:8" ht="12.75">
      <c r="D2528" s="129">
        <v>599840.3842000961</v>
      </c>
      <c r="F2528" s="129">
        <v>11550</v>
      </c>
      <c r="G2528" s="129">
        <v>11750</v>
      </c>
      <c r="H2528" s="150" t="s">
        <v>462</v>
      </c>
    </row>
    <row r="2530" spans="4:8" ht="12.75">
      <c r="D2530" s="129">
        <v>604609.064584732</v>
      </c>
      <c r="F2530" s="129">
        <v>11975</v>
      </c>
      <c r="G2530" s="129">
        <v>11375</v>
      </c>
      <c r="H2530" s="150" t="s">
        <v>463</v>
      </c>
    </row>
    <row r="2532" spans="1:10" ht="12.75">
      <c r="A2532" s="145" t="s">
        <v>1095</v>
      </c>
      <c r="C2532" s="151" t="s">
        <v>1096</v>
      </c>
      <c r="D2532" s="129">
        <v>605671.6789830526</v>
      </c>
      <c r="F2532" s="129">
        <v>11666.666666666668</v>
      </c>
      <c r="G2532" s="129">
        <v>11558.333333333332</v>
      </c>
      <c r="H2532" s="129">
        <v>594064.9049854827</v>
      </c>
      <c r="I2532" s="129">
        <v>-0.0001</v>
      </c>
      <c r="J2532" s="129">
        <v>-0.0001</v>
      </c>
    </row>
    <row r="2533" spans="1:8" ht="12.75">
      <c r="A2533" s="128">
        <v>38389.22189814815</v>
      </c>
      <c r="C2533" s="151" t="s">
        <v>1097</v>
      </c>
      <c r="D2533" s="129">
        <v>6428.807510145252</v>
      </c>
      <c r="F2533" s="129">
        <v>269.64482812272394</v>
      </c>
      <c r="G2533" s="129">
        <v>187.6388374866284</v>
      </c>
      <c r="H2533" s="129">
        <v>6428.807510145252</v>
      </c>
    </row>
    <row r="2535" spans="3:8" ht="12.75">
      <c r="C2535" s="151" t="s">
        <v>1098</v>
      </c>
      <c r="D2535" s="129">
        <v>1.0614343931252457</v>
      </c>
      <c r="F2535" s="129">
        <v>2.311241383909062</v>
      </c>
      <c r="G2535" s="129">
        <v>1.6234073899347814</v>
      </c>
      <c r="H2535" s="129">
        <v>1.0821725801665314</v>
      </c>
    </row>
    <row r="2536" spans="1:10" ht="12.75">
      <c r="A2536" s="145" t="s">
        <v>1087</v>
      </c>
      <c r="C2536" s="146" t="s">
        <v>1088</v>
      </c>
      <c r="D2536" s="146" t="s">
        <v>1089</v>
      </c>
      <c r="F2536" s="146" t="s">
        <v>1090</v>
      </c>
      <c r="G2536" s="146" t="s">
        <v>1091</v>
      </c>
      <c r="H2536" s="146" t="s">
        <v>1092</v>
      </c>
      <c r="I2536" s="147" t="s">
        <v>1093</v>
      </c>
      <c r="J2536" s="146" t="s">
        <v>1094</v>
      </c>
    </row>
    <row r="2537" spans="1:8" ht="12.75">
      <c r="A2537" s="148" t="s">
        <v>1225</v>
      </c>
      <c r="C2537" s="149">
        <v>288.1579999998212</v>
      </c>
      <c r="D2537" s="129">
        <v>339664.3714323044</v>
      </c>
      <c r="F2537" s="129">
        <v>3980</v>
      </c>
      <c r="G2537" s="129">
        <v>4080</v>
      </c>
      <c r="H2537" s="150" t="s">
        <v>464</v>
      </c>
    </row>
    <row r="2539" spans="4:8" ht="12.75">
      <c r="D2539" s="129">
        <v>342450.1918787956</v>
      </c>
      <c r="F2539" s="129">
        <v>3980</v>
      </c>
      <c r="G2539" s="129">
        <v>4080</v>
      </c>
      <c r="H2539" s="150" t="s">
        <v>465</v>
      </c>
    </row>
    <row r="2541" spans="4:8" ht="12.75">
      <c r="D2541" s="129">
        <v>359164.03900432587</v>
      </c>
      <c r="F2541" s="129">
        <v>3980</v>
      </c>
      <c r="G2541" s="129">
        <v>4080</v>
      </c>
      <c r="H2541" s="150" t="s">
        <v>466</v>
      </c>
    </row>
    <row r="2543" spans="1:10" ht="12.75">
      <c r="A2543" s="145" t="s">
        <v>1095</v>
      </c>
      <c r="C2543" s="151" t="s">
        <v>1096</v>
      </c>
      <c r="D2543" s="129">
        <v>347092.86743847525</v>
      </c>
      <c r="F2543" s="129">
        <v>3980</v>
      </c>
      <c r="G2543" s="129">
        <v>4080</v>
      </c>
      <c r="H2543" s="129">
        <v>343062.09310219204</v>
      </c>
      <c r="I2543" s="129">
        <v>-0.0001</v>
      </c>
      <c r="J2543" s="129">
        <v>-0.0001</v>
      </c>
    </row>
    <row r="2544" spans="1:8" ht="12.75">
      <c r="A2544" s="128">
        <v>38389.22232638889</v>
      </c>
      <c r="C2544" s="151" t="s">
        <v>1097</v>
      </c>
      <c r="D2544" s="129">
        <v>10546.330457517755</v>
      </c>
      <c r="H2544" s="129">
        <v>10546.330457517755</v>
      </c>
    </row>
    <row r="2546" spans="3:8" ht="12.75">
      <c r="C2546" s="151" t="s">
        <v>1098</v>
      </c>
      <c r="D2546" s="129">
        <v>3.0384751306902533</v>
      </c>
      <c r="F2546" s="129">
        <v>0</v>
      </c>
      <c r="G2546" s="129">
        <v>0</v>
      </c>
      <c r="H2546" s="129">
        <v>3.074175395524155</v>
      </c>
    </row>
    <row r="2547" spans="1:10" ht="12.75">
      <c r="A2547" s="145" t="s">
        <v>1087</v>
      </c>
      <c r="C2547" s="146" t="s">
        <v>1088</v>
      </c>
      <c r="D2547" s="146" t="s">
        <v>1089</v>
      </c>
      <c r="F2547" s="146" t="s">
        <v>1090</v>
      </c>
      <c r="G2547" s="146" t="s">
        <v>1091</v>
      </c>
      <c r="H2547" s="146" t="s">
        <v>1092</v>
      </c>
      <c r="I2547" s="147" t="s">
        <v>1093</v>
      </c>
      <c r="J2547" s="146" t="s">
        <v>1094</v>
      </c>
    </row>
    <row r="2548" spans="1:8" ht="12.75">
      <c r="A2548" s="148" t="s">
        <v>1226</v>
      </c>
      <c r="C2548" s="149">
        <v>334.94100000010803</v>
      </c>
      <c r="D2548" s="129">
        <v>1352376.7848186493</v>
      </c>
      <c r="F2548" s="129">
        <v>32600</v>
      </c>
      <c r="H2548" s="150" t="s">
        <v>467</v>
      </c>
    </row>
    <row r="2550" spans="4:8" ht="12.75">
      <c r="D2550" s="129">
        <v>1454836.7407455444</v>
      </c>
      <c r="F2550" s="129">
        <v>32900</v>
      </c>
      <c r="H2550" s="150" t="s">
        <v>468</v>
      </c>
    </row>
    <row r="2552" spans="4:8" ht="12.75">
      <c r="D2552" s="129">
        <v>1273078.8156585693</v>
      </c>
      <c r="F2552" s="129">
        <v>33700</v>
      </c>
      <c r="H2552" s="150" t="s">
        <v>469</v>
      </c>
    </row>
    <row r="2554" spans="1:10" ht="12.75">
      <c r="A2554" s="145" t="s">
        <v>1095</v>
      </c>
      <c r="C2554" s="151" t="s">
        <v>1096</v>
      </c>
      <c r="D2554" s="129">
        <v>1360097.4470742545</v>
      </c>
      <c r="F2554" s="129">
        <v>33066.666666666664</v>
      </c>
      <c r="H2554" s="129">
        <v>1327030.7804075878</v>
      </c>
      <c r="I2554" s="129">
        <v>-0.0001</v>
      </c>
      <c r="J2554" s="129">
        <v>-0.0001</v>
      </c>
    </row>
    <row r="2555" spans="1:8" ht="12.75">
      <c r="A2555" s="128">
        <v>38389.22275462963</v>
      </c>
      <c r="C2555" s="151" t="s">
        <v>1097</v>
      </c>
      <c r="D2555" s="129">
        <v>91124.5976793862</v>
      </c>
      <c r="F2555" s="129">
        <v>568.6240703077326</v>
      </c>
      <c r="H2555" s="129">
        <v>91124.5976793862</v>
      </c>
    </row>
    <row r="2557" spans="3:8" ht="12.75">
      <c r="C2557" s="151" t="s">
        <v>1098</v>
      </c>
      <c r="D2557" s="129">
        <v>6.699858004689812</v>
      </c>
      <c r="F2557" s="129">
        <v>1.719629244882256</v>
      </c>
      <c r="H2557" s="129">
        <v>6.866803620892498</v>
      </c>
    </row>
    <row r="2558" spans="1:10" ht="12.75">
      <c r="A2558" s="145" t="s">
        <v>1087</v>
      </c>
      <c r="C2558" s="146" t="s">
        <v>1088</v>
      </c>
      <c r="D2558" s="146" t="s">
        <v>1089</v>
      </c>
      <c r="F2558" s="146" t="s">
        <v>1090</v>
      </c>
      <c r="G2558" s="146" t="s">
        <v>1091</v>
      </c>
      <c r="H2558" s="146" t="s">
        <v>1092</v>
      </c>
      <c r="I2558" s="147" t="s">
        <v>1093</v>
      </c>
      <c r="J2558" s="146" t="s">
        <v>1094</v>
      </c>
    </row>
    <row r="2559" spans="1:8" ht="12.75">
      <c r="A2559" s="148" t="s">
        <v>1230</v>
      </c>
      <c r="C2559" s="149">
        <v>393.36599999992177</v>
      </c>
      <c r="D2559" s="129">
        <v>3243416.757419586</v>
      </c>
      <c r="F2559" s="129">
        <v>14200</v>
      </c>
      <c r="G2559" s="129">
        <v>14100</v>
      </c>
      <c r="H2559" s="150" t="s">
        <v>470</v>
      </c>
    </row>
    <row r="2561" spans="4:8" ht="12.75">
      <c r="D2561" s="129">
        <v>3504553.4034843445</v>
      </c>
      <c r="F2561" s="129">
        <v>13600</v>
      </c>
      <c r="G2561" s="129">
        <v>14100</v>
      </c>
      <c r="H2561" s="150" t="s">
        <v>471</v>
      </c>
    </row>
    <row r="2563" spans="4:8" ht="12.75">
      <c r="D2563" s="129">
        <v>3557859.03704834</v>
      </c>
      <c r="F2563" s="129">
        <v>14400</v>
      </c>
      <c r="G2563" s="129">
        <v>14400</v>
      </c>
      <c r="H2563" s="150" t="s">
        <v>472</v>
      </c>
    </row>
    <row r="2565" spans="1:10" ht="12.75">
      <c r="A2565" s="145" t="s">
        <v>1095</v>
      </c>
      <c r="C2565" s="151" t="s">
        <v>1096</v>
      </c>
      <c r="D2565" s="129">
        <v>3435276.399317424</v>
      </c>
      <c r="F2565" s="129">
        <v>14066.666666666668</v>
      </c>
      <c r="G2565" s="129">
        <v>14200</v>
      </c>
      <c r="H2565" s="129">
        <v>3421143.06598409</v>
      </c>
      <c r="I2565" s="129">
        <v>-0.0001</v>
      </c>
      <c r="J2565" s="129">
        <v>-0.0001</v>
      </c>
    </row>
    <row r="2566" spans="1:8" ht="12.75">
      <c r="A2566" s="128">
        <v>38389.22320601852</v>
      </c>
      <c r="C2566" s="151" t="s">
        <v>1097</v>
      </c>
      <c r="D2566" s="129">
        <v>168279.42323495765</v>
      </c>
      <c r="F2566" s="129">
        <v>416.33319989322655</v>
      </c>
      <c r="G2566" s="129">
        <v>173.20508075688772</v>
      </c>
      <c r="H2566" s="129">
        <v>168279.42323495765</v>
      </c>
    </row>
    <row r="2568" spans="3:8" ht="12.75">
      <c r="C2568" s="151" t="s">
        <v>1098</v>
      </c>
      <c r="D2568" s="129">
        <v>4.898570119958734</v>
      </c>
      <c r="F2568" s="129">
        <v>2.959714691184075</v>
      </c>
      <c r="G2568" s="129">
        <v>1.2197540898372374</v>
      </c>
      <c r="H2568" s="129">
        <v>4.918806959818038</v>
      </c>
    </row>
    <row r="2569" spans="1:10" ht="12.75">
      <c r="A2569" s="145" t="s">
        <v>1087</v>
      </c>
      <c r="C2569" s="146" t="s">
        <v>1088</v>
      </c>
      <c r="D2569" s="146" t="s">
        <v>1089</v>
      </c>
      <c r="F2569" s="146" t="s">
        <v>1090</v>
      </c>
      <c r="G2569" s="146" t="s">
        <v>1091</v>
      </c>
      <c r="H2569" s="146" t="s">
        <v>1092</v>
      </c>
      <c r="I2569" s="147" t="s">
        <v>1093</v>
      </c>
      <c r="J2569" s="146" t="s">
        <v>1094</v>
      </c>
    </row>
    <row r="2570" spans="1:8" ht="12.75">
      <c r="A2570" s="148" t="s">
        <v>1224</v>
      </c>
      <c r="C2570" s="149">
        <v>396.15199999976903</v>
      </c>
      <c r="D2570" s="129">
        <v>4077130.2108917236</v>
      </c>
      <c r="F2570" s="129">
        <v>95600</v>
      </c>
      <c r="G2570" s="129">
        <v>96300</v>
      </c>
      <c r="H2570" s="150" t="s">
        <v>473</v>
      </c>
    </row>
    <row r="2572" spans="4:8" ht="12.75">
      <c r="D2572" s="129">
        <v>3594622.80128479</v>
      </c>
      <c r="F2572" s="129">
        <v>93100</v>
      </c>
      <c r="G2572" s="129">
        <v>94300</v>
      </c>
      <c r="H2572" s="150" t="s">
        <v>474</v>
      </c>
    </row>
    <row r="2574" spans="4:8" ht="12.75">
      <c r="D2574" s="129">
        <v>3727957.5698165894</v>
      </c>
      <c r="F2574" s="129">
        <v>95400</v>
      </c>
      <c r="G2574" s="129">
        <v>96100</v>
      </c>
      <c r="H2574" s="150" t="s">
        <v>475</v>
      </c>
    </row>
    <row r="2576" spans="1:10" ht="12.75">
      <c r="A2576" s="145" t="s">
        <v>1095</v>
      </c>
      <c r="C2576" s="151" t="s">
        <v>1096</v>
      </c>
      <c r="D2576" s="129">
        <v>3799903.5273310347</v>
      </c>
      <c r="F2576" s="129">
        <v>94700</v>
      </c>
      <c r="G2576" s="129">
        <v>95566.66666666666</v>
      </c>
      <c r="H2576" s="129">
        <v>3704774.831334205</v>
      </c>
      <c r="I2576" s="129">
        <v>-0.0001</v>
      </c>
      <c r="J2576" s="129">
        <v>-0.0001</v>
      </c>
    </row>
    <row r="2577" spans="1:8" ht="12.75">
      <c r="A2577" s="128">
        <v>38389.22368055556</v>
      </c>
      <c r="C2577" s="151" t="s">
        <v>1097</v>
      </c>
      <c r="D2577" s="129">
        <v>249169.65241257477</v>
      </c>
      <c r="F2577" s="129">
        <v>1389.2443989449803</v>
      </c>
      <c r="G2577" s="129">
        <v>1101.5141094572202</v>
      </c>
      <c r="H2577" s="129">
        <v>249169.65241257477</v>
      </c>
    </row>
    <row r="2579" spans="3:8" ht="12.75">
      <c r="C2579" s="151" t="s">
        <v>1098</v>
      </c>
      <c r="D2579" s="129">
        <v>6.55726258891593</v>
      </c>
      <c r="F2579" s="129">
        <v>1.4669951414413738</v>
      </c>
      <c r="G2579" s="129">
        <v>1.1526132990483646</v>
      </c>
      <c r="H2579" s="129">
        <v>6.725635531345936</v>
      </c>
    </row>
    <row r="2580" spans="1:10" ht="12.75">
      <c r="A2580" s="145" t="s">
        <v>1087</v>
      </c>
      <c r="C2580" s="146" t="s">
        <v>1088</v>
      </c>
      <c r="D2580" s="146" t="s">
        <v>1089</v>
      </c>
      <c r="F2580" s="146" t="s">
        <v>1090</v>
      </c>
      <c r="G2580" s="146" t="s">
        <v>1091</v>
      </c>
      <c r="H2580" s="146" t="s">
        <v>1092</v>
      </c>
      <c r="I2580" s="147" t="s">
        <v>1093</v>
      </c>
      <c r="J2580" s="146" t="s">
        <v>1094</v>
      </c>
    </row>
    <row r="2581" spans="1:8" ht="12.75">
      <c r="A2581" s="148" t="s">
        <v>1231</v>
      </c>
      <c r="C2581" s="149">
        <v>589.5920000001788</v>
      </c>
      <c r="D2581" s="129">
        <v>327630.5065422058</v>
      </c>
      <c r="F2581" s="129">
        <v>3450</v>
      </c>
      <c r="G2581" s="129">
        <v>3130</v>
      </c>
      <c r="H2581" s="150" t="s">
        <v>476</v>
      </c>
    </row>
    <row r="2583" spans="4:8" ht="12.75">
      <c r="D2583" s="129">
        <v>337229.38499450684</v>
      </c>
      <c r="F2583" s="129">
        <v>3530</v>
      </c>
      <c r="G2583" s="129">
        <v>3170</v>
      </c>
      <c r="H2583" s="150" t="s">
        <v>477</v>
      </c>
    </row>
    <row r="2585" spans="4:8" ht="12.75">
      <c r="D2585" s="129">
        <v>342181.0632596016</v>
      </c>
      <c r="F2585" s="129">
        <v>3370</v>
      </c>
      <c r="G2585" s="129">
        <v>3130</v>
      </c>
      <c r="H2585" s="150" t="s">
        <v>478</v>
      </c>
    </row>
    <row r="2587" spans="1:10" ht="12.75">
      <c r="A2587" s="145" t="s">
        <v>1095</v>
      </c>
      <c r="C2587" s="151" t="s">
        <v>1096</v>
      </c>
      <c r="D2587" s="129">
        <v>335680.3182654381</v>
      </c>
      <c r="F2587" s="129">
        <v>3450</v>
      </c>
      <c r="G2587" s="129">
        <v>3143.333333333333</v>
      </c>
      <c r="H2587" s="129">
        <v>332383.6515987714</v>
      </c>
      <c r="I2587" s="129">
        <v>-0.0001</v>
      </c>
      <c r="J2587" s="129">
        <v>-0.0001</v>
      </c>
    </row>
    <row r="2588" spans="1:8" ht="12.75">
      <c r="A2588" s="128">
        <v>38389.22416666667</v>
      </c>
      <c r="C2588" s="151" t="s">
        <v>1097</v>
      </c>
      <c r="D2588" s="129">
        <v>7397.930859020226</v>
      </c>
      <c r="F2588" s="129">
        <v>80</v>
      </c>
      <c r="G2588" s="129">
        <v>23.094010767585033</v>
      </c>
      <c r="H2588" s="129">
        <v>7397.930859020226</v>
      </c>
    </row>
    <row r="2590" spans="3:8" ht="12.75">
      <c r="C2590" s="151" t="s">
        <v>1098</v>
      </c>
      <c r="D2590" s="129">
        <v>2.2038619652315563</v>
      </c>
      <c r="F2590" s="129">
        <v>2.3188405797101455</v>
      </c>
      <c r="G2590" s="129">
        <v>0.7346981156177638</v>
      </c>
      <c r="H2590" s="129">
        <v>2.22572043583854</v>
      </c>
    </row>
    <row r="2591" spans="1:10" ht="12.75">
      <c r="A2591" s="145" t="s">
        <v>1087</v>
      </c>
      <c r="C2591" s="146" t="s">
        <v>1088</v>
      </c>
      <c r="D2591" s="146" t="s">
        <v>1089</v>
      </c>
      <c r="F2591" s="146" t="s">
        <v>1090</v>
      </c>
      <c r="G2591" s="146" t="s">
        <v>1091</v>
      </c>
      <c r="H2591" s="146" t="s">
        <v>1092</v>
      </c>
      <c r="I2591" s="147" t="s">
        <v>1093</v>
      </c>
      <c r="J2591" s="146" t="s">
        <v>1094</v>
      </c>
    </row>
    <row r="2592" spans="1:8" ht="12.75">
      <c r="A2592" s="148" t="s">
        <v>1232</v>
      </c>
      <c r="C2592" s="149">
        <v>766.4900000002235</v>
      </c>
      <c r="D2592" s="129">
        <v>18407.442477226257</v>
      </c>
      <c r="F2592" s="129">
        <v>1895.0000000018626</v>
      </c>
      <c r="G2592" s="129">
        <v>1923.0000000018626</v>
      </c>
      <c r="H2592" s="150" t="s">
        <v>479</v>
      </c>
    </row>
    <row r="2594" spans="4:8" ht="12.75">
      <c r="D2594" s="129">
        <v>18759.72165349126</v>
      </c>
      <c r="F2594" s="129">
        <v>1845.0000000018626</v>
      </c>
      <c r="G2594" s="129">
        <v>1876.0000000018626</v>
      </c>
      <c r="H2594" s="150" t="s">
        <v>258</v>
      </c>
    </row>
    <row r="2596" spans="4:8" ht="12.75">
      <c r="D2596" s="129">
        <v>19439.48997464776</v>
      </c>
      <c r="F2596" s="129">
        <v>1859</v>
      </c>
      <c r="G2596" s="129">
        <v>1949</v>
      </c>
      <c r="H2596" s="150" t="s">
        <v>259</v>
      </c>
    </row>
    <row r="2598" spans="1:10" ht="12.75">
      <c r="A2598" s="145" t="s">
        <v>1095</v>
      </c>
      <c r="C2598" s="151" t="s">
        <v>1096</v>
      </c>
      <c r="D2598" s="129">
        <v>18868.884701788425</v>
      </c>
      <c r="F2598" s="129">
        <v>1866.333333334575</v>
      </c>
      <c r="G2598" s="129">
        <v>1916.000000001242</v>
      </c>
      <c r="H2598" s="129">
        <v>16976.74892942946</v>
      </c>
      <c r="I2598" s="129">
        <v>-0.0001</v>
      </c>
      <c r="J2598" s="129">
        <v>-0.0001</v>
      </c>
    </row>
    <row r="2599" spans="1:8" ht="12.75">
      <c r="A2599" s="128">
        <v>38389.22467592593</v>
      </c>
      <c r="C2599" s="151" t="s">
        <v>1097</v>
      </c>
      <c r="D2599" s="129">
        <v>524.6121782503365</v>
      </c>
      <c r="F2599" s="129">
        <v>25.794056163132694</v>
      </c>
      <c r="G2599" s="129">
        <v>36.99999999916231</v>
      </c>
      <c r="H2599" s="129">
        <v>524.6121782503365</v>
      </c>
    </row>
    <row r="2601" spans="3:8" ht="12.75">
      <c r="C2601" s="151" t="s">
        <v>1098</v>
      </c>
      <c r="D2601" s="129">
        <v>2.7803030573429326</v>
      </c>
      <c r="F2601" s="129">
        <v>1.3820712357447151</v>
      </c>
      <c r="G2601" s="129">
        <v>1.9311064717713118</v>
      </c>
      <c r="H2601" s="129">
        <v>3.0901804605292416</v>
      </c>
    </row>
    <row r="2602" spans="1:16" ht="12.75">
      <c r="A2602" s="139" t="s">
        <v>1177</v>
      </c>
      <c r="B2602" s="134" t="s">
        <v>1058</v>
      </c>
      <c r="D2602" s="139" t="s">
        <v>1178</v>
      </c>
      <c r="E2602" s="134" t="s">
        <v>1179</v>
      </c>
      <c r="F2602" s="135" t="s">
        <v>1253</v>
      </c>
      <c r="G2602" s="140" t="s">
        <v>1181</v>
      </c>
      <c r="H2602" s="141">
        <v>2</v>
      </c>
      <c r="I2602" s="142" t="s">
        <v>1182</v>
      </c>
      <c r="J2602" s="141">
        <v>8</v>
      </c>
      <c r="K2602" s="140" t="s">
        <v>1183</v>
      </c>
      <c r="L2602" s="143">
        <v>1</v>
      </c>
      <c r="M2602" s="140" t="s">
        <v>1184</v>
      </c>
      <c r="N2602" s="144">
        <v>1</v>
      </c>
      <c r="O2602" s="140" t="s">
        <v>1185</v>
      </c>
      <c r="P2602" s="144">
        <v>1</v>
      </c>
    </row>
    <row r="2604" spans="1:10" ht="12.75">
      <c r="A2604" s="145" t="s">
        <v>1087</v>
      </c>
      <c r="C2604" s="146" t="s">
        <v>1088</v>
      </c>
      <c r="D2604" s="146" t="s">
        <v>1089</v>
      </c>
      <c r="F2604" s="146" t="s">
        <v>1090</v>
      </c>
      <c r="G2604" s="146" t="s">
        <v>1091</v>
      </c>
      <c r="H2604" s="146" t="s">
        <v>1092</v>
      </c>
      <c r="I2604" s="147" t="s">
        <v>1093</v>
      </c>
      <c r="J2604" s="146" t="s">
        <v>1094</v>
      </c>
    </row>
    <row r="2605" spans="1:8" ht="12.75">
      <c r="A2605" s="148" t="s">
        <v>1209</v>
      </c>
      <c r="C2605" s="149">
        <v>178.2290000000503</v>
      </c>
      <c r="D2605" s="129">
        <v>441.50000000046566</v>
      </c>
      <c r="F2605" s="129">
        <v>278</v>
      </c>
      <c r="G2605" s="129">
        <v>282</v>
      </c>
      <c r="H2605" s="150" t="s">
        <v>260</v>
      </c>
    </row>
    <row r="2607" spans="4:8" ht="12.75">
      <c r="D2607" s="129">
        <v>439.8445817446336</v>
      </c>
      <c r="F2607" s="129">
        <v>276</v>
      </c>
      <c r="G2607" s="129">
        <v>299</v>
      </c>
      <c r="H2607" s="150" t="s">
        <v>261</v>
      </c>
    </row>
    <row r="2609" spans="4:8" ht="12.75">
      <c r="D2609" s="129">
        <v>404.70677675073966</v>
      </c>
      <c r="F2609" s="129">
        <v>311</v>
      </c>
      <c r="G2609" s="129">
        <v>256</v>
      </c>
      <c r="H2609" s="150" t="s">
        <v>262</v>
      </c>
    </row>
    <row r="2611" spans="1:8" ht="12.75">
      <c r="A2611" s="145" t="s">
        <v>1095</v>
      </c>
      <c r="C2611" s="151" t="s">
        <v>1096</v>
      </c>
      <c r="D2611" s="129">
        <v>428.6837861652797</v>
      </c>
      <c r="F2611" s="129">
        <v>288.3333333333333</v>
      </c>
      <c r="G2611" s="129">
        <v>279</v>
      </c>
      <c r="H2611" s="129">
        <v>146.98922549582358</v>
      </c>
    </row>
    <row r="2612" spans="1:8" ht="12.75">
      <c r="A2612" s="128">
        <v>38389.22694444445</v>
      </c>
      <c r="C2612" s="151" t="s">
        <v>1097</v>
      </c>
      <c r="D2612" s="129">
        <v>20.78118951718413</v>
      </c>
      <c r="F2612" s="129">
        <v>19.65536398374076</v>
      </c>
      <c r="G2612" s="129">
        <v>21.656407827707717</v>
      </c>
      <c r="H2612" s="129">
        <v>20.78118951718413</v>
      </c>
    </row>
    <row r="2614" spans="3:8" ht="12.75">
      <c r="C2614" s="151" t="s">
        <v>1098</v>
      </c>
      <c r="D2614" s="129">
        <v>4.847673317220334</v>
      </c>
      <c r="F2614" s="129">
        <v>6.816889242915872</v>
      </c>
      <c r="G2614" s="129">
        <v>7.762153343264415</v>
      </c>
      <c r="H2614" s="129">
        <v>14.137899867888343</v>
      </c>
    </row>
    <row r="2615" spans="1:10" ht="12.75">
      <c r="A2615" s="145" t="s">
        <v>1087</v>
      </c>
      <c r="C2615" s="146" t="s">
        <v>1088</v>
      </c>
      <c r="D2615" s="146" t="s">
        <v>1089</v>
      </c>
      <c r="F2615" s="146" t="s">
        <v>1090</v>
      </c>
      <c r="G2615" s="146" t="s">
        <v>1091</v>
      </c>
      <c r="H2615" s="146" t="s">
        <v>1092</v>
      </c>
      <c r="I2615" s="147" t="s">
        <v>1093</v>
      </c>
      <c r="J2615" s="146" t="s">
        <v>1094</v>
      </c>
    </row>
    <row r="2616" spans="1:8" ht="12.75">
      <c r="A2616" s="148" t="s">
        <v>1225</v>
      </c>
      <c r="C2616" s="149">
        <v>251.61100000003353</v>
      </c>
      <c r="D2616" s="129">
        <v>3473372.881832123</v>
      </c>
      <c r="F2616" s="129">
        <v>26800</v>
      </c>
      <c r="G2616" s="129">
        <v>24400</v>
      </c>
      <c r="H2616" s="150" t="s">
        <v>263</v>
      </c>
    </row>
    <row r="2618" spans="4:8" ht="12.75">
      <c r="D2618" s="129">
        <v>3311999.398136139</v>
      </c>
      <c r="F2618" s="129">
        <v>28700</v>
      </c>
      <c r="G2618" s="129">
        <v>24800</v>
      </c>
      <c r="H2618" s="150" t="s">
        <v>264</v>
      </c>
    </row>
    <row r="2620" spans="4:8" ht="12.75">
      <c r="D2620" s="129">
        <v>3383894.47587204</v>
      </c>
      <c r="F2620" s="129">
        <v>28800</v>
      </c>
      <c r="G2620" s="129">
        <v>24600</v>
      </c>
      <c r="H2620" s="150" t="s">
        <v>265</v>
      </c>
    </row>
    <row r="2622" spans="1:10" ht="12.75">
      <c r="A2622" s="145" t="s">
        <v>1095</v>
      </c>
      <c r="C2622" s="151" t="s">
        <v>1096</v>
      </c>
      <c r="D2622" s="129">
        <v>3389755.585280101</v>
      </c>
      <c r="F2622" s="129">
        <v>28100</v>
      </c>
      <c r="G2622" s="129">
        <v>24600</v>
      </c>
      <c r="H2622" s="129">
        <v>3363422.836101568</v>
      </c>
      <c r="I2622" s="129">
        <v>-0.0001</v>
      </c>
      <c r="J2622" s="129">
        <v>-0.0001</v>
      </c>
    </row>
    <row r="2623" spans="1:8" ht="12.75">
      <c r="A2623" s="128">
        <v>38389.2274537037</v>
      </c>
      <c r="C2623" s="151" t="s">
        <v>1097</v>
      </c>
      <c r="D2623" s="129">
        <v>80846.2414875505</v>
      </c>
      <c r="F2623" s="129">
        <v>1126.9427669584647</v>
      </c>
      <c r="G2623" s="129">
        <v>200</v>
      </c>
      <c r="H2623" s="129">
        <v>80846.2414875505</v>
      </c>
    </row>
    <row r="2625" spans="3:8" ht="12.75">
      <c r="C2625" s="151" t="s">
        <v>1098</v>
      </c>
      <c r="D2625" s="129">
        <v>2.3850168383414596</v>
      </c>
      <c r="F2625" s="129">
        <v>4.010472480279233</v>
      </c>
      <c r="G2625" s="129">
        <v>0.8130081300813008</v>
      </c>
      <c r="H2625" s="129">
        <v>2.403689498084538</v>
      </c>
    </row>
    <row r="2626" spans="1:10" ht="12.75">
      <c r="A2626" s="145" t="s">
        <v>1087</v>
      </c>
      <c r="C2626" s="146" t="s">
        <v>1088</v>
      </c>
      <c r="D2626" s="146" t="s">
        <v>1089</v>
      </c>
      <c r="F2626" s="146" t="s">
        <v>1090</v>
      </c>
      <c r="G2626" s="146" t="s">
        <v>1091</v>
      </c>
      <c r="H2626" s="146" t="s">
        <v>1092</v>
      </c>
      <c r="I2626" s="147" t="s">
        <v>1093</v>
      </c>
      <c r="J2626" s="146" t="s">
        <v>1094</v>
      </c>
    </row>
    <row r="2627" spans="1:8" ht="12.75">
      <c r="A2627" s="148" t="s">
        <v>1228</v>
      </c>
      <c r="C2627" s="149">
        <v>257.6099999998696</v>
      </c>
      <c r="D2627" s="129">
        <v>349451.6281070709</v>
      </c>
      <c r="F2627" s="129">
        <v>12580</v>
      </c>
      <c r="G2627" s="129">
        <v>10495</v>
      </c>
      <c r="H2627" s="150" t="s">
        <v>266</v>
      </c>
    </row>
    <row r="2629" spans="4:8" ht="12.75">
      <c r="D2629" s="129">
        <v>402540.3966526985</v>
      </c>
      <c r="F2629" s="129">
        <v>11792.5</v>
      </c>
      <c r="G2629" s="129">
        <v>10530</v>
      </c>
      <c r="H2629" s="150" t="s">
        <v>267</v>
      </c>
    </row>
    <row r="2631" spans="4:8" ht="12.75">
      <c r="D2631" s="129">
        <v>353957.0767836571</v>
      </c>
      <c r="F2631" s="129">
        <v>11927.5</v>
      </c>
      <c r="G2631" s="129">
        <v>10410</v>
      </c>
      <c r="H2631" s="150" t="s">
        <v>268</v>
      </c>
    </row>
    <row r="2633" spans="1:10" ht="12.75">
      <c r="A2633" s="145" t="s">
        <v>1095</v>
      </c>
      <c r="C2633" s="151" t="s">
        <v>1096</v>
      </c>
      <c r="D2633" s="129">
        <v>368649.70051447547</v>
      </c>
      <c r="F2633" s="129">
        <v>12100</v>
      </c>
      <c r="G2633" s="129">
        <v>10478.333333333334</v>
      </c>
      <c r="H2633" s="129">
        <v>357360.53384780884</v>
      </c>
      <c r="I2633" s="129">
        <v>-0.0001</v>
      </c>
      <c r="J2633" s="129">
        <v>-0.0001</v>
      </c>
    </row>
    <row r="2634" spans="1:8" ht="12.75">
      <c r="A2634" s="128">
        <v>38389.228101851855</v>
      </c>
      <c r="C2634" s="151" t="s">
        <v>1097</v>
      </c>
      <c r="D2634" s="129">
        <v>29436.528845880403</v>
      </c>
      <c r="F2634" s="129">
        <v>421.1368542409938</v>
      </c>
      <c r="G2634" s="129">
        <v>61.711695271912056</v>
      </c>
      <c r="H2634" s="129">
        <v>29436.528845880403</v>
      </c>
    </row>
    <row r="2636" spans="3:8" ht="12.75">
      <c r="C2636" s="151" t="s">
        <v>1098</v>
      </c>
      <c r="D2636" s="129">
        <v>7.984959381439819</v>
      </c>
      <c r="F2636" s="129">
        <v>3.480469869760279</v>
      </c>
      <c r="G2636" s="129">
        <v>0.5889457159718027</v>
      </c>
      <c r="H2636" s="129">
        <v>8.237207541898487</v>
      </c>
    </row>
    <row r="2637" spans="1:10" ht="12.75">
      <c r="A2637" s="145" t="s">
        <v>1087</v>
      </c>
      <c r="C2637" s="146" t="s">
        <v>1088</v>
      </c>
      <c r="D2637" s="146" t="s">
        <v>1089</v>
      </c>
      <c r="F2637" s="146" t="s">
        <v>1090</v>
      </c>
      <c r="G2637" s="146" t="s">
        <v>1091</v>
      </c>
      <c r="H2637" s="146" t="s">
        <v>1092</v>
      </c>
      <c r="I2637" s="147" t="s">
        <v>1093</v>
      </c>
      <c r="J2637" s="146" t="s">
        <v>1094</v>
      </c>
    </row>
    <row r="2638" spans="1:8" ht="12.75">
      <c r="A2638" s="148" t="s">
        <v>1227</v>
      </c>
      <c r="C2638" s="149">
        <v>259.9399999999441</v>
      </c>
      <c r="D2638" s="129">
        <v>3504758.767185211</v>
      </c>
      <c r="F2638" s="129">
        <v>24375</v>
      </c>
      <c r="G2638" s="129">
        <v>22450</v>
      </c>
      <c r="H2638" s="150" t="s">
        <v>269</v>
      </c>
    </row>
    <row r="2640" spans="4:8" ht="12.75">
      <c r="D2640" s="129">
        <v>3788532.8607063293</v>
      </c>
      <c r="F2640" s="129">
        <v>24600</v>
      </c>
      <c r="G2640" s="129">
        <v>22550</v>
      </c>
      <c r="H2640" s="150" t="s">
        <v>270</v>
      </c>
    </row>
    <row r="2642" spans="4:8" ht="12.75">
      <c r="D2642" s="129">
        <v>3330659.6209754944</v>
      </c>
      <c r="F2642" s="129">
        <v>24950</v>
      </c>
      <c r="G2642" s="129">
        <v>22625</v>
      </c>
      <c r="H2642" s="150" t="s">
        <v>271</v>
      </c>
    </row>
    <row r="2644" spans="1:10" ht="12.75">
      <c r="A2644" s="145" t="s">
        <v>1095</v>
      </c>
      <c r="C2644" s="151" t="s">
        <v>1096</v>
      </c>
      <c r="D2644" s="129">
        <v>3541317.082955678</v>
      </c>
      <c r="F2644" s="129">
        <v>24641.666666666664</v>
      </c>
      <c r="G2644" s="129">
        <v>22541.666666666664</v>
      </c>
      <c r="H2644" s="129">
        <v>3517714.8102284055</v>
      </c>
      <c r="I2644" s="129">
        <v>-0.0001</v>
      </c>
      <c r="J2644" s="129">
        <v>-0.0001</v>
      </c>
    </row>
    <row r="2645" spans="1:8" ht="12.75">
      <c r="A2645" s="128">
        <v>38389.22877314815</v>
      </c>
      <c r="C2645" s="151" t="s">
        <v>1097</v>
      </c>
      <c r="D2645" s="129">
        <v>231115.46628120763</v>
      </c>
      <c r="F2645" s="129">
        <v>289.75564417856185</v>
      </c>
      <c r="G2645" s="129">
        <v>87.79711460710615</v>
      </c>
      <c r="H2645" s="129">
        <v>231115.46628120763</v>
      </c>
    </row>
    <row r="2647" spans="3:8" ht="12.75">
      <c r="C2647" s="151" t="s">
        <v>1098</v>
      </c>
      <c r="D2647" s="129">
        <v>6.526257346272774</v>
      </c>
      <c r="F2647" s="129">
        <v>1.1758768110053242</v>
      </c>
      <c r="G2647" s="129">
        <v>0.38948812395019383</v>
      </c>
      <c r="H2647" s="129">
        <v>6.570045576440613</v>
      </c>
    </row>
    <row r="2648" spans="1:10" ht="12.75">
      <c r="A2648" s="145" t="s">
        <v>1087</v>
      </c>
      <c r="C2648" s="146" t="s">
        <v>1088</v>
      </c>
      <c r="D2648" s="146" t="s">
        <v>1089</v>
      </c>
      <c r="F2648" s="146" t="s">
        <v>1090</v>
      </c>
      <c r="G2648" s="146" t="s">
        <v>1091</v>
      </c>
      <c r="H2648" s="146" t="s">
        <v>1092</v>
      </c>
      <c r="I2648" s="147" t="s">
        <v>1093</v>
      </c>
      <c r="J2648" s="146" t="s">
        <v>1094</v>
      </c>
    </row>
    <row r="2649" spans="1:8" ht="12.75">
      <c r="A2649" s="148" t="s">
        <v>1229</v>
      </c>
      <c r="C2649" s="149">
        <v>285.2129999999888</v>
      </c>
      <c r="D2649" s="129">
        <v>616293.1012659073</v>
      </c>
      <c r="F2649" s="129">
        <v>11750</v>
      </c>
      <c r="G2649" s="129">
        <v>11325</v>
      </c>
      <c r="H2649" s="150" t="s">
        <v>272</v>
      </c>
    </row>
    <row r="2651" spans="4:8" ht="12.75">
      <c r="D2651" s="129">
        <v>610696.4121456146</v>
      </c>
      <c r="F2651" s="129">
        <v>11675</v>
      </c>
      <c r="G2651" s="129">
        <v>11325</v>
      </c>
      <c r="H2651" s="150" t="s">
        <v>273</v>
      </c>
    </row>
    <row r="2653" spans="4:8" ht="12.75">
      <c r="D2653" s="129">
        <v>615838.3633728027</v>
      </c>
      <c r="F2653" s="129">
        <v>11850</v>
      </c>
      <c r="G2653" s="129">
        <v>11375</v>
      </c>
      <c r="H2653" s="150" t="s">
        <v>274</v>
      </c>
    </row>
    <row r="2655" spans="1:10" ht="12.75">
      <c r="A2655" s="145" t="s">
        <v>1095</v>
      </c>
      <c r="C2655" s="151" t="s">
        <v>1096</v>
      </c>
      <c r="D2655" s="129">
        <v>614275.9589281082</v>
      </c>
      <c r="F2655" s="129">
        <v>11758.333333333332</v>
      </c>
      <c r="G2655" s="129">
        <v>11341.666666666668</v>
      </c>
      <c r="H2655" s="129">
        <v>602747.9820143781</v>
      </c>
      <c r="I2655" s="129">
        <v>-0.0001</v>
      </c>
      <c r="J2655" s="129">
        <v>-0.0001</v>
      </c>
    </row>
    <row r="2656" spans="1:8" ht="12.75">
      <c r="A2656" s="128">
        <v>38389.22945601852</v>
      </c>
      <c r="C2656" s="151" t="s">
        <v>1097</v>
      </c>
      <c r="D2656" s="129">
        <v>3108.305489145841</v>
      </c>
      <c r="F2656" s="129">
        <v>87.79711460710615</v>
      </c>
      <c r="G2656" s="129">
        <v>28.867513459481284</v>
      </c>
      <c r="H2656" s="129">
        <v>3108.305489145841</v>
      </c>
    </row>
    <row r="2658" spans="3:8" ht="12.75">
      <c r="C2658" s="151" t="s">
        <v>1098</v>
      </c>
      <c r="D2658" s="129">
        <v>0.5060112550342576</v>
      </c>
      <c r="F2658" s="129">
        <v>0.7466799257868706</v>
      </c>
      <c r="G2658" s="129">
        <v>0.2545262024348092</v>
      </c>
      <c r="H2658" s="129">
        <v>0.515689074355407</v>
      </c>
    </row>
    <row r="2659" spans="1:10" ht="12.75">
      <c r="A2659" s="145" t="s">
        <v>1087</v>
      </c>
      <c r="C2659" s="146" t="s">
        <v>1088</v>
      </c>
      <c r="D2659" s="146" t="s">
        <v>1089</v>
      </c>
      <c r="F2659" s="146" t="s">
        <v>1090</v>
      </c>
      <c r="G2659" s="146" t="s">
        <v>1091</v>
      </c>
      <c r="H2659" s="146" t="s">
        <v>1092</v>
      </c>
      <c r="I2659" s="147" t="s">
        <v>1093</v>
      </c>
      <c r="J2659" s="146" t="s">
        <v>1094</v>
      </c>
    </row>
    <row r="2660" spans="1:8" ht="12.75">
      <c r="A2660" s="148" t="s">
        <v>1225</v>
      </c>
      <c r="C2660" s="149">
        <v>288.1579999998212</v>
      </c>
      <c r="D2660" s="129">
        <v>343473.9395670891</v>
      </c>
      <c r="F2660" s="129">
        <v>4040.0000000037253</v>
      </c>
      <c r="G2660" s="129">
        <v>3980</v>
      </c>
      <c r="H2660" s="150" t="s">
        <v>275</v>
      </c>
    </row>
    <row r="2662" spans="4:8" ht="12.75">
      <c r="D2662" s="129">
        <v>332172.17252349854</v>
      </c>
      <c r="F2662" s="129">
        <v>4040.0000000037253</v>
      </c>
      <c r="G2662" s="129">
        <v>3980</v>
      </c>
      <c r="H2662" s="150" t="s">
        <v>276</v>
      </c>
    </row>
    <row r="2664" spans="4:8" ht="12.75">
      <c r="D2664" s="129">
        <v>362115.9784913063</v>
      </c>
      <c r="F2664" s="129">
        <v>4040.0000000037253</v>
      </c>
      <c r="G2664" s="129">
        <v>3980</v>
      </c>
      <c r="H2664" s="150" t="s">
        <v>277</v>
      </c>
    </row>
    <row r="2666" spans="1:10" ht="12.75">
      <c r="A2666" s="145" t="s">
        <v>1095</v>
      </c>
      <c r="C2666" s="151" t="s">
        <v>1096</v>
      </c>
      <c r="D2666" s="129">
        <v>345920.69686063135</v>
      </c>
      <c r="F2666" s="129">
        <v>4040.0000000037253</v>
      </c>
      <c r="G2666" s="129">
        <v>3980</v>
      </c>
      <c r="H2666" s="129">
        <v>341911.16146239935</v>
      </c>
      <c r="I2666" s="129">
        <v>-0.0001</v>
      </c>
      <c r="J2666" s="129">
        <v>-0.0001</v>
      </c>
    </row>
    <row r="2667" spans="1:8" ht="12.75">
      <c r="A2667" s="128">
        <v>38389.22987268519</v>
      </c>
      <c r="C2667" s="151" t="s">
        <v>1097</v>
      </c>
      <c r="D2667" s="129">
        <v>15121.105941681559</v>
      </c>
      <c r="F2667" s="129">
        <v>5.638186222554939E-05</v>
      </c>
      <c r="H2667" s="129">
        <v>15121.105941681559</v>
      </c>
    </row>
    <row r="2669" spans="3:8" ht="12.75">
      <c r="C2669" s="151" t="s">
        <v>1098</v>
      </c>
      <c r="D2669" s="129">
        <v>4.371263725735883</v>
      </c>
      <c r="F2669" s="129">
        <v>1.395590649145975E-06</v>
      </c>
      <c r="G2669" s="129">
        <v>0</v>
      </c>
      <c r="H2669" s="129">
        <v>4.422524809370536</v>
      </c>
    </row>
    <row r="2670" spans="1:10" ht="12.75">
      <c r="A2670" s="145" t="s">
        <v>1087</v>
      </c>
      <c r="C2670" s="146" t="s">
        <v>1088</v>
      </c>
      <c r="D2670" s="146" t="s">
        <v>1089</v>
      </c>
      <c r="F2670" s="146" t="s">
        <v>1090</v>
      </c>
      <c r="G2670" s="146" t="s">
        <v>1091</v>
      </c>
      <c r="H2670" s="146" t="s">
        <v>1092</v>
      </c>
      <c r="I2670" s="147" t="s">
        <v>1093</v>
      </c>
      <c r="J2670" s="146" t="s">
        <v>1094</v>
      </c>
    </row>
    <row r="2671" spans="1:8" ht="12.75">
      <c r="A2671" s="148" t="s">
        <v>1226</v>
      </c>
      <c r="C2671" s="149">
        <v>334.94100000010803</v>
      </c>
      <c r="D2671" s="129">
        <v>1372358.6795597076</v>
      </c>
      <c r="F2671" s="129">
        <v>33300</v>
      </c>
      <c r="H2671" s="150" t="s">
        <v>278</v>
      </c>
    </row>
    <row r="2673" spans="4:8" ht="12.75">
      <c r="D2673" s="129">
        <v>1261311.7455997467</v>
      </c>
      <c r="F2673" s="129">
        <v>33000</v>
      </c>
      <c r="H2673" s="150" t="s">
        <v>279</v>
      </c>
    </row>
    <row r="2675" spans="4:8" ht="12.75">
      <c r="D2675" s="129">
        <v>1344388.6473846436</v>
      </c>
      <c r="F2675" s="129">
        <v>33300</v>
      </c>
      <c r="H2675" s="150" t="s">
        <v>280</v>
      </c>
    </row>
    <row r="2677" spans="1:10" ht="12.75">
      <c r="A2677" s="145" t="s">
        <v>1095</v>
      </c>
      <c r="C2677" s="151" t="s">
        <v>1096</v>
      </c>
      <c r="D2677" s="129">
        <v>1326019.6908480327</v>
      </c>
      <c r="F2677" s="129">
        <v>33200</v>
      </c>
      <c r="H2677" s="129">
        <v>1292819.6908480327</v>
      </c>
      <c r="I2677" s="129">
        <v>-0.0001</v>
      </c>
      <c r="J2677" s="129">
        <v>-0.0001</v>
      </c>
    </row>
    <row r="2678" spans="1:8" ht="12.75">
      <c r="A2678" s="128">
        <v>38389.2303125</v>
      </c>
      <c r="C2678" s="151" t="s">
        <v>1097</v>
      </c>
      <c r="D2678" s="129">
        <v>57757.4177804029</v>
      </c>
      <c r="F2678" s="129">
        <v>173.20508075688772</v>
      </c>
      <c r="H2678" s="129">
        <v>57757.4177804029</v>
      </c>
    </row>
    <row r="2680" spans="3:8" ht="12.75">
      <c r="C2680" s="151" t="s">
        <v>1098</v>
      </c>
      <c r="D2680" s="129">
        <v>4.355698348903489</v>
      </c>
      <c r="F2680" s="129">
        <v>0.5217020504725534</v>
      </c>
      <c r="H2680" s="129">
        <v>4.467553997612504</v>
      </c>
    </row>
    <row r="2681" spans="1:10" ht="12.75">
      <c r="A2681" s="145" t="s">
        <v>1087</v>
      </c>
      <c r="C2681" s="146" t="s">
        <v>1088</v>
      </c>
      <c r="D2681" s="146" t="s">
        <v>1089</v>
      </c>
      <c r="F2681" s="146" t="s">
        <v>1090</v>
      </c>
      <c r="G2681" s="146" t="s">
        <v>1091</v>
      </c>
      <c r="H2681" s="146" t="s">
        <v>1092</v>
      </c>
      <c r="I2681" s="147" t="s">
        <v>1093</v>
      </c>
      <c r="J2681" s="146" t="s">
        <v>1094</v>
      </c>
    </row>
    <row r="2682" spans="1:8" ht="12.75">
      <c r="A2682" s="148" t="s">
        <v>1230</v>
      </c>
      <c r="C2682" s="149">
        <v>393.36599999992177</v>
      </c>
      <c r="D2682" s="129">
        <v>3107646.272216797</v>
      </c>
      <c r="F2682" s="129">
        <v>13000</v>
      </c>
      <c r="G2682" s="129">
        <v>14300</v>
      </c>
      <c r="H2682" s="150" t="s">
        <v>281</v>
      </c>
    </row>
    <row r="2684" spans="4:8" ht="12.75">
      <c r="D2684" s="129">
        <v>3176121.382331848</v>
      </c>
      <c r="F2684" s="129">
        <v>14300</v>
      </c>
      <c r="G2684" s="129">
        <v>14200</v>
      </c>
      <c r="H2684" s="150" t="s">
        <v>282</v>
      </c>
    </row>
    <row r="2686" spans="4:8" ht="12.75">
      <c r="D2686" s="129">
        <v>3251459.485912323</v>
      </c>
      <c r="F2686" s="129">
        <v>14800</v>
      </c>
      <c r="G2686" s="129">
        <v>13400</v>
      </c>
      <c r="H2686" s="150" t="s">
        <v>283</v>
      </c>
    </row>
    <row r="2688" spans="1:10" ht="12.75">
      <c r="A2688" s="145" t="s">
        <v>1095</v>
      </c>
      <c r="C2688" s="151" t="s">
        <v>1096</v>
      </c>
      <c r="D2688" s="129">
        <v>3178409.046820323</v>
      </c>
      <c r="F2688" s="129">
        <v>14033.333333333332</v>
      </c>
      <c r="G2688" s="129">
        <v>13966.666666666668</v>
      </c>
      <c r="H2688" s="129">
        <v>3164409.046820323</v>
      </c>
      <c r="I2688" s="129">
        <v>-0.0001</v>
      </c>
      <c r="J2688" s="129">
        <v>-0.0001</v>
      </c>
    </row>
    <row r="2689" spans="1:8" ht="12.75">
      <c r="A2689" s="128">
        <v>38389.23076388889</v>
      </c>
      <c r="C2689" s="151" t="s">
        <v>1097</v>
      </c>
      <c r="D2689" s="129">
        <v>71933.89440986773</v>
      </c>
      <c r="F2689" s="129">
        <v>929.1573243177569</v>
      </c>
      <c r="G2689" s="129">
        <v>493.28828623162474</v>
      </c>
      <c r="H2689" s="129">
        <v>71933.89440986773</v>
      </c>
    </row>
    <row r="2691" spans="3:8" ht="12.75">
      <c r="C2691" s="151" t="s">
        <v>1098</v>
      </c>
      <c r="D2691" s="129">
        <v>2.2632044318471323</v>
      </c>
      <c r="F2691" s="129">
        <v>6.621073569960265</v>
      </c>
      <c r="G2691" s="129">
        <v>3.531897037457934</v>
      </c>
      <c r="H2691" s="129">
        <v>2.273217316267905</v>
      </c>
    </row>
    <row r="2692" spans="1:10" ht="12.75">
      <c r="A2692" s="145" t="s">
        <v>1087</v>
      </c>
      <c r="C2692" s="146" t="s">
        <v>1088</v>
      </c>
      <c r="D2692" s="146" t="s">
        <v>1089</v>
      </c>
      <c r="F2692" s="146" t="s">
        <v>1090</v>
      </c>
      <c r="G2692" s="146" t="s">
        <v>1091</v>
      </c>
      <c r="H2692" s="146" t="s">
        <v>1092</v>
      </c>
      <c r="I2692" s="147" t="s">
        <v>1093</v>
      </c>
      <c r="J2692" s="146" t="s">
        <v>1094</v>
      </c>
    </row>
    <row r="2693" spans="1:8" ht="12.75">
      <c r="A2693" s="148" t="s">
        <v>1224</v>
      </c>
      <c r="C2693" s="149">
        <v>396.15199999976903</v>
      </c>
      <c r="D2693" s="129">
        <v>3781022.701725006</v>
      </c>
      <c r="F2693" s="129">
        <v>93400</v>
      </c>
      <c r="G2693" s="129">
        <v>95900</v>
      </c>
      <c r="H2693" s="150" t="s">
        <v>284</v>
      </c>
    </row>
    <row r="2695" spans="4:8" ht="12.75">
      <c r="D2695" s="129">
        <v>3688647.082988739</v>
      </c>
      <c r="F2695" s="129">
        <v>95400</v>
      </c>
      <c r="G2695" s="129">
        <v>95300</v>
      </c>
      <c r="H2695" s="150" t="s">
        <v>285</v>
      </c>
    </row>
    <row r="2697" spans="4:8" ht="12.75">
      <c r="D2697" s="129">
        <v>3730617.416130066</v>
      </c>
      <c r="F2697" s="129">
        <v>94100</v>
      </c>
      <c r="G2697" s="129">
        <v>95500</v>
      </c>
      <c r="H2697" s="150" t="s">
        <v>286</v>
      </c>
    </row>
    <row r="2699" spans="1:10" ht="12.75">
      <c r="A2699" s="145" t="s">
        <v>1095</v>
      </c>
      <c r="C2699" s="151" t="s">
        <v>1096</v>
      </c>
      <c r="D2699" s="129">
        <v>3733429.066947937</v>
      </c>
      <c r="F2699" s="129">
        <v>94300</v>
      </c>
      <c r="G2699" s="129">
        <v>95566.66666666666</v>
      </c>
      <c r="H2699" s="129">
        <v>3638502.511260264</v>
      </c>
      <c r="I2699" s="129">
        <v>-0.0001</v>
      </c>
      <c r="J2699" s="129">
        <v>-0.0001</v>
      </c>
    </row>
    <row r="2700" spans="1:8" ht="12.75">
      <c r="A2700" s="128">
        <v>38389.23123842593</v>
      </c>
      <c r="C2700" s="151" t="s">
        <v>1097</v>
      </c>
      <c r="D2700" s="129">
        <v>46251.948818076846</v>
      </c>
      <c r="F2700" s="129">
        <v>1014.889156509222</v>
      </c>
      <c r="G2700" s="129">
        <v>305.5050463303894</v>
      </c>
      <c r="H2700" s="129">
        <v>46251.948818076846</v>
      </c>
    </row>
    <row r="2702" spans="3:8" ht="12.75">
      <c r="C2702" s="151" t="s">
        <v>1098</v>
      </c>
      <c r="D2702" s="129">
        <v>1.238859718202377</v>
      </c>
      <c r="F2702" s="129">
        <v>1.0762345244000233</v>
      </c>
      <c r="G2702" s="129">
        <v>0.31967741157696844</v>
      </c>
      <c r="H2702" s="129">
        <v>1.2711808958476332</v>
      </c>
    </row>
    <row r="2703" spans="1:10" ht="12.75">
      <c r="A2703" s="145" t="s">
        <v>1087</v>
      </c>
      <c r="C2703" s="146" t="s">
        <v>1088</v>
      </c>
      <c r="D2703" s="146" t="s">
        <v>1089</v>
      </c>
      <c r="F2703" s="146" t="s">
        <v>1090</v>
      </c>
      <c r="G2703" s="146" t="s">
        <v>1091</v>
      </c>
      <c r="H2703" s="146" t="s">
        <v>1092</v>
      </c>
      <c r="I2703" s="147" t="s">
        <v>1093</v>
      </c>
      <c r="J2703" s="146" t="s">
        <v>1094</v>
      </c>
    </row>
    <row r="2704" spans="1:8" ht="12.75">
      <c r="A2704" s="148" t="s">
        <v>1231</v>
      </c>
      <c r="C2704" s="149">
        <v>589.5920000001788</v>
      </c>
      <c r="D2704" s="129">
        <v>344972.41279125214</v>
      </c>
      <c r="F2704" s="129">
        <v>3580</v>
      </c>
      <c r="G2704" s="129">
        <v>3140</v>
      </c>
      <c r="H2704" s="150" t="s">
        <v>287</v>
      </c>
    </row>
    <row r="2706" spans="4:8" ht="12.75">
      <c r="D2706" s="129">
        <v>356221.67217063904</v>
      </c>
      <c r="F2706" s="129">
        <v>3680</v>
      </c>
      <c r="G2706" s="129">
        <v>3200</v>
      </c>
      <c r="H2706" s="150" t="s">
        <v>288</v>
      </c>
    </row>
    <row r="2708" spans="4:8" ht="12.75">
      <c r="D2708" s="129">
        <v>358479.9030766487</v>
      </c>
      <c r="F2708" s="129">
        <v>3640.0000000037253</v>
      </c>
      <c r="G2708" s="129">
        <v>3110</v>
      </c>
      <c r="H2708" s="150" t="s">
        <v>289</v>
      </c>
    </row>
    <row r="2710" spans="1:10" ht="12.75">
      <c r="A2710" s="145" t="s">
        <v>1095</v>
      </c>
      <c r="C2710" s="151" t="s">
        <v>1096</v>
      </c>
      <c r="D2710" s="129">
        <v>353224.66267951333</v>
      </c>
      <c r="F2710" s="129">
        <v>3633.3333333345754</v>
      </c>
      <c r="G2710" s="129">
        <v>3150</v>
      </c>
      <c r="H2710" s="129">
        <v>349832.996012846</v>
      </c>
      <c r="I2710" s="129">
        <v>-0.0001</v>
      </c>
      <c r="J2710" s="129">
        <v>-0.0001</v>
      </c>
    </row>
    <row r="2711" spans="1:8" ht="12.75">
      <c r="A2711" s="128">
        <v>38389.231724537036</v>
      </c>
      <c r="C2711" s="151" t="s">
        <v>1097</v>
      </c>
      <c r="D2711" s="129">
        <v>7235.303923811485</v>
      </c>
      <c r="F2711" s="129">
        <v>50.33222956872431</v>
      </c>
      <c r="G2711" s="129">
        <v>45.8257569495584</v>
      </c>
      <c r="H2711" s="129">
        <v>7235.303923811485</v>
      </c>
    </row>
    <row r="2713" spans="3:8" ht="12.75">
      <c r="C2713" s="151" t="s">
        <v>1098</v>
      </c>
      <c r="D2713" s="129">
        <v>2.048357515278087</v>
      </c>
      <c r="F2713" s="129">
        <v>1.3852907220745079</v>
      </c>
      <c r="G2713" s="129">
        <v>1.4547859349066161</v>
      </c>
      <c r="H2713" s="129">
        <v>2.068216550832673</v>
      </c>
    </row>
    <row r="2714" spans="1:10" ht="12.75">
      <c r="A2714" s="145" t="s">
        <v>1087</v>
      </c>
      <c r="C2714" s="146" t="s">
        <v>1088</v>
      </c>
      <c r="D2714" s="146" t="s">
        <v>1089</v>
      </c>
      <c r="F2714" s="146" t="s">
        <v>1090</v>
      </c>
      <c r="G2714" s="146" t="s">
        <v>1091</v>
      </c>
      <c r="H2714" s="146" t="s">
        <v>1092</v>
      </c>
      <c r="I2714" s="147" t="s">
        <v>1093</v>
      </c>
      <c r="J2714" s="146" t="s">
        <v>1094</v>
      </c>
    </row>
    <row r="2715" spans="1:8" ht="12.75">
      <c r="A2715" s="148" t="s">
        <v>1232</v>
      </c>
      <c r="C2715" s="149">
        <v>766.4900000002235</v>
      </c>
      <c r="D2715" s="129">
        <v>19693.73890632391</v>
      </c>
      <c r="F2715" s="129">
        <v>1851.0000000018626</v>
      </c>
      <c r="G2715" s="129">
        <v>1824</v>
      </c>
      <c r="H2715" s="150" t="s">
        <v>290</v>
      </c>
    </row>
    <row r="2717" spans="4:8" ht="12.75">
      <c r="D2717" s="129">
        <v>19490.092543691397</v>
      </c>
      <c r="F2717" s="129">
        <v>1829</v>
      </c>
      <c r="G2717" s="129">
        <v>1964.0000000018626</v>
      </c>
      <c r="H2717" s="150" t="s">
        <v>291</v>
      </c>
    </row>
    <row r="2719" spans="4:8" ht="12.75">
      <c r="D2719" s="129">
        <v>20624.20051434636</v>
      </c>
      <c r="F2719" s="129">
        <v>1913</v>
      </c>
      <c r="G2719" s="129">
        <v>1740</v>
      </c>
      <c r="H2719" s="150" t="s">
        <v>292</v>
      </c>
    </row>
    <row r="2721" spans="1:10" ht="12.75">
      <c r="A2721" s="145" t="s">
        <v>1095</v>
      </c>
      <c r="C2721" s="151" t="s">
        <v>1096</v>
      </c>
      <c r="D2721" s="129">
        <v>19936.010654787224</v>
      </c>
      <c r="F2721" s="129">
        <v>1864.3333333339542</v>
      </c>
      <c r="G2721" s="129">
        <v>1842.6666666672877</v>
      </c>
      <c r="H2721" s="129">
        <v>18082.933419014247</v>
      </c>
      <c r="I2721" s="129">
        <v>-0.0001</v>
      </c>
      <c r="J2721" s="129">
        <v>-0.0001</v>
      </c>
    </row>
    <row r="2722" spans="1:8" ht="12.75">
      <c r="A2722" s="128">
        <v>38389.23222222222</v>
      </c>
      <c r="C2722" s="151" t="s">
        <v>1097</v>
      </c>
      <c r="D2722" s="129">
        <v>604.6254397173625</v>
      </c>
      <c r="F2722" s="129">
        <v>43.55838993016043</v>
      </c>
      <c r="G2722" s="129">
        <v>113.16065276216743</v>
      </c>
      <c r="H2722" s="129">
        <v>604.6254397173625</v>
      </c>
    </row>
    <row r="2724" spans="3:8" ht="12.75">
      <c r="C2724" s="151" t="s">
        <v>1098</v>
      </c>
      <c r="D2724" s="129">
        <v>3.0328306409295287</v>
      </c>
      <c r="F2724" s="129">
        <v>2.336405681931661</v>
      </c>
      <c r="G2724" s="129">
        <v>6.141135280144499</v>
      </c>
      <c r="H2724" s="129">
        <v>3.343624763234473</v>
      </c>
    </row>
    <row r="2725" spans="1:16" ht="12.75">
      <c r="A2725" s="139" t="s">
        <v>1177</v>
      </c>
      <c r="B2725" s="134" t="s">
        <v>293</v>
      </c>
      <c r="D2725" s="139" t="s">
        <v>1178</v>
      </c>
      <c r="E2725" s="134" t="s">
        <v>1179</v>
      </c>
      <c r="F2725" s="135" t="s">
        <v>1254</v>
      </c>
      <c r="G2725" s="140" t="s">
        <v>1181</v>
      </c>
      <c r="H2725" s="141">
        <v>2</v>
      </c>
      <c r="I2725" s="142" t="s">
        <v>1182</v>
      </c>
      <c r="J2725" s="141">
        <v>9</v>
      </c>
      <c r="K2725" s="140" t="s">
        <v>1183</v>
      </c>
      <c r="L2725" s="143">
        <v>1</v>
      </c>
      <c r="M2725" s="140" t="s">
        <v>1184</v>
      </c>
      <c r="N2725" s="144">
        <v>1</v>
      </c>
      <c r="O2725" s="140" t="s">
        <v>1185</v>
      </c>
      <c r="P2725" s="144">
        <v>1</v>
      </c>
    </row>
    <row r="2727" spans="1:10" ht="12.75">
      <c r="A2727" s="145" t="s">
        <v>1087</v>
      </c>
      <c r="C2727" s="146" t="s">
        <v>1088</v>
      </c>
      <c r="D2727" s="146" t="s">
        <v>1089</v>
      </c>
      <c r="F2727" s="146" t="s">
        <v>1090</v>
      </c>
      <c r="G2727" s="146" t="s">
        <v>1091</v>
      </c>
      <c r="H2727" s="146" t="s">
        <v>1092</v>
      </c>
      <c r="I2727" s="147" t="s">
        <v>1093</v>
      </c>
      <c r="J2727" s="146" t="s">
        <v>1094</v>
      </c>
    </row>
    <row r="2728" spans="1:8" ht="12.75">
      <c r="A2728" s="148" t="s">
        <v>1209</v>
      </c>
      <c r="C2728" s="149">
        <v>178.2290000000503</v>
      </c>
      <c r="D2728" s="129">
        <v>292.1816049464978</v>
      </c>
      <c r="F2728" s="129">
        <v>277</v>
      </c>
      <c r="G2728" s="129">
        <v>259</v>
      </c>
      <c r="H2728" s="150" t="s">
        <v>294</v>
      </c>
    </row>
    <row r="2730" spans="4:8" ht="12.75">
      <c r="D2730" s="129">
        <v>294.3379387441091</v>
      </c>
      <c r="F2730" s="129">
        <v>292</v>
      </c>
      <c r="G2730" s="129">
        <v>271</v>
      </c>
      <c r="H2730" s="150" t="s">
        <v>295</v>
      </c>
    </row>
    <row r="2732" spans="4:8" ht="12.75">
      <c r="D2732" s="129">
        <v>252</v>
      </c>
      <c r="F2732" s="129">
        <v>304</v>
      </c>
      <c r="G2732" s="129">
        <v>276</v>
      </c>
      <c r="H2732" s="150" t="s">
        <v>296</v>
      </c>
    </row>
    <row r="2734" spans="1:8" ht="12.75">
      <c r="A2734" s="145" t="s">
        <v>1095</v>
      </c>
      <c r="C2734" s="151" t="s">
        <v>1096</v>
      </c>
      <c r="D2734" s="129">
        <v>279.50651456353563</v>
      </c>
      <c r="F2734" s="129">
        <v>291</v>
      </c>
      <c r="G2734" s="129">
        <v>268.6666666666667</v>
      </c>
      <c r="H2734" s="129">
        <v>4.392149152099111</v>
      </c>
    </row>
    <row r="2735" spans="1:8" ht="12.75">
      <c r="A2735" s="128">
        <v>38389.234502314815</v>
      </c>
      <c r="C2735" s="151" t="s">
        <v>1097</v>
      </c>
      <c r="D2735" s="129">
        <v>23.845727110683065</v>
      </c>
      <c r="F2735" s="129">
        <v>13.527749258468681</v>
      </c>
      <c r="G2735" s="129">
        <v>8.736894948054106</v>
      </c>
      <c r="H2735" s="129">
        <v>23.845727110683065</v>
      </c>
    </row>
    <row r="2737" spans="3:8" ht="12.75">
      <c r="C2737" s="151" t="s">
        <v>1098</v>
      </c>
      <c r="D2737" s="129">
        <v>8.531367201912788</v>
      </c>
      <c r="F2737" s="129">
        <v>4.648711085384426</v>
      </c>
      <c r="G2737" s="129">
        <v>3.251946010441975</v>
      </c>
      <c r="H2737" s="129">
        <v>542.9170614410177</v>
      </c>
    </row>
    <row r="2738" spans="1:10" ht="12.75">
      <c r="A2738" s="145" t="s">
        <v>1087</v>
      </c>
      <c r="C2738" s="146" t="s">
        <v>1088</v>
      </c>
      <c r="D2738" s="146" t="s">
        <v>1089</v>
      </c>
      <c r="F2738" s="146" t="s">
        <v>1090</v>
      </c>
      <c r="G2738" s="146" t="s">
        <v>1091</v>
      </c>
      <c r="H2738" s="146" t="s">
        <v>1092</v>
      </c>
      <c r="I2738" s="147" t="s">
        <v>1093</v>
      </c>
      <c r="J2738" s="146" t="s">
        <v>1094</v>
      </c>
    </row>
    <row r="2739" spans="1:8" ht="12.75">
      <c r="A2739" s="148" t="s">
        <v>1225</v>
      </c>
      <c r="C2739" s="149">
        <v>251.61100000003353</v>
      </c>
      <c r="D2739" s="129">
        <v>3593269.102432251</v>
      </c>
      <c r="F2739" s="129">
        <v>27600</v>
      </c>
      <c r="G2739" s="129">
        <v>24300</v>
      </c>
      <c r="H2739" s="150" t="s">
        <v>297</v>
      </c>
    </row>
    <row r="2741" spans="4:8" ht="12.75">
      <c r="D2741" s="129">
        <v>3703109.397529602</v>
      </c>
      <c r="F2741" s="129">
        <v>26800</v>
      </c>
      <c r="G2741" s="129">
        <v>24700</v>
      </c>
      <c r="H2741" s="150" t="s">
        <v>298</v>
      </c>
    </row>
    <row r="2743" spans="4:8" ht="12.75">
      <c r="D2743" s="129">
        <v>3770324.88098526</v>
      </c>
      <c r="F2743" s="129">
        <v>29100</v>
      </c>
      <c r="G2743" s="129">
        <v>24400</v>
      </c>
      <c r="H2743" s="150" t="s">
        <v>299</v>
      </c>
    </row>
    <row r="2745" spans="1:10" ht="12.75">
      <c r="A2745" s="145" t="s">
        <v>1095</v>
      </c>
      <c r="C2745" s="151" t="s">
        <v>1096</v>
      </c>
      <c r="D2745" s="129">
        <v>3688901.1269823713</v>
      </c>
      <c r="F2745" s="129">
        <v>27833.333333333336</v>
      </c>
      <c r="G2745" s="129">
        <v>24466.666666666664</v>
      </c>
      <c r="H2745" s="129">
        <v>3662767.7206296874</v>
      </c>
      <c r="I2745" s="129">
        <v>-0.0001</v>
      </c>
      <c r="J2745" s="129">
        <v>-0.0001</v>
      </c>
    </row>
    <row r="2746" spans="1:8" ht="12.75">
      <c r="A2746" s="128">
        <v>38389.23501157408</v>
      </c>
      <c r="C2746" s="151" t="s">
        <v>1097</v>
      </c>
      <c r="D2746" s="129">
        <v>89378.93148676967</v>
      </c>
      <c r="F2746" s="129">
        <v>1167.6186592091328</v>
      </c>
      <c r="G2746" s="129">
        <v>208.16659994661327</v>
      </c>
      <c r="H2746" s="129">
        <v>89378.93148676967</v>
      </c>
    </row>
    <row r="2748" spans="3:8" ht="12.75">
      <c r="C2748" s="151" t="s">
        <v>1098</v>
      </c>
      <c r="D2748" s="129">
        <v>2.4229148033545767</v>
      </c>
      <c r="F2748" s="129">
        <v>4.195037098954969</v>
      </c>
      <c r="G2748" s="129">
        <v>0.8508171659943323</v>
      </c>
      <c r="H2748" s="129">
        <v>2.4402020085347926</v>
      </c>
    </row>
    <row r="2749" spans="1:10" ht="12.75">
      <c r="A2749" s="145" t="s">
        <v>1087</v>
      </c>
      <c r="C2749" s="146" t="s">
        <v>1088</v>
      </c>
      <c r="D2749" s="146" t="s">
        <v>1089</v>
      </c>
      <c r="F2749" s="146" t="s">
        <v>1090</v>
      </c>
      <c r="G2749" s="146" t="s">
        <v>1091</v>
      </c>
      <c r="H2749" s="146" t="s">
        <v>1092</v>
      </c>
      <c r="I2749" s="147" t="s">
        <v>1093</v>
      </c>
      <c r="J2749" s="146" t="s">
        <v>1094</v>
      </c>
    </row>
    <row r="2750" spans="1:8" ht="12.75">
      <c r="A2750" s="148" t="s">
        <v>1228</v>
      </c>
      <c r="C2750" s="149">
        <v>257.6099999998696</v>
      </c>
      <c r="D2750" s="129">
        <v>297024.29951524734</v>
      </c>
      <c r="F2750" s="129">
        <v>11267.5</v>
      </c>
      <c r="G2750" s="129">
        <v>10110</v>
      </c>
      <c r="H2750" s="150" t="s">
        <v>300</v>
      </c>
    </row>
    <row r="2752" spans="4:8" ht="12.75">
      <c r="D2752" s="129">
        <v>291450</v>
      </c>
      <c r="F2752" s="129">
        <v>11285</v>
      </c>
      <c r="G2752" s="129">
        <v>10140</v>
      </c>
      <c r="H2752" s="150" t="s">
        <v>301</v>
      </c>
    </row>
    <row r="2754" spans="4:8" ht="12.75">
      <c r="D2754" s="129">
        <v>305977.88407945633</v>
      </c>
      <c r="F2754" s="129">
        <v>11185</v>
      </c>
      <c r="G2754" s="129">
        <v>10137.5</v>
      </c>
      <c r="H2754" s="150" t="s">
        <v>302</v>
      </c>
    </row>
    <row r="2756" spans="1:10" ht="12.75">
      <c r="A2756" s="145" t="s">
        <v>1095</v>
      </c>
      <c r="C2756" s="151" t="s">
        <v>1096</v>
      </c>
      <c r="D2756" s="129">
        <v>298150.72786490124</v>
      </c>
      <c r="F2756" s="129">
        <v>11245.833333333332</v>
      </c>
      <c r="G2756" s="129">
        <v>10129.166666666666</v>
      </c>
      <c r="H2756" s="129">
        <v>287463.22786490124</v>
      </c>
      <c r="I2756" s="129">
        <v>-0.0001</v>
      </c>
      <c r="J2756" s="129">
        <v>-0.0001</v>
      </c>
    </row>
    <row r="2757" spans="1:8" ht="12.75">
      <c r="A2757" s="128">
        <v>38389.235659722224</v>
      </c>
      <c r="C2757" s="151" t="s">
        <v>1097</v>
      </c>
      <c r="D2757" s="129">
        <v>7329.153059985356</v>
      </c>
      <c r="F2757" s="129">
        <v>53.404899900040384</v>
      </c>
      <c r="G2757" s="129">
        <v>16.645820296198483</v>
      </c>
      <c r="H2757" s="129">
        <v>7329.153059985356</v>
      </c>
    </row>
    <row r="2759" spans="3:8" ht="12.75">
      <c r="C2759" s="151" t="s">
        <v>1098</v>
      </c>
      <c r="D2759" s="129">
        <v>2.4582039804063</v>
      </c>
      <c r="F2759" s="129">
        <v>0.47488610507631335</v>
      </c>
      <c r="G2759" s="129">
        <v>0.1643355356268053</v>
      </c>
      <c r="H2759" s="129">
        <v>2.5495967308311975</v>
      </c>
    </row>
    <row r="2760" spans="1:10" ht="12.75">
      <c r="A2760" s="145" t="s">
        <v>1087</v>
      </c>
      <c r="C2760" s="146" t="s">
        <v>1088</v>
      </c>
      <c r="D2760" s="146" t="s">
        <v>1089</v>
      </c>
      <c r="F2760" s="146" t="s">
        <v>1090</v>
      </c>
      <c r="G2760" s="146" t="s">
        <v>1091</v>
      </c>
      <c r="H2760" s="146" t="s">
        <v>1092</v>
      </c>
      <c r="I2760" s="147" t="s">
        <v>1093</v>
      </c>
      <c r="J2760" s="146" t="s">
        <v>1094</v>
      </c>
    </row>
    <row r="2761" spans="1:8" ht="12.75">
      <c r="A2761" s="148" t="s">
        <v>1227</v>
      </c>
      <c r="C2761" s="149">
        <v>259.9399999999441</v>
      </c>
      <c r="D2761" s="129">
        <v>1921629.4148750305</v>
      </c>
      <c r="F2761" s="129">
        <v>20925</v>
      </c>
      <c r="G2761" s="129">
        <v>19700</v>
      </c>
      <c r="H2761" s="150" t="s">
        <v>303</v>
      </c>
    </row>
    <row r="2763" spans="4:8" ht="12.75">
      <c r="D2763" s="129">
        <v>1847196.2197761536</v>
      </c>
      <c r="F2763" s="129">
        <v>20900</v>
      </c>
      <c r="G2763" s="129">
        <v>19250</v>
      </c>
      <c r="H2763" s="150" t="s">
        <v>304</v>
      </c>
    </row>
    <row r="2765" spans="4:8" ht="12.75">
      <c r="D2765" s="129">
        <v>1759066.5834827423</v>
      </c>
      <c r="F2765" s="129">
        <v>20425</v>
      </c>
      <c r="G2765" s="129">
        <v>19200</v>
      </c>
      <c r="H2765" s="150" t="s">
        <v>305</v>
      </c>
    </row>
    <row r="2767" spans="1:10" ht="12.75">
      <c r="A2767" s="145" t="s">
        <v>1095</v>
      </c>
      <c r="C2767" s="151" t="s">
        <v>1096</v>
      </c>
      <c r="D2767" s="129">
        <v>1842630.7393779755</v>
      </c>
      <c r="F2767" s="129">
        <v>20750</v>
      </c>
      <c r="G2767" s="129">
        <v>19383.333333333332</v>
      </c>
      <c r="H2767" s="129">
        <v>1822557.1703544066</v>
      </c>
      <c r="I2767" s="129">
        <v>-0.0001</v>
      </c>
      <c r="J2767" s="129">
        <v>-0.0001</v>
      </c>
    </row>
    <row r="2768" spans="1:8" ht="12.75">
      <c r="A2768" s="128">
        <v>38389.23633101852</v>
      </c>
      <c r="C2768" s="151" t="s">
        <v>1097</v>
      </c>
      <c r="D2768" s="129">
        <v>81377.52297790833</v>
      </c>
      <c r="F2768" s="129">
        <v>281.7356917396162</v>
      </c>
      <c r="G2768" s="129">
        <v>275.37852736430506</v>
      </c>
      <c r="H2768" s="129">
        <v>81377.52297790833</v>
      </c>
    </row>
    <row r="2770" spans="3:8" ht="12.75">
      <c r="C2770" s="151" t="s">
        <v>1098</v>
      </c>
      <c r="D2770" s="129">
        <v>4.416377152449941</v>
      </c>
      <c r="F2770" s="129">
        <v>1.3577623698294756</v>
      </c>
      <c r="G2770" s="129">
        <v>1.4206974756541966</v>
      </c>
      <c r="H2770" s="129">
        <v>4.465018947092014</v>
      </c>
    </row>
    <row r="2771" spans="1:10" ht="12.75">
      <c r="A2771" s="145" t="s">
        <v>1087</v>
      </c>
      <c r="C2771" s="146" t="s">
        <v>1088</v>
      </c>
      <c r="D2771" s="146" t="s">
        <v>1089</v>
      </c>
      <c r="F2771" s="146" t="s">
        <v>1090</v>
      </c>
      <c r="G2771" s="146" t="s">
        <v>1091</v>
      </c>
      <c r="H2771" s="146" t="s">
        <v>1092</v>
      </c>
      <c r="I2771" s="147" t="s">
        <v>1093</v>
      </c>
      <c r="J2771" s="146" t="s">
        <v>1094</v>
      </c>
    </row>
    <row r="2772" spans="1:8" ht="12.75">
      <c r="A2772" s="148" t="s">
        <v>1229</v>
      </c>
      <c r="C2772" s="149">
        <v>285.2129999999888</v>
      </c>
      <c r="D2772" s="129">
        <v>760760.3856287003</v>
      </c>
      <c r="F2772" s="129">
        <v>11950</v>
      </c>
      <c r="G2772" s="129">
        <v>12100</v>
      </c>
      <c r="H2772" s="150" t="s">
        <v>306</v>
      </c>
    </row>
    <row r="2774" spans="4:8" ht="12.75">
      <c r="D2774" s="129">
        <v>768531.6728076935</v>
      </c>
      <c r="F2774" s="129">
        <v>11900</v>
      </c>
      <c r="G2774" s="129">
        <v>12125</v>
      </c>
      <c r="H2774" s="150" t="s">
        <v>307</v>
      </c>
    </row>
    <row r="2776" spans="4:8" ht="12.75">
      <c r="D2776" s="129">
        <v>782598.3724079132</v>
      </c>
      <c r="F2776" s="129">
        <v>11950</v>
      </c>
      <c r="G2776" s="129">
        <v>12000</v>
      </c>
      <c r="H2776" s="150" t="s">
        <v>308</v>
      </c>
    </row>
    <row r="2778" spans="1:10" ht="12.75">
      <c r="A2778" s="145" t="s">
        <v>1095</v>
      </c>
      <c r="C2778" s="151" t="s">
        <v>1096</v>
      </c>
      <c r="D2778" s="129">
        <v>770630.143614769</v>
      </c>
      <c r="F2778" s="129">
        <v>11933.333333333332</v>
      </c>
      <c r="G2778" s="129">
        <v>12075</v>
      </c>
      <c r="H2778" s="129">
        <v>758618.4890987707</v>
      </c>
      <c r="I2778" s="129">
        <v>-0.0001</v>
      </c>
      <c r="J2778" s="129">
        <v>-0.0001</v>
      </c>
    </row>
    <row r="2779" spans="1:8" ht="12.75">
      <c r="A2779" s="128">
        <v>38389.23701388889</v>
      </c>
      <c r="C2779" s="151" t="s">
        <v>1097</v>
      </c>
      <c r="D2779" s="129">
        <v>11069.196061076056</v>
      </c>
      <c r="F2779" s="129">
        <v>28.867513459481284</v>
      </c>
      <c r="G2779" s="129">
        <v>66.14378277661476</v>
      </c>
      <c r="H2779" s="129">
        <v>11069.196061076056</v>
      </c>
    </row>
    <row r="2781" spans="3:8" ht="12.75">
      <c r="C2781" s="151" t="s">
        <v>1098</v>
      </c>
      <c r="D2781" s="129">
        <v>1.4363824401098753</v>
      </c>
      <c r="F2781" s="129">
        <v>0.2419065373699549</v>
      </c>
      <c r="G2781" s="129">
        <v>0.5477745985640974</v>
      </c>
      <c r="H2781" s="129">
        <v>1.4591255314942462</v>
      </c>
    </row>
    <row r="2782" spans="1:10" ht="12.75">
      <c r="A2782" s="145" t="s">
        <v>1087</v>
      </c>
      <c r="C2782" s="146" t="s">
        <v>1088</v>
      </c>
      <c r="D2782" s="146" t="s">
        <v>1089</v>
      </c>
      <c r="F2782" s="146" t="s">
        <v>1090</v>
      </c>
      <c r="G2782" s="146" t="s">
        <v>1091</v>
      </c>
      <c r="H2782" s="146" t="s">
        <v>1092</v>
      </c>
      <c r="I2782" s="147" t="s">
        <v>1093</v>
      </c>
      <c r="J2782" s="146" t="s">
        <v>1094</v>
      </c>
    </row>
    <row r="2783" spans="1:8" ht="12.75">
      <c r="A2783" s="148" t="s">
        <v>1225</v>
      </c>
      <c r="C2783" s="149">
        <v>288.1579999998212</v>
      </c>
      <c r="D2783" s="129">
        <v>373218.341547966</v>
      </c>
      <c r="F2783" s="129">
        <v>4160</v>
      </c>
      <c r="G2783" s="129">
        <v>4020</v>
      </c>
      <c r="H2783" s="150" t="s">
        <v>309</v>
      </c>
    </row>
    <row r="2785" spans="4:8" ht="12.75">
      <c r="D2785" s="129">
        <v>398049.1172685623</v>
      </c>
      <c r="F2785" s="129">
        <v>4160</v>
      </c>
      <c r="G2785" s="129">
        <v>4020</v>
      </c>
      <c r="H2785" s="150" t="s">
        <v>310</v>
      </c>
    </row>
    <row r="2787" spans="4:8" ht="12.75">
      <c r="D2787" s="129">
        <v>396211.0285167694</v>
      </c>
      <c r="F2787" s="129">
        <v>4160</v>
      </c>
      <c r="G2787" s="129">
        <v>4020</v>
      </c>
      <c r="H2787" s="150" t="s">
        <v>311</v>
      </c>
    </row>
    <row r="2789" spans="1:10" ht="12.75">
      <c r="A2789" s="145" t="s">
        <v>1095</v>
      </c>
      <c r="C2789" s="151" t="s">
        <v>1096</v>
      </c>
      <c r="D2789" s="129">
        <v>389159.4957777659</v>
      </c>
      <c r="F2789" s="129">
        <v>4160</v>
      </c>
      <c r="G2789" s="129">
        <v>4020</v>
      </c>
      <c r="H2789" s="129">
        <v>385070.5798485624</v>
      </c>
      <c r="I2789" s="129">
        <v>-0.0001</v>
      </c>
      <c r="J2789" s="129">
        <v>-0.0001</v>
      </c>
    </row>
    <row r="2790" spans="1:8" ht="12.75">
      <c r="A2790" s="128">
        <v>38389.23743055556</v>
      </c>
      <c r="C2790" s="151" t="s">
        <v>1097</v>
      </c>
      <c r="D2790" s="129">
        <v>13836.00163336915</v>
      </c>
      <c r="H2790" s="129">
        <v>13836.00163336915</v>
      </c>
    </row>
    <row r="2792" spans="3:8" ht="12.75">
      <c r="C2792" s="151" t="s">
        <v>1098</v>
      </c>
      <c r="D2792" s="129">
        <v>3.5553550108591896</v>
      </c>
      <c r="F2792" s="129">
        <v>0</v>
      </c>
      <c r="G2792" s="129">
        <v>0</v>
      </c>
      <c r="H2792" s="129">
        <v>3.5931079540822015</v>
      </c>
    </row>
    <row r="2793" spans="1:10" ht="12.75">
      <c r="A2793" s="145" t="s">
        <v>1087</v>
      </c>
      <c r="C2793" s="146" t="s">
        <v>1088</v>
      </c>
      <c r="D2793" s="146" t="s">
        <v>1089</v>
      </c>
      <c r="F2793" s="146" t="s">
        <v>1090</v>
      </c>
      <c r="G2793" s="146" t="s">
        <v>1091</v>
      </c>
      <c r="H2793" s="146" t="s">
        <v>1092</v>
      </c>
      <c r="I2793" s="147" t="s">
        <v>1093</v>
      </c>
      <c r="J2793" s="146" t="s">
        <v>1094</v>
      </c>
    </row>
    <row r="2794" spans="1:8" ht="12.75">
      <c r="A2794" s="148" t="s">
        <v>1226</v>
      </c>
      <c r="C2794" s="149">
        <v>334.94100000010803</v>
      </c>
      <c r="D2794" s="129">
        <v>179247.93703460693</v>
      </c>
      <c r="F2794" s="129">
        <v>29200</v>
      </c>
      <c r="H2794" s="150" t="s">
        <v>312</v>
      </c>
    </row>
    <row r="2796" spans="4:8" ht="12.75">
      <c r="D2796" s="129">
        <v>171722.140011549</v>
      </c>
      <c r="F2796" s="129">
        <v>29200</v>
      </c>
      <c r="H2796" s="150" t="s">
        <v>313</v>
      </c>
    </row>
    <row r="2798" spans="4:8" ht="12.75">
      <c r="D2798" s="129">
        <v>167528.14357352257</v>
      </c>
      <c r="F2798" s="129">
        <v>29000</v>
      </c>
      <c r="H2798" s="150" t="s">
        <v>314</v>
      </c>
    </row>
    <row r="2800" spans="1:10" ht="12.75">
      <c r="A2800" s="145" t="s">
        <v>1095</v>
      </c>
      <c r="C2800" s="151" t="s">
        <v>1096</v>
      </c>
      <c r="D2800" s="129">
        <v>172832.74020655948</v>
      </c>
      <c r="F2800" s="129">
        <v>29133.333333333336</v>
      </c>
      <c r="H2800" s="129">
        <v>143699.40687322617</v>
      </c>
      <c r="I2800" s="129">
        <v>-0.0001</v>
      </c>
      <c r="J2800" s="129">
        <v>-0.0001</v>
      </c>
    </row>
    <row r="2801" spans="1:8" ht="12.75">
      <c r="A2801" s="128">
        <v>38389.23787037037</v>
      </c>
      <c r="C2801" s="151" t="s">
        <v>1097</v>
      </c>
      <c r="D2801" s="129">
        <v>5938.304832819463</v>
      </c>
      <c r="F2801" s="129">
        <v>115.47005383792514</v>
      </c>
      <c r="H2801" s="129">
        <v>5938.304832819463</v>
      </c>
    </row>
    <row r="2803" spans="3:8" ht="12.75">
      <c r="C2803" s="151" t="s">
        <v>1098</v>
      </c>
      <c r="D2803" s="129">
        <v>3.435868010726644</v>
      </c>
      <c r="F2803" s="129">
        <v>0.39635029921484594</v>
      </c>
      <c r="H2803" s="129">
        <v>4.132449090801277</v>
      </c>
    </row>
    <row r="2804" spans="1:10" ht="12.75">
      <c r="A2804" s="145" t="s">
        <v>1087</v>
      </c>
      <c r="C2804" s="146" t="s">
        <v>1088</v>
      </c>
      <c r="D2804" s="146" t="s">
        <v>1089</v>
      </c>
      <c r="F2804" s="146" t="s">
        <v>1090</v>
      </c>
      <c r="G2804" s="146" t="s">
        <v>1091</v>
      </c>
      <c r="H2804" s="146" t="s">
        <v>1092</v>
      </c>
      <c r="I2804" s="147" t="s">
        <v>1093</v>
      </c>
      <c r="J2804" s="146" t="s">
        <v>1094</v>
      </c>
    </row>
    <row r="2805" spans="1:8" ht="12.75">
      <c r="A2805" s="148" t="s">
        <v>1230</v>
      </c>
      <c r="C2805" s="149">
        <v>393.36599999992177</v>
      </c>
      <c r="D2805" s="129">
        <v>3866793.453979492</v>
      </c>
      <c r="F2805" s="129">
        <v>14500</v>
      </c>
      <c r="G2805" s="129">
        <v>16000</v>
      </c>
      <c r="H2805" s="150" t="s">
        <v>315</v>
      </c>
    </row>
    <row r="2807" spans="4:8" ht="12.75">
      <c r="D2807" s="129">
        <v>3707056.107723236</v>
      </c>
      <c r="F2807" s="129">
        <v>15300</v>
      </c>
      <c r="G2807" s="129">
        <v>15100</v>
      </c>
      <c r="H2807" s="150" t="s">
        <v>316</v>
      </c>
    </row>
    <row r="2809" spans="4:8" ht="12.75">
      <c r="D2809" s="129">
        <v>3889541.4248771667</v>
      </c>
      <c r="F2809" s="129">
        <v>14500</v>
      </c>
      <c r="G2809" s="129">
        <v>16300</v>
      </c>
      <c r="H2809" s="150" t="s">
        <v>317</v>
      </c>
    </row>
    <row r="2811" spans="1:10" ht="12.75">
      <c r="A2811" s="145" t="s">
        <v>1095</v>
      </c>
      <c r="C2811" s="151" t="s">
        <v>1096</v>
      </c>
      <c r="D2811" s="129">
        <v>3821130.3288599653</v>
      </c>
      <c r="F2811" s="129">
        <v>14766.666666666668</v>
      </c>
      <c r="G2811" s="129">
        <v>15800</v>
      </c>
      <c r="H2811" s="129">
        <v>3805846.9955266314</v>
      </c>
      <c r="I2811" s="129">
        <v>-0.0001</v>
      </c>
      <c r="J2811" s="129">
        <v>-0.0001</v>
      </c>
    </row>
    <row r="2812" spans="1:8" ht="12.75">
      <c r="A2812" s="128">
        <v>38389.23832175926</v>
      </c>
      <c r="C2812" s="151" t="s">
        <v>1097</v>
      </c>
      <c r="D2812" s="129">
        <v>99443.77049847484</v>
      </c>
      <c r="F2812" s="129">
        <v>461.88021535170054</v>
      </c>
      <c r="G2812" s="129">
        <v>624.4997998398399</v>
      </c>
      <c r="H2812" s="129">
        <v>99443.77049847484</v>
      </c>
    </row>
    <row r="2814" spans="3:8" ht="12.75">
      <c r="C2814" s="151" t="s">
        <v>1098</v>
      </c>
      <c r="D2814" s="129">
        <v>2.6024700007587516</v>
      </c>
      <c r="F2814" s="129">
        <v>3.1278569888377006</v>
      </c>
      <c r="G2814" s="129">
        <v>3.952530378733164</v>
      </c>
      <c r="H2814" s="129">
        <v>2.612920871894231</v>
      </c>
    </row>
    <row r="2815" spans="1:10" ht="12.75">
      <c r="A2815" s="145" t="s">
        <v>1087</v>
      </c>
      <c r="C2815" s="146" t="s">
        <v>1088</v>
      </c>
      <c r="D2815" s="146" t="s">
        <v>1089</v>
      </c>
      <c r="F2815" s="146" t="s">
        <v>1090</v>
      </c>
      <c r="G2815" s="146" t="s">
        <v>1091</v>
      </c>
      <c r="H2815" s="146" t="s">
        <v>1092</v>
      </c>
      <c r="I2815" s="147" t="s">
        <v>1093</v>
      </c>
      <c r="J2815" s="146" t="s">
        <v>1094</v>
      </c>
    </row>
    <row r="2816" spans="1:8" ht="12.75">
      <c r="A2816" s="148" t="s">
        <v>1224</v>
      </c>
      <c r="C2816" s="149">
        <v>396.15199999976903</v>
      </c>
      <c r="D2816" s="129">
        <v>4811357.178970337</v>
      </c>
      <c r="F2816" s="129">
        <v>96800</v>
      </c>
      <c r="G2816" s="129">
        <v>100800</v>
      </c>
      <c r="H2816" s="150" t="s">
        <v>318</v>
      </c>
    </row>
    <row r="2818" spans="4:8" ht="12.75">
      <c r="D2818" s="129">
        <v>4437964.73802948</v>
      </c>
      <c r="F2818" s="129">
        <v>97700</v>
      </c>
      <c r="G2818" s="129">
        <v>98700</v>
      </c>
      <c r="H2818" s="150" t="s">
        <v>319</v>
      </c>
    </row>
    <row r="2820" spans="4:8" ht="12.75">
      <c r="D2820" s="129">
        <v>4549524.911689758</v>
      </c>
      <c r="F2820" s="129">
        <v>96300</v>
      </c>
      <c r="G2820" s="129">
        <v>99700</v>
      </c>
      <c r="H2820" s="150" t="s">
        <v>320</v>
      </c>
    </row>
    <row r="2822" spans="1:10" ht="12.75">
      <c r="A2822" s="145" t="s">
        <v>1095</v>
      </c>
      <c r="C2822" s="151" t="s">
        <v>1096</v>
      </c>
      <c r="D2822" s="129">
        <v>4599615.609563191</v>
      </c>
      <c r="F2822" s="129">
        <v>96933.33333333334</v>
      </c>
      <c r="G2822" s="129">
        <v>99733.33333333334</v>
      </c>
      <c r="H2822" s="129">
        <v>4501297.258393948</v>
      </c>
      <c r="I2822" s="129">
        <v>-0.0001</v>
      </c>
      <c r="J2822" s="129">
        <v>-0.0001</v>
      </c>
    </row>
    <row r="2823" spans="1:8" ht="12.75">
      <c r="A2823" s="128">
        <v>38389.2387962963</v>
      </c>
      <c r="C2823" s="151" t="s">
        <v>1097</v>
      </c>
      <c r="D2823" s="129">
        <v>191669.7348253674</v>
      </c>
      <c r="F2823" s="129">
        <v>709.4598884597588</v>
      </c>
      <c r="G2823" s="129">
        <v>1050.3967504392488</v>
      </c>
      <c r="H2823" s="129">
        <v>191669.7348253674</v>
      </c>
    </row>
    <row r="2825" spans="3:8" ht="12.75">
      <c r="C2825" s="151" t="s">
        <v>1098</v>
      </c>
      <c r="D2825" s="129">
        <v>4.16708158018382</v>
      </c>
      <c r="F2825" s="129">
        <v>0.7319049743395035</v>
      </c>
      <c r="G2825" s="129">
        <v>1.0532052979003161</v>
      </c>
      <c r="H2825" s="129">
        <v>4.258099917039354</v>
      </c>
    </row>
    <row r="2826" spans="1:10" ht="12.75">
      <c r="A2826" s="145" t="s">
        <v>1087</v>
      </c>
      <c r="C2826" s="146" t="s">
        <v>1088</v>
      </c>
      <c r="D2826" s="146" t="s">
        <v>1089</v>
      </c>
      <c r="F2826" s="146" t="s">
        <v>1090</v>
      </c>
      <c r="G2826" s="146" t="s">
        <v>1091</v>
      </c>
      <c r="H2826" s="146" t="s">
        <v>1092</v>
      </c>
      <c r="I2826" s="147" t="s">
        <v>1093</v>
      </c>
      <c r="J2826" s="146" t="s">
        <v>1094</v>
      </c>
    </row>
    <row r="2827" spans="1:8" ht="12.75">
      <c r="A2827" s="148" t="s">
        <v>1231</v>
      </c>
      <c r="C2827" s="149">
        <v>589.5920000001788</v>
      </c>
      <c r="D2827" s="129">
        <v>339785.5551996231</v>
      </c>
      <c r="F2827" s="129">
        <v>3409.9999999962747</v>
      </c>
      <c r="G2827" s="129">
        <v>3290.0000000037253</v>
      </c>
      <c r="H2827" s="150" t="s">
        <v>321</v>
      </c>
    </row>
    <row r="2829" spans="4:8" ht="12.75">
      <c r="D2829" s="129">
        <v>377038.25419187546</v>
      </c>
      <c r="F2829" s="129">
        <v>3820</v>
      </c>
      <c r="G2829" s="129">
        <v>3160</v>
      </c>
      <c r="H2829" s="150" t="s">
        <v>322</v>
      </c>
    </row>
    <row r="2831" spans="4:8" ht="12.75">
      <c r="D2831" s="129">
        <v>380860.80432987213</v>
      </c>
      <c r="F2831" s="129">
        <v>3340.0000000037253</v>
      </c>
      <c r="G2831" s="129">
        <v>3150</v>
      </c>
      <c r="H2831" s="150" t="s">
        <v>323</v>
      </c>
    </row>
    <row r="2833" spans="1:10" ht="12.75">
      <c r="A2833" s="145" t="s">
        <v>1095</v>
      </c>
      <c r="C2833" s="151" t="s">
        <v>1096</v>
      </c>
      <c r="D2833" s="129">
        <v>365894.87124045694</v>
      </c>
      <c r="F2833" s="129">
        <v>3523.333333333333</v>
      </c>
      <c r="G2833" s="129">
        <v>3200.0000000012415</v>
      </c>
      <c r="H2833" s="129">
        <v>362533.2045737896</v>
      </c>
      <c r="I2833" s="129">
        <v>-0.0001</v>
      </c>
      <c r="J2833" s="129">
        <v>-0.0001</v>
      </c>
    </row>
    <row r="2834" spans="1:8" ht="12.75">
      <c r="A2834" s="128">
        <v>38389.239282407405</v>
      </c>
      <c r="C2834" s="151" t="s">
        <v>1097</v>
      </c>
      <c r="D2834" s="129">
        <v>22691.96466768475</v>
      </c>
      <c r="F2834" s="129">
        <v>259.2939130274228</v>
      </c>
      <c r="G2834" s="129">
        <v>78.1024967612034</v>
      </c>
      <c r="H2834" s="129">
        <v>22691.96466768475</v>
      </c>
    </row>
    <row r="2836" spans="3:8" ht="12.75">
      <c r="C2836" s="151" t="s">
        <v>1098</v>
      </c>
      <c r="D2836" s="129">
        <v>6.201771724964179</v>
      </c>
      <c r="F2836" s="129">
        <v>7.35933527987009</v>
      </c>
      <c r="G2836" s="129">
        <v>2.4407030237866594</v>
      </c>
      <c r="H2836" s="129">
        <v>6.259278979524773</v>
      </c>
    </row>
    <row r="2837" spans="1:10" ht="12.75">
      <c r="A2837" s="145" t="s">
        <v>1087</v>
      </c>
      <c r="C2837" s="146" t="s">
        <v>1088</v>
      </c>
      <c r="D2837" s="146" t="s">
        <v>1089</v>
      </c>
      <c r="F2837" s="146" t="s">
        <v>1090</v>
      </c>
      <c r="G2837" s="146" t="s">
        <v>1091</v>
      </c>
      <c r="H2837" s="146" t="s">
        <v>1092</v>
      </c>
      <c r="I2837" s="147" t="s">
        <v>1093</v>
      </c>
      <c r="J2837" s="146" t="s">
        <v>1094</v>
      </c>
    </row>
    <row r="2838" spans="1:8" ht="12.75">
      <c r="A2838" s="148" t="s">
        <v>1232</v>
      </c>
      <c r="C2838" s="149">
        <v>766.4900000002235</v>
      </c>
      <c r="D2838" s="129">
        <v>2440.090661652386</v>
      </c>
      <c r="F2838" s="129">
        <v>1726.0000000018626</v>
      </c>
      <c r="G2838" s="129">
        <v>1723.0000000018626</v>
      </c>
      <c r="H2838" s="150" t="s">
        <v>324</v>
      </c>
    </row>
    <row r="2840" spans="4:8" ht="12.75">
      <c r="D2840" s="129">
        <v>2326.0036771818995</v>
      </c>
      <c r="F2840" s="129">
        <v>1787</v>
      </c>
      <c r="G2840" s="129">
        <v>1829</v>
      </c>
      <c r="H2840" s="150" t="s">
        <v>325</v>
      </c>
    </row>
    <row r="2842" spans="4:8" ht="12.75">
      <c r="D2842" s="129">
        <v>2508.4411787725985</v>
      </c>
      <c r="F2842" s="129">
        <v>1715</v>
      </c>
      <c r="G2842" s="129">
        <v>1767.0000000018626</v>
      </c>
      <c r="H2842" s="150" t="s">
        <v>326</v>
      </c>
    </row>
    <row r="2844" spans="1:10" ht="12.75">
      <c r="A2844" s="145" t="s">
        <v>1095</v>
      </c>
      <c r="C2844" s="151" t="s">
        <v>1096</v>
      </c>
      <c r="D2844" s="129">
        <v>2424.845172535628</v>
      </c>
      <c r="F2844" s="129">
        <v>1742.6666666672877</v>
      </c>
      <c r="G2844" s="129">
        <v>1773.000000001242</v>
      </c>
      <c r="H2844" s="129">
        <v>666.4199692826521</v>
      </c>
      <c r="I2844" s="129">
        <v>-0.0001</v>
      </c>
      <c r="J2844" s="129">
        <v>-0.0001</v>
      </c>
    </row>
    <row r="2845" spans="1:8" ht="12.75">
      <c r="A2845" s="128">
        <v>38389.23979166667</v>
      </c>
      <c r="C2845" s="151" t="s">
        <v>1097</v>
      </c>
      <c r="D2845" s="129">
        <v>92.1692964086721</v>
      </c>
      <c r="F2845" s="129">
        <v>38.785736209373844</v>
      </c>
      <c r="G2845" s="129">
        <v>53.25410782179992</v>
      </c>
      <c r="H2845" s="129">
        <v>92.1692964086721</v>
      </c>
    </row>
    <row r="2847" spans="3:8" ht="12.75">
      <c r="C2847" s="151" t="s">
        <v>1098</v>
      </c>
      <c r="D2847" s="129">
        <v>3.8010384107242565</v>
      </c>
      <c r="F2847" s="129">
        <v>2.2256543348905904</v>
      </c>
      <c r="G2847" s="129">
        <v>3.003615782389319</v>
      </c>
      <c r="H2847" s="129">
        <v>13.830512388139418</v>
      </c>
    </row>
    <row r="2848" spans="1:16" ht="12.75">
      <c r="A2848" s="139" t="s">
        <v>1177</v>
      </c>
      <c r="B2848" s="134" t="s">
        <v>1056</v>
      </c>
      <c r="D2848" s="139" t="s">
        <v>1178</v>
      </c>
      <c r="E2848" s="134" t="s">
        <v>1179</v>
      </c>
      <c r="F2848" s="135" t="s">
        <v>1255</v>
      </c>
      <c r="G2848" s="140" t="s">
        <v>1181</v>
      </c>
      <c r="H2848" s="141">
        <v>2</v>
      </c>
      <c r="I2848" s="142" t="s">
        <v>1182</v>
      </c>
      <c r="J2848" s="141">
        <v>10</v>
      </c>
      <c r="K2848" s="140" t="s">
        <v>1183</v>
      </c>
      <c r="L2848" s="143">
        <v>1</v>
      </c>
      <c r="M2848" s="140" t="s">
        <v>1184</v>
      </c>
      <c r="N2848" s="144">
        <v>1</v>
      </c>
      <c r="O2848" s="140" t="s">
        <v>1185</v>
      </c>
      <c r="P2848" s="144">
        <v>1</v>
      </c>
    </row>
    <row r="2850" spans="1:10" ht="12.75">
      <c r="A2850" s="145" t="s">
        <v>1087</v>
      </c>
      <c r="C2850" s="146" t="s">
        <v>1088</v>
      </c>
      <c r="D2850" s="146" t="s">
        <v>1089</v>
      </c>
      <c r="F2850" s="146" t="s">
        <v>1090</v>
      </c>
      <c r="G2850" s="146" t="s">
        <v>1091</v>
      </c>
      <c r="H2850" s="146" t="s">
        <v>1092</v>
      </c>
      <c r="I2850" s="147" t="s">
        <v>1093</v>
      </c>
      <c r="J2850" s="146" t="s">
        <v>1094</v>
      </c>
    </row>
    <row r="2851" spans="1:8" ht="12.75">
      <c r="A2851" s="148" t="s">
        <v>1209</v>
      </c>
      <c r="C2851" s="149">
        <v>178.2290000000503</v>
      </c>
      <c r="D2851" s="129">
        <v>370.4458788456395</v>
      </c>
      <c r="F2851" s="129">
        <v>370</v>
      </c>
      <c r="G2851" s="129">
        <v>374</v>
      </c>
      <c r="H2851" s="150" t="s">
        <v>327</v>
      </c>
    </row>
    <row r="2853" spans="4:8" ht="12.75">
      <c r="D2853" s="129">
        <v>365.34935416840017</v>
      </c>
      <c r="F2853" s="129">
        <v>348</v>
      </c>
      <c r="G2853" s="129">
        <v>312</v>
      </c>
      <c r="H2853" s="150" t="s">
        <v>328</v>
      </c>
    </row>
    <row r="2855" spans="4:8" ht="12.75">
      <c r="D2855" s="129">
        <v>379.7383999982849</v>
      </c>
      <c r="F2855" s="129">
        <v>364</v>
      </c>
      <c r="G2855" s="129">
        <v>362</v>
      </c>
      <c r="H2855" s="150" t="s">
        <v>329</v>
      </c>
    </row>
    <row r="2857" spans="1:8" ht="12.75">
      <c r="A2857" s="145" t="s">
        <v>1095</v>
      </c>
      <c r="C2857" s="151" t="s">
        <v>1096</v>
      </c>
      <c r="D2857" s="129">
        <v>371.84454433744156</v>
      </c>
      <c r="F2857" s="129">
        <v>360.66666666666663</v>
      </c>
      <c r="G2857" s="129">
        <v>349.33333333333337</v>
      </c>
      <c r="H2857" s="129">
        <v>19.239244476911537</v>
      </c>
    </row>
    <row r="2858" spans="1:8" ht="12.75">
      <c r="A2858" s="128">
        <v>38389.24204861111</v>
      </c>
      <c r="C2858" s="151" t="s">
        <v>1097</v>
      </c>
      <c r="D2858" s="129">
        <v>7.295776781269398</v>
      </c>
      <c r="F2858" s="129">
        <v>11.372481406154655</v>
      </c>
      <c r="G2858" s="129">
        <v>32.88363321370273</v>
      </c>
      <c r="H2858" s="129">
        <v>7.295776781269398</v>
      </c>
    </row>
    <row r="2860" spans="3:8" ht="12.75">
      <c r="C2860" s="151" t="s">
        <v>1098</v>
      </c>
      <c r="D2860" s="129">
        <v>1.9620502417936843</v>
      </c>
      <c r="F2860" s="129">
        <v>3.153183384331236</v>
      </c>
      <c r="G2860" s="129">
        <v>9.41325378254849</v>
      </c>
      <c r="H2860" s="129">
        <v>37.921326848488505</v>
      </c>
    </row>
    <row r="2861" spans="1:10" ht="12.75">
      <c r="A2861" s="145" t="s">
        <v>1087</v>
      </c>
      <c r="C2861" s="146" t="s">
        <v>1088</v>
      </c>
      <c r="D2861" s="146" t="s">
        <v>1089</v>
      </c>
      <c r="F2861" s="146" t="s">
        <v>1090</v>
      </c>
      <c r="G2861" s="146" t="s">
        <v>1091</v>
      </c>
      <c r="H2861" s="146" t="s">
        <v>1092</v>
      </c>
      <c r="I2861" s="147" t="s">
        <v>1093</v>
      </c>
      <c r="J2861" s="146" t="s">
        <v>1094</v>
      </c>
    </row>
    <row r="2862" spans="1:8" ht="12.75">
      <c r="A2862" s="148" t="s">
        <v>1225</v>
      </c>
      <c r="C2862" s="149">
        <v>251.61100000003353</v>
      </c>
      <c r="D2862" s="129">
        <v>3535085.2272338867</v>
      </c>
      <c r="F2862" s="129">
        <v>29200</v>
      </c>
      <c r="G2862" s="129">
        <v>25200</v>
      </c>
      <c r="H2862" s="150" t="s">
        <v>330</v>
      </c>
    </row>
    <row r="2864" spans="4:8" ht="12.75">
      <c r="D2864" s="129">
        <v>3609169.618915558</v>
      </c>
      <c r="F2864" s="129">
        <v>28800</v>
      </c>
      <c r="G2864" s="129">
        <v>24800</v>
      </c>
      <c r="H2864" s="150" t="s">
        <v>331</v>
      </c>
    </row>
    <row r="2866" spans="4:8" ht="12.75">
      <c r="D2866" s="129">
        <v>3689105.5390281677</v>
      </c>
      <c r="F2866" s="129">
        <v>28600</v>
      </c>
      <c r="G2866" s="129">
        <v>24800</v>
      </c>
      <c r="H2866" s="150" t="s">
        <v>332</v>
      </c>
    </row>
    <row r="2868" spans="1:10" ht="12.75">
      <c r="A2868" s="145" t="s">
        <v>1095</v>
      </c>
      <c r="C2868" s="151" t="s">
        <v>1096</v>
      </c>
      <c r="D2868" s="129">
        <v>3611120.128392537</v>
      </c>
      <c r="F2868" s="129">
        <v>28866.666666666664</v>
      </c>
      <c r="G2868" s="129">
        <v>24933.333333333336</v>
      </c>
      <c r="H2868" s="129">
        <v>3584239.515029996</v>
      </c>
      <c r="I2868" s="129">
        <v>-0.0001</v>
      </c>
      <c r="J2868" s="129">
        <v>-0.0001</v>
      </c>
    </row>
    <row r="2869" spans="1:8" ht="12.75">
      <c r="A2869" s="128">
        <v>38389.24256944445</v>
      </c>
      <c r="C2869" s="151" t="s">
        <v>1097</v>
      </c>
      <c r="D2869" s="129">
        <v>77028.67957274095</v>
      </c>
      <c r="F2869" s="129">
        <v>305.5050463303894</v>
      </c>
      <c r="G2869" s="129">
        <v>230.94010767585027</v>
      </c>
      <c r="H2869" s="129">
        <v>77028.67957274095</v>
      </c>
    </row>
    <row r="2871" spans="3:8" ht="12.75">
      <c r="C2871" s="151" t="s">
        <v>1098</v>
      </c>
      <c r="D2871" s="129">
        <v>2.1330965693193287</v>
      </c>
      <c r="F2871" s="129">
        <v>1.0583315692738666</v>
      </c>
      <c r="G2871" s="129">
        <v>0.9262303783790784</v>
      </c>
      <c r="H2871" s="129">
        <v>2.1490940895476487</v>
      </c>
    </row>
    <row r="2872" spans="1:10" ht="12.75">
      <c r="A2872" s="145" t="s">
        <v>1087</v>
      </c>
      <c r="C2872" s="146" t="s">
        <v>1088</v>
      </c>
      <c r="D2872" s="146" t="s">
        <v>1089</v>
      </c>
      <c r="F2872" s="146" t="s">
        <v>1090</v>
      </c>
      <c r="G2872" s="146" t="s">
        <v>1091</v>
      </c>
      <c r="H2872" s="146" t="s">
        <v>1092</v>
      </c>
      <c r="I2872" s="147" t="s">
        <v>1093</v>
      </c>
      <c r="J2872" s="146" t="s">
        <v>1094</v>
      </c>
    </row>
    <row r="2873" spans="1:8" ht="12.75">
      <c r="A2873" s="148" t="s">
        <v>1228</v>
      </c>
      <c r="C2873" s="149">
        <v>257.6099999998696</v>
      </c>
      <c r="D2873" s="129">
        <v>285581.9173913002</v>
      </c>
      <c r="F2873" s="129">
        <v>11910</v>
      </c>
      <c r="G2873" s="129">
        <v>10287.5</v>
      </c>
      <c r="H2873" s="150" t="s">
        <v>333</v>
      </c>
    </row>
    <row r="2875" spans="4:8" ht="12.75">
      <c r="D2875" s="129">
        <v>309761.8034853935</v>
      </c>
      <c r="F2875" s="129">
        <v>10967.5</v>
      </c>
      <c r="G2875" s="129">
        <v>10327.5</v>
      </c>
      <c r="H2875" s="150" t="s">
        <v>334</v>
      </c>
    </row>
    <row r="2877" spans="4:8" ht="12.75">
      <c r="D2877" s="129">
        <v>306305.9348292351</v>
      </c>
      <c r="F2877" s="129">
        <v>11165</v>
      </c>
      <c r="G2877" s="129">
        <v>10475</v>
      </c>
      <c r="H2877" s="150" t="s">
        <v>335</v>
      </c>
    </row>
    <row r="2879" spans="1:10" ht="12.75">
      <c r="A2879" s="145" t="s">
        <v>1095</v>
      </c>
      <c r="C2879" s="151" t="s">
        <v>1096</v>
      </c>
      <c r="D2879" s="129">
        <v>300549.8852353096</v>
      </c>
      <c r="F2879" s="129">
        <v>11347.5</v>
      </c>
      <c r="G2879" s="129">
        <v>10363.333333333334</v>
      </c>
      <c r="H2879" s="129">
        <v>289694.4685686429</v>
      </c>
      <c r="I2879" s="129">
        <v>-0.0001</v>
      </c>
      <c r="J2879" s="129">
        <v>-0.0001</v>
      </c>
    </row>
    <row r="2880" spans="1:8" ht="12.75">
      <c r="A2880" s="128">
        <v>38389.24321759259</v>
      </c>
      <c r="C2880" s="151" t="s">
        <v>1097</v>
      </c>
      <c r="D2880" s="129">
        <v>13077.301062399712</v>
      </c>
      <c r="F2880" s="129">
        <v>497.0475329382492</v>
      </c>
      <c r="G2880" s="129">
        <v>98.75263709559017</v>
      </c>
      <c r="H2880" s="129">
        <v>13077.301062399712</v>
      </c>
    </row>
    <row r="2882" spans="3:8" ht="12.75">
      <c r="C2882" s="151" t="s">
        <v>1098</v>
      </c>
      <c r="D2882" s="129">
        <v>4.351124956231842</v>
      </c>
      <c r="F2882" s="129">
        <v>4.380238228140554</v>
      </c>
      <c r="G2882" s="129">
        <v>0.9529041855476699</v>
      </c>
      <c r="H2882" s="129">
        <v>4.514170093413799</v>
      </c>
    </row>
    <row r="2883" spans="1:10" ht="12.75">
      <c r="A2883" s="145" t="s">
        <v>1087</v>
      </c>
      <c r="C2883" s="146" t="s">
        <v>1088</v>
      </c>
      <c r="D2883" s="146" t="s">
        <v>1089</v>
      </c>
      <c r="F2883" s="146" t="s">
        <v>1090</v>
      </c>
      <c r="G2883" s="146" t="s">
        <v>1091</v>
      </c>
      <c r="H2883" s="146" t="s">
        <v>1092</v>
      </c>
      <c r="I2883" s="147" t="s">
        <v>1093</v>
      </c>
      <c r="J2883" s="146" t="s">
        <v>1094</v>
      </c>
    </row>
    <row r="2884" spans="1:8" ht="12.75">
      <c r="A2884" s="148" t="s">
        <v>1227</v>
      </c>
      <c r="C2884" s="149">
        <v>259.9399999999441</v>
      </c>
      <c r="D2884" s="129">
        <v>2796631.550441742</v>
      </c>
      <c r="F2884" s="129">
        <v>22425</v>
      </c>
      <c r="G2884" s="129">
        <v>21050</v>
      </c>
      <c r="H2884" s="150" t="s">
        <v>336</v>
      </c>
    </row>
    <row r="2886" spans="4:8" ht="12.75">
      <c r="D2886" s="129">
        <v>2812715.6582603455</v>
      </c>
      <c r="F2886" s="129">
        <v>23025</v>
      </c>
      <c r="G2886" s="129">
        <v>20850</v>
      </c>
      <c r="H2886" s="150" t="s">
        <v>337</v>
      </c>
    </row>
    <row r="2888" spans="4:8" ht="12.75">
      <c r="D2888" s="129">
        <v>2830312.8896598816</v>
      </c>
      <c r="F2888" s="129">
        <v>23050</v>
      </c>
      <c r="G2888" s="129">
        <v>20625</v>
      </c>
      <c r="H2888" s="150" t="s">
        <v>338</v>
      </c>
    </row>
    <row r="2890" spans="1:10" ht="12.75">
      <c r="A2890" s="145" t="s">
        <v>1095</v>
      </c>
      <c r="C2890" s="151" t="s">
        <v>1096</v>
      </c>
      <c r="D2890" s="129">
        <v>2813220.032787323</v>
      </c>
      <c r="F2890" s="129">
        <v>22833.333333333336</v>
      </c>
      <c r="G2890" s="129">
        <v>20841.666666666668</v>
      </c>
      <c r="H2890" s="129">
        <v>2791372.4738647644</v>
      </c>
      <c r="I2890" s="129">
        <v>-0.0001</v>
      </c>
      <c r="J2890" s="129">
        <v>-0.0001</v>
      </c>
    </row>
    <row r="2891" spans="1:8" ht="12.75">
      <c r="A2891" s="128">
        <v>38389.24388888889</v>
      </c>
      <c r="C2891" s="151" t="s">
        <v>1097</v>
      </c>
      <c r="D2891" s="129">
        <v>16846.33337336842</v>
      </c>
      <c r="F2891" s="129">
        <v>353.8478957593691</v>
      </c>
      <c r="G2891" s="129">
        <v>212.62251370288453</v>
      </c>
      <c r="H2891" s="129">
        <v>16846.33337336842</v>
      </c>
    </row>
    <row r="2893" spans="3:8" ht="12.75">
      <c r="C2893" s="151" t="s">
        <v>1098</v>
      </c>
      <c r="D2893" s="129">
        <v>0.5988274353597989</v>
      </c>
      <c r="F2893" s="129">
        <v>1.5496988135446825</v>
      </c>
      <c r="G2893" s="129">
        <v>1.0201799937763352</v>
      </c>
      <c r="H2893" s="129">
        <v>0.603514347551189</v>
      </c>
    </row>
    <row r="2894" spans="1:10" ht="12.75">
      <c r="A2894" s="145" t="s">
        <v>1087</v>
      </c>
      <c r="C2894" s="146" t="s">
        <v>1088</v>
      </c>
      <c r="D2894" s="146" t="s">
        <v>1089</v>
      </c>
      <c r="F2894" s="146" t="s">
        <v>1090</v>
      </c>
      <c r="G2894" s="146" t="s">
        <v>1091</v>
      </c>
      <c r="H2894" s="146" t="s">
        <v>1092</v>
      </c>
      <c r="I2894" s="147" t="s">
        <v>1093</v>
      </c>
      <c r="J2894" s="146" t="s">
        <v>1094</v>
      </c>
    </row>
    <row r="2895" spans="1:8" ht="12.75">
      <c r="A2895" s="148" t="s">
        <v>1229</v>
      </c>
      <c r="C2895" s="149">
        <v>285.2129999999888</v>
      </c>
      <c r="D2895" s="129">
        <v>4318888.618942261</v>
      </c>
      <c r="F2895" s="129">
        <v>22900</v>
      </c>
      <c r="G2895" s="129">
        <v>23575</v>
      </c>
      <c r="H2895" s="150" t="s">
        <v>339</v>
      </c>
    </row>
    <row r="2897" spans="4:8" ht="12.75">
      <c r="D2897" s="129">
        <v>4441141.45199585</v>
      </c>
      <c r="F2897" s="129">
        <v>24350</v>
      </c>
      <c r="G2897" s="129">
        <v>23675</v>
      </c>
      <c r="H2897" s="150" t="s">
        <v>340</v>
      </c>
    </row>
    <row r="2899" spans="4:8" ht="12.75">
      <c r="D2899" s="129">
        <v>4523770.993911743</v>
      </c>
      <c r="F2899" s="129">
        <v>24875</v>
      </c>
      <c r="G2899" s="129">
        <v>22500</v>
      </c>
      <c r="H2899" s="150" t="s">
        <v>341</v>
      </c>
    </row>
    <row r="2901" spans="1:10" ht="12.75">
      <c r="A2901" s="145" t="s">
        <v>1095</v>
      </c>
      <c r="C2901" s="151" t="s">
        <v>1096</v>
      </c>
      <c r="D2901" s="129">
        <v>4427933.688283284</v>
      </c>
      <c r="F2901" s="129">
        <v>24041.666666666664</v>
      </c>
      <c r="G2901" s="129">
        <v>23250</v>
      </c>
      <c r="H2901" s="129">
        <v>4404329.698813863</v>
      </c>
      <c r="I2901" s="129">
        <v>-0.0001</v>
      </c>
      <c r="J2901" s="129">
        <v>-0.0001</v>
      </c>
    </row>
    <row r="2902" spans="1:8" ht="12.75">
      <c r="A2902" s="128">
        <v>38389.244571759256</v>
      </c>
      <c r="C2902" s="151" t="s">
        <v>1097</v>
      </c>
      <c r="D2902" s="129">
        <v>103077.7893631795</v>
      </c>
      <c r="F2902" s="129">
        <v>1022.9654604791567</v>
      </c>
      <c r="G2902" s="129">
        <v>651.4407110397691</v>
      </c>
      <c r="H2902" s="129">
        <v>103077.7893631795</v>
      </c>
    </row>
    <row r="2904" spans="3:8" ht="12.75">
      <c r="C2904" s="151" t="s">
        <v>1098</v>
      </c>
      <c r="D2904" s="129">
        <v>2.32789821663167</v>
      </c>
      <c r="F2904" s="129">
        <v>4.254968986395108</v>
      </c>
      <c r="G2904" s="129">
        <v>2.801895531353846</v>
      </c>
      <c r="H2904" s="129">
        <v>2.3403740503563926</v>
      </c>
    </row>
    <row r="2905" spans="1:10" ht="12.75">
      <c r="A2905" s="145" t="s">
        <v>1087</v>
      </c>
      <c r="C2905" s="146" t="s">
        <v>1088</v>
      </c>
      <c r="D2905" s="146" t="s">
        <v>1089</v>
      </c>
      <c r="F2905" s="146" t="s">
        <v>1090</v>
      </c>
      <c r="G2905" s="146" t="s">
        <v>1091</v>
      </c>
      <c r="H2905" s="146" t="s">
        <v>1092</v>
      </c>
      <c r="I2905" s="147" t="s">
        <v>1093</v>
      </c>
      <c r="J2905" s="146" t="s">
        <v>1094</v>
      </c>
    </row>
    <row r="2906" spans="1:8" ht="12.75">
      <c r="A2906" s="148" t="s">
        <v>1225</v>
      </c>
      <c r="C2906" s="149">
        <v>288.1579999998212</v>
      </c>
      <c r="D2906" s="129">
        <v>349666.91776132584</v>
      </c>
      <c r="F2906" s="129">
        <v>4150</v>
      </c>
      <c r="G2906" s="129">
        <v>4140</v>
      </c>
      <c r="H2906" s="150" t="s">
        <v>342</v>
      </c>
    </row>
    <row r="2908" spans="4:8" ht="12.75">
      <c r="D2908" s="129">
        <v>383440.14382457733</v>
      </c>
      <c r="F2908" s="129">
        <v>4150</v>
      </c>
      <c r="G2908" s="129">
        <v>4140</v>
      </c>
      <c r="H2908" s="150" t="s">
        <v>343</v>
      </c>
    </row>
    <row r="2910" spans="4:8" ht="12.75">
      <c r="D2910" s="129">
        <v>380551.61248731613</v>
      </c>
      <c r="F2910" s="129">
        <v>4150</v>
      </c>
      <c r="G2910" s="129">
        <v>4140</v>
      </c>
      <c r="H2910" s="150" t="s">
        <v>344</v>
      </c>
    </row>
    <row r="2912" spans="1:10" ht="12.75">
      <c r="A2912" s="145" t="s">
        <v>1095</v>
      </c>
      <c r="C2912" s="151" t="s">
        <v>1096</v>
      </c>
      <c r="D2912" s="129">
        <v>371219.55802440643</v>
      </c>
      <c r="F2912" s="129">
        <v>4150</v>
      </c>
      <c r="G2912" s="129">
        <v>4140</v>
      </c>
      <c r="H2912" s="129">
        <v>367074.6354580347</v>
      </c>
      <c r="I2912" s="129">
        <v>-0.0001</v>
      </c>
      <c r="J2912" s="129">
        <v>-0.0001</v>
      </c>
    </row>
    <row r="2913" spans="1:8" ht="12.75">
      <c r="A2913" s="128">
        <v>38389.244988425926</v>
      </c>
      <c r="C2913" s="151" t="s">
        <v>1097</v>
      </c>
      <c r="D2913" s="129">
        <v>18720.92759598018</v>
      </c>
      <c r="H2913" s="129">
        <v>18720.92759598018</v>
      </c>
    </row>
    <row r="2915" spans="3:8" ht="12.75">
      <c r="C2915" s="151" t="s">
        <v>1098</v>
      </c>
      <c r="D2915" s="129">
        <v>5.043087625989077</v>
      </c>
      <c r="F2915" s="129">
        <v>0</v>
      </c>
      <c r="G2915" s="129">
        <v>0</v>
      </c>
      <c r="H2915" s="129">
        <v>5.100033014435949</v>
      </c>
    </row>
    <row r="2916" spans="1:10" ht="12.75">
      <c r="A2916" s="145" t="s">
        <v>1087</v>
      </c>
      <c r="C2916" s="146" t="s">
        <v>1088</v>
      </c>
      <c r="D2916" s="146" t="s">
        <v>1089</v>
      </c>
      <c r="F2916" s="146" t="s">
        <v>1090</v>
      </c>
      <c r="G2916" s="146" t="s">
        <v>1091</v>
      </c>
      <c r="H2916" s="146" t="s">
        <v>1092</v>
      </c>
      <c r="I2916" s="147" t="s">
        <v>1093</v>
      </c>
      <c r="J2916" s="146" t="s">
        <v>1094</v>
      </c>
    </row>
    <row r="2917" spans="1:8" ht="12.75">
      <c r="A2917" s="148" t="s">
        <v>1226</v>
      </c>
      <c r="C2917" s="149">
        <v>334.94100000010803</v>
      </c>
      <c r="D2917" s="129">
        <v>31308.946719378233</v>
      </c>
      <c r="F2917" s="129">
        <v>28500</v>
      </c>
      <c r="H2917" s="150" t="s">
        <v>345</v>
      </c>
    </row>
    <row r="2919" spans="4:8" ht="12.75">
      <c r="D2919" s="129">
        <v>31136.467563539743</v>
      </c>
      <c r="F2919" s="129">
        <v>28700</v>
      </c>
      <c r="H2919" s="150" t="s">
        <v>346</v>
      </c>
    </row>
    <row r="2921" spans="4:8" ht="12.75">
      <c r="D2921" s="129">
        <v>30985.413978785276</v>
      </c>
      <c r="F2921" s="129">
        <v>28300</v>
      </c>
      <c r="H2921" s="150" t="s">
        <v>347</v>
      </c>
    </row>
    <row r="2923" spans="1:10" ht="12.75">
      <c r="A2923" s="145" t="s">
        <v>1095</v>
      </c>
      <c r="C2923" s="151" t="s">
        <v>1096</v>
      </c>
      <c r="D2923" s="129">
        <v>31143.60942056775</v>
      </c>
      <c r="F2923" s="129">
        <v>28500</v>
      </c>
      <c r="H2923" s="129">
        <v>2643.609420567751</v>
      </c>
      <c r="I2923" s="129">
        <v>-0.0001</v>
      </c>
      <c r="J2923" s="129">
        <v>-0.0001</v>
      </c>
    </row>
    <row r="2924" spans="1:8" ht="12.75">
      <c r="A2924" s="128">
        <v>38389.24542824074</v>
      </c>
      <c r="C2924" s="151" t="s">
        <v>1097</v>
      </c>
      <c r="D2924" s="129">
        <v>161.88456736275964</v>
      </c>
      <c r="F2924" s="129">
        <v>200</v>
      </c>
      <c r="H2924" s="129">
        <v>161.88456736275964</v>
      </c>
    </row>
    <row r="2926" spans="3:8" ht="12.75">
      <c r="C2926" s="151" t="s">
        <v>1098</v>
      </c>
      <c r="D2926" s="129">
        <v>0.5198002748385627</v>
      </c>
      <c r="F2926" s="129">
        <v>0.7017543859649122</v>
      </c>
      <c r="H2926" s="129">
        <v>6.1236189470074125</v>
      </c>
    </row>
    <row r="2927" spans="1:10" ht="12.75">
      <c r="A2927" s="145" t="s">
        <v>1087</v>
      </c>
      <c r="C2927" s="146" t="s">
        <v>1088</v>
      </c>
      <c r="D2927" s="146" t="s">
        <v>1089</v>
      </c>
      <c r="F2927" s="146" t="s">
        <v>1090</v>
      </c>
      <c r="G2927" s="146" t="s">
        <v>1091</v>
      </c>
      <c r="H2927" s="146" t="s">
        <v>1092</v>
      </c>
      <c r="I2927" s="147" t="s">
        <v>1093</v>
      </c>
      <c r="J2927" s="146" t="s">
        <v>1094</v>
      </c>
    </row>
    <row r="2928" spans="1:8" ht="12.75">
      <c r="A2928" s="148" t="s">
        <v>1230</v>
      </c>
      <c r="C2928" s="149">
        <v>393.36599999992177</v>
      </c>
      <c r="D2928" s="129">
        <v>198311.9810271263</v>
      </c>
      <c r="F2928" s="129">
        <v>8200</v>
      </c>
      <c r="G2928" s="129">
        <v>8200</v>
      </c>
      <c r="H2928" s="150" t="s">
        <v>348</v>
      </c>
    </row>
    <row r="2930" spans="4:8" ht="12.75">
      <c r="D2930" s="129">
        <v>218761.38171172142</v>
      </c>
      <c r="F2930" s="129">
        <v>8200</v>
      </c>
      <c r="G2930" s="129">
        <v>8200</v>
      </c>
      <c r="H2930" s="150" t="s">
        <v>349</v>
      </c>
    </row>
    <row r="2932" spans="4:8" ht="12.75">
      <c r="D2932" s="129">
        <v>214631.55234456062</v>
      </c>
      <c r="F2932" s="129">
        <v>8200</v>
      </c>
      <c r="G2932" s="129">
        <v>8200</v>
      </c>
      <c r="H2932" s="150" t="s">
        <v>350</v>
      </c>
    </row>
    <row r="2934" spans="1:10" ht="12.75">
      <c r="A2934" s="145" t="s">
        <v>1095</v>
      </c>
      <c r="C2934" s="151" t="s">
        <v>1096</v>
      </c>
      <c r="D2934" s="129">
        <v>210568.30502780277</v>
      </c>
      <c r="F2934" s="129">
        <v>8200</v>
      </c>
      <c r="G2934" s="129">
        <v>8200</v>
      </c>
      <c r="H2934" s="129">
        <v>202368.30502780277</v>
      </c>
      <c r="I2934" s="129">
        <v>-0.0001</v>
      </c>
      <c r="J2934" s="129">
        <v>-0.0001</v>
      </c>
    </row>
    <row r="2935" spans="1:8" ht="12.75">
      <c r="A2935" s="128">
        <v>38389.24587962963</v>
      </c>
      <c r="C2935" s="151" t="s">
        <v>1097</v>
      </c>
      <c r="D2935" s="129">
        <v>10813.278002420462</v>
      </c>
      <c r="H2935" s="129">
        <v>10813.278002420462</v>
      </c>
    </row>
    <row r="2937" spans="3:8" ht="12.75">
      <c r="C2937" s="151" t="s">
        <v>1098</v>
      </c>
      <c r="D2937" s="129">
        <v>5.135282824731248</v>
      </c>
      <c r="F2937" s="129">
        <v>0</v>
      </c>
      <c r="G2937" s="129">
        <v>0</v>
      </c>
      <c r="H2937" s="129">
        <v>5.343365405434837</v>
      </c>
    </row>
    <row r="2938" spans="1:10" ht="12.75">
      <c r="A2938" s="145" t="s">
        <v>1087</v>
      </c>
      <c r="C2938" s="146" t="s">
        <v>1088</v>
      </c>
      <c r="D2938" s="146" t="s">
        <v>1089</v>
      </c>
      <c r="F2938" s="146" t="s">
        <v>1090</v>
      </c>
      <c r="G2938" s="146" t="s">
        <v>1091</v>
      </c>
      <c r="H2938" s="146" t="s">
        <v>1092</v>
      </c>
      <c r="I2938" s="147" t="s">
        <v>1093</v>
      </c>
      <c r="J2938" s="146" t="s">
        <v>1094</v>
      </c>
    </row>
    <row r="2939" spans="1:8" ht="12.75">
      <c r="A2939" s="148" t="s">
        <v>1224</v>
      </c>
      <c r="C2939" s="149">
        <v>396.15199999976903</v>
      </c>
      <c r="D2939" s="129">
        <v>283985.1435146332</v>
      </c>
      <c r="F2939" s="129">
        <v>75500</v>
      </c>
      <c r="G2939" s="129">
        <v>74800</v>
      </c>
      <c r="H2939" s="150" t="s">
        <v>351</v>
      </c>
    </row>
    <row r="2941" spans="4:8" ht="12.75">
      <c r="D2941" s="129">
        <v>305619.24015951157</v>
      </c>
      <c r="F2941" s="129">
        <v>74400</v>
      </c>
      <c r="G2941" s="129">
        <v>75200</v>
      </c>
      <c r="H2941" s="150" t="s">
        <v>352</v>
      </c>
    </row>
    <row r="2943" spans="4:8" ht="12.75">
      <c r="D2943" s="129">
        <v>296627.8689799309</v>
      </c>
      <c r="F2943" s="129">
        <v>74600</v>
      </c>
      <c r="G2943" s="129">
        <v>75500</v>
      </c>
      <c r="H2943" s="150" t="s">
        <v>353</v>
      </c>
    </row>
    <row r="2945" spans="1:10" ht="12.75">
      <c r="A2945" s="145" t="s">
        <v>1095</v>
      </c>
      <c r="C2945" s="151" t="s">
        <v>1096</v>
      </c>
      <c r="D2945" s="129">
        <v>295410.7508846919</v>
      </c>
      <c r="F2945" s="129">
        <v>74833.33333333333</v>
      </c>
      <c r="G2945" s="129">
        <v>75166.66666666667</v>
      </c>
      <c r="H2945" s="129">
        <v>220412.534475655</v>
      </c>
      <c r="I2945" s="129">
        <v>-0.0001</v>
      </c>
      <c r="J2945" s="129">
        <v>-0.0001</v>
      </c>
    </row>
    <row r="2946" spans="1:8" ht="12.75">
      <c r="A2946" s="128">
        <v>38389.246342592596</v>
      </c>
      <c r="C2946" s="151" t="s">
        <v>1097</v>
      </c>
      <c r="D2946" s="129">
        <v>10868.282603673282</v>
      </c>
      <c r="F2946" s="129">
        <v>585.9465277082315</v>
      </c>
      <c r="G2946" s="129">
        <v>351.1884584284246</v>
      </c>
      <c r="H2946" s="129">
        <v>10868.282603673282</v>
      </c>
    </row>
    <row r="2948" spans="3:8" ht="12.75">
      <c r="C2948" s="151" t="s">
        <v>1098</v>
      </c>
      <c r="D2948" s="129">
        <v>3.6790409865331934</v>
      </c>
      <c r="F2948" s="129">
        <v>0.7830020414809333</v>
      </c>
      <c r="G2948" s="129">
        <v>0.46721302673404613</v>
      </c>
      <c r="H2948" s="129">
        <v>4.930882279235217</v>
      </c>
    </row>
    <row r="2949" spans="1:10" ht="12.75">
      <c r="A2949" s="145" t="s">
        <v>1087</v>
      </c>
      <c r="C2949" s="146" t="s">
        <v>1088</v>
      </c>
      <c r="D2949" s="146" t="s">
        <v>1089</v>
      </c>
      <c r="F2949" s="146" t="s">
        <v>1090</v>
      </c>
      <c r="G2949" s="146" t="s">
        <v>1091</v>
      </c>
      <c r="H2949" s="146" t="s">
        <v>1092</v>
      </c>
      <c r="I2949" s="147" t="s">
        <v>1093</v>
      </c>
      <c r="J2949" s="146" t="s">
        <v>1094</v>
      </c>
    </row>
    <row r="2950" spans="1:8" ht="12.75">
      <c r="A2950" s="148" t="s">
        <v>1231</v>
      </c>
      <c r="C2950" s="149">
        <v>589.5920000001788</v>
      </c>
      <c r="D2950" s="129">
        <v>16031.209174200892</v>
      </c>
      <c r="F2950" s="129">
        <v>2120</v>
      </c>
      <c r="G2950" s="129">
        <v>2070</v>
      </c>
      <c r="H2950" s="150" t="s">
        <v>354</v>
      </c>
    </row>
    <row r="2952" spans="4:8" ht="12.75">
      <c r="D2952" s="129">
        <v>15830.567381888628</v>
      </c>
      <c r="F2952" s="129">
        <v>2100</v>
      </c>
      <c r="G2952" s="129">
        <v>2050</v>
      </c>
      <c r="H2952" s="150" t="s">
        <v>355</v>
      </c>
    </row>
    <row r="2954" spans="4:8" ht="12.75">
      <c r="D2954" s="129">
        <v>15872.798543587327</v>
      </c>
      <c r="F2954" s="129">
        <v>2110</v>
      </c>
      <c r="G2954" s="129">
        <v>2060</v>
      </c>
      <c r="H2954" s="150" t="s">
        <v>356</v>
      </c>
    </row>
    <row r="2956" spans="1:10" ht="12.75">
      <c r="A2956" s="145" t="s">
        <v>1095</v>
      </c>
      <c r="C2956" s="151" t="s">
        <v>1096</v>
      </c>
      <c r="D2956" s="129">
        <v>15911.525033225615</v>
      </c>
      <c r="F2956" s="129">
        <v>2110</v>
      </c>
      <c r="G2956" s="129">
        <v>2060</v>
      </c>
      <c r="H2956" s="129">
        <v>13826.525033225615</v>
      </c>
      <c r="I2956" s="129">
        <v>-0.0001</v>
      </c>
      <c r="J2956" s="129">
        <v>-0.0001</v>
      </c>
    </row>
    <row r="2957" spans="1:8" ht="12.75">
      <c r="A2957" s="128">
        <v>38389.24684027778</v>
      </c>
      <c r="C2957" s="151" t="s">
        <v>1097</v>
      </c>
      <c r="D2957" s="129">
        <v>105.77848531375085</v>
      </c>
      <c r="F2957" s="129">
        <v>10</v>
      </c>
      <c r="G2957" s="129">
        <v>10</v>
      </c>
      <c r="H2957" s="129">
        <v>105.77848531375085</v>
      </c>
    </row>
    <row r="2959" spans="3:8" ht="12.75">
      <c r="C2959" s="151" t="s">
        <v>1098</v>
      </c>
      <c r="D2959" s="129">
        <v>0.6647916217513391</v>
      </c>
      <c r="F2959" s="129">
        <v>0.47393364928909953</v>
      </c>
      <c r="G2959" s="129">
        <v>0.48543689320388345</v>
      </c>
      <c r="H2959" s="129">
        <v>0.7650402762773837</v>
      </c>
    </row>
    <row r="2960" spans="1:10" ht="12.75">
      <c r="A2960" s="145" t="s">
        <v>1087</v>
      </c>
      <c r="C2960" s="146" t="s">
        <v>1088</v>
      </c>
      <c r="D2960" s="146" t="s">
        <v>1089</v>
      </c>
      <c r="F2960" s="146" t="s">
        <v>1090</v>
      </c>
      <c r="G2960" s="146" t="s">
        <v>1091</v>
      </c>
      <c r="H2960" s="146" t="s">
        <v>1092</v>
      </c>
      <c r="I2960" s="147" t="s">
        <v>1093</v>
      </c>
      <c r="J2960" s="146" t="s">
        <v>1094</v>
      </c>
    </row>
    <row r="2961" spans="1:8" ht="12.75">
      <c r="A2961" s="148" t="s">
        <v>1232</v>
      </c>
      <c r="C2961" s="149">
        <v>766.4900000002235</v>
      </c>
      <c r="D2961" s="129">
        <v>1857</v>
      </c>
      <c r="F2961" s="129">
        <v>1592</v>
      </c>
      <c r="G2961" s="129">
        <v>1522</v>
      </c>
      <c r="H2961" s="150" t="s">
        <v>357</v>
      </c>
    </row>
    <row r="2963" spans="4:8" ht="12.75">
      <c r="D2963" s="129">
        <v>2059.4272326380014</v>
      </c>
      <c r="F2963" s="129">
        <v>1729.9999999981374</v>
      </c>
      <c r="G2963" s="129">
        <v>1781</v>
      </c>
      <c r="H2963" s="150" t="s">
        <v>358</v>
      </c>
    </row>
    <row r="2965" spans="4:8" ht="12.75">
      <c r="D2965" s="129">
        <v>1984.8881694022566</v>
      </c>
      <c r="F2965" s="129">
        <v>1748.0000000018626</v>
      </c>
      <c r="G2965" s="129">
        <v>1663</v>
      </c>
      <c r="H2965" s="150" t="s">
        <v>359</v>
      </c>
    </row>
    <row r="2967" spans="1:10" ht="12.75">
      <c r="A2967" s="145" t="s">
        <v>1095</v>
      </c>
      <c r="C2967" s="151" t="s">
        <v>1096</v>
      </c>
      <c r="D2967" s="129">
        <v>1967.1051340134195</v>
      </c>
      <c r="F2967" s="129">
        <v>1690</v>
      </c>
      <c r="G2967" s="129">
        <v>1655.3333333333335</v>
      </c>
      <c r="H2967" s="129">
        <v>295.11489011098035</v>
      </c>
      <c r="I2967" s="129">
        <v>-0.0001</v>
      </c>
      <c r="J2967" s="129">
        <v>-0.0001</v>
      </c>
    </row>
    <row r="2968" spans="1:8" ht="12.75">
      <c r="A2968" s="128">
        <v>38389.24733796297</v>
      </c>
      <c r="C2968" s="151" t="s">
        <v>1097</v>
      </c>
      <c r="D2968" s="129">
        <v>102.37857876088844</v>
      </c>
      <c r="F2968" s="129">
        <v>85.34635317360302</v>
      </c>
      <c r="G2968" s="129">
        <v>129.67009421348214</v>
      </c>
      <c r="H2968" s="129">
        <v>102.37857876088844</v>
      </c>
    </row>
    <row r="2970" spans="3:8" ht="12.75">
      <c r="C2970" s="151" t="s">
        <v>1098</v>
      </c>
      <c r="D2970" s="129">
        <v>5.204530098094393</v>
      </c>
      <c r="F2970" s="129">
        <v>5.0500800694439665</v>
      </c>
      <c r="G2970" s="129">
        <v>7.833473271052083</v>
      </c>
      <c r="H2970" s="129">
        <v>34.691092246273364</v>
      </c>
    </row>
    <row r="2971" spans="1:16" ht="12.75">
      <c r="A2971" s="139" t="s">
        <v>1177</v>
      </c>
      <c r="B2971" s="134" t="s">
        <v>360</v>
      </c>
      <c r="D2971" s="139" t="s">
        <v>1178</v>
      </c>
      <c r="E2971" s="134" t="s">
        <v>1179</v>
      </c>
      <c r="F2971" s="135" t="s">
        <v>1256</v>
      </c>
      <c r="G2971" s="140" t="s">
        <v>1181</v>
      </c>
      <c r="H2971" s="141">
        <v>2</v>
      </c>
      <c r="I2971" s="142" t="s">
        <v>1182</v>
      </c>
      <c r="J2971" s="141">
        <v>11</v>
      </c>
      <c r="K2971" s="140" t="s">
        <v>1183</v>
      </c>
      <c r="L2971" s="143">
        <v>1</v>
      </c>
      <c r="M2971" s="140" t="s">
        <v>1184</v>
      </c>
      <c r="N2971" s="144">
        <v>1</v>
      </c>
      <c r="O2971" s="140" t="s">
        <v>1185</v>
      </c>
      <c r="P2971" s="144">
        <v>1</v>
      </c>
    </row>
    <row r="2973" spans="1:10" ht="12.75">
      <c r="A2973" s="145" t="s">
        <v>1087</v>
      </c>
      <c r="C2973" s="146" t="s">
        <v>1088</v>
      </c>
      <c r="D2973" s="146" t="s">
        <v>1089</v>
      </c>
      <c r="F2973" s="146" t="s">
        <v>1090</v>
      </c>
      <c r="G2973" s="146" t="s">
        <v>1091</v>
      </c>
      <c r="H2973" s="146" t="s">
        <v>1092</v>
      </c>
      <c r="I2973" s="147" t="s">
        <v>1093</v>
      </c>
      <c r="J2973" s="146" t="s">
        <v>1094</v>
      </c>
    </row>
    <row r="2974" spans="1:8" ht="12.75">
      <c r="A2974" s="148" t="s">
        <v>1209</v>
      </c>
      <c r="C2974" s="149">
        <v>178.2290000000503</v>
      </c>
      <c r="D2974" s="129">
        <v>298.94750714022666</v>
      </c>
      <c r="F2974" s="129">
        <v>273</v>
      </c>
      <c r="G2974" s="129">
        <v>250</v>
      </c>
      <c r="H2974" s="150" t="s">
        <v>361</v>
      </c>
    </row>
    <row r="2976" spans="4:8" ht="12.75">
      <c r="D2976" s="129">
        <v>278.5</v>
      </c>
      <c r="F2976" s="129">
        <v>302</v>
      </c>
      <c r="G2976" s="129">
        <v>253</v>
      </c>
      <c r="H2976" s="150" t="s">
        <v>362</v>
      </c>
    </row>
    <row r="2978" spans="4:8" ht="12.75">
      <c r="D2978" s="129">
        <v>280.38936851080507</v>
      </c>
      <c r="F2978" s="129">
        <v>269</v>
      </c>
      <c r="G2978" s="129">
        <v>250</v>
      </c>
      <c r="H2978" s="150" t="s">
        <v>363</v>
      </c>
    </row>
    <row r="2980" spans="1:8" ht="12.75">
      <c r="A2980" s="145" t="s">
        <v>1095</v>
      </c>
      <c r="C2980" s="151" t="s">
        <v>1096</v>
      </c>
      <c r="D2980" s="129">
        <v>285.94562521701056</v>
      </c>
      <c r="F2980" s="129">
        <v>281.3333333333333</v>
      </c>
      <c r="G2980" s="129">
        <v>251</v>
      </c>
      <c r="H2980" s="129">
        <v>26.18830304127836</v>
      </c>
    </row>
    <row r="2981" spans="1:8" ht="12.75">
      <c r="A2981" s="128">
        <v>38389.24961805555</v>
      </c>
      <c r="C2981" s="151" t="s">
        <v>1097</v>
      </c>
      <c r="D2981" s="129">
        <v>11.299518949996974</v>
      </c>
      <c r="F2981" s="129">
        <v>18.009256878986797</v>
      </c>
      <c r="G2981" s="129">
        <v>1.7320508075688776</v>
      </c>
      <c r="H2981" s="129">
        <v>11.299518949996974</v>
      </c>
    </row>
    <row r="2983" spans="3:8" ht="12.75">
      <c r="C2983" s="151" t="s">
        <v>1098</v>
      </c>
      <c r="D2983" s="129">
        <v>3.9516320424281766</v>
      </c>
      <c r="F2983" s="129">
        <v>6.401394625232275</v>
      </c>
      <c r="G2983" s="129">
        <v>0.690060082696764</v>
      </c>
      <c r="H2983" s="129">
        <v>43.14719793866184</v>
      </c>
    </row>
    <row r="2984" spans="1:10" ht="12.75">
      <c r="A2984" s="145" t="s">
        <v>1087</v>
      </c>
      <c r="C2984" s="146" t="s">
        <v>1088</v>
      </c>
      <c r="D2984" s="146" t="s">
        <v>1089</v>
      </c>
      <c r="F2984" s="146" t="s">
        <v>1090</v>
      </c>
      <c r="G2984" s="146" t="s">
        <v>1091</v>
      </c>
      <c r="H2984" s="146" t="s">
        <v>1092</v>
      </c>
      <c r="I2984" s="147" t="s">
        <v>1093</v>
      </c>
      <c r="J2984" s="146" t="s">
        <v>1094</v>
      </c>
    </row>
    <row r="2985" spans="1:8" ht="12.75">
      <c r="A2985" s="148" t="s">
        <v>1225</v>
      </c>
      <c r="C2985" s="149">
        <v>251.61100000003353</v>
      </c>
      <c r="D2985" s="129">
        <v>3750220.24723053</v>
      </c>
      <c r="F2985" s="129">
        <v>27500</v>
      </c>
      <c r="G2985" s="129">
        <v>24600</v>
      </c>
      <c r="H2985" s="150" t="s">
        <v>364</v>
      </c>
    </row>
    <row r="2987" spans="4:8" ht="12.75">
      <c r="D2987" s="129">
        <v>3738617.752101898</v>
      </c>
      <c r="F2987" s="129">
        <v>29200</v>
      </c>
      <c r="G2987" s="129">
        <v>24300</v>
      </c>
      <c r="H2987" s="150" t="s">
        <v>365</v>
      </c>
    </row>
    <row r="2989" spans="4:8" ht="12.75">
      <c r="D2989" s="129">
        <v>3826417.3520507812</v>
      </c>
      <c r="F2989" s="129">
        <v>29300</v>
      </c>
      <c r="G2989" s="129">
        <v>24800</v>
      </c>
      <c r="H2989" s="150" t="s">
        <v>366</v>
      </c>
    </row>
    <row r="2991" spans="1:10" ht="12.75">
      <c r="A2991" s="145" t="s">
        <v>1095</v>
      </c>
      <c r="C2991" s="151" t="s">
        <v>1096</v>
      </c>
      <c r="D2991" s="129">
        <v>3771751.783794403</v>
      </c>
      <c r="F2991" s="129">
        <v>28666.666666666664</v>
      </c>
      <c r="G2991" s="129">
        <v>24566.666666666664</v>
      </c>
      <c r="H2991" s="129">
        <v>3745155.325232885</v>
      </c>
      <c r="I2991" s="129">
        <v>-0.0001</v>
      </c>
      <c r="J2991" s="129">
        <v>-0.0001</v>
      </c>
    </row>
    <row r="2992" spans="1:8" ht="12.75">
      <c r="A2992" s="128">
        <v>38389.250127314815</v>
      </c>
      <c r="C2992" s="151" t="s">
        <v>1097</v>
      </c>
      <c r="D2992" s="129">
        <v>47695.888060642435</v>
      </c>
      <c r="F2992" s="129">
        <v>1011.5993936995678</v>
      </c>
      <c r="G2992" s="129">
        <v>251.66114784235833</v>
      </c>
      <c r="H2992" s="129">
        <v>47695.888060642435</v>
      </c>
    </row>
    <row r="2994" spans="3:8" ht="12.75">
      <c r="C2994" s="151" t="s">
        <v>1098</v>
      </c>
      <c r="D2994" s="129">
        <v>1.2645553258719509</v>
      </c>
      <c r="F2994" s="129">
        <v>3.528835094300819</v>
      </c>
      <c r="G2994" s="129">
        <v>1.0244008731710652</v>
      </c>
      <c r="H2994" s="129">
        <v>1.2735356458861038</v>
      </c>
    </row>
    <row r="2995" spans="1:10" ht="12.75">
      <c r="A2995" s="145" t="s">
        <v>1087</v>
      </c>
      <c r="C2995" s="146" t="s">
        <v>1088</v>
      </c>
      <c r="D2995" s="146" t="s">
        <v>1089</v>
      </c>
      <c r="F2995" s="146" t="s">
        <v>1090</v>
      </c>
      <c r="G2995" s="146" t="s">
        <v>1091</v>
      </c>
      <c r="H2995" s="146" t="s">
        <v>1092</v>
      </c>
      <c r="I2995" s="147" t="s">
        <v>1093</v>
      </c>
      <c r="J2995" s="146" t="s">
        <v>1094</v>
      </c>
    </row>
    <row r="2996" spans="1:8" ht="12.75">
      <c r="A2996" s="148" t="s">
        <v>1228</v>
      </c>
      <c r="C2996" s="149">
        <v>257.6099999998696</v>
      </c>
      <c r="D2996" s="129">
        <v>193719.7223227024</v>
      </c>
      <c r="F2996" s="129">
        <v>11080</v>
      </c>
      <c r="G2996" s="129">
        <v>10005</v>
      </c>
      <c r="H2996" s="150" t="s">
        <v>367</v>
      </c>
    </row>
    <row r="2998" spans="4:8" ht="12.75">
      <c r="D2998" s="129">
        <v>197716.7805917263</v>
      </c>
      <c r="F2998" s="129">
        <v>11052.5</v>
      </c>
      <c r="G2998" s="129">
        <v>10077.5</v>
      </c>
      <c r="H2998" s="150" t="s">
        <v>368</v>
      </c>
    </row>
    <row r="3000" spans="4:8" ht="12.75">
      <c r="D3000" s="129">
        <v>195236.09187960625</v>
      </c>
      <c r="F3000" s="129">
        <v>11015</v>
      </c>
      <c r="G3000" s="129">
        <v>10097.5</v>
      </c>
      <c r="H3000" s="150" t="s">
        <v>147</v>
      </c>
    </row>
    <row r="3002" spans="1:10" ht="12.75">
      <c r="A3002" s="145" t="s">
        <v>1095</v>
      </c>
      <c r="C3002" s="151" t="s">
        <v>1096</v>
      </c>
      <c r="D3002" s="129">
        <v>195557.53159801167</v>
      </c>
      <c r="F3002" s="129">
        <v>11049.166666666668</v>
      </c>
      <c r="G3002" s="129">
        <v>10060</v>
      </c>
      <c r="H3002" s="129">
        <v>185002.9482646783</v>
      </c>
      <c r="I3002" s="129">
        <v>-0.0001</v>
      </c>
      <c r="J3002" s="129">
        <v>-0.0001</v>
      </c>
    </row>
    <row r="3003" spans="1:8" ht="12.75">
      <c r="A3003" s="128">
        <v>38389.25077546296</v>
      </c>
      <c r="C3003" s="151" t="s">
        <v>1097</v>
      </c>
      <c r="D3003" s="129">
        <v>2017.8234117264717</v>
      </c>
      <c r="F3003" s="129">
        <v>32.62795325075315</v>
      </c>
      <c r="G3003" s="129">
        <v>48.66980583482947</v>
      </c>
      <c r="H3003" s="129">
        <v>2017.8234117264717</v>
      </c>
    </row>
    <row r="3005" spans="3:8" ht="12.75">
      <c r="C3005" s="151" t="s">
        <v>1098</v>
      </c>
      <c r="D3005" s="129">
        <v>1.031831090951952</v>
      </c>
      <c r="F3005" s="129">
        <v>0.29529786485333576</v>
      </c>
      <c r="G3005" s="129">
        <v>0.48379528662852345</v>
      </c>
      <c r="H3005" s="129">
        <v>1.0906979757098958</v>
      </c>
    </row>
    <row r="3006" spans="1:10" ht="12.75">
      <c r="A3006" s="145" t="s">
        <v>1087</v>
      </c>
      <c r="C3006" s="146" t="s">
        <v>1088</v>
      </c>
      <c r="D3006" s="146" t="s">
        <v>1089</v>
      </c>
      <c r="F3006" s="146" t="s">
        <v>1090</v>
      </c>
      <c r="G3006" s="146" t="s">
        <v>1091</v>
      </c>
      <c r="H3006" s="146" t="s">
        <v>1092</v>
      </c>
      <c r="I3006" s="147" t="s">
        <v>1093</v>
      </c>
      <c r="J3006" s="146" t="s">
        <v>1094</v>
      </c>
    </row>
    <row r="3007" spans="1:8" ht="12.75">
      <c r="A3007" s="148" t="s">
        <v>1227</v>
      </c>
      <c r="C3007" s="149">
        <v>259.9399999999441</v>
      </c>
      <c r="D3007" s="129">
        <v>1282917.593711853</v>
      </c>
      <c r="F3007" s="129">
        <v>18975</v>
      </c>
      <c r="G3007" s="129">
        <v>18025</v>
      </c>
      <c r="H3007" s="150" t="s">
        <v>148</v>
      </c>
    </row>
    <row r="3009" spans="4:8" ht="12.75">
      <c r="D3009" s="129">
        <v>1271361.8235759735</v>
      </c>
      <c r="F3009" s="129">
        <v>18950</v>
      </c>
      <c r="G3009" s="129">
        <v>17975</v>
      </c>
      <c r="H3009" s="150" t="s">
        <v>149</v>
      </c>
    </row>
    <row r="3011" spans="4:8" ht="12.75">
      <c r="D3011" s="129">
        <v>1236704.5538864136</v>
      </c>
      <c r="F3011" s="129">
        <v>18800</v>
      </c>
      <c r="G3011" s="129">
        <v>17950</v>
      </c>
      <c r="H3011" s="150" t="s">
        <v>150</v>
      </c>
    </row>
    <row r="3013" spans="1:10" ht="12.75">
      <c r="A3013" s="145" t="s">
        <v>1095</v>
      </c>
      <c r="C3013" s="151" t="s">
        <v>1096</v>
      </c>
      <c r="D3013" s="129">
        <v>1263661.3237247467</v>
      </c>
      <c r="F3013" s="129">
        <v>18908.333333333332</v>
      </c>
      <c r="G3013" s="129">
        <v>17983.333333333332</v>
      </c>
      <c r="H3013" s="129">
        <v>1245210.8186742417</v>
      </c>
      <c r="I3013" s="129">
        <v>-0.0001</v>
      </c>
      <c r="J3013" s="129">
        <v>-0.0001</v>
      </c>
    </row>
    <row r="3014" spans="1:8" ht="12.75">
      <c r="A3014" s="128">
        <v>38389.25144675926</v>
      </c>
      <c r="C3014" s="151" t="s">
        <v>1097</v>
      </c>
      <c r="D3014" s="129">
        <v>24049.626524040523</v>
      </c>
      <c r="F3014" s="129">
        <v>94.64847243000457</v>
      </c>
      <c r="G3014" s="129">
        <v>38.188130791298676</v>
      </c>
      <c r="H3014" s="129">
        <v>24049.626524040523</v>
      </c>
    </row>
    <row r="3016" spans="3:8" ht="12.75">
      <c r="C3016" s="151" t="s">
        <v>1098</v>
      </c>
      <c r="D3016" s="129">
        <v>1.9031702618825315</v>
      </c>
      <c r="F3016" s="129">
        <v>0.5005648608021395</v>
      </c>
      <c r="G3016" s="129">
        <v>0.21235290523428366</v>
      </c>
      <c r="H3016" s="129">
        <v>1.9313698663207746</v>
      </c>
    </row>
    <row r="3017" spans="1:10" ht="12.75">
      <c r="A3017" s="145" t="s">
        <v>1087</v>
      </c>
      <c r="C3017" s="146" t="s">
        <v>1088</v>
      </c>
      <c r="D3017" s="146" t="s">
        <v>1089</v>
      </c>
      <c r="F3017" s="146" t="s">
        <v>1090</v>
      </c>
      <c r="G3017" s="146" t="s">
        <v>1091</v>
      </c>
      <c r="H3017" s="146" t="s">
        <v>1092</v>
      </c>
      <c r="I3017" s="147" t="s">
        <v>1093</v>
      </c>
      <c r="J3017" s="146" t="s">
        <v>1094</v>
      </c>
    </row>
    <row r="3018" spans="1:8" ht="12.75">
      <c r="A3018" s="148" t="s">
        <v>1229</v>
      </c>
      <c r="C3018" s="149">
        <v>285.2129999999888</v>
      </c>
      <c r="D3018" s="129">
        <v>546458.4913978577</v>
      </c>
      <c r="F3018" s="129">
        <v>11225</v>
      </c>
      <c r="G3018" s="129">
        <v>11200</v>
      </c>
      <c r="H3018" s="150" t="s">
        <v>151</v>
      </c>
    </row>
    <row r="3020" spans="4:8" ht="12.75">
      <c r="D3020" s="129">
        <v>529635.935415268</v>
      </c>
      <c r="F3020" s="129">
        <v>11350</v>
      </c>
      <c r="G3020" s="129">
        <v>11150</v>
      </c>
      <c r="H3020" s="150" t="s">
        <v>152</v>
      </c>
    </row>
    <row r="3022" spans="4:8" ht="12.75">
      <c r="D3022" s="129">
        <v>551394.5098428726</v>
      </c>
      <c r="F3022" s="129">
        <v>11225</v>
      </c>
      <c r="G3022" s="129">
        <v>11225</v>
      </c>
      <c r="H3022" s="150" t="s">
        <v>153</v>
      </c>
    </row>
    <row r="3024" spans="1:10" ht="12.75">
      <c r="A3024" s="145" t="s">
        <v>1095</v>
      </c>
      <c r="C3024" s="151" t="s">
        <v>1096</v>
      </c>
      <c r="D3024" s="129">
        <v>542496.3122186661</v>
      </c>
      <c r="F3024" s="129">
        <v>11266.666666666668</v>
      </c>
      <c r="G3024" s="129">
        <v>11191.666666666668</v>
      </c>
      <c r="H3024" s="129">
        <v>531271.109707528</v>
      </c>
      <c r="I3024" s="129">
        <v>-0.0001</v>
      </c>
      <c r="J3024" s="129">
        <v>-0.0001</v>
      </c>
    </row>
    <row r="3025" spans="1:8" ht="12.75">
      <c r="A3025" s="128">
        <v>38389.25212962963</v>
      </c>
      <c r="C3025" s="151" t="s">
        <v>1097</v>
      </c>
      <c r="D3025" s="129">
        <v>11407.586868679035</v>
      </c>
      <c r="F3025" s="129">
        <v>72.16878364870323</v>
      </c>
      <c r="G3025" s="129">
        <v>38.188130791298676</v>
      </c>
      <c r="H3025" s="129">
        <v>11407.586868679035</v>
      </c>
    </row>
    <row r="3027" spans="3:8" ht="12.75">
      <c r="C3027" s="151" t="s">
        <v>1098</v>
      </c>
      <c r="D3027" s="129">
        <v>2.1027952839024895</v>
      </c>
      <c r="F3027" s="129">
        <v>0.6405513341600877</v>
      </c>
      <c r="G3027" s="129">
        <v>0.3412193369289532</v>
      </c>
      <c r="H3027" s="129">
        <v>2.1472251474316133</v>
      </c>
    </row>
    <row r="3028" spans="1:10" ht="12.75">
      <c r="A3028" s="145" t="s">
        <v>1087</v>
      </c>
      <c r="C3028" s="146" t="s">
        <v>1088</v>
      </c>
      <c r="D3028" s="146" t="s">
        <v>1089</v>
      </c>
      <c r="F3028" s="146" t="s">
        <v>1090</v>
      </c>
      <c r="G3028" s="146" t="s">
        <v>1091</v>
      </c>
      <c r="H3028" s="146" t="s">
        <v>1092</v>
      </c>
      <c r="I3028" s="147" t="s">
        <v>1093</v>
      </c>
      <c r="J3028" s="146" t="s">
        <v>1094</v>
      </c>
    </row>
    <row r="3029" spans="1:8" ht="12.75">
      <c r="A3029" s="148" t="s">
        <v>1225</v>
      </c>
      <c r="C3029" s="149">
        <v>288.1579999998212</v>
      </c>
      <c r="D3029" s="129">
        <v>372385.7980790138</v>
      </c>
      <c r="F3029" s="129">
        <v>4190</v>
      </c>
      <c r="G3029" s="129">
        <v>4090.0000000037253</v>
      </c>
      <c r="H3029" s="150" t="s">
        <v>154</v>
      </c>
    </row>
    <row r="3031" spans="4:8" ht="12.75">
      <c r="D3031" s="129">
        <v>385533.4711403847</v>
      </c>
      <c r="F3031" s="129">
        <v>4190</v>
      </c>
      <c r="G3031" s="129">
        <v>4090.0000000037253</v>
      </c>
      <c r="H3031" s="150" t="s">
        <v>155</v>
      </c>
    </row>
    <row r="3033" spans="4:8" ht="12.75">
      <c r="D3033" s="129">
        <v>380034.45961761475</v>
      </c>
      <c r="F3033" s="129">
        <v>4190</v>
      </c>
      <c r="G3033" s="129">
        <v>4090.0000000037253</v>
      </c>
      <c r="H3033" s="150" t="s">
        <v>156</v>
      </c>
    </row>
    <row r="3035" spans="1:10" ht="12.75">
      <c r="A3035" s="145" t="s">
        <v>1095</v>
      </c>
      <c r="C3035" s="151" t="s">
        <v>1096</v>
      </c>
      <c r="D3035" s="129">
        <v>379317.9096123377</v>
      </c>
      <c r="F3035" s="129">
        <v>4190</v>
      </c>
      <c r="G3035" s="129">
        <v>4090.0000000037253</v>
      </c>
      <c r="H3035" s="129">
        <v>375178.683948619</v>
      </c>
      <c r="I3035" s="129">
        <v>-0.0001</v>
      </c>
      <c r="J3035" s="129">
        <v>-0.0001</v>
      </c>
    </row>
    <row r="3036" spans="1:8" ht="12.75">
      <c r="A3036" s="128">
        <v>38389.252546296295</v>
      </c>
      <c r="C3036" s="151" t="s">
        <v>1097</v>
      </c>
      <c r="D3036" s="129">
        <v>6603.060628580774</v>
      </c>
      <c r="G3036" s="129">
        <v>5.638186222554939E-05</v>
      </c>
      <c r="H3036" s="129">
        <v>6603.060628580774</v>
      </c>
    </row>
    <row r="3038" spans="3:8" ht="12.75">
      <c r="C3038" s="151" t="s">
        <v>1098</v>
      </c>
      <c r="D3038" s="129">
        <v>1.740772175858792</v>
      </c>
      <c r="F3038" s="129">
        <v>0</v>
      </c>
      <c r="G3038" s="129">
        <v>1.3785296387652332E-06</v>
      </c>
      <c r="H3038" s="129">
        <v>1.7599775549841925</v>
      </c>
    </row>
    <row r="3039" spans="1:10" ht="12.75">
      <c r="A3039" s="145" t="s">
        <v>1087</v>
      </c>
      <c r="C3039" s="146" t="s">
        <v>1088</v>
      </c>
      <c r="D3039" s="146" t="s">
        <v>1089</v>
      </c>
      <c r="F3039" s="146" t="s">
        <v>1090</v>
      </c>
      <c r="G3039" s="146" t="s">
        <v>1091</v>
      </c>
      <c r="H3039" s="146" t="s">
        <v>1092</v>
      </c>
      <c r="I3039" s="147" t="s">
        <v>1093</v>
      </c>
      <c r="J3039" s="146" t="s">
        <v>1094</v>
      </c>
    </row>
    <row r="3040" spans="1:8" ht="12.75">
      <c r="A3040" s="148" t="s">
        <v>1226</v>
      </c>
      <c r="C3040" s="149">
        <v>334.94100000010803</v>
      </c>
      <c r="D3040" s="129">
        <v>117945.57417726517</v>
      </c>
      <c r="F3040" s="129">
        <v>28800</v>
      </c>
      <c r="H3040" s="150" t="s">
        <v>157</v>
      </c>
    </row>
    <row r="3042" spans="4:8" ht="12.75">
      <c r="D3042" s="129">
        <v>116373.11731731892</v>
      </c>
      <c r="F3042" s="129">
        <v>29200</v>
      </c>
      <c r="H3042" s="150" t="s">
        <v>158</v>
      </c>
    </row>
    <row r="3044" spans="4:8" ht="12.75">
      <c r="D3044" s="129">
        <v>122095.45937204361</v>
      </c>
      <c r="F3044" s="129">
        <v>29200</v>
      </c>
      <c r="H3044" s="150" t="s">
        <v>159</v>
      </c>
    </row>
    <row r="3046" spans="1:10" ht="12.75">
      <c r="A3046" s="145" t="s">
        <v>1095</v>
      </c>
      <c r="C3046" s="151" t="s">
        <v>1096</v>
      </c>
      <c r="D3046" s="129">
        <v>118804.71695554256</v>
      </c>
      <c r="F3046" s="129">
        <v>29066.666666666664</v>
      </c>
      <c r="H3046" s="129">
        <v>89738.05028887591</v>
      </c>
      <c r="I3046" s="129">
        <v>-0.0001</v>
      </c>
      <c r="J3046" s="129">
        <v>-0.0001</v>
      </c>
    </row>
    <row r="3047" spans="1:8" ht="12.75">
      <c r="A3047" s="128">
        <v>38389.25298611111</v>
      </c>
      <c r="C3047" s="151" t="s">
        <v>1097</v>
      </c>
      <c r="D3047" s="129">
        <v>2956.331237009254</v>
      </c>
      <c r="F3047" s="129">
        <v>230.94010767585027</v>
      </c>
      <c r="H3047" s="129">
        <v>2956.331237009254</v>
      </c>
    </row>
    <row r="3049" spans="3:8" ht="12.75">
      <c r="C3049" s="151" t="s">
        <v>1098</v>
      </c>
      <c r="D3049" s="129">
        <v>2.488395505470991</v>
      </c>
      <c r="F3049" s="129">
        <v>0.7945187190682923</v>
      </c>
      <c r="H3049" s="129">
        <v>3.294401012159862</v>
      </c>
    </row>
    <row r="3050" spans="1:10" ht="12.75">
      <c r="A3050" s="145" t="s">
        <v>1087</v>
      </c>
      <c r="C3050" s="146" t="s">
        <v>1088</v>
      </c>
      <c r="D3050" s="146" t="s">
        <v>1089</v>
      </c>
      <c r="F3050" s="146" t="s">
        <v>1090</v>
      </c>
      <c r="G3050" s="146" t="s">
        <v>1091</v>
      </c>
      <c r="H3050" s="146" t="s">
        <v>1092</v>
      </c>
      <c r="I3050" s="147" t="s">
        <v>1093</v>
      </c>
      <c r="J3050" s="146" t="s">
        <v>1094</v>
      </c>
    </row>
    <row r="3051" spans="1:8" ht="12.75">
      <c r="A3051" s="148" t="s">
        <v>1230</v>
      </c>
      <c r="C3051" s="149">
        <v>393.36599999992177</v>
      </c>
      <c r="D3051" s="129">
        <v>3505492.3592834473</v>
      </c>
      <c r="F3051" s="129">
        <v>13100</v>
      </c>
      <c r="G3051" s="129">
        <v>13800</v>
      </c>
      <c r="H3051" s="150" t="s">
        <v>160</v>
      </c>
    </row>
    <row r="3053" spans="4:8" ht="12.75">
      <c r="D3053" s="129">
        <v>3363114.8759536743</v>
      </c>
      <c r="F3053" s="129">
        <v>13900</v>
      </c>
      <c r="G3053" s="129">
        <v>15200</v>
      </c>
      <c r="H3053" s="150" t="s">
        <v>161</v>
      </c>
    </row>
    <row r="3055" spans="4:8" ht="12.75">
      <c r="D3055" s="129">
        <v>3387677.7320632935</v>
      </c>
      <c r="F3055" s="129">
        <v>13400</v>
      </c>
      <c r="G3055" s="129">
        <v>13600</v>
      </c>
      <c r="H3055" s="150" t="s">
        <v>162</v>
      </c>
    </row>
    <row r="3057" spans="1:10" ht="12.75">
      <c r="A3057" s="145" t="s">
        <v>1095</v>
      </c>
      <c r="C3057" s="151" t="s">
        <v>1096</v>
      </c>
      <c r="D3057" s="129">
        <v>3418761.6557668047</v>
      </c>
      <c r="F3057" s="129">
        <v>13466.666666666668</v>
      </c>
      <c r="G3057" s="129">
        <v>14200</v>
      </c>
      <c r="H3057" s="129">
        <v>3404928.3224334717</v>
      </c>
      <c r="I3057" s="129">
        <v>-0.0001</v>
      </c>
      <c r="J3057" s="129">
        <v>-0.0001</v>
      </c>
    </row>
    <row r="3058" spans="1:8" ht="12.75">
      <c r="A3058" s="128">
        <v>38389.2534375</v>
      </c>
      <c r="C3058" s="151" t="s">
        <v>1097</v>
      </c>
      <c r="D3058" s="129">
        <v>76108.44023124725</v>
      </c>
      <c r="F3058" s="129">
        <v>404.14518843273805</v>
      </c>
      <c r="G3058" s="129">
        <v>871.7797887081347</v>
      </c>
      <c r="H3058" s="129">
        <v>76108.44023124725</v>
      </c>
    </row>
    <row r="3060" spans="3:8" ht="12.75">
      <c r="C3060" s="151" t="s">
        <v>1098</v>
      </c>
      <c r="D3060" s="129">
        <v>2.22619907131773</v>
      </c>
      <c r="F3060" s="129">
        <v>3.0010781319262723</v>
      </c>
      <c r="G3060" s="129">
        <v>6.139294286677007</v>
      </c>
      <c r="H3060" s="129">
        <v>2.235243535959466</v>
      </c>
    </row>
    <row r="3061" spans="1:10" ht="12.75">
      <c r="A3061" s="145" t="s">
        <v>1087</v>
      </c>
      <c r="C3061" s="146" t="s">
        <v>1088</v>
      </c>
      <c r="D3061" s="146" t="s">
        <v>1089</v>
      </c>
      <c r="F3061" s="146" t="s">
        <v>1090</v>
      </c>
      <c r="G3061" s="146" t="s">
        <v>1091</v>
      </c>
      <c r="H3061" s="146" t="s">
        <v>1092</v>
      </c>
      <c r="I3061" s="147" t="s">
        <v>1093</v>
      </c>
      <c r="J3061" s="146" t="s">
        <v>1094</v>
      </c>
    </row>
    <row r="3062" spans="1:8" ht="12.75">
      <c r="A3062" s="148" t="s">
        <v>1224</v>
      </c>
      <c r="C3062" s="149">
        <v>396.15199999976903</v>
      </c>
      <c r="D3062" s="129">
        <v>5899436.973098755</v>
      </c>
      <c r="F3062" s="129">
        <v>102100</v>
      </c>
      <c r="G3062" s="129">
        <v>103900</v>
      </c>
      <c r="H3062" s="150" t="s">
        <v>163</v>
      </c>
    </row>
    <row r="3064" spans="4:8" ht="12.75">
      <c r="D3064" s="129">
        <v>6276134.309761047</v>
      </c>
      <c r="F3064" s="129">
        <v>99200</v>
      </c>
      <c r="G3064" s="129">
        <v>102400</v>
      </c>
      <c r="H3064" s="150" t="s">
        <v>164</v>
      </c>
    </row>
    <row r="3066" spans="4:8" ht="12.75">
      <c r="D3066" s="129">
        <v>6188646.940864563</v>
      </c>
      <c r="F3066" s="129">
        <v>100300</v>
      </c>
      <c r="G3066" s="129">
        <v>102400</v>
      </c>
      <c r="H3066" s="150" t="s">
        <v>165</v>
      </c>
    </row>
    <row r="3068" spans="1:10" ht="12.75">
      <c r="A3068" s="145" t="s">
        <v>1095</v>
      </c>
      <c r="C3068" s="151" t="s">
        <v>1096</v>
      </c>
      <c r="D3068" s="129">
        <v>6121406.074574789</v>
      </c>
      <c r="F3068" s="129">
        <v>100533.33333333334</v>
      </c>
      <c r="G3068" s="129">
        <v>102900</v>
      </c>
      <c r="H3068" s="129">
        <v>6019702.07140396</v>
      </c>
      <c r="I3068" s="129">
        <v>-0.0001</v>
      </c>
      <c r="J3068" s="129">
        <v>-0.0001</v>
      </c>
    </row>
    <row r="3069" spans="1:8" ht="12.75">
      <c r="A3069" s="128">
        <v>38389.253900462965</v>
      </c>
      <c r="C3069" s="151" t="s">
        <v>1097</v>
      </c>
      <c r="D3069" s="129">
        <v>197145.17857829205</v>
      </c>
      <c r="F3069" s="129">
        <v>1464.01275039985</v>
      </c>
      <c r="G3069" s="129">
        <v>866.0254037844387</v>
      </c>
      <c r="H3069" s="129">
        <v>197145.17857829205</v>
      </c>
    </row>
    <row r="3071" spans="3:8" ht="12.75">
      <c r="C3071" s="151" t="s">
        <v>1098</v>
      </c>
      <c r="D3071" s="129">
        <v>3.220586515198412</v>
      </c>
      <c r="F3071" s="129">
        <v>1.4562461045091342</v>
      </c>
      <c r="G3071" s="129">
        <v>0.8416184682064517</v>
      </c>
      <c r="H3071" s="129">
        <v>3.2749989325021924</v>
      </c>
    </row>
    <row r="3072" spans="1:10" ht="12.75">
      <c r="A3072" s="145" t="s">
        <v>1087</v>
      </c>
      <c r="C3072" s="146" t="s">
        <v>1088</v>
      </c>
      <c r="D3072" s="146" t="s">
        <v>1089</v>
      </c>
      <c r="F3072" s="146" t="s">
        <v>1090</v>
      </c>
      <c r="G3072" s="146" t="s">
        <v>1091</v>
      </c>
      <c r="H3072" s="146" t="s">
        <v>1092</v>
      </c>
      <c r="I3072" s="147" t="s">
        <v>1093</v>
      </c>
      <c r="J3072" s="146" t="s">
        <v>1094</v>
      </c>
    </row>
    <row r="3073" spans="1:8" ht="12.75">
      <c r="A3073" s="148" t="s">
        <v>1231</v>
      </c>
      <c r="C3073" s="149">
        <v>589.5920000001788</v>
      </c>
      <c r="D3073" s="129">
        <v>516394.1418070793</v>
      </c>
      <c r="F3073" s="129">
        <v>3980</v>
      </c>
      <c r="G3073" s="129">
        <v>3620</v>
      </c>
      <c r="H3073" s="150" t="s">
        <v>166</v>
      </c>
    </row>
    <row r="3075" spans="4:8" ht="12.75">
      <c r="D3075" s="129">
        <v>529940.5348615646</v>
      </c>
      <c r="F3075" s="129">
        <v>4170</v>
      </c>
      <c r="G3075" s="129">
        <v>3590.0000000037253</v>
      </c>
      <c r="H3075" s="150" t="s">
        <v>167</v>
      </c>
    </row>
    <row r="3077" spans="4:8" ht="12.75">
      <c r="D3077" s="129">
        <v>544731.0964403152</v>
      </c>
      <c r="F3077" s="129">
        <v>4440</v>
      </c>
      <c r="G3077" s="129">
        <v>3530</v>
      </c>
      <c r="H3077" s="150" t="s">
        <v>168</v>
      </c>
    </row>
    <row r="3079" spans="1:10" ht="12.75">
      <c r="A3079" s="145" t="s">
        <v>1095</v>
      </c>
      <c r="C3079" s="151" t="s">
        <v>1096</v>
      </c>
      <c r="D3079" s="129">
        <v>530355.2577029864</v>
      </c>
      <c r="F3079" s="129">
        <v>4196.666666666667</v>
      </c>
      <c r="G3079" s="129">
        <v>3580.0000000012415</v>
      </c>
      <c r="H3079" s="129">
        <v>526466.9243696525</v>
      </c>
      <c r="I3079" s="129">
        <v>-0.0001</v>
      </c>
      <c r="J3079" s="129">
        <v>-0.0001</v>
      </c>
    </row>
    <row r="3080" spans="1:8" ht="12.75">
      <c r="A3080" s="128">
        <v>38389.25439814815</v>
      </c>
      <c r="C3080" s="151" t="s">
        <v>1097</v>
      </c>
      <c r="D3080" s="129">
        <v>14173.028813486431</v>
      </c>
      <c r="F3080" s="129">
        <v>231.15651263447745</v>
      </c>
      <c r="G3080" s="129">
        <v>45.82575694993993</v>
      </c>
      <c r="H3080" s="129">
        <v>14173.028813486431</v>
      </c>
    </row>
    <row r="3082" spans="3:8" ht="12.75">
      <c r="C3082" s="151" t="s">
        <v>1098</v>
      </c>
      <c r="D3082" s="129">
        <v>2.6723651001162927</v>
      </c>
      <c r="F3082" s="129">
        <v>5.508097997644416</v>
      </c>
      <c r="G3082" s="129">
        <v>1.2800490768135209</v>
      </c>
      <c r="H3082" s="129">
        <v>2.6921024203858646</v>
      </c>
    </row>
    <row r="3083" spans="1:10" ht="12.75">
      <c r="A3083" s="145" t="s">
        <v>1087</v>
      </c>
      <c r="C3083" s="146" t="s">
        <v>1088</v>
      </c>
      <c r="D3083" s="146" t="s">
        <v>1089</v>
      </c>
      <c r="F3083" s="146" t="s">
        <v>1090</v>
      </c>
      <c r="G3083" s="146" t="s">
        <v>1091</v>
      </c>
      <c r="H3083" s="146" t="s">
        <v>1092</v>
      </c>
      <c r="I3083" s="147" t="s">
        <v>1093</v>
      </c>
      <c r="J3083" s="146" t="s">
        <v>1094</v>
      </c>
    </row>
    <row r="3084" spans="1:8" ht="12.75">
      <c r="A3084" s="148" t="s">
        <v>1232</v>
      </c>
      <c r="C3084" s="149">
        <v>766.4900000002235</v>
      </c>
      <c r="D3084" s="129">
        <v>2563.379325274378</v>
      </c>
      <c r="F3084" s="129">
        <v>1874</v>
      </c>
      <c r="G3084" s="129">
        <v>1674</v>
      </c>
      <c r="H3084" s="150" t="s">
        <v>169</v>
      </c>
    </row>
    <row r="3086" spans="4:8" ht="12.75">
      <c r="D3086" s="129">
        <v>2551.9761811494827</v>
      </c>
      <c r="F3086" s="129">
        <v>1721</v>
      </c>
      <c r="G3086" s="129">
        <v>1709</v>
      </c>
      <c r="H3086" s="150" t="s">
        <v>170</v>
      </c>
    </row>
    <row r="3088" spans="4:8" ht="12.75">
      <c r="D3088" s="129">
        <v>2664.7975958660245</v>
      </c>
      <c r="F3088" s="129">
        <v>1857.9999999981374</v>
      </c>
      <c r="G3088" s="129">
        <v>1595</v>
      </c>
      <c r="H3088" s="150" t="s">
        <v>171</v>
      </c>
    </row>
    <row r="3090" spans="1:10" ht="12.75">
      <c r="A3090" s="145" t="s">
        <v>1095</v>
      </c>
      <c r="C3090" s="151" t="s">
        <v>1096</v>
      </c>
      <c r="D3090" s="129">
        <v>2593.384367429962</v>
      </c>
      <c r="F3090" s="129">
        <v>1817.6666666660458</v>
      </c>
      <c r="G3090" s="129">
        <v>1659.3333333333335</v>
      </c>
      <c r="H3090" s="129">
        <v>857.973798324569</v>
      </c>
      <c r="I3090" s="129">
        <v>-0.0001</v>
      </c>
      <c r="J3090" s="129">
        <v>-0.0001</v>
      </c>
    </row>
    <row r="3091" spans="1:8" ht="12.75">
      <c r="A3091" s="128">
        <v>38389.254895833335</v>
      </c>
      <c r="C3091" s="151" t="s">
        <v>1097</v>
      </c>
      <c r="D3091" s="129">
        <v>62.10792880726503</v>
      </c>
      <c r="F3091" s="129">
        <v>84.09716602394298</v>
      </c>
      <c r="G3091" s="129">
        <v>58.39805932848568</v>
      </c>
      <c r="H3091" s="129">
        <v>62.10792880726503</v>
      </c>
    </row>
    <row r="3093" spans="3:8" ht="12.75">
      <c r="C3093" s="151" t="s">
        <v>1098</v>
      </c>
      <c r="D3093" s="129">
        <v>2.3948601521344814</v>
      </c>
      <c r="F3093" s="129">
        <v>4.626655016906565</v>
      </c>
      <c r="G3093" s="129">
        <v>3.5193687823514868</v>
      </c>
      <c r="H3093" s="129">
        <v>7.238907403530033</v>
      </c>
    </row>
    <row r="3094" spans="1:16" ht="12.75">
      <c r="A3094" s="139" t="s">
        <v>1177</v>
      </c>
      <c r="B3094" s="134" t="s">
        <v>172</v>
      </c>
      <c r="D3094" s="139" t="s">
        <v>1178</v>
      </c>
      <c r="E3094" s="134" t="s">
        <v>1179</v>
      </c>
      <c r="F3094" s="135" t="s">
        <v>1257</v>
      </c>
      <c r="G3094" s="140" t="s">
        <v>1181</v>
      </c>
      <c r="H3094" s="141">
        <v>2</v>
      </c>
      <c r="I3094" s="142" t="s">
        <v>1182</v>
      </c>
      <c r="J3094" s="141">
        <v>12</v>
      </c>
      <c r="K3094" s="140" t="s">
        <v>1183</v>
      </c>
      <c r="L3094" s="143">
        <v>1</v>
      </c>
      <c r="M3094" s="140" t="s">
        <v>1184</v>
      </c>
      <c r="N3094" s="144">
        <v>1</v>
      </c>
      <c r="O3094" s="140" t="s">
        <v>1185</v>
      </c>
      <c r="P3094" s="144">
        <v>1</v>
      </c>
    </row>
    <row r="3096" spans="1:10" ht="12.75">
      <c r="A3096" s="145" t="s">
        <v>1087</v>
      </c>
      <c r="C3096" s="146" t="s">
        <v>1088</v>
      </c>
      <c r="D3096" s="146" t="s">
        <v>1089</v>
      </c>
      <c r="F3096" s="146" t="s">
        <v>1090</v>
      </c>
      <c r="G3096" s="146" t="s">
        <v>1091</v>
      </c>
      <c r="H3096" s="146" t="s">
        <v>1092</v>
      </c>
      <c r="I3096" s="147" t="s">
        <v>1093</v>
      </c>
      <c r="J3096" s="146" t="s">
        <v>1094</v>
      </c>
    </row>
    <row r="3097" spans="1:8" ht="12.75">
      <c r="A3097" s="148" t="s">
        <v>1209</v>
      </c>
      <c r="C3097" s="149">
        <v>178.2290000000503</v>
      </c>
      <c r="D3097" s="129">
        <v>326.75172340963036</v>
      </c>
      <c r="F3097" s="129">
        <v>277</v>
      </c>
      <c r="G3097" s="129">
        <v>285</v>
      </c>
      <c r="H3097" s="150" t="s">
        <v>173</v>
      </c>
    </row>
    <row r="3099" spans="4:8" ht="12.75">
      <c r="D3099" s="129">
        <v>318.2266335049644</v>
      </c>
      <c r="F3099" s="129">
        <v>293</v>
      </c>
      <c r="G3099" s="129">
        <v>280</v>
      </c>
      <c r="H3099" s="150" t="s">
        <v>174</v>
      </c>
    </row>
    <row r="3101" spans="4:8" ht="12.75">
      <c r="D3101" s="129">
        <v>343.1430097967386</v>
      </c>
      <c r="F3101" s="129">
        <v>308</v>
      </c>
      <c r="G3101" s="129">
        <v>261</v>
      </c>
      <c r="H3101" s="150" t="s">
        <v>175</v>
      </c>
    </row>
    <row r="3103" spans="1:8" ht="12.75">
      <c r="A3103" s="145" t="s">
        <v>1095</v>
      </c>
      <c r="C3103" s="151" t="s">
        <v>1096</v>
      </c>
      <c r="D3103" s="129">
        <v>329.37378890377784</v>
      </c>
      <c r="F3103" s="129">
        <v>292.6666666666667</v>
      </c>
      <c r="G3103" s="129">
        <v>275.3333333333333</v>
      </c>
      <c r="H3103" s="129">
        <v>49.03627147002605</v>
      </c>
    </row>
    <row r="3104" spans="1:8" ht="12.75">
      <c r="A3104" s="128">
        <v>38389.25716435185</v>
      </c>
      <c r="C3104" s="151" t="s">
        <v>1097</v>
      </c>
      <c r="D3104" s="129">
        <v>12.663446310938475</v>
      </c>
      <c r="F3104" s="129">
        <v>15.502687938977978</v>
      </c>
      <c r="G3104" s="129">
        <v>12.662279942148386</v>
      </c>
      <c r="H3104" s="129">
        <v>12.663446310938475</v>
      </c>
    </row>
    <row r="3106" spans="3:8" ht="12.75">
      <c r="C3106" s="151" t="s">
        <v>1098</v>
      </c>
      <c r="D3106" s="129">
        <v>3.844703718861471</v>
      </c>
      <c r="F3106" s="129">
        <v>5.297045992817077</v>
      </c>
      <c r="G3106" s="129">
        <v>4.598891020150747</v>
      </c>
      <c r="H3106" s="129">
        <v>25.82465169416306</v>
      </c>
    </row>
    <row r="3107" spans="1:10" ht="12.75">
      <c r="A3107" s="145" t="s">
        <v>1087</v>
      </c>
      <c r="C3107" s="146" t="s">
        <v>1088</v>
      </c>
      <c r="D3107" s="146" t="s">
        <v>1089</v>
      </c>
      <c r="F3107" s="146" t="s">
        <v>1090</v>
      </c>
      <c r="G3107" s="146" t="s">
        <v>1091</v>
      </c>
      <c r="H3107" s="146" t="s">
        <v>1092</v>
      </c>
      <c r="I3107" s="147" t="s">
        <v>1093</v>
      </c>
      <c r="J3107" s="146" t="s">
        <v>1094</v>
      </c>
    </row>
    <row r="3108" spans="1:8" ht="12.75">
      <c r="A3108" s="148" t="s">
        <v>1225</v>
      </c>
      <c r="C3108" s="149">
        <v>251.61100000003353</v>
      </c>
      <c r="D3108" s="129">
        <v>4028075.325340271</v>
      </c>
      <c r="F3108" s="129">
        <v>30900</v>
      </c>
      <c r="G3108" s="129">
        <v>25400</v>
      </c>
      <c r="H3108" s="150" t="s">
        <v>176</v>
      </c>
    </row>
    <row r="3110" spans="4:8" ht="12.75">
      <c r="D3110" s="129">
        <v>4112302.742652893</v>
      </c>
      <c r="F3110" s="129">
        <v>30100</v>
      </c>
      <c r="G3110" s="129">
        <v>25100</v>
      </c>
      <c r="H3110" s="150" t="s">
        <v>177</v>
      </c>
    </row>
    <row r="3112" spans="4:8" ht="12.75">
      <c r="D3112" s="129">
        <v>4305664.997291565</v>
      </c>
      <c r="F3112" s="129">
        <v>30000</v>
      </c>
      <c r="G3112" s="129">
        <v>25000</v>
      </c>
      <c r="H3112" s="150" t="s">
        <v>178</v>
      </c>
    </row>
    <row r="3114" spans="1:10" ht="12.75">
      <c r="A3114" s="145" t="s">
        <v>1095</v>
      </c>
      <c r="C3114" s="151" t="s">
        <v>1096</v>
      </c>
      <c r="D3114" s="129">
        <v>4148681.0217615766</v>
      </c>
      <c r="F3114" s="129">
        <v>30333.333333333336</v>
      </c>
      <c r="G3114" s="129">
        <v>25166.666666666664</v>
      </c>
      <c r="H3114" s="129">
        <v>4120956.4872599333</v>
      </c>
      <c r="I3114" s="129">
        <v>-0.0001</v>
      </c>
      <c r="J3114" s="129">
        <v>-0.0001</v>
      </c>
    </row>
    <row r="3115" spans="1:8" ht="12.75">
      <c r="A3115" s="128">
        <v>38389.25767361111</v>
      </c>
      <c r="C3115" s="151" t="s">
        <v>1097</v>
      </c>
      <c r="D3115" s="129">
        <v>142325.47518517784</v>
      </c>
      <c r="F3115" s="129">
        <v>493.28828623162474</v>
      </c>
      <c r="G3115" s="129">
        <v>208.16659994661327</v>
      </c>
      <c r="H3115" s="129">
        <v>142325.47518517784</v>
      </c>
    </row>
    <row r="3117" spans="3:8" ht="12.75">
      <c r="C3117" s="151" t="s">
        <v>1098</v>
      </c>
      <c r="D3117" s="129">
        <v>3.430619863002744</v>
      </c>
      <c r="F3117" s="129">
        <v>1.6262251194449164</v>
      </c>
      <c r="G3117" s="129">
        <v>0.827152052768</v>
      </c>
      <c r="H3117" s="129">
        <v>3.4537000238944895</v>
      </c>
    </row>
    <row r="3118" spans="1:10" ht="12.75">
      <c r="A3118" s="145" t="s">
        <v>1087</v>
      </c>
      <c r="C3118" s="146" t="s">
        <v>1088</v>
      </c>
      <c r="D3118" s="146" t="s">
        <v>1089</v>
      </c>
      <c r="F3118" s="146" t="s">
        <v>1090</v>
      </c>
      <c r="G3118" s="146" t="s">
        <v>1091</v>
      </c>
      <c r="H3118" s="146" t="s">
        <v>1092</v>
      </c>
      <c r="I3118" s="147" t="s">
        <v>1093</v>
      </c>
      <c r="J3118" s="146" t="s">
        <v>1094</v>
      </c>
    </row>
    <row r="3119" spans="1:8" ht="12.75">
      <c r="A3119" s="148" t="s">
        <v>1228</v>
      </c>
      <c r="C3119" s="149">
        <v>257.6099999998696</v>
      </c>
      <c r="D3119" s="129">
        <v>264109.52056121826</v>
      </c>
      <c r="F3119" s="129">
        <v>11452.5</v>
      </c>
      <c r="G3119" s="129">
        <v>10070</v>
      </c>
      <c r="H3119" s="150" t="s">
        <v>179</v>
      </c>
    </row>
    <row r="3121" spans="4:8" ht="12.75">
      <c r="D3121" s="129">
        <v>258543.65633940697</v>
      </c>
      <c r="F3121" s="129">
        <v>11215</v>
      </c>
      <c r="G3121" s="129">
        <v>10080</v>
      </c>
      <c r="H3121" s="150" t="s">
        <v>180</v>
      </c>
    </row>
    <row r="3123" spans="4:8" ht="12.75">
      <c r="D3123" s="129">
        <v>257833.77127361298</v>
      </c>
      <c r="F3123" s="129">
        <v>11052.5</v>
      </c>
      <c r="G3123" s="129">
        <v>9977.5</v>
      </c>
      <c r="H3123" s="150" t="s">
        <v>181</v>
      </c>
    </row>
    <row r="3125" spans="1:10" ht="12.75">
      <c r="A3125" s="145" t="s">
        <v>1095</v>
      </c>
      <c r="C3125" s="151" t="s">
        <v>1096</v>
      </c>
      <c r="D3125" s="129">
        <v>260162.31605807942</v>
      </c>
      <c r="F3125" s="129">
        <v>11240</v>
      </c>
      <c r="G3125" s="129">
        <v>10042.5</v>
      </c>
      <c r="H3125" s="129">
        <v>249521.06605807942</v>
      </c>
      <c r="I3125" s="129">
        <v>-0.0001</v>
      </c>
      <c r="J3125" s="129">
        <v>-0.0001</v>
      </c>
    </row>
    <row r="3126" spans="1:8" ht="12.75">
      <c r="A3126" s="128">
        <v>38389.25832175926</v>
      </c>
      <c r="C3126" s="151" t="s">
        <v>1097</v>
      </c>
      <c r="D3126" s="129">
        <v>3436.757446179056</v>
      </c>
      <c r="F3126" s="129">
        <v>201.1684617428885</v>
      </c>
      <c r="G3126" s="129">
        <v>56.51327277728658</v>
      </c>
      <c r="H3126" s="129">
        <v>3436.757446179056</v>
      </c>
    </row>
    <row r="3128" spans="3:8" ht="12.75">
      <c r="C3128" s="151" t="s">
        <v>1098</v>
      </c>
      <c r="D3128" s="129">
        <v>1.3210050933786368</v>
      </c>
      <c r="F3128" s="129">
        <v>1.7897549977125309</v>
      </c>
      <c r="G3128" s="129">
        <v>0.562741078190556</v>
      </c>
      <c r="H3128" s="129">
        <v>1.3773416010410537</v>
      </c>
    </row>
    <row r="3129" spans="1:10" ht="12.75">
      <c r="A3129" s="145" t="s">
        <v>1087</v>
      </c>
      <c r="C3129" s="146" t="s">
        <v>1088</v>
      </c>
      <c r="D3129" s="146" t="s">
        <v>1089</v>
      </c>
      <c r="F3129" s="146" t="s">
        <v>1090</v>
      </c>
      <c r="G3129" s="146" t="s">
        <v>1091</v>
      </c>
      <c r="H3129" s="146" t="s">
        <v>1092</v>
      </c>
      <c r="I3129" s="147" t="s">
        <v>1093</v>
      </c>
      <c r="J3129" s="146" t="s">
        <v>1094</v>
      </c>
    </row>
    <row r="3130" spans="1:8" ht="12.75">
      <c r="A3130" s="148" t="s">
        <v>1227</v>
      </c>
      <c r="C3130" s="149">
        <v>259.9399999999441</v>
      </c>
      <c r="D3130" s="129">
        <v>1737021.1980285645</v>
      </c>
      <c r="F3130" s="129">
        <v>20475</v>
      </c>
      <c r="G3130" s="129">
        <v>19100</v>
      </c>
      <c r="H3130" s="150" t="s">
        <v>182</v>
      </c>
    </row>
    <row r="3132" spans="4:8" ht="12.75">
      <c r="D3132" s="129">
        <v>1848656.6862220764</v>
      </c>
      <c r="F3132" s="129">
        <v>20225</v>
      </c>
      <c r="G3132" s="129">
        <v>18675</v>
      </c>
      <c r="H3132" s="150" t="s">
        <v>183</v>
      </c>
    </row>
    <row r="3134" spans="4:8" ht="12.75">
      <c r="D3134" s="129">
        <v>1420300</v>
      </c>
      <c r="F3134" s="129">
        <v>19850</v>
      </c>
      <c r="G3134" s="129">
        <v>18750</v>
      </c>
      <c r="H3134" s="150" t="s">
        <v>184</v>
      </c>
    </row>
    <row r="3136" spans="1:10" ht="12.75">
      <c r="A3136" s="145" t="s">
        <v>1095</v>
      </c>
      <c r="C3136" s="151" t="s">
        <v>1096</v>
      </c>
      <c r="D3136" s="129">
        <v>1668659.2947502136</v>
      </c>
      <c r="F3136" s="129">
        <v>20183.333333333332</v>
      </c>
      <c r="G3136" s="129">
        <v>18841.666666666668</v>
      </c>
      <c r="H3136" s="129">
        <v>1649140.0186559376</v>
      </c>
      <c r="I3136" s="129">
        <v>-0.0001</v>
      </c>
      <c r="J3136" s="129">
        <v>-0.0001</v>
      </c>
    </row>
    <row r="3137" spans="1:8" ht="12.75">
      <c r="A3137" s="128">
        <v>38389.258993055555</v>
      </c>
      <c r="C3137" s="151" t="s">
        <v>1097</v>
      </c>
      <c r="D3137" s="129">
        <v>222210.2045871619</v>
      </c>
      <c r="F3137" s="129">
        <v>314.5764348029479</v>
      </c>
      <c r="G3137" s="129">
        <v>226.84429314693665</v>
      </c>
      <c r="H3137" s="129">
        <v>222210.2045871619</v>
      </c>
    </row>
    <row r="3139" spans="3:8" ht="12.75">
      <c r="C3139" s="151" t="s">
        <v>1098</v>
      </c>
      <c r="D3139" s="129">
        <v>13.316691147573366</v>
      </c>
      <c r="F3139" s="129">
        <v>1.5585950526983388</v>
      </c>
      <c r="G3139" s="129">
        <v>1.2039502511115612</v>
      </c>
      <c r="H3139" s="129">
        <v>13.474307946772461</v>
      </c>
    </row>
    <row r="3140" spans="1:10" ht="12.75">
      <c r="A3140" s="145" t="s">
        <v>1087</v>
      </c>
      <c r="C3140" s="146" t="s">
        <v>1088</v>
      </c>
      <c r="D3140" s="146" t="s">
        <v>1089</v>
      </c>
      <c r="F3140" s="146" t="s">
        <v>1090</v>
      </c>
      <c r="G3140" s="146" t="s">
        <v>1091</v>
      </c>
      <c r="H3140" s="146" t="s">
        <v>1092</v>
      </c>
      <c r="I3140" s="147" t="s">
        <v>1093</v>
      </c>
      <c r="J3140" s="146" t="s">
        <v>1094</v>
      </c>
    </row>
    <row r="3141" spans="1:8" ht="12.75">
      <c r="A3141" s="148" t="s">
        <v>1229</v>
      </c>
      <c r="C3141" s="149">
        <v>285.2129999999888</v>
      </c>
      <c r="D3141" s="129">
        <v>925203.3396530151</v>
      </c>
      <c r="F3141" s="129">
        <v>12875</v>
      </c>
      <c r="G3141" s="129">
        <v>12075</v>
      </c>
      <c r="H3141" s="150" t="s">
        <v>185</v>
      </c>
    </row>
    <row r="3143" spans="4:8" ht="12.75">
      <c r="D3143" s="129">
        <v>825282.8643980026</v>
      </c>
      <c r="F3143" s="129">
        <v>12400</v>
      </c>
      <c r="G3143" s="129">
        <v>11875</v>
      </c>
      <c r="H3143" s="150" t="s">
        <v>186</v>
      </c>
    </row>
    <row r="3145" spans="4:8" ht="12.75">
      <c r="D3145" s="129">
        <v>839308.9167804718</v>
      </c>
      <c r="F3145" s="129">
        <v>12350</v>
      </c>
      <c r="G3145" s="129">
        <v>11975</v>
      </c>
      <c r="H3145" s="150" t="s">
        <v>187</v>
      </c>
    </row>
    <row r="3147" spans="1:10" ht="12.75">
      <c r="A3147" s="145" t="s">
        <v>1095</v>
      </c>
      <c r="C3147" s="151" t="s">
        <v>1096</v>
      </c>
      <c r="D3147" s="129">
        <v>863265.0402771633</v>
      </c>
      <c r="F3147" s="129">
        <v>12541.666666666668</v>
      </c>
      <c r="G3147" s="129">
        <v>11975</v>
      </c>
      <c r="H3147" s="129">
        <v>851036.6583411567</v>
      </c>
      <c r="I3147" s="129">
        <v>-0.0001</v>
      </c>
      <c r="J3147" s="129">
        <v>-0.0001</v>
      </c>
    </row>
    <row r="3148" spans="1:8" ht="12.75">
      <c r="A3148" s="128">
        <v>38389.259675925925</v>
      </c>
      <c r="C3148" s="151" t="s">
        <v>1097</v>
      </c>
      <c r="D3148" s="129">
        <v>54096.64715616239</v>
      </c>
      <c r="F3148" s="129">
        <v>289.75564417856185</v>
      </c>
      <c r="G3148" s="129">
        <v>100</v>
      </c>
      <c r="H3148" s="129">
        <v>54096.64715616239</v>
      </c>
    </row>
    <row r="3150" spans="3:8" ht="12.75">
      <c r="C3150" s="151" t="s">
        <v>1098</v>
      </c>
      <c r="D3150" s="129">
        <v>6.2665166121859786</v>
      </c>
      <c r="F3150" s="129">
        <v>2.310344006739364</v>
      </c>
      <c r="G3150" s="129">
        <v>0.8350730688935282</v>
      </c>
      <c r="H3150" s="129">
        <v>6.356558983206171</v>
      </c>
    </row>
    <row r="3151" spans="1:10" ht="12.75">
      <c r="A3151" s="145" t="s">
        <v>1087</v>
      </c>
      <c r="C3151" s="146" t="s">
        <v>1088</v>
      </c>
      <c r="D3151" s="146" t="s">
        <v>1089</v>
      </c>
      <c r="F3151" s="146" t="s">
        <v>1090</v>
      </c>
      <c r="G3151" s="146" t="s">
        <v>1091</v>
      </c>
      <c r="H3151" s="146" t="s">
        <v>1092</v>
      </c>
      <c r="I3151" s="147" t="s">
        <v>1093</v>
      </c>
      <c r="J3151" s="146" t="s">
        <v>1094</v>
      </c>
    </row>
    <row r="3152" spans="1:8" ht="12.75">
      <c r="A3152" s="148" t="s">
        <v>1225</v>
      </c>
      <c r="C3152" s="149">
        <v>288.1579999998212</v>
      </c>
      <c r="D3152" s="129">
        <v>372138.70852279663</v>
      </c>
      <c r="F3152" s="129">
        <v>4260</v>
      </c>
      <c r="G3152" s="129">
        <v>3970</v>
      </c>
      <c r="H3152" s="150" t="s">
        <v>188</v>
      </c>
    </row>
    <row r="3154" spans="4:8" ht="12.75">
      <c r="D3154" s="129">
        <v>376935.42245435715</v>
      </c>
      <c r="F3154" s="129">
        <v>4260</v>
      </c>
      <c r="G3154" s="129">
        <v>3970</v>
      </c>
      <c r="H3154" s="150" t="s">
        <v>189</v>
      </c>
    </row>
    <row r="3156" spans="4:8" ht="12.75">
      <c r="D3156" s="129">
        <v>373842.84211587906</v>
      </c>
      <c r="F3156" s="129">
        <v>4260</v>
      </c>
      <c r="G3156" s="129">
        <v>3970</v>
      </c>
      <c r="H3156" s="150" t="s">
        <v>190</v>
      </c>
    </row>
    <row r="3158" spans="1:10" ht="12.75">
      <c r="A3158" s="145" t="s">
        <v>1095</v>
      </c>
      <c r="C3158" s="151" t="s">
        <v>1096</v>
      </c>
      <c r="D3158" s="129">
        <v>374305.6576976776</v>
      </c>
      <c r="F3158" s="129">
        <v>4260</v>
      </c>
      <c r="G3158" s="129">
        <v>3970</v>
      </c>
      <c r="H3158" s="129">
        <v>370192.90327289887</v>
      </c>
      <c r="I3158" s="129">
        <v>-0.0001</v>
      </c>
      <c r="J3158" s="129">
        <v>-0.0001</v>
      </c>
    </row>
    <row r="3159" spans="1:8" ht="12.75">
      <c r="A3159" s="128">
        <v>38389.260104166664</v>
      </c>
      <c r="C3159" s="151" t="s">
        <v>1097</v>
      </c>
      <c r="D3159" s="129">
        <v>2431.617739776512</v>
      </c>
      <c r="H3159" s="129">
        <v>2431.617739776512</v>
      </c>
    </row>
    <row r="3161" spans="3:8" ht="12.75">
      <c r="C3161" s="151" t="s">
        <v>1098</v>
      </c>
      <c r="D3161" s="129">
        <v>0.6496342467098113</v>
      </c>
      <c r="F3161" s="129">
        <v>0</v>
      </c>
      <c r="G3161" s="129">
        <v>0</v>
      </c>
      <c r="H3161" s="129">
        <v>0.6568515274815985</v>
      </c>
    </row>
    <row r="3162" spans="1:10" ht="12.75">
      <c r="A3162" s="145" t="s">
        <v>1087</v>
      </c>
      <c r="C3162" s="146" t="s">
        <v>1088</v>
      </c>
      <c r="D3162" s="146" t="s">
        <v>1089</v>
      </c>
      <c r="F3162" s="146" t="s">
        <v>1090</v>
      </c>
      <c r="G3162" s="146" t="s">
        <v>1091</v>
      </c>
      <c r="H3162" s="146" t="s">
        <v>1092</v>
      </c>
      <c r="I3162" s="147" t="s">
        <v>1093</v>
      </c>
      <c r="J3162" s="146" t="s">
        <v>1094</v>
      </c>
    </row>
    <row r="3163" spans="1:8" ht="12.75">
      <c r="A3163" s="148" t="s">
        <v>1226</v>
      </c>
      <c r="C3163" s="149">
        <v>334.94100000010803</v>
      </c>
      <c r="D3163" s="129">
        <v>160824.84808635712</v>
      </c>
      <c r="F3163" s="129">
        <v>28700</v>
      </c>
      <c r="H3163" s="150" t="s">
        <v>191</v>
      </c>
    </row>
    <row r="3165" spans="4:8" ht="12.75">
      <c r="D3165" s="129">
        <v>157573.16430926323</v>
      </c>
      <c r="F3165" s="129">
        <v>28900</v>
      </c>
      <c r="H3165" s="150" t="s">
        <v>192</v>
      </c>
    </row>
    <row r="3167" spans="4:8" ht="12.75">
      <c r="D3167" s="129">
        <v>154030.8119983673</v>
      </c>
      <c r="F3167" s="129">
        <v>29000</v>
      </c>
      <c r="H3167" s="150" t="s">
        <v>193</v>
      </c>
    </row>
    <row r="3169" spans="1:10" ht="12.75">
      <c r="A3169" s="145" t="s">
        <v>1095</v>
      </c>
      <c r="C3169" s="151" t="s">
        <v>1096</v>
      </c>
      <c r="D3169" s="129">
        <v>157476.2747979959</v>
      </c>
      <c r="F3169" s="129">
        <v>28866.666666666664</v>
      </c>
      <c r="H3169" s="129">
        <v>128609.60813132921</v>
      </c>
      <c r="I3169" s="129">
        <v>-0.0001</v>
      </c>
      <c r="J3169" s="129">
        <v>-0.0001</v>
      </c>
    </row>
    <row r="3170" spans="1:8" ht="12.75">
      <c r="A3170" s="128">
        <v>38389.26054398148</v>
      </c>
      <c r="C3170" s="151" t="s">
        <v>1097</v>
      </c>
      <c r="D3170" s="129">
        <v>3398.0541894253</v>
      </c>
      <c r="F3170" s="129">
        <v>152.7525231651947</v>
      </c>
      <c r="H3170" s="129">
        <v>3398.0541894253</v>
      </c>
    </row>
    <row r="3172" spans="3:8" ht="12.75">
      <c r="C3172" s="151" t="s">
        <v>1098</v>
      </c>
      <c r="D3172" s="129">
        <v>2.1578197692218613</v>
      </c>
      <c r="F3172" s="129">
        <v>0.5291657846369333</v>
      </c>
      <c r="H3172" s="129">
        <v>2.6421464451982386</v>
      </c>
    </row>
    <row r="3173" spans="1:10" ht="12.75">
      <c r="A3173" s="145" t="s">
        <v>1087</v>
      </c>
      <c r="C3173" s="146" t="s">
        <v>1088</v>
      </c>
      <c r="D3173" s="146" t="s">
        <v>1089</v>
      </c>
      <c r="F3173" s="146" t="s">
        <v>1090</v>
      </c>
      <c r="G3173" s="146" t="s">
        <v>1091</v>
      </c>
      <c r="H3173" s="146" t="s">
        <v>1092</v>
      </c>
      <c r="I3173" s="147" t="s">
        <v>1093</v>
      </c>
      <c r="J3173" s="146" t="s">
        <v>1094</v>
      </c>
    </row>
    <row r="3174" spans="1:8" ht="12.75">
      <c r="A3174" s="148" t="s">
        <v>1230</v>
      </c>
      <c r="C3174" s="149">
        <v>393.36599999992177</v>
      </c>
      <c r="D3174" s="129">
        <v>4118098.7830352783</v>
      </c>
      <c r="F3174" s="129">
        <v>14900</v>
      </c>
      <c r="G3174" s="129">
        <v>15200</v>
      </c>
      <c r="H3174" s="150" t="s">
        <v>194</v>
      </c>
    </row>
    <row r="3176" spans="4:8" ht="12.75">
      <c r="D3176" s="129">
        <v>4310802.659500122</v>
      </c>
      <c r="F3176" s="129">
        <v>16400</v>
      </c>
      <c r="G3176" s="129">
        <v>15500</v>
      </c>
      <c r="H3176" s="150" t="s">
        <v>195</v>
      </c>
    </row>
    <row r="3178" spans="4:8" ht="12.75">
      <c r="D3178" s="129">
        <v>4175985.708026886</v>
      </c>
      <c r="F3178" s="129">
        <v>17300</v>
      </c>
      <c r="G3178" s="129">
        <v>14700</v>
      </c>
      <c r="H3178" s="150" t="s">
        <v>196</v>
      </c>
    </row>
    <row r="3180" spans="1:10" ht="12.75">
      <c r="A3180" s="145" t="s">
        <v>1095</v>
      </c>
      <c r="C3180" s="151" t="s">
        <v>1096</v>
      </c>
      <c r="D3180" s="129">
        <v>4201629.0501874285</v>
      </c>
      <c r="F3180" s="129">
        <v>16200</v>
      </c>
      <c r="G3180" s="129">
        <v>15133.333333333332</v>
      </c>
      <c r="H3180" s="129">
        <v>4185962.3835207624</v>
      </c>
      <c r="I3180" s="129">
        <v>-0.0001</v>
      </c>
      <c r="J3180" s="129">
        <v>-0.0001</v>
      </c>
    </row>
    <row r="3181" spans="1:8" ht="12.75">
      <c r="A3181" s="128">
        <v>38389.26099537037</v>
      </c>
      <c r="C3181" s="151" t="s">
        <v>1097</v>
      </c>
      <c r="D3181" s="129">
        <v>98878.11562229868</v>
      </c>
      <c r="F3181" s="129">
        <v>1212.4355652982142</v>
      </c>
      <c r="G3181" s="129">
        <v>404.14518843273805</v>
      </c>
      <c r="H3181" s="129">
        <v>98878.11562229868</v>
      </c>
    </row>
    <row r="3183" spans="3:8" ht="12.75">
      <c r="C3183" s="151" t="s">
        <v>1098</v>
      </c>
      <c r="D3183" s="129">
        <v>2.3533280649296704</v>
      </c>
      <c r="F3183" s="129">
        <v>7.484170156161817</v>
      </c>
      <c r="G3183" s="129">
        <v>2.670562919159063</v>
      </c>
      <c r="H3183" s="129">
        <v>2.3621357901246482</v>
      </c>
    </row>
    <row r="3184" spans="1:10" ht="12.75">
      <c r="A3184" s="145" t="s">
        <v>1087</v>
      </c>
      <c r="C3184" s="146" t="s">
        <v>1088</v>
      </c>
      <c r="D3184" s="146" t="s">
        <v>1089</v>
      </c>
      <c r="F3184" s="146" t="s">
        <v>1090</v>
      </c>
      <c r="G3184" s="146" t="s">
        <v>1091</v>
      </c>
      <c r="H3184" s="146" t="s">
        <v>1092</v>
      </c>
      <c r="I3184" s="147" t="s">
        <v>1093</v>
      </c>
      <c r="J3184" s="146" t="s">
        <v>1094</v>
      </c>
    </row>
    <row r="3185" spans="1:8" ht="12.75">
      <c r="A3185" s="148" t="s">
        <v>1224</v>
      </c>
      <c r="C3185" s="149">
        <v>396.15199999976903</v>
      </c>
      <c r="D3185" s="129">
        <v>5071762.198013306</v>
      </c>
      <c r="F3185" s="129">
        <v>97300</v>
      </c>
      <c r="G3185" s="129">
        <v>99800</v>
      </c>
      <c r="H3185" s="150" t="s">
        <v>197</v>
      </c>
    </row>
    <row r="3187" spans="4:8" ht="12.75">
      <c r="D3187" s="129">
        <v>5254385.3034591675</v>
      </c>
      <c r="F3187" s="129">
        <v>99700</v>
      </c>
      <c r="G3187" s="129">
        <v>101200</v>
      </c>
      <c r="H3187" s="150" t="s">
        <v>198</v>
      </c>
    </row>
    <row r="3189" spans="4:8" ht="12.75">
      <c r="D3189" s="129">
        <v>5239724.942184448</v>
      </c>
      <c r="F3189" s="129">
        <v>99100</v>
      </c>
      <c r="G3189" s="129">
        <v>99900</v>
      </c>
      <c r="H3189" s="150" t="s">
        <v>199</v>
      </c>
    </row>
    <row r="3191" spans="1:10" ht="12.75">
      <c r="A3191" s="145" t="s">
        <v>1095</v>
      </c>
      <c r="C3191" s="151" t="s">
        <v>1096</v>
      </c>
      <c r="D3191" s="129">
        <v>5188624.14788564</v>
      </c>
      <c r="F3191" s="129">
        <v>98700</v>
      </c>
      <c r="G3191" s="129">
        <v>100300</v>
      </c>
      <c r="H3191" s="129">
        <v>5089132.709122264</v>
      </c>
      <c r="I3191" s="129">
        <v>-0.0001</v>
      </c>
      <c r="J3191" s="129">
        <v>-0.0001</v>
      </c>
    </row>
    <row r="3192" spans="1:8" ht="12.75">
      <c r="A3192" s="128">
        <v>38389.261458333334</v>
      </c>
      <c r="C3192" s="151" t="s">
        <v>1097</v>
      </c>
      <c r="D3192" s="129">
        <v>101470.52795838472</v>
      </c>
      <c r="F3192" s="129">
        <v>1248.9995996796797</v>
      </c>
      <c r="G3192" s="129">
        <v>781.0249675906655</v>
      </c>
      <c r="H3192" s="129">
        <v>101470.52795838472</v>
      </c>
    </row>
    <row r="3194" spans="3:8" ht="12.75">
      <c r="C3194" s="151" t="s">
        <v>1098</v>
      </c>
      <c r="D3194" s="129">
        <v>1.9556345779975968</v>
      </c>
      <c r="F3194" s="129">
        <v>1.2654504556025123</v>
      </c>
      <c r="G3194" s="129">
        <v>0.7786889008880012</v>
      </c>
      <c r="H3194" s="129">
        <v>1.9938668091028346</v>
      </c>
    </row>
    <row r="3195" spans="1:10" ht="12.75">
      <c r="A3195" s="145" t="s">
        <v>1087</v>
      </c>
      <c r="C3195" s="146" t="s">
        <v>1088</v>
      </c>
      <c r="D3195" s="146" t="s">
        <v>1089</v>
      </c>
      <c r="F3195" s="146" t="s">
        <v>1090</v>
      </c>
      <c r="G3195" s="146" t="s">
        <v>1091</v>
      </c>
      <c r="H3195" s="146" t="s">
        <v>1092</v>
      </c>
      <c r="I3195" s="147" t="s">
        <v>1093</v>
      </c>
      <c r="J3195" s="146" t="s">
        <v>1094</v>
      </c>
    </row>
    <row r="3196" spans="1:8" ht="12.75">
      <c r="A3196" s="148" t="s">
        <v>1231</v>
      </c>
      <c r="C3196" s="149">
        <v>589.5920000001788</v>
      </c>
      <c r="D3196" s="129">
        <v>405252.3989338875</v>
      </c>
      <c r="F3196" s="129">
        <v>3530</v>
      </c>
      <c r="G3196" s="129">
        <v>3160</v>
      </c>
      <c r="H3196" s="150" t="s">
        <v>200</v>
      </c>
    </row>
    <row r="3198" spans="4:8" ht="12.75">
      <c r="D3198" s="129">
        <v>384372.1455450058</v>
      </c>
      <c r="F3198" s="129">
        <v>3640.0000000037253</v>
      </c>
      <c r="G3198" s="129">
        <v>3230</v>
      </c>
      <c r="H3198" s="150" t="s">
        <v>201</v>
      </c>
    </row>
    <row r="3200" spans="4:8" ht="12.75">
      <c r="D3200" s="129">
        <v>406538.2093029022</v>
      </c>
      <c r="F3200" s="129">
        <v>3790.0000000037253</v>
      </c>
      <c r="G3200" s="129">
        <v>3130</v>
      </c>
      <c r="H3200" s="150" t="s">
        <v>202</v>
      </c>
    </row>
    <row r="3202" spans="1:10" ht="12.75">
      <c r="A3202" s="145" t="s">
        <v>1095</v>
      </c>
      <c r="C3202" s="151" t="s">
        <v>1096</v>
      </c>
      <c r="D3202" s="129">
        <v>398720.91792726517</v>
      </c>
      <c r="F3202" s="129">
        <v>3653.333333335817</v>
      </c>
      <c r="G3202" s="129">
        <v>3173.333333333333</v>
      </c>
      <c r="H3202" s="129">
        <v>395307.58459393063</v>
      </c>
      <c r="I3202" s="129">
        <v>-0.0001</v>
      </c>
      <c r="J3202" s="129">
        <v>-0.0001</v>
      </c>
    </row>
    <row r="3203" spans="1:8" ht="12.75">
      <c r="A3203" s="128">
        <v>38389.26195601852</v>
      </c>
      <c r="C3203" s="151" t="s">
        <v>1097</v>
      </c>
      <c r="D3203" s="129">
        <v>12443.021286433428</v>
      </c>
      <c r="F3203" s="129">
        <v>130.51181300479072</v>
      </c>
      <c r="G3203" s="129">
        <v>51.31601439446884</v>
      </c>
      <c r="H3203" s="129">
        <v>12443.021286433428</v>
      </c>
    </row>
    <row r="3205" spans="3:8" ht="12.75">
      <c r="C3205" s="151" t="s">
        <v>1098</v>
      </c>
      <c r="D3205" s="129">
        <v>3.120734510523797</v>
      </c>
      <c r="F3205" s="129">
        <v>3.5724036406396538</v>
      </c>
      <c r="G3205" s="129">
        <v>1.6171012939433458</v>
      </c>
      <c r="H3205" s="129">
        <v>3.1476808873311146</v>
      </c>
    </row>
    <row r="3206" spans="1:10" ht="12.75">
      <c r="A3206" s="145" t="s">
        <v>1087</v>
      </c>
      <c r="C3206" s="146" t="s">
        <v>1088</v>
      </c>
      <c r="D3206" s="146" t="s">
        <v>1089</v>
      </c>
      <c r="F3206" s="146" t="s">
        <v>1090</v>
      </c>
      <c r="G3206" s="146" t="s">
        <v>1091</v>
      </c>
      <c r="H3206" s="146" t="s">
        <v>1092</v>
      </c>
      <c r="I3206" s="147" t="s">
        <v>1093</v>
      </c>
      <c r="J3206" s="146" t="s">
        <v>1094</v>
      </c>
    </row>
    <row r="3207" spans="1:8" ht="12.75">
      <c r="A3207" s="148" t="s">
        <v>1232</v>
      </c>
      <c r="C3207" s="149">
        <v>766.4900000002235</v>
      </c>
      <c r="D3207" s="129">
        <v>2293.79721422866</v>
      </c>
      <c r="F3207" s="129">
        <v>1734</v>
      </c>
      <c r="G3207" s="129">
        <v>1801.9999999981374</v>
      </c>
      <c r="H3207" s="150" t="s">
        <v>203</v>
      </c>
    </row>
    <row r="3209" spans="4:8" ht="12.75">
      <c r="D3209" s="129">
        <v>2263.5277090780437</v>
      </c>
      <c r="F3209" s="129">
        <v>1813</v>
      </c>
      <c r="G3209" s="129">
        <v>1748.0000000018626</v>
      </c>
      <c r="H3209" s="150" t="s">
        <v>535</v>
      </c>
    </row>
    <row r="3211" spans="4:8" ht="12.75">
      <c r="D3211" s="129">
        <v>2236.582828912884</v>
      </c>
      <c r="F3211" s="129">
        <v>1665</v>
      </c>
      <c r="G3211" s="129">
        <v>1671</v>
      </c>
      <c r="H3211" s="150" t="s">
        <v>204</v>
      </c>
    </row>
    <row r="3213" spans="1:10" ht="12.75">
      <c r="A3213" s="145" t="s">
        <v>1095</v>
      </c>
      <c r="C3213" s="151" t="s">
        <v>1096</v>
      </c>
      <c r="D3213" s="129">
        <v>2264.635917406529</v>
      </c>
      <c r="F3213" s="129">
        <v>1737.3333333333335</v>
      </c>
      <c r="G3213" s="129">
        <v>1740.3333333333335</v>
      </c>
      <c r="H3213" s="129">
        <v>525.74404748783</v>
      </c>
      <c r="I3213" s="129">
        <v>-0.0001</v>
      </c>
      <c r="J3213" s="129">
        <v>-0.0001</v>
      </c>
    </row>
    <row r="3214" spans="1:8" ht="12.75">
      <c r="A3214" s="128">
        <v>38389.262453703705</v>
      </c>
      <c r="C3214" s="151" t="s">
        <v>1097</v>
      </c>
      <c r="D3214" s="129">
        <v>28.623287128496557</v>
      </c>
      <c r="F3214" s="129">
        <v>74.05628490096795</v>
      </c>
      <c r="G3214" s="129">
        <v>65.83565396677095</v>
      </c>
      <c r="H3214" s="129">
        <v>28.623287128496557</v>
      </c>
    </row>
    <row r="3216" spans="3:8" ht="12.75">
      <c r="C3216" s="151" t="s">
        <v>1098</v>
      </c>
      <c r="D3216" s="129">
        <v>1.2639244528664049</v>
      </c>
      <c r="F3216" s="129">
        <v>4.262641110953642</v>
      </c>
      <c r="G3216" s="129">
        <v>3.782933574033956</v>
      </c>
      <c r="H3216" s="129">
        <v>5.444338792853215</v>
      </c>
    </row>
    <row r="3217" spans="1:16" ht="12.75">
      <c r="A3217" s="139" t="s">
        <v>1177</v>
      </c>
      <c r="B3217" s="134" t="s">
        <v>1154</v>
      </c>
      <c r="D3217" s="139" t="s">
        <v>1178</v>
      </c>
      <c r="E3217" s="134" t="s">
        <v>1179</v>
      </c>
      <c r="F3217" s="135" t="s">
        <v>1258</v>
      </c>
      <c r="G3217" s="140" t="s">
        <v>1181</v>
      </c>
      <c r="H3217" s="141">
        <v>2</v>
      </c>
      <c r="I3217" s="142" t="s">
        <v>1182</v>
      </c>
      <c r="J3217" s="141">
        <v>13</v>
      </c>
      <c r="K3217" s="140" t="s">
        <v>1183</v>
      </c>
      <c r="L3217" s="143">
        <v>1</v>
      </c>
      <c r="M3217" s="140" t="s">
        <v>1184</v>
      </c>
      <c r="N3217" s="144">
        <v>1</v>
      </c>
      <c r="O3217" s="140" t="s">
        <v>1185</v>
      </c>
      <c r="P3217" s="144">
        <v>1</v>
      </c>
    </row>
    <row r="3219" spans="1:10" ht="12.75">
      <c r="A3219" s="145" t="s">
        <v>1087</v>
      </c>
      <c r="C3219" s="146" t="s">
        <v>1088</v>
      </c>
      <c r="D3219" s="146" t="s">
        <v>1089</v>
      </c>
      <c r="F3219" s="146" t="s">
        <v>1090</v>
      </c>
      <c r="G3219" s="146" t="s">
        <v>1091</v>
      </c>
      <c r="H3219" s="146" t="s">
        <v>1092</v>
      </c>
      <c r="I3219" s="147" t="s">
        <v>1093</v>
      </c>
      <c r="J3219" s="146" t="s">
        <v>1094</v>
      </c>
    </row>
    <row r="3220" spans="1:8" ht="12.75">
      <c r="A3220" s="148" t="s">
        <v>1209</v>
      </c>
      <c r="C3220" s="149">
        <v>178.2290000000503</v>
      </c>
      <c r="D3220" s="129">
        <v>483.4791315649636</v>
      </c>
      <c r="F3220" s="129">
        <v>260</v>
      </c>
      <c r="G3220" s="129">
        <v>272</v>
      </c>
      <c r="H3220" s="150" t="s">
        <v>205</v>
      </c>
    </row>
    <row r="3222" spans="4:8" ht="12.75">
      <c r="D3222" s="129">
        <v>437.6739568528719</v>
      </c>
      <c r="F3222" s="129">
        <v>277</v>
      </c>
      <c r="G3222" s="129">
        <v>265</v>
      </c>
      <c r="H3222" s="150" t="s">
        <v>206</v>
      </c>
    </row>
    <row r="3224" spans="4:8" ht="12.75">
      <c r="D3224" s="129">
        <v>459.8799217422493</v>
      </c>
      <c r="F3224" s="129">
        <v>279</v>
      </c>
      <c r="G3224" s="129">
        <v>273</v>
      </c>
      <c r="H3224" s="150" t="s">
        <v>207</v>
      </c>
    </row>
    <row r="3226" spans="1:8" ht="12.75">
      <c r="A3226" s="145" t="s">
        <v>1095</v>
      </c>
      <c r="C3226" s="151" t="s">
        <v>1096</v>
      </c>
      <c r="D3226" s="129">
        <v>460.3443367200283</v>
      </c>
      <c r="F3226" s="129">
        <v>272</v>
      </c>
      <c r="G3226" s="129">
        <v>270</v>
      </c>
      <c r="H3226" s="129">
        <v>189.7669308622877</v>
      </c>
    </row>
    <row r="3227" spans="1:8" ht="12.75">
      <c r="A3227" s="128">
        <v>38389.26472222222</v>
      </c>
      <c r="C3227" s="151" t="s">
        <v>1097</v>
      </c>
      <c r="D3227" s="129">
        <v>22.906118583360765</v>
      </c>
      <c r="F3227" s="129">
        <v>10.440306508910549</v>
      </c>
      <c r="G3227" s="129">
        <v>4.358898943540674</v>
      </c>
      <c r="H3227" s="129">
        <v>22.906118583360765</v>
      </c>
    </row>
    <row r="3229" spans="3:8" ht="12.75">
      <c r="C3229" s="151" t="s">
        <v>1098</v>
      </c>
      <c r="D3229" s="129">
        <v>4.975866271445365</v>
      </c>
      <c r="F3229" s="129">
        <v>3.838347981217114</v>
      </c>
      <c r="G3229" s="129">
        <v>1.6144070161261754</v>
      </c>
      <c r="H3229" s="129">
        <v>12.070658717658004</v>
      </c>
    </row>
    <row r="3230" spans="1:10" ht="12.75">
      <c r="A3230" s="145" t="s">
        <v>1087</v>
      </c>
      <c r="C3230" s="146" t="s">
        <v>1088</v>
      </c>
      <c r="D3230" s="146" t="s">
        <v>1089</v>
      </c>
      <c r="F3230" s="146" t="s">
        <v>1090</v>
      </c>
      <c r="G3230" s="146" t="s">
        <v>1091</v>
      </c>
      <c r="H3230" s="146" t="s">
        <v>1092</v>
      </c>
      <c r="I3230" s="147" t="s">
        <v>1093</v>
      </c>
      <c r="J3230" s="146" t="s">
        <v>1094</v>
      </c>
    </row>
    <row r="3231" spans="1:8" ht="12.75">
      <c r="A3231" s="148" t="s">
        <v>1225</v>
      </c>
      <c r="C3231" s="149">
        <v>251.61100000003353</v>
      </c>
      <c r="D3231" s="129">
        <v>3323683.9106941223</v>
      </c>
      <c r="F3231" s="129">
        <v>29600</v>
      </c>
      <c r="G3231" s="129">
        <v>24300</v>
      </c>
      <c r="H3231" s="150" t="s">
        <v>208</v>
      </c>
    </row>
    <row r="3233" spans="4:8" ht="12.75">
      <c r="D3233" s="129">
        <v>3546727.2131080627</v>
      </c>
      <c r="F3233" s="129">
        <v>28400</v>
      </c>
      <c r="G3233" s="129">
        <v>24500</v>
      </c>
      <c r="H3233" s="150" t="s">
        <v>209</v>
      </c>
    </row>
    <row r="3235" spans="4:8" ht="12.75">
      <c r="D3235" s="129">
        <v>3640507.0714530945</v>
      </c>
      <c r="F3235" s="129">
        <v>28000</v>
      </c>
      <c r="G3235" s="129">
        <v>24700</v>
      </c>
      <c r="H3235" s="150" t="s">
        <v>210</v>
      </c>
    </row>
    <row r="3237" spans="1:10" ht="12.75">
      <c r="A3237" s="145" t="s">
        <v>1095</v>
      </c>
      <c r="C3237" s="151" t="s">
        <v>1096</v>
      </c>
      <c r="D3237" s="129">
        <v>3503639.3984184265</v>
      </c>
      <c r="F3237" s="129">
        <v>28666.666666666664</v>
      </c>
      <c r="G3237" s="129">
        <v>24500</v>
      </c>
      <c r="H3237" s="129">
        <v>3477076.601777317</v>
      </c>
      <c r="I3237" s="129">
        <v>-0.0001</v>
      </c>
      <c r="J3237" s="129">
        <v>-0.0001</v>
      </c>
    </row>
    <row r="3238" spans="1:8" ht="12.75">
      <c r="A3238" s="128">
        <v>38389.26524305555</v>
      </c>
      <c r="C3238" s="151" t="s">
        <v>1097</v>
      </c>
      <c r="D3238" s="129">
        <v>162747.19238553193</v>
      </c>
      <c r="F3238" s="129">
        <v>832.6663997864531</v>
      </c>
      <c r="G3238" s="129">
        <v>200</v>
      </c>
      <c r="H3238" s="129">
        <v>162747.19238553193</v>
      </c>
    </row>
    <row r="3240" spans="3:8" ht="12.75">
      <c r="C3240" s="151" t="s">
        <v>1098</v>
      </c>
      <c r="D3240" s="129">
        <v>4.645089687568802</v>
      </c>
      <c r="F3240" s="129">
        <v>2.9046502318132092</v>
      </c>
      <c r="G3240" s="129">
        <v>0.8163265306122449</v>
      </c>
      <c r="H3240" s="129">
        <v>4.680575409306291</v>
      </c>
    </row>
    <row r="3241" spans="1:10" ht="12.75">
      <c r="A3241" s="145" t="s">
        <v>1087</v>
      </c>
      <c r="C3241" s="146" t="s">
        <v>1088</v>
      </c>
      <c r="D3241" s="146" t="s">
        <v>1089</v>
      </c>
      <c r="F3241" s="146" t="s">
        <v>1090</v>
      </c>
      <c r="G3241" s="146" t="s">
        <v>1091</v>
      </c>
      <c r="H3241" s="146" t="s">
        <v>1092</v>
      </c>
      <c r="I3241" s="147" t="s">
        <v>1093</v>
      </c>
      <c r="J3241" s="146" t="s">
        <v>1094</v>
      </c>
    </row>
    <row r="3242" spans="1:8" ht="12.75">
      <c r="A3242" s="148" t="s">
        <v>1228</v>
      </c>
      <c r="C3242" s="149">
        <v>257.6099999998696</v>
      </c>
      <c r="D3242" s="129">
        <v>361918.06408023834</v>
      </c>
      <c r="F3242" s="129">
        <v>12325</v>
      </c>
      <c r="G3242" s="129">
        <v>10540</v>
      </c>
      <c r="H3242" s="150" t="s">
        <v>211</v>
      </c>
    </row>
    <row r="3244" spans="4:8" ht="12.75">
      <c r="D3244" s="129">
        <v>382249.69223213196</v>
      </c>
      <c r="F3244" s="129">
        <v>12002.5</v>
      </c>
      <c r="G3244" s="129">
        <v>10537.5</v>
      </c>
      <c r="H3244" s="150" t="s">
        <v>212</v>
      </c>
    </row>
    <row r="3246" spans="4:8" ht="12.75">
      <c r="D3246" s="129">
        <v>356013.5269021988</v>
      </c>
      <c r="F3246" s="129">
        <v>12432.5</v>
      </c>
      <c r="G3246" s="129">
        <v>10580</v>
      </c>
      <c r="H3246" s="150" t="s">
        <v>213</v>
      </c>
    </row>
    <row r="3248" spans="1:10" ht="12.75">
      <c r="A3248" s="145" t="s">
        <v>1095</v>
      </c>
      <c r="C3248" s="151" t="s">
        <v>1096</v>
      </c>
      <c r="D3248" s="129">
        <v>366727.0944048563</v>
      </c>
      <c r="F3248" s="129">
        <v>12253.333333333332</v>
      </c>
      <c r="G3248" s="129">
        <v>10552.5</v>
      </c>
      <c r="H3248" s="129">
        <v>355324.1777381897</v>
      </c>
      <c r="I3248" s="129">
        <v>-0.0001</v>
      </c>
      <c r="J3248" s="129">
        <v>-0.0001</v>
      </c>
    </row>
    <row r="3249" spans="1:8" ht="12.75">
      <c r="A3249" s="128">
        <v>38389.26587962963</v>
      </c>
      <c r="C3249" s="151" t="s">
        <v>1097</v>
      </c>
      <c r="D3249" s="129">
        <v>13763.327079678573</v>
      </c>
      <c r="F3249" s="129">
        <v>223.77909494260928</v>
      </c>
      <c r="G3249" s="129">
        <v>23.84848003542364</v>
      </c>
      <c r="H3249" s="129">
        <v>13763.327079678573</v>
      </c>
    </row>
    <row r="3251" spans="3:8" ht="12.75">
      <c r="C3251" s="151" t="s">
        <v>1098</v>
      </c>
      <c r="D3251" s="129">
        <v>3.753016150065055</v>
      </c>
      <c r="F3251" s="129">
        <v>1.8262711774424043</v>
      </c>
      <c r="G3251" s="129">
        <v>0.22599838934303373</v>
      </c>
      <c r="H3251" s="129">
        <v>3.8734563933388415</v>
      </c>
    </row>
    <row r="3252" spans="1:10" ht="12.75">
      <c r="A3252" s="145" t="s">
        <v>1087</v>
      </c>
      <c r="C3252" s="146" t="s">
        <v>1088</v>
      </c>
      <c r="D3252" s="146" t="s">
        <v>1089</v>
      </c>
      <c r="F3252" s="146" t="s">
        <v>1090</v>
      </c>
      <c r="G3252" s="146" t="s">
        <v>1091</v>
      </c>
      <c r="H3252" s="146" t="s">
        <v>1092</v>
      </c>
      <c r="I3252" s="147" t="s">
        <v>1093</v>
      </c>
      <c r="J3252" s="146" t="s">
        <v>1094</v>
      </c>
    </row>
    <row r="3253" spans="1:8" ht="12.75">
      <c r="A3253" s="148" t="s">
        <v>1227</v>
      </c>
      <c r="C3253" s="149">
        <v>259.9399999999441</v>
      </c>
      <c r="D3253" s="129">
        <v>3918086.17263031</v>
      </c>
      <c r="F3253" s="129">
        <v>25200</v>
      </c>
      <c r="G3253" s="129">
        <v>23675</v>
      </c>
      <c r="H3253" s="150" t="s">
        <v>214</v>
      </c>
    </row>
    <row r="3255" spans="4:8" ht="12.75">
      <c r="D3255" s="129">
        <v>4019642.0547294617</v>
      </c>
      <c r="F3255" s="129">
        <v>25725</v>
      </c>
      <c r="G3255" s="129">
        <v>23050</v>
      </c>
      <c r="H3255" s="150" t="s">
        <v>215</v>
      </c>
    </row>
    <row r="3257" spans="4:8" ht="12.75">
      <c r="D3257" s="129">
        <v>3947601.2750473022</v>
      </c>
      <c r="F3257" s="129">
        <v>25400</v>
      </c>
      <c r="G3257" s="129">
        <v>23125</v>
      </c>
      <c r="H3257" s="150" t="s">
        <v>216</v>
      </c>
    </row>
    <row r="3259" spans="1:10" ht="12.75">
      <c r="A3259" s="145" t="s">
        <v>1095</v>
      </c>
      <c r="C3259" s="151" t="s">
        <v>1096</v>
      </c>
      <c r="D3259" s="129">
        <v>3961776.5008023577</v>
      </c>
      <c r="F3259" s="129">
        <v>25441.666666666664</v>
      </c>
      <c r="G3259" s="129">
        <v>23283.333333333336</v>
      </c>
      <c r="H3259" s="129">
        <v>3937403.1001289575</v>
      </c>
      <c r="I3259" s="129">
        <v>-0.0001</v>
      </c>
      <c r="J3259" s="129">
        <v>-0.0001</v>
      </c>
    </row>
    <row r="3260" spans="1:8" ht="12.75">
      <c r="A3260" s="128">
        <v>38389.2665625</v>
      </c>
      <c r="C3260" s="151" t="s">
        <v>1097</v>
      </c>
      <c r="D3260" s="129">
        <v>52240.80843689156</v>
      </c>
      <c r="F3260" s="129">
        <v>264.96855159307745</v>
      </c>
      <c r="G3260" s="129">
        <v>341.2599204907212</v>
      </c>
      <c r="H3260" s="129">
        <v>52240.80843689156</v>
      </c>
    </row>
    <row r="3262" spans="3:8" ht="12.75">
      <c r="C3262" s="151" t="s">
        <v>1098</v>
      </c>
      <c r="D3262" s="129">
        <v>1.3186207860617958</v>
      </c>
      <c r="F3262" s="129">
        <v>1.0414748179223485</v>
      </c>
      <c r="G3262" s="129">
        <v>1.4656832662450443</v>
      </c>
      <c r="H3262" s="129">
        <v>1.3267833419235273</v>
      </c>
    </row>
    <row r="3263" spans="1:10" ht="12.75">
      <c r="A3263" s="145" t="s">
        <v>1087</v>
      </c>
      <c r="C3263" s="146" t="s">
        <v>1088</v>
      </c>
      <c r="D3263" s="146" t="s">
        <v>1089</v>
      </c>
      <c r="F3263" s="146" t="s">
        <v>1090</v>
      </c>
      <c r="G3263" s="146" t="s">
        <v>1091</v>
      </c>
      <c r="H3263" s="146" t="s">
        <v>1092</v>
      </c>
      <c r="I3263" s="147" t="s">
        <v>1093</v>
      </c>
      <c r="J3263" s="146" t="s">
        <v>1094</v>
      </c>
    </row>
    <row r="3264" spans="1:8" ht="12.75">
      <c r="A3264" s="148" t="s">
        <v>1229</v>
      </c>
      <c r="C3264" s="149">
        <v>285.2129999999888</v>
      </c>
      <c r="D3264" s="129">
        <v>659459.4882707596</v>
      </c>
      <c r="F3264" s="129">
        <v>12200</v>
      </c>
      <c r="G3264" s="129">
        <v>11400</v>
      </c>
      <c r="H3264" s="150" t="s">
        <v>217</v>
      </c>
    </row>
    <row r="3266" spans="4:8" ht="12.75">
      <c r="D3266" s="129">
        <v>705382.725810051</v>
      </c>
      <c r="F3266" s="129">
        <v>11800</v>
      </c>
      <c r="G3266" s="129">
        <v>11350</v>
      </c>
      <c r="H3266" s="150" t="s">
        <v>218</v>
      </c>
    </row>
    <row r="3268" spans="4:8" ht="12.75">
      <c r="D3268" s="129">
        <v>652685.9362478256</v>
      </c>
      <c r="F3268" s="129">
        <v>11700</v>
      </c>
      <c r="G3268" s="129">
        <v>11375</v>
      </c>
      <c r="H3268" s="150" t="s">
        <v>219</v>
      </c>
    </row>
    <row r="3270" spans="1:10" ht="12.75">
      <c r="A3270" s="145" t="s">
        <v>1095</v>
      </c>
      <c r="C3270" s="151" t="s">
        <v>1096</v>
      </c>
      <c r="D3270" s="129">
        <v>672509.3834428787</v>
      </c>
      <c r="F3270" s="129">
        <v>11900</v>
      </c>
      <c r="G3270" s="129">
        <v>11375</v>
      </c>
      <c r="H3270" s="129">
        <v>660899.6325315785</v>
      </c>
      <c r="I3270" s="129">
        <v>-0.0001</v>
      </c>
      <c r="J3270" s="129">
        <v>-0.0001</v>
      </c>
    </row>
    <row r="3271" spans="1:8" ht="12.75">
      <c r="A3271" s="128">
        <v>38389.267233796294</v>
      </c>
      <c r="C3271" s="151" t="s">
        <v>1097</v>
      </c>
      <c r="D3271" s="129">
        <v>28669.892405515824</v>
      </c>
      <c r="F3271" s="129">
        <v>264.575131106459</v>
      </c>
      <c r="G3271" s="129">
        <v>25</v>
      </c>
      <c r="H3271" s="129">
        <v>28669.892405515824</v>
      </c>
    </row>
    <row r="3273" spans="3:8" ht="12.75">
      <c r="C3273" s="151" t="s">
        <v>1098</v>
      </c>
      <c r="D3273" s="129">
        <v>4.263121543188249</v>
      </c>
      <c r="F3273" s="129">
        <v>2.223320429466042</v>
      </c>
      <c r="G3273" s="129">
        <v>0.21978021978021978</v>
      </c>
      <c r="H3273" s="129">
        <v>4.338010038785422</v>
      </c>
    </row>
    <row r="3274" spans="1:10" ht="12.75">
      <c r="A3274" s="145" t="s">
        <v>1087</v>
      </c>
      <c r="C3274" s="146" t="s">
        <v>1088</v>
      </c>
      <c r="D3274" s="146" t="s">
        <v>1089</v>
      </c>
      <c r="F3274" s="146" t="s">
        <v>1090</v>
      </c>
      <c r="G3274" s="146" t="s">
        <v>1091</v>
      </c>
      <c r="H3274" s="146" t="s">
        <v>1092</v>
      </c>
      <c r="I3274" s="147" t="s">
        <v>1093</v>
      </c>
      <c r="J3274" s="146" t="s">
        <v>1094</v>
      </c>
    </row>
    <row r="3275" spans="1:8" ht="12.75">
      <c r="A3275" s="148" t="s">
        <v>1225</v>
      </c>
      <c r="C3275" s="149">
        <v>288.1579999998212</v>
      </c>
      <c r="D3275" s="129">
        <v>382718.22742700577</v>
      </c>
      <c r="F3275" s="129">
        <v>4200</v>
      </c>
      <c r="G3275" s="129">
        <v>3990.0000000037253</v>
      </c>
      <c r="H3275" s="150" t="s">
        <v>220</v>
      </c>
    </row>
    <row r="3277" spans="4:8" ht="12.75">
      <c r="D3277" s="129">
        <v>360417.13091278076</v>
      </c>
      <c r="F3277" s="129">
        <v>4200</v>
      </c>
      <c r="G3277" s="129">
        <v>3990.0000000037253</v>
      </c>
      <c r="H3277" s="150" t="s">
        <v>221</v>
      </c>
    </row>
    <row r="3279" spans="4:8" ht="12.75">
      <c r="D3279" s="129">
        <v>349326.23044490814</v>
      </c>
      <c r="F3279" s="129">
        <v>4200</v>
      </c>
      <c r="G3279" s="129">
        <v>3990.0000000037253</v>
      </c>
      <c r="H3279" s="150" t="s">
        <v>222</v>
      </c>
    </row>
    <row r="3281" spans="1:10" ht="12.75">
      <c r="A3281" s="145" t="s">
        <v>1095</v>
      </c>
      <c r="C3281" s="151" t="s">
        <v>1096</v>
      </c>
      <c r="D3281" s="129">
        <v>364153.8629282316</v>
      </c>
      <c r="F3281" s="129">
        <v>4200</v>
      </c>
      <c r="G3281" s="129">
        <v>3990.0000000037253</v>
      </c>
      <c r="H3281" s="129">
        <v>360060.4890344244</v>
      </c>
      <c r="I3281" s="129">
        <v>-0.0001</v>
      </c>
      <c r="J3281" s="129">
        <v>-0.0001</v>
      </c>
    </row>
    <row r="3282" spans="1:8" ht="12.75">
      <c r="A3282" s="128">
        <v>38389.26766203704</v>
      </c>
      <c r="C3282" s="151" t="s">
        <v>1097</v>
      </c>
      <c r="D3282" s="129">
        <v>17006.726323121606</v>
      </c>
      <c r="H3282" s="129">
        <v>17006.726323121606</v>
      </c>
    </row>
    <row r="3284" spans="3:8" ht="12.75">
      <c r="C3284" s="151" t="s">
        <v>1098</v>
      </c>
      <c r="D3284" s="129">
        <v>4.670203464647398</v>
      </c>
      <c r="F3284" s="129">
        <v>0</v>
      </c>
      <c r="G3284" s="129">
        <v>0</v>
      </c>
      <c r="H3284" s="129">
        <v>4.723297012879311</v>
      </c>
    </row>
    <row r="3285" spans="1:10" ht="12.75">
      <c r="A3285" s="145" t="s">
        <v>1087</v>
      </c>
      <c r="C3285" s="146" t="s">
        <v>1088</v>
      </c>
      <c r="D3285" s="146" t="s">
        <v>1089</v>
      </c>
      <c r="F3285" s="146" t="s">
        <v>1090</v>
      </c>
      <c r="G3285" s="146" t="s">
        <v>1091</v>
      </c>
      <c r="H3285" s="146" t="s">
        <v>1092</v>
      </c>
      <c r="I3285" s="147" t="s">
        <v>1093</v>
      </c>
      <c r="J3285" s="146" t="s">
        <v>1094</v>
      </c>
    </row>
    <row r="3286" spans="1:8" ht="12.75">
      <c r="A3286" s="148" t="s">
        <v>1226</v>
      </c>
      <c r="C3286" s="149">
        <v>334.94100000010803</v>
      </c>
      <c r="D3286" s="129">
        <v>1331229.9237861633</v>
      </c>
      <c r="F3286" s="129">
        <v>32900</v>
      </c>
      <c r="H3286" s="150" t="s">
        <v>223</v>
      </c>
    </row>
    <row r="3288" spans="4:8" ht="12.75">
      <c r="D3288" s="129">
        <v>1371361.2963199615</v>
      </c>
      <c r="F3288" s="129">
        <v>32700</v>
      </c>
      <c r="H3288" s="150" t="s">
        <v>224</v>
      </c>
    </row>
    <row r="3290" spans="4:8" ht="12.75">
      <c r="D3290" s="129">
        <v>1397654.4795379639</v>
      </c>
      <c r="F3290" s="129">
        <v>35400</v>
      </c>
      <c r="H3290" s="150" t="s">
        <v>225</v>
      </c>
    </row>
    <row r="3292" spans="1:10" ht="12.75">
      <c r="A3292" s="145" t="s">
        <v>1095</v>
      </c>
      <c r="C3292" s="151" t="s">
        <v>1096</v>
      </c>
      <c r="D3292" s="129">
        <v>1366748.5665480294</v>
      </c>
      <c r="F3292" s="129">
        <v>33666.666666666664</v>
      </c>
      <c r="H3292" s="129">
        <v>1333081.899881363</v>
      </c>
      <c r="I3292" s="129">
        <v>-0.0001</v>
      </c>
      <c r="J3292" s="129">
        <v>-0.0001</v>
      </c>
    </row>
    <row r="3293" spans="1:8" ht="12.75">
      <c r="A3293" s="128">
        <v>38389.26810185185</v>
      </c>
      <c r="C3293" s="151" t="s">
        <v>1097</v>
      </c>
      <c r="D3293" s="129">
        <v>33451.657039194884</v>
      </c>
      <c r="F3293" s="129">
        <v>1504.437879519568</v>
      </c>
      <c r="H3293" s="129">
        <v>33451.657039194884</v>
      </c>
    </row>
    <row r="3295" spans="3:8" ht="12.75">
      <c r="C3295" s="151" t="s">
        <v>1098</v>
      </c>
      <c r="D3295" s="129">
        <v>2.447535549547573</v>
      </c>
      <c r="F3295" s="129">
        <v>4.46862736490961</v>
      </c>
      <c r="H3295" s="129">
        <v>2.5093474783636247</v>
      </c>
    </row>
    <row r="3296" spans="1:10" ht="12.75">
      <c r="A3296" s="145" t="s">
        <v>1087</v>
      </c>
      <c r="C3296" s="146" t="s">
        <v>1088</v>
      </c>
      <c r="D3296" s="146" t="s">
        <v>1089</v>
      </c>
      <c r="F3296" s="146" t="s">
        <v>1090</v>
      </c>
      <c r="G3296" s="146" t="s">
        <v>1091</v>
      </c>
      <c r="H3296" s="146" t="s">
        <v>1092</v>
      </c>
      <c r="I3296" s="147" t="s">
        <v>1093</v>
      </c>
      <c r="J3296" s="146" t="s">
        <v>1094</v>
      </c>
    </row>
    <row r="3297" spans="1:8" ht="12.75">
      <c r="A3297" s="148" t="s">
        <v>1230</v>
      </c>
      <c r="C3297" s="149">
        <v>393.36599999992177</v>
      </c>
      <c r="D3297" s="129">
        <v>3628504.912830353</v>
      </c>
      <c r="F3297" s="129">
        <v>15100</v>
      </c>
      <c r="G3297" s="129">
        <v>13700</v>
      </c>
      <c r="H3297" s="150" t="s">
        <v>226</v>
      </c>
    </row>
    <row r="3299" spans="4:8" ht="12.75">
      <c r="D3299" s="129">
        <v>3186269.7042503357</v>
      </c>
      <c r="F3299" s="129">
        <v>15700</v>
      </c>
      <c r="G3299" s="129">
        <v>15500</v>
      </c>
      <c r="H3299" s="150" t="s">
        <v>227</v>
      </c>
    </row>
    <row r="3301" spans="4:8" ht="12.75">
      <c r="D3301" s="129">
        <v>3525283.327518463</v>
      </c>
      <c r="F3301" s="129">
        <v>14600</v>
      </c>
      <c r="G3301" s="129">
        <v>13500</v>
      </c>
      <c r="H3301" s="150" t="s">
        <v>228</v>
      </c>
    </row>
    <row r="3303" spans="1:10" ht="12.75">
      <c r="A3303" s="145" t="s">
        <v>1095</v>
      </c>
      <c r="C3303" s="151" t="s">
        <v>1096</v>
      </c>
      <c r="D3303" s="129">
        <v>3446685.9815330505</v>
      </c>
      <c r="F3303" s="129">
        <v>15133.333333333332</v>
      </c>
      <c r="G3303" s="129">
        <v>14233.333333333332</v>
      </c>
      <c r="H3303" s="129">
        <v>3432002.6481997175</v>
      </c>
      <c r="I3303" s="129">
        <v>-0.0001</v>
      </c>
      <c r="J3303" s="129">
        <v>-0.0001</v>
      </c>
    </row>
    <row r="3304" spans="1:8" ht="12.75">
      <c r="A3304" s="128">
        <v>38389.26855324074</v>
      </c>
      <c r="C3304" s="151" t="s">
        <v>1097</v>
      </c>
      <c r="D3304" s="129">
        <v>231357.19574700217</v>
      </c>
      <c r="F3304" s="129">
        <v>550.7570547286101</v>
      </c>
      <c r="G3304" s="129">
        <v>1101.5141094572202</v>
      </c>
      <c r="H3304" s="129">
        <v>231357.19574700217</v>
      </c>
    </row>
    <row r="3306" spans="3:8" ht="12.75">
      <c r="C3306" s="151" t="s">
        <v>1098</v>
      </c>
      <c r="D3306" s="129">
        <v>6.712453556447777</v>
      </c>
      <c r="F3306" s="129">
        <v>3.639363797766146</v>
      </c>
      <c r="G3306" s="129">
        <v>7.738975007896162</v>
      </c>
      <c r="H3306" s="129">
        <v>6.741171830632541</v>
      </c>
    </row>
    <row r="3307" spans="1:10" ht="12.75">
      <c r="A3307" s="145" t="s">
        <v>1087</v>
      </c>
      <c r="C3307" s="146" t="s">
        <v>1088</v>
      </c>
      <c r="D3307" s="146" t="s">
        <v>1089</v>
      </c>
      <c r="F3307" s="146" t="s">
        <v>1090</v>
      </c>
      <c r="G3307" s="146" t="s">
        <v>1091</v>
      </c>
      <c r="H3307" s="146" t="s">
        <v>1092</v>
      </c>
      <c r="I3307" s="147" t="s">
        <v>1093</v>
      </c>
      <c r="J3307" s="146" t="s">
        <v>1094</v>
      </c>
    </row>
    <row r="3308" spans="1:8" ht="12.75">
      <c r="A3308" s="148" t="s">
        <v>1224</v>
      </c>
      <c r="C3308" s="149">
        <v>396.15199999976903</v>
      </c>
      <c r="D3308" s="129">
        <v>4024966.5824928284</v>
      </c>
      <c r="F3308" s="129">
        <v>95000</v>
      </c>
      <c r="G3308" s="129">
        <v>97600</v>
      </c>
      <c r="H3308" s="150" t="s">
        <v>229</v>
      </c>
    </row>
    <row r="3310" spans="4:8" ht="12.75">
      <c r="D3310" s="129">
        <v>3761573.1211242676</v>
      </c>
      <c r="F3310" s="129">
        <v>96900</v>
      </c>
      <c r="G3310" s="129">
        <v>96300</v>
      </c>
      <c r="H3310" s="150" t="s">
        <v>230</v>
      </c>
    </row>
    <row r="3312" spans="4:8" ht="12.75">
      <c r="D3312" s="129">
        <v>3971155.3875579834</v>
      </c>
      <c r="F3312" s="129">
        <v>96800</v>
      </c>
      <c r="G3312" s="129">
        <v>96900</v>
      </c>
      <c r="H3312" s="150" t="s">
        <v>231</v>
      </c>
    </row>
    <row r="3314" spans="1:10" ht="12.75">
      <c r="A3314" s="145" t="s">
        <v>1095</v>
      </c>
      <c r="C3314" s="151" t="s">
        <v>1096</v>
      </c>
      <c r="D3314" s="129">
        <v>3919231.69705836</v>
      </c>
      <c r="F3314" s="129">
        <v>96233.33333333334</v>
      </c>
      <c r="G3314" s="129">
        <v>96933.33333333334</v>
      </c>
      <c r="H3314" s="129">
        <v>3822652.109266049</v>
      </c>
      <c r="I3314" s="129">
        <v>-0.0001</v>
      </c>
      <c r="J3314" s="129">
        <v>-0.0001</v>
      </c>
    </row>
    <row r="3315" spans="1:8" ht="12.75">
      <c r="A3315" s="128">
        <v>38389.26902777778</v>
      </c>
      <c r="C3315" s="151" t="s">
        <v>1097</v>
      </c>
      <c r="D3315" s="129">
        <v>139162.06774565642</v>
      </c>
      <c r="F3315" s="129">
        <v>1069.2676621563628</v>
      </c>
      <c r="G3315" s="129">
        <v>650.6407098647712</v>
      </c>
      <c r="H3315" s="129">
        <v>139162.06774565642</v>
      </c>
    </row>
    <row r="3317" spans="3:8" ht="12.75">
      <c r="C3317" s="151" t="s">
        <v>1098</v>
      </c>
      <c r="D3317" s="129">
        <v>3.5507486799034274</v>
      </c>
      <c r="F3317" s="129">
        <v>1.1111198429058151</v>
      </c>
      <c r="G3317" s="129">
        <v>0.6712249414010708</v>
      </c>
      <c r="H3317" s="129">
        <v>3.6404586074764613</v>
      </c>
    </row>
    <row r="3318" spans="1:10" ht="12.75">
      <c r="A3318" s="145" t="s">
        <v>1087</v>
      </c>
      <c r="C3318" s="146" t="s">
        <v>1088</v>
      </c>
      <c r="D3318" s="146" t="s">
        <v>1089</v>
      </c>
      <c r="F3318" s="146" t="s">
        <v>1090</v>
      </c>
      <c r="G3318" s="146" t="s">
        <v>1091</v>
      </c>
      <c r="H3318" s="146" t="s">
        <v>1092</v>
      </c>
      <c r="I3318" s="147" t="s">
        <v>1093</v>
      </c>
      <c r="J3318" s="146" t="s">
        <v>1094</v>
      </c>
    </row>
    <row r="3319" spans="1:8" ht="12.75">
      <c r="A3319" s="148" t="s">
        <v>1231</v>
      </c>
      <c r="C3319" s="149">
        <v>589.5920000001788</v>
      </c>
      <c r="D3319" s="129">
        <v>345477.06259441376</v>
      </c>
      <c r="F3319" s="129">
        <v>3650</v>
      </c>
      <c r="G3319" s="129">
        <v>3259.9999999962747</v>
      </c>
      <c r="H3319" s="150" t="s">
        <v>232</v>
      </c>
    </row>
    <row r="3321" spans="4:8" ht="12.75">
      <c r="D3321" s="129">
        <v>363514.3890066147</v>
      </c>
      <c r="F3321" s="129">
        <v>3570</v>
      </c>
      <c r="G3321" s="129">
        <v>3240.0000000037253</v>
      </c>
      <c r="H3321" s="150" t="s">
        <v>233</v>
      </c>
    </row>
    <row r="3323" spans="4:8" ht="12.75">
      <c r="D3323" s="129">
        <v>350672.9720311165</v>
      </c>
      <c r="F3323" s="129">
        <v>3750</v>
      </c>
      <c r="G3323" s="129">
        <v>3190</v>
      </c>
      <c r="H3323" s="150" t="s">
        <v>234</v>
      </c>
    </row>
    <row r="3325" spans="1:10" ht="12.75">
      <c r="A3325" s="145" t="s">
        <v>1095</v>
      </c>
      <c r="C3325" s="151" t="s">
        <v>1096</v>
      </c>
      <c r="D3325" s="129">
        <v>353221.4745440483</v>
      </c>
      <c r="F3325" s="129">
        <v>3656.666666666667</v>
      </c>
      <c r="G3325" s="129">
        <v>3230</v>
      </c>
      <c r="H3325" s="129">
        <v>349778.14121071494</v>
      </c>
      <c r="I3325" s="129">
        <v>-0.0001</v>
      </c>
      <c r="J3325" s="129">
        <v>-0.0001</v>
      </c>
    </row>
    <row r="3326" spans="1:8" ht="12.75">
      <c r="A3326" s="128">
        <v>38389.26951388889</v>
      </c>
      <c r="C3326" s="151" t="s">
        <v>1097</v>
      </c>
      <c r="D3326" s="129">
        <v>9284.7958953794</v>
      </c>
      <c r="F3326" s="129">
        <v>90.18499505645788</v>
      </c>
      <c r="G3326" s="129">
        <v>36.05551275362597</v>
      </c>
      <c r="H3326" s="129">
        <v>9284.7958953794</v>
      </c>
    </row>
    <row r="3328" spans="3:8" ht="12.75">
      <c r="C3328" s="151" t="s">
        <v>1098</v>
      </c>
      <c r="D3328" s="129">
        <v>2.6286045907499163</v>
      </c>
      <c r="F3328" s="129">
        <v>2.4663170936132515</v>
      </c>
      <c r="G3328" s="129">
        <v>1.1162697446943024</v>
      </c>
      <c r="H3328" s="129">
        <v>2.654481455942672</v>
      </c>
    </row>
    <row r="3329" spans="1:10" ht="12.75">
      <c r="A3329" s="145" t="s">
        <v>1087</v>
      </c>
      <c r="C3329" s="146" t="s">
        <v>1088</v>
      </c>
      <c r="D3329" s="146" t="s">
        <v>1089</v>
      </c>
      <c r="F3329" s="146" t="s">
        <v>1090</v>
      </c>
      <c r="G3329" s="146" t="s">
        <v>1091</v>
      </c>
      <c r="H3329" s="146" t="s">
        <v>1092</v>
      </c>
      <c r="I3329" s="147" t="s">
        <v>1093</v>
      </c>
      <c r="J3329" s="146" t="s">
        <v>1094</v>
      </c>
    </row>
    <row r="3330" spans="1:8" ht="12.75">
      <c r="A3330" s="148" t="s">
        <v>1232</v>
      </c>
      <c r="C3330" s="149">
        <v>766.4900000002235</v>
      </c>
      <c r="D3330" s="129">
        <v>19744.33577042818</v>
      </c>
      <c r="F3330" s="129">
        <v>1914.0000000018626</v>
      </c>
      <c r="G3330" s="129">
        <v>1922</v>
      </c>
      <c r="H3330" s="150" t="s">
        <v>235</v>
      </c>
    </row>
    <row r="3332" spans="4:8" ht="12.75">
      <c r="D3332" s="129">
        <v>20214.318217605352</v>
      </c>
      <c r="F3332" s="129">
        <v>1874</v>
      </c>
      <c r="G3332" s="129">
        <v>1776.9999999981374</v>
      </c>
      <c r="H3332" s="150" t="s">
        <v>236</v>
      </c>
    </row>
    <row r="3334" spans="4:8" ht="12.75">
      <c r="D3334" s="129">
        <v>21909.88533836603</v>
      </c>
      <c r="F3334" s="129">
        <v>1790</v>
      </c>
      <c r="G3334" s="129">
        <v>1932</v>
      </c>
      <c r="H3334" s="150" t="s">
        <v>237</v>
      </c>
    </row>
    <row r="3336" spans="1:10" ht="12.75">
      <c r="A3336" s="145" t="s">
        <v>1095</v>
      </c>
      <c r="C3336" s="151" t="s">
        <v>1096</v>
      </c>
      <c r="D3336" s="129">
        <v>20622.84644213319</v>
      </c>
      <c r="F3336" s="129">
        <v>1859.3333333339542</v>
      </c>
      <c r="G3336" s="129">
        <v>1876.9999999993793</v>
      </c>
      <c r="H3336" s="129">
        <v>18754.33506001939</v>
      </c>
      <c r="I3336" s="129">
        <v>-0.0001</v>
      </c>
      <c r="J3336" s="129">
        <v>-0.0001</v>
      </c>
    </row>
    <row r="3337" spans="1:8" ht="12.75">
      <c r="A3337" s="128">
        <v>38389.27002314815</v>
      </c>
      <c r="C3337" s="151" t="s">
        <v>1097</v>
      </c>
      <c r="D3337" s="129">
        <v>1139.1104930936124</v>
      </c>
      <c r="F3337" s="129">
        <v>63.28770286110137</v>
      </c>
      <c r="G3337" s="129">
        <v>86.74675786555925</v>
      </c>
      <c r="H3337" s="129">
        <v>1139.1104930936124</v>
      </c>
    </row>
    <row r="3339" spans="3:8" ht="12.75">
      <c r="C3339" s="151" t="s">
        <v>1098</v>
      </c>
      <c r="D3339" s="129">
        <v>5.523536706195757</v>
      </c>
      <c r="F3339" s="129">
        <v>3.4037846644539393</v>
      </c>
      <c r="G3339" s="129">
        <v>4.621564084474584</v>
      </c>
      <c r="H3339" s="129">
        <v>6.073851669217403</v>
      </c>
    </row>
    <row r="3340" spans="1:16" ht="12.75">
      <c r="A3340" s="139" t="s">
        <v>1177</v>
      </c>
      <c r="B3340" s="134" t="s">
        <v>1057</v>
      </c>
      <c r="D3340" s="139" t="s">
        <v>1178</v>
      </c>
      <c r="E3340" s="134" t="s">
        <v>1179</v>
      </c>
      <c r="F3340" s="135" t="s">
        <v>1260</v>
      </c>
      <c r="G3340" s="140" t="s">
        <v>1181</v>
      </c>
      <c r="H3340" s="141">
        <v>2</v>
      </c>
      <c r="I3340" s="142" t="s">
        <v>1182</v>
      </c>
      <c r="J3340" s="141">
        <v>14</v>
      </c>
      <c r="K3340" s="140" t="s">
        <v>1183</v>
      </c>
      <c r="L3340" s="143">
        <v>1</v>
      </c>
      <c r="M3340" s="140" t="s">
        <v>1184</v>
      </c>
      <c r="N3340" s="144">
        <v>1</v>
      </c>
      <c r="O3340" s="140" t="s">
        <v>1185</v>
      </c>
      <c r="P3340" s="144">
        <v>1</v>
      </c>
    </row>
    <row r="3342" spans="1:10" ht="12.75">
      <c r="A3342" s="145" t="s">
        <v>1087</v>
      </c>
      <c r="C3342" s="146" t="s">
        <v>1088</v>
      </c>
      <c r="D3342" s="146" t="s">
        <v>1089</v>
      </c>
      <c r="F3342" s="146" t="s">
        <v>1090</v>
      </c>
      <c r="G3342" s="146" t="s">
        <v>1091</v>
      </c>
      <c r="H3342" s="146" t="s">
        <v>1092</v>
      </c>
      <c r="I3342" s="147" t="s">
        <v>1093</v>
      </c>
      <c r="J3342" s="146" t="s">
        <v>1094</v>
      </c>
    </row>
    <row r="3343" spans="1:8" ht="12.75">
      <c r="A3343" s="148" t="s">
        <v>1209</v>
      </c>
      <c r="C3343" s="149">
        <v>178.2290000000503</v>
      </c>
      <c r="D3343" s="129">
        <v>395.25836426438764</v>
      </c>
      <c r="F3343" s="129">
        <v>276</v>
      </c>
      <c r="G3343" s="129">
        <v>256</v>
      </c>
      <c r="H3343" s="150" t="s">
        <v>238</v>
      </c>
    </row>
    <row r="3345" spans="4:8" ht="12.75">
      <c r="D3345" s="129">
        <v>302.5</v>
      </c>
      <c r="F3345" s="129">
        <v>270</v>
      </c>
      <c r="G3345" s="129">
        <v>256</v>
      </c>
      <c r="H3345" s="150" t="s">
        <v>239</v>
      </c>
    </row>
    <row r="3347" spans="4:8" ht="12.75">
      <c r="D3347" s="129">
        <v>374.9134854711592</v>
      </c>
      <c r="F3347" s="129">
        <v>277</v>
      </c>
      <c r="G3347" s="129">
        <v>274</v>
      </c>
      <c r="H3347" s="150" t="s">
        <v>240</v>
      </c>
    </row>
    <row r="3349" spans="1:8" ht="12.75">
      <c r="A3349" s="145" t="s">
        <v>1095</v>
      </c>
      <c r="C3349" s="151" t="s">
        <v>1096</v>
      </c>
      <c r="D3349" s="129">
        <v>357.55728324518225</v>
      </c>
      <c r="F3349" s="129">
        <v>274.3333333333333</v>
      </c>
      <c r="G3349" s="129">
        <v>262</v>
      </c>
      <c r="H3349" s="129">
        <v>91.99661378911534</v>
      </c>
    </row>
    <row r="3350" spans="1:8" ht="12.75">
      <c r="A3350" s="128">
        <v>38389.27229166667</v>
      </c>
      <c r="C3350" s="151" t="s">
        <v>1097</v>
      </c>
      <c r="D3350" s="129">
        <v>48.754044468464244</v>
      </c>
      <c r="F3350" s="129">
        <v>3.7859388972001824</v>
      </c>
      <c r="G3350" s="129">
        <v>10.392304845413264</v>
      </c>
      <c r="H3350" s="129">
        <v>48.754044468464244</v>
      </c>
    </row>
    <row r="3352" spans="3:8" ht="12.75">
      <c r="C3352" s="151" t="s">
        <v>1098</v>
      </c>
      <c r="D3352" s="129">
        <v>13.6353101315609</v>
      </c>
      <c r="F3352" s="129">
        <v>1.3800506308141616</v>
      </c>
      <c r="G3352" s="129">
        <v>3.9665285669516277</v>
      </c>
      <c r="H3352" s="129">
        <v>52.99547718160972</v>
      </c>
    </row>
    <row r="3353" spans="1:10" ht="12.75">
      <c r="A3353" s="145" t="s">
        <v>1087</v>
      </c>
      <c r="C3353" s="146" t="s">
        <v>1088</v>
      </c>
      <c r="D3353" s="146" t="s">
        <v>1089</v>
      </c>
      <c r="F3353" s="146" t="s">
        <v>1090</v>
      </c>
      <c r="G3353" s="146" t="s">
        <v>1091</v>
      </c>
      <c r="H3353" s="146" t="s">
        <v>1092</v>
      </c>
      <c r="I3353" s="147" t="s">
        <v>1093</v>
      </c>
      <c r="J3353" s="146" t="s">
        <v>1094</v>
      </c>
    </row>
    <row r="3354" spans="1:8" ht="12.75">
      <c r="A3354" s="148" t="s">
        <v>1225</v>
      </c>
      <c r="C3354" s="149">
        <v>251.61100000003353</v>
      </c>
      <c r="D3354" s="129">
        <v>4630346.747047424</v>
      </c>
      <c r="F3354" s="129">
        <v>32700</v>
      </c>
      <c r="G3354" s="129">
        <v>26000</v>
      </c>
      <c r="H3354" s="150" t="s">
        <v>241</v>
      </c>
    </row>
    <row r="3356" spans="4:8" ht="12.75">
      <c r="D3356" s="129">
        <v>4646112.931167603</v>
      </c>
      <c r="F3356" s="129">
        <v>31200</v>
      </c>
      <c r="G3356" s="129">
        <v>25900</v>
      </c>
      <c r="H3356" s="150" t="s">
        <v>242</v>
      </c>
    </row>
    <row r="3358" spans="4:8" ht="12.75">
      <c r="D3358" s="129">
        <v>4668043.977874756</v>
      </c>
      <c r="F3358" s="129">
        <v>32300</v>
      </c>
      <c r="G3358" s="129">
        <v>26200</v>
      </c>
      <c r="H3358" s="150" t="s">
        <v>243</v>
      </c>
    </row>
    <row r="3360" spans="1:10" ht="12.75">
      <c r="A3360" s="145" t="s">
        <v>1095</v>
      </c>
      <c r="C3360" s="151" t="s">
        <v>1096</v>
      </c>
      <c r="D3360" s="129">
        <v>4648167.885363261</v>
      </c>
      <c r="F3360" s="129">
        <v>32066.666666666664</v>
      </c>
      <c r="G3360" s="129">
        <v>26033.333333333336</v>
      </c>
      <c r="H3360" s="129">
        <v>4619147.6224936005</v>
      </c>
      <c r="I3360" s="129">
        <v>-0.0001</v>
      </c>
      <c r="J3360" s="129">
        <v>-0.0001</v>
      </c>
    </row>
    <row r="3361" spans="1:8" ht="12.75">
      <c r="A3361" s="128">
        <v>38389.27280092592</v>
      </c>
      <c r="C3361" s="151" t="s">
        <v>1097</v>
      </c>
      <c r="D3361" s="129">
        <v>18932.443861618427</v>
      </c>
      <c r="F3361" s="129">
        <v>776.745346515403</v>
      </c>
      <c r="G3361" s="129">
        <v>152.7525231651947</v>
      </c>
      <c r="H3361" s="129">
        <v>18932.443861618427</v>
      </c>
    </row>
    <row r="3363" spans="3:8" ht="12.75">
      <c r="C3363" s="151" t="s">
        <v>1098</v>
      </c>
      <c r="D3363" s="129">
        <v>0.40730981170528074</v>
      </c>
      <c r="F3363" s="129">
        <v>2.4222827853910696</v>
      </c>
      <c r="G3363" s="129">
        <v>0.5867574513387761</v>
      </c>
      <c r="H3363" s="129">
        <v>0.40986877685883394</v>
      </c>
    </row>
    <row r="3364" spans="1:10" ht="12.75">
      <c r="A3364" s="145" t="s">
        <v>1087</v>
      </c>
      <c r="C3364" s="146" t="s">
        <v>1088</v>
      </c>
      <c r="D3364" s="146" t="s">
        <v>1089</v>
      </c>
      <c r="F3364" s="146" t="s">
        <v>1090</v>
      </c>
      <c r="G3364" s="146" t="s">
        <v>1091</v>
      </c>
      <c r="H3364" s="146" t="s">
        <v>1092</v>
      </c>
      <c r="I3364" s="147" t="s">
        <v>1093</v>
      </c>
      <c r="J3364" s="146" t="s">
        <v>1094</v>
      </c>
    </row>
    <row r="3365" spans="1:8" ht="12.75">
      <c r="A3365" s="148" t="s">
        <v>1228</v>
      </c>
      <c r="C3365" s="149">
        <v>257.6099999998696</v>
      </c>
      <c r="D3365" s="129">
        <v>231367.5210058689</v>
      </c>
      <c r="F3365" s="129">
        <v>11922.5</v>
      </c>
      <c r="G3365" s="129">
        <v>10457.5</v>
      </c>
      <c r="H3365" s="150" t="s">
        <v>244</v>
      </c>
    </row>
    <row r="3367" spans="4:8" ht="12.75">
      <c r="D3367" s="129">
        <v>255431.52063655853</v>
      </c>
      <c r="F3367" s="129">
        <v>11437.5</v>
      </c>
      <c r="G3367" s="129">
        <v>10310</v>
      </c>
      <c r="H3367" s="150" t="s">
        <v>245</v>
      </c>
    </row>
    <row r="3369" spans="4:8" ht="12.75">
      <c r="D3369" s="129">
        <v>239253.98482513428</v>
      </c>
      <c r="F3369" s="129">
        <v>11715</v>
      </c>
      <c r="G3369" s="129">
        <v>10407.5</v>
      </c>
      <c r="H3369" s="150" t="s">
        <v>246</v>
      </c>
    </row>
    <row r="3371" spans="1:10" ht="12.75">
      <c r="A3371" s="145" t="s">
        <v>1095</v>
      </c>
      <c r="C3371" s="151" t="s">
        <v>1096</v>
      </c>
      <c r="D3371" s="129">
        <v>242017.67548918724</v>
      </c>
      <c r="F3371" s="129">
        <v>11691.666666666668</v>
      </c>
      <c r="G3371" s="129">
        <v>10391.666666666666</v>
      </c>
      <c r="H3371" s="129">
        <v>230976.00882252055</v>
      </c>
      <c r="I3371" s="129">
        <v>-0.0001</v>
      </c>
      <c r="J3371" s="129">
        <v>-0.0001</v>
      </c>
    </row>
    <row r="3372" spans="1:8" ht="12.75">
      <c r="A3372" s="128">
        <v>38389.27344907408</v>
      </c>
      <c r="C3372" s="151" t="s">
        <v>1097</v>
      </c>
      <c r="D3372" s="129">
        <v>12267.742625331697</v>
      </c>
      <c r="F3372" s="129">
        <v>243.34046793193554</v>
      </c>
      <c r="G3372" s="129">
        <v>75.01388760311876</v>
      </c>
      <c r="H3372" s="129">
        <v>12267.742625331697</v>
      </c>
    </row>
    <row r="3374" spans="3:8" ht="12.75">
      <c r="C3374" s="151" t="s">
        <v>1098</v>
      </c>
      <c r="D3374" s="129">
        <v>5.068944902695668</v>
      </c>
      <c r="F3374" s="129">
        <v>2.0813154776787073</v>
      </c>
      <c r="G3374" s="129">
        <v>0.7218657989073176</v>
      </c>
      <c r="H3374" s="129">
        <v>5.31126270986789</v>
      </c>
    </row>
    <row r="3375" spans="1:10" ht="12.75">
      <c r="A3375" s="145" t="s">
        <v>1087</v>
      </c>
      <c r="C3375" s="146" t="s">
        <v>1088</v>
      </c>
      <c r="D3375" s="146" t="s">
        <v>1089</v>
      </c>
      <c r="F3375" s="146" t="s">
        <v>1090</v>
      </c>
      <c r="G3375" s="146" t="s">
        <v>1091</v>
      </c>
      <c r="H3375" s="146" t="s">
        <v>1092</v>
      </c>
      <c r="I3375" s="147" t="s">
        <v>1093</v>
      </c>
      <c r="J3375" s="146" t="s">
        <v>1094</v>
      </c>
    </row>
    <row r="3376" spans="1:8" ht="12.75">
      <c r="A3376" s="148" t="s">
        <v>1227</v>
      </c>
      <c r="C3376" s="149">
        <v>259.9399999999441</v>
      </c>
      <c r="D3376" s="129">
        <v>1949971.0094852448</v>
      </c>
      <c r="F3376" s="129">
        <v>20800</v>
      </c>
      <c r="G3376" s="129">
        <v>19500</v>
      </c>
      <c r="H3376" s="150" t="s">
        <v>247</v>
      </c>
    </row>
    <row r="3378" spans="4:8" ht="12.75">
      <c r="D3378" s="129">
        <v>1962975.0782928467</v>
      </c>
      <c r="F3378" s="129">
        <v>20925</v>
      </c>
      <c r="G3378" s="129">
        <v>19375</v>
      </c>
      <c r="H3378" s="150" t="s">
        <v>248</v>
      </c>
    </row>
    <row r="3380" spans="4:8" ht="12.75">
      <c r="D3380" s="129">
        <v>1954251.020040512</v>
      </c>
      <c r="F3380" s="129">
        <v>20875</v>
      </c>
      <c r="G3380" s="129">
        <v>19500</v>
      </c>
      <c r="H3380" s="150" t="s">
        <v>249</v>
      </c>
    </row>
    <row r="3382" spans="1:10" ht="12.75">
      <c r="A3382" s="145" t="s">
        <v>1095</v>
      </c>
      <c r="C3382" s="151" t="s">
        <v>1096</v>
      </c>
      <c r="D3382" s="129">
        <v>1955732.3692728677</v>
      </c>
      <c r="F3382" s="129">
        <v>20866.666666666668</v>
      </c>
      <c r="G3382" s="129">
        <v>19458.333333333332</v>
      </c>
      <c r="H3382" s="129">
        <v>1935562.7564782551</v>
      </c>
      <c r="I3382" s="129">
        <v>-0.0001</v>
      </c>
      <c r="J3382" s="129">
        <v>-0.0001</v>
      </c>
    </row>
    <row r="3383" spans="1:8" ht="12.75">
      <c r="A3383" s="128">
        <v>38389.27412037037</v>
      </c>
      <c r="C3383" s="151" t="s">
        <v>1097</v>
      </c>
      <c r="D3383" s="129">
        <v>6627.386215482442</v>
      </c>
      <c r="F3383" s="129">
        <v>62.91528696058958</v>
      </c>
      <c r="G3383" s="129">
        <v>72.16878364870323</v>
      </c>
      <c r="H3383" s="129">
        <v>6627.386215482442</v>
      </c>
    </row>
    <row r="3385" spans="3:8" ht="12.75">
      <c r="C3385" s="151" t="s">
        <v>1098</v>
      </c>
      <c r="D3385" s="129">
        <v>0.338869792186672</v>
      </c>
      <c r="F3385" s="129">
        <v>0.30151095987502996</v>
      </c>
      <c r="G3385" s="129">
        <v>0.3708888238905519</v>
      </c>
      <c r="H3385" s="129">
        <v>0.34240099905316074</v>
      </c>
    </row>
    <row r="3386" spans="1:10" ht="12.75">
      <c r="A3386" s="145" t="s">
        <v>1087</v>
      </c>
      <c r="C3386" s="146" t="s">
        <v>1088</v>
      </c>
      <c r="D3386" s="146" t="s">
        <v>1089</v>
      </c>
      <c r="F3386" s="146" t="s">
        <v>1090</v>
      </c>
      <c r="G3386" s="146" t="s">
        <v>1091</v>
      </c>
      <c r="H3386" s="146" t="s">
        <v>1092</v>
      </c>
      <c r="I3386" s="147" t="s">
        <v>1093</v>
      </c>
      <c r="J3386" s="146" t="s">
        <v>1094</v>
      </c>
    </row>
    <row r="3387" spans="1:8" ht="12.75">
      <c r="A3387" s="148" t="s">
        <v>1229</v>
      </c>
      <c r="C3387" s="149">
        <v>285.2129999999888</v>
      </c>
      <c r="D3387" s="129">
        <v>358534.9662833214</v>
      </c>
      <c r="F3387" s="129">
        <v>10825</v>
      </c>
      <c r="G3387" s="129">
        <v>10625</v>
      </c>
      <c r="H3387" s="150" t="s">
        <v>250</v>
      </c>
    </row>
    <row r="3389" spans="4:8" ht="12.75">
      <c r="D3389" s="129">
        <v>345201.2584891319</v>
      </c>
      <c r="F3389" s="129">
        <v>10775</v>
      </c>
      <c r="G3389" s="129">
        <v>10575</v>
      </c>
      <c r="H3389" s="150" t="s">
        <v>251</v>
      </c>
    </row>
    <row r="3391" spans="4:8" ht="12.75">
      <c r="D3391" s="129">
        <v>353725.5421452522</v>
      </c>
      <c r="F3391" s="129">
        <v>10825</v>
      </c>
      <c r="G3391" s="129">
        <v>10625</v>
      </c>
      <c r="H3391" s="150" t="s">
        <v>252</v>
      </c>
    </row>
    <row r="3393" spans="1:10" ht="12.75">
      <c r="A3393" s="145" t="s">
        <v>1095</v>
      </c>
      <c r="C3393" s="151" t="s">
        <v>1096</v>
      </c>
      <c r="D3393" s="129">
        <v>352487.25563923514</v>
      </c>
      <c r="F3393" s="129">
        <v>10808.333333333332</v>
      </c>
      <c r="G3393" s="129">
        <v>10608.333333333332</v>
      </c>
      <c r="H3393" s="129">
        <v>341789.49338731135</v>
      </c>
      <c r="I3393" s="129">
        <v>-0.0001</v>
      </c>
      <c r="J3393" s="129">
        <v>-0.0001</v>
      </c>
    </row>
    <row r="3394" spans="1:8" ht="12.75">
      <c r="A3394" s="128">
        <v>38389.27480324074</v>
      </c>
      <c r="C3394" s="151" t="s">
        <v>1097</v>
      </c>
      <c r="D3394" s="129">
        <v>6752.551813087961</v>
      </c>
      <c r="F3394" s="129">
        <v>28.867513459481284</v>
      </c>
      <c r="G3394" s="129">
        <v>28.867513459481284</v>
      </c>
      <c r="H3394" s="129">
        <v>6752.551813087961</v>
      </c>
    </row>
    <row r="3396" spans="3:8" ht="12.75">
      <c r="C3396" s="151" t="s">
        <v>1098</v>
      </c>
      <c r="D3396" s="129">
        <v>1.915686795779955</v>
      </c>
      <c r="F3396" s="129">
        <v>0.2670857066413072</v>
      </c>
      <c r="G3396" s="129">
        <v>0.2721211009534764</v>
      </c>
      <c r="H3396" s="129">
        <v>1.9756463974847989</v>
      </c>
    </row>
    <row r="3397" spans="1:10" ht="12.75">
      <c r="A3397" s="145" t="s">
        <v>1087</v>
      </c>
      <c r="C3397" s="146" t="s">
        <v>1088</v>
      </c>
      <c r="D3397" s="146" t="s">
        <v>1089</v>
      </c>
      <c r="F3397" s="146" t="s">
        <v>1090</v>
      </c>
      <c r="G3397" s="146" t="s">
        <v>1091</v>
      </c>
      <c r="H3397" s="146" t="s">
        <v>1092</v>
      </c>
      <c r="I3397" s="147" t="s">
        <v>1093</v>
      </c>
      <c r="J3397" s="146" t="s">
        <v>1094</v>
      </c>
    </row>
    <row r="3398" spans="1:8" ht="12.75">
      <c r="A3398" s="148" t="s">
        <v>1225</v>
      </c>
      <c r="C3398" s="149">
        <v>288.1579999998212</v>
      </c>
      <c r="D3398" s="129">
        <v>501552.84989881516</v>
      </c>
      <c r="F3398" s="129">
        <v>4580</v>
      </c>
      <c r="G3398" s="129">
        <v>4310</v>
      </c>
      <c r="H3398" s="150" t="s">
        <v>253</v>
      </c>
    </row>
    <row r="3400" spans="4:8" ht="12.75">
      <c r="D3400" s="129">
        <v>461122.0425643921</v>
      </c>
      <c r="F3400" s="129">
        <v>4580</v>
      </c>
      <c r="G3400" s="129">
        <v>4310</v>
      </c>
      <c r="H3400" s="150" t="s">
        <v>254</v>
      </c>
    </row>
    <row r="3402" spans="4:8" ht="12.75">
      <c r="D3402" s="129">
        <v>479815.40731430054</v>
      </c>
      <c r="F3402" s="129">
        <v>4580</v>
      </c>
      <c r="G3402" s="129">
        <v>4310</v>
      </c>
      <c r="H3402" s="150" t="s">
        <v>255</v>
      </c>
    </row>
    <row r="3404" spans="1:10" ht="12.75">
      <c r="A3404" s="145" t="s">
        <v>1095</v>
      </c>
      <c r="C3404" s="151" t="s">
        <v>1096</v>
      </c>
      <c r="D3404" s="129">
        <v>480830.09992583597</v>
      </c>
      <c r="F3404" s="129">
        <v>4580</v>
      </c>
      <c r="G3404" s="129">
        <v>4310</v>
      </c>
      <c r="H3404" s="129">
        <v>476387.1906338006</v>
      </c>
      <c r="I3404" s="129">
        <v>-0.0001</v>
      </c>
      <c r="J3404" s="129">
        <v>-0.0001</v>
      </c>
    </row>
    <row r="3405" spans="1:8" ht="12.75">
      <c r="A3405" s="128">
        <v>38389.27521990741</v>
      </c>
      <c r="C3405" s="151" t="s">
        <v>1097</v>
      </c>
      <c r="D3405" s="129">
        <v>20234.493970697866</v>
      </c>
      <c r="H3405" s="129">
        <v>20234.493970697866</v>
      </c>
    </row>
    <row r="3407" spans="3:8" ht="12.75">
      <c r="C3407" s="151" t="s">
        <v>1098</v>
      </c>
      <c r="D3407" s="129">
        <v>4.208241949457588</v>
      </c>
      <c r="F3407" s="129">
        <v>0</v>
      </c>
      <c r="G3407" s="129">
        <v>0</v>
      </c>
      <c r="H3407" s="129">
        <v>4.247489094695695</v>
      </c>
    </row>
    <row r="3408" spans="1:10" ht="12.75">
      <c r="A3408" s="145" t="s">
        <v>1087</v>
      </c>
      <c r="C3408" s="146" t="s">
        <v>1088</v>
      </c>
      <c r="D3408" s="146" t="s">
        <v>1089</v>
      </c>
      <c r="F3408" s="146" t="s">
        <v>1090</v>
      </c>
      <c r="G3408" s="146" t="s">
        <v>1091</v>
      </c>
      <c r="H3408" s="146" t="s">
        <v>1092</v>
      </c>
      <c r="I3408" s="147" t="s">
        <v>1093</v>
      </c>
      <c r="J3408" s="146" t="s">
        <v>1094</v>
      </c>
    </row>
    <row r="3409" spans="1:8" ht="12.75">
      <c r="A3409" s="148" t="s">
        <v>1226</v>
      </c>
      <c r="C3409" s="149">
        <v>334.94100000010803</v>
      </c>
      <c r="D3409" s="129">
        <v>346273.02080345154</v>
      </c>
      <c r="F3409" s="129">
        <v>30000</v>
      </c>
      <c r="H3409" s="150" t="s">
        <v>256</v>
      </c>
    </row>
    <row r="3411" spans="4:8" ht="12.75">
      <c r="D3411" s="129">
        <v>382130.50680589676</v>
      </c>
      <c r="F3411" s="129">
        <v>30100</v>
      </c>
      <c r="H3411" s="150" t="s">
        <v>257</v>
      </c>
    </row>
    <row r="3413" spans="4:8" ht="12.75">
      <c r="D3413" s="129">
        <v>350487.4608106613</v>
      </c>
      <c r="F3413" s="129">
        <v>30400</v>
      </c>
      <c r="H3413" s="150" t="s">
        <v>35</v>
      </c>
    </row>
    <row r="3415" spans="1:10" ht="12.75">
      <c r="A3415" s="145" t="s">
        <v>1095</v>
      </c>
      <c r="C3415" s="151" t="s">
        <v>1096</v>
      </c>
      <c r="D3415" s="129">
        <v>359630.3294733366</v>
      </c>
      <c r="F3415" s="129">
        <v>30166.666666666664</v>
      </c>
      <c r="H3415" s="129">
        <v>329463.6628066699</v>
      </c>
      <c r="I3415" s="129">
        <v>-0.0001</v>
      </c>
      <c r="J3415" s="129">
        <v>-0.0001</v>
      </c>
    </row>
    <row r="3416" spans="1:8" ht="12.75">
      <c r="A3416" s="128">
        <v>38389.275659722225</v>
      </c>
      <c r="C3416" s="151" t="s">
        <v>1097</v>
      </c>
      <c r="D3416" s="129">
        <v>19599.33318103113</v>
      </c>
      <c r="F3416" s="129">
        <v>208.16659994661327</v>
      </c>
      <c r="H3416" s="129">
        <v>19599.33318103113</v>
      </c>
    </row>
    <row r="3418" spans="3:8" ht="12.75">
      <c r="C3418" s="151" t="s">
        <v>1098</v>
      </c>
      <c r="D3418" s="129">
        <v>5.449855469568855</v>
      </c>
      <c r="F3418" s="129">
        <v>0.690055027447337</v>
      </c>
      <c r="H3418" s="129">
        <v>5.948860342918019</v>
      </c>
    </row>
    <row r="3419" spans="1:10" ht="12.75">
      <c r="A3419" s="145" t="s">
        <v>1087</v>
      </c>
      <c r="C3419" s="146" t="s">
        <v>1088</v>
      </c>
      <c r="D3419" s="146" t="s">
        <v>1089</v>
      </c>
      <c r="F3419" s="146" t="s">
        <v>1090</v>
      </c>
      <c r="G3419" s="146" t="s">
        <v>1091</v>
      </c>
      <c r="H3419" s="146" t="s">
        <v>1092</v>
      </c>
      <c r="I3419" s="147" t="s">
        <v>1093</v>
      </c>
      <c r="J3419" s="146" t="s">
        <v>1094</v>
      </c>
    </row>
    <row r="3420" spans="1:8" ht="12.75">
      <c r="A3420" s="148" t="s">
        <v>1230</v>
      </c>
      <c r="C3420" s="149">
        <v>393.36599999992177</v>
      </c>
      <c r="D3420" s="129">
        <v>1980627.2905521393</v>
      </c>
      <c r="F3420" s="129">
        <v>12100</v>
      </c>
      <c r="G3420" s="129">
        <v>11300</v>
      </c>
      <c r="H3420" s="150" t="s">
        <v>36</v>
      </c>
    </row>
    <row r="3422" spans="4:8" ht="12.75">
      <c r="D3422" s="129">
        <v>1927003.4091758728</v>
      </c>
      <c r="F3422" s="129">
        <v>11400</v>
      </c>
      <c r="G3422" s="129">
        <v>10800</v>
      </c>
      <c r="H3422" s="150" t="s">
        <v>37</v>
      </c>
    </row>
    <row r="3424" spans="4:8" ht="12.75">
      <c r="D3424" s="129">
        <v>1941795.4480724335</v>
      </c>
      <c r="F3424" s="129">
        <v>11300</v>
      </c>
      <c r="G3424" s="129">
        <v>11000</v>
      </c>
      <c r="H3424" s="150" t="s">
        <v>38</v>
      </c>
    </row>
    <row r="3426" spans="1:10" ht="12.75">
      <c r="A3426" s="145" t="s">
        <v>1095</v>
      </c>
      <c r="C3426" s="151" t="s">
        <v>1096</v>
      </c>
      <c r="D3426" s="129">
        <v>1949808.7159334817</v>
      </c>
      <c r="F3426" s="129">
        <v>11600</v>
      </c>
      <c r="G3426" s="129">
        <v>11033.333333333332</v>
      </c>
      <c r="H3426" s="129">
        <v>1938492.0492668152</v>
      </c>
      <c r="I3426" s="129">
        <v>-0.0001</v>
      </c>
      <c r="J3426" s="129">
        <v>-0.0001</v>
      </c>
    </row>
    <row r="3427" spans="1:8" ht="12.75">
      <c r="A3427" s="128">
        <v>38389.27612268519</v>
      </c>
      <c r="C3427" s="151" t="s">
        <v>1097</v>
      </c>
      <c r="D3427" s="129">
        <v>27695.47814758455</v>
      </c>
      <c r="F3427" s="129">
        <v>435.88989435406734</v>
      </c>
      <c r="G3427" s="129">
        <v>251.66114784235833</v>
      </c>
      <c r="H3427" s="129">
        <v>27695.47814758455</v>
      </c>
    </row>
    <row r="3429" spans="3:8" ht="12.75">
      <c r="C3429" s="151" t="s">
        <v>1098</v>
      </c>
      <c r="D3429" s="129">
        <v>1.4204202659092737</v>
      </c>
      <c r="F3429" s="129">
        <v>3.757671503052306</v>
      </c>
      <c r="G3429" s="129">
        <v>2.280916747815937</v>
      </c>
      <c r="H3429" s="129">
        <v>1.4287124962962656</v>
      </c>
    </row>
    <row r="3430" spans="1:10" ht="12.75">
      <c r="A3430" s="145" t="s">
        <v>1087</v>
      </c>
      <c r="C3430" s="146" t="s">
        <v>1088</v>
      </c>
      <c r="D3430" s="146" t="s">
        <v>1089</v>
      </c>
      <c r="F3430" s="146" t="s">
        <v>1090</v>
      </c>
      <c r="G3430" s="146" t="s">
        <v>1091</v>
      </c>
      <c r="H3430" s="146" t="s">
        <v>1092</v>
      </c>
      <c r="I3430" s="147" t="s">
        <v>1093</v>
      </c>
      <c r="J3430" s="146" t="s">
        <v>1094</v>
      </c>
    </row>
    <row r="3431" spans="1:8" ht="12.75">
      <c r="A3431" s="148" t="s">
        <v>1224</v>
      </c>
      <c r="C3431" s="149">
        <v>396.15199999976903</v>
      </c>
      <c r="D3431" s="129">
        <v>4268053.592414856</v>
      </c>
      <c r="F3431" s="129">
        <v>94300</v>
      </c>
      <c r="G3431" s="129">
        <v>93900</v>
      </c>
      <c r="H3431" s="150" t="s">
        <v>39</v>
      </c>
    </row>
    <row r="3433" spans="4:8" ht="12.75">
      <c r="D3433" s="129">
        <v>4480212.320594788</v>
      </c>
      <c r="F3433" s="129">
        <v>92200</v>
      </c>
      <c r="G3433" s="129">
        <v>94300</v>
      </c>
      <c r="H3433" s="150" t="s">
        <v>40</v>
      </c>
    </row>
    <row r="3435" spans="4:8" ht="12.75">
      <c r="D3435" s="129">
        <v>4547493.85080719</v>
      </c>
      <c r="F3435" s="129">
        <v>93500</v>
      </c>
      <c r="G3435" s="129">
        <v>95200</v>
      </c>
      <c r="H3435" s="150" t="s">
        <v>41</v>
      </c>
    </row>
    <row r="3437" spans="1:10" ht="12.75">
      <c r="A3437" s="145" t="s">
        <v>1095</v>
      </c>
      <c r="C3437" s="151" t="s">
        <v>1096</v>
      </c>
      <c r="D3437" s="129">
        <v>4431919.921272278</v>
      </c>
      <c r="F3437" s="129">
        <v>93333.33333333334</v>
      </c>
      <c r="G3437" s="129">
        <v>94466.66666666666</v>
      </c>
      <c r="H3437" s="129">
        <v>4338025.985481553</v>
      </c>
      <c r="I3437" s="129">
        <v>-0.0001</v>
      </c>
      <c r="J3437" s="129">
        <v>-0.0001</v>
      </c>
    </row>
    <row r="3438" spans="1:8" ht="12.75">
      <c r="A3438" s="128">
        <v>38389.27658564815</v>
      </c>
      <c r="C3438" s="151" t="s">
        <v>1097</v>
      </c>
      <c r="D3438" s="129">
        <v>145845.23090195077</v>
      </c>
      <c r="F3438" s="129">
        <v>1059.8742063723098</v>
      </c>
      <c r="G3438" s="129">
        <v>665.8328118479393</v>
      </c>
      <c r="H3438" s="129">
        <v>145845.23090195077</v>
      </c>
    </row>
    <row r="3440" spans="3:8" ht="12.75">
      <c r="C3440" s="151" t="s">
        <v>1098</v>
      </c>
      <c r="D3440" s="129">
        <v>3.290791203196711</v>
      </c>
      <c r="F3440" s="129">
        <v>1.1355795068274745</v>
      </c>
      <c r="G3440" s="129">
        <v>0.7048336046379033</v>
      </c>
      <c r="H3440" s="129">
        <v>3.3620183786372793</v>
      </c>
    </row>
    <row r="3441" spans="1:10" ht="12.75">
      <c r="A3441" s="145" t="s">
        <v>1087</v>
      </c>
      <c r="C3441" s="146" t="s">
        <v>1088</v>
      </c>
      <c r="D3441" s="146" t="s">
        <v>1089</v>
      </c>
      <c r="F3441" s="146" t="s">
        <v>1090</v>
      </c>
      <c r="G3441" s="146" t="s">
        <v>1091</v>
      </c>
      <c r="H3441" s="146" t="s">
        <v>1092</v>
      </c>
      <c r="I3441" s="147" t="s">
        <v>1093</v>
      </c>
      <c r="J3441" s="146" t="s">
        <v>1094</v>
      </c>
    </row>
    <row r="3442" spans="1:8" ht="12.75">
      <c r="A3442" s="148" t="s">
        <v>1231</v>
      </c>
      <c r="C3442" s="149">
        <v>589.5920000001788</v>
      </c>
      <c r="D3442" s="129">
        <v>597184.1806316376</v>
      </c>
      <c r="F3442" s="129">
        <v>4740</v>
      </c>
      <c r="G3442" s="129">
        <v>3640.0000000037253</v>
      </c>
      <c r="H3442" s="150" t="s">
        <v>42</v>
      </c>
    </row>
    <row r="3444" spans="4:8" ht="12.75">
      <c r="D3444" s="129">
        <v>600022.3236026764</v>
      </c>
      <c r="F3444" s="129">
        <v>4420</v>
      </c>
      <c r="G3444" s="129">
        <v>3680</v>
      </c>
      <c r="H3444" s="150" t="s">
        <v>43</v>
      </c>
    </row>
    <row r="3446" spans="4:8" ht="12.75">
      <c r="D3446" s="129">
        <v>558008.9421024323</v>
      </c>
      <c r="F3446" s="129">
        <v>4300</v>
      </c>
      <c r="G3446" s="129">
        <v>3900</v>
      </c>
      <c r="H3446" s="150" t="s">
        <v>44</v>
      </c>
    </row>
    <row r="3448" spans="1:10" ht="12.75">
      <c r="A3448" s="145" t="s">
        <v>1095</v>
      </c>
      <c r="C3448" s="151" t="s">
        <v>1096</v>
      </c>
      <c r="D3448" s="129">
        <v>585071.815445582</v>
      </c>
      <c r="F3448" s="129">
        <v>4486.666666666667</v>
      </c>
      <c r="G3448" s="129">
        <v>3740.0000000012415</v>
      </c>
      <c r="H3448" s="129">
        <v>580958.4821122482</v>
      </c>
      <c r="I3448" s="129">
        <v>-0.0001</v>
      </c>
      <c r="J3448" s="129">
        <v>-0.0001</v>
      </c>
    </row>
    <row r="3449" spans="1:8" ht="12.75">
      <c r="A3449" s="128">
        <v>38389.27707175926</v>
      </c>
      <c r="C3449" s="151" t="s">
        <v>1097</v>
      </c>
      <c r="D3449" s="129">
        <v>23480.057475899896</v>
      </c>
      <c r="F3449" s="129">
        <v>227.4496281230931</v>
      </c>
      <c r="G3449" s="129">
        <v>139.99999999866031</v>
      </c>
      <c r="H3449" s="129">
        <v>23480.057475899896</v>
      </c>
    </row>
    <row r="3451" spans="3:8" ht="12.75">
      <c r="C3451" s="151" t="s">
        <v>1098</v>
      </c>
      <c r="D3451" s="129">
        <v>4.013192373318793</v>
      </c>
      <c r="F3451" s="129">
        <v>5.069456793233873</v>
      </c>
      <c r="G3451" s="129">
        <v>3.743315507984328</v>
      </c>
      <c r="H3451" s="129">
        <v>4.041606792714538</v>
      </c>
    </row>
    <row r="3452" spans="1:10" ht="12.75">
      <c r="A3452" s="145" t="s">
        <v>1087</v>
      </c>
      <c r="C3452" s="146" t="s">
        <v>1088</v>
      </c>
      <c r="D3452" s="146" t="s">
        <v>1089</v>
      </c>
      <c r="F3452" s="146" t="s">
        <v>1090</v>
      </c>
      <c r="G3452" s="146" t="s">
        <v>1091</v>
      </c>
      <c r="H3452" s="146" t="s">
        <v>1092</v>
      </c>
      <c r="I3452" s="147" t="s">
        <v>1093</v>
      </c>
      <c r="J3452" s="146" t="s">
        <v>1094</v>
      </c>
    </row>
    <row r="3453" spans="1:8" ht="12.75">
      <c r="A3453" s="148" t="s">
        <v>1232</v>
      </c>
      <c r="C3453" s="149">
        <v>766.4900000002235</v>
      </c>
      <c r="D3453" s="129">
        <v>57545.15516662598</v>
      </c>
      <c r="F3453" s="129">
        <v>2204</v>
      </c>
      <c r="G3453" s="129">
        <v>2272</v>
      </c>
      <c r="H3453" s="150" t="s">
        <v>45</v>
      </c>
    </row>
    <row r="3455" spans="4:8" ht="12.75">
      <c r="D3455" s="129">
        <v>51828.99538272619</v>
      </c>
      <c r="F3455" s="129">
        <v>2111</v>
      </c>
      <c r="G3455" s="129">
        <v>2219</v>
      </c>
      <c r="H3455" s="150" t="s">
        <v>46</v>
      </c>
    </row>
    <row r="3457" spans="4:8" ht="12.75">
      <c r="D3457" s="129">
        <v>48258.08215838671</v>
      </c>
      <c r="F3457" s="129">
        <v>2175</v>
      </c>
      <c r="G3457" s="129">
        <v>2021</v>
      </c>
      <c r="H3457" s="150" t="s">
        <v>47</v>
      </c>
    </row>
    <row r="3459" spans="1:10" ht="12.75">
      <c r="A3459" s="145" t="s">
        <v>1095</v>
      </c>
      <c r="C3459" s="151" t="s">
        <v>1096</v>
      </c>
      <c r="D3459" s="129">
        <v>52544.07756924629</v>
      </c>
      <c r="F3459" s="129">
        <v>2163.3333333333335</v>
      </c>
      <c r="G3459" s="129">
        <v>2170.6666666666665</v>
      </c>
      <c r="H3459" s="129">
        <v>50376.9344798154</v>
      </c>
      <c r="I3459" s="129">
        <v>-0.0001</v>
      </c>
      <c r="J3459" s="129">
        <v>-0.0001</v>
      </c>
    </row>
    <row r="3460" spans="1:8" ht="12.75">
      <c r="A3460" s="128">
        <v>38389.27758101852</v>
      </c>
      <c r="C3460" s="151" t="s">
        <v>1097</v>
      </c>
      <c r="D3460" s="129">
        <v>4684.649204070782</v>
      </c>
      <c r="F3460" s="129">
        <v>47.58501164582535</v>
      </c>
      <c r="G3460" s="129">
        <v>132.29638443031362</v>
      </c>
      <c r="H3460" s="129">
        <v>4684.649204070782</v>
      </c>
    </row>
    <row r="3462" spans="3:8" ht="12.75">
      <c r="C3462" s="151" t="s">
        <v>1098</v>
      </c>
      <c r="D3462" s="129">
        <v>8.915655999283688</v>
      </c>
      <c r="F3462" s="129">
        <v>2.1996153303155017</v>
      </c>
      <c r="G3462" s="129">
        <v>6.094735154959166</v>
      </c>
      <c r="H3462" s="129">
        <v>9.299194666058506</v>
      </c>
    </row>
    <row r="3463" spans="1:16" ht="12.75">
      <c r="A3463" s="139" t="s">
        <v>1177</v>
      </c>
      <c r="B3463" s="134" t="s">
        <v>1186</v>
      </c>
      <c r="D3463" s="139" t="s">
        <v>1178</v>
      </c>
      <c r="E3463" s="134" t="s">
        <v>1179</v>
      </c>
      <c r="F3463" s="135" t="s">
        <v>1261</v>
      </c>
      <c r="G3463" s="140" t="s">
        <v>1181</v>
      </c>
      <c r="H3463" s="141">
        <v>3</v>
      </c>
      <c r="I3463" s="142" t="s">
        <v>1182</v>
      </c>
      <c r="J3463" s="141">
        <v>1</v>
      </c>
      <c r="K3463" s="140" t="s">
        <v>1183</v>
      </c>
      <c r="L3463" s="143">
        <v>1</v>
      </c>
      <c r="M3463" s="140" t="s">
        <v>1184</v>
      </c>
      <c r="N3463" s="144">
        <v>1</v>
      </c>
      <c r="O3463" s="140" t="s">
        <v>1185</v>
      </c>
      <c r="P3463" s="144">
        <v>1</v>
      </c>
    </row>
    <row r="3465" spans="1:10" ht="12.75">
      <c r="A3465" s="145" t="s">
        <v>1087</v>
      </c>
      <c r="C3465" s="146" t="s">
        <v>1088</v>
      </c>
      <c r="D3465" s="146" t="s">
        <v>1089</v>
      </c>
      <c r="F3465" s="146" t="s">
        <v>1090</v>
      </c>
      <c r="G3465" s="146" t="s">
        <v>1091</v>
      </c>
      <c r="H3465" s="146" t="s">
        <v>1092</v>
      </c>
      <c r="I3465" s="147" t="s">
        <v>1093</v>
      </c>
      <c r="J3465" s="146" t="s">
        <v>1094</v>
      </c>
    </row>
    <row r="3466" spans="1:8" ht="12.75">
      <c r="A3466" s="148" t="s">
        <v>1209</v>
      </c>
      <c r="C3466" s="149">
        <v>178.2290000000503</v>
      </c>
      <c r="D3466" s="129">
        <v>261.76397019065917</v>
      </c>
      <c r="F3466" s="129">
        <v>232</v>
      </c>
      <c r="G3466" s="129">
        <v>225.99999999976717</v>
      </c>
      <c r="H3466" s="150" t="s">
        <v>48</v>
      </c>
    </row>
    <row r="3468" spans="4:8" ht="12.75">
      <c r="D3468" s="129">
        <v>274.15394136775285</v>
      </c>
      <c r="F3468" s="129">
        <v>282</v>
      </c>
      <c r="G3468" s="129">
        <v>198</v>
      </c>
      <c r="H3468" s="150" t="s">
        <v>49</v>
      </c>
    </row>
    <row r="3470" spans="4:8" ht="12.75">
      <c r="D3470" s="129">
        <v>277.62828826438636</v>
      </c>
      <c r="F3470" s="129">
        <v>231.00000000023283</v>
      </c>
      <c r="G3470" s="129">
        <v>241.99999999976717</v>
      </c>
      <c r="H3470" s="150" t="s">
        <v>50</v>
      </c>
    </row>
    <row r="3472" spans="1:8" ht="12.75">
      <c r="A3472" s="145" t="s">
        <v>1095</v>
      </c>
      <c r="C3472" s="151" t="s">
        <v>1096</v>
      </c>
      <c r="D3472" s="129">
        <v>271.18206660759944</v>
      </c>
      <c r="F3472" s="129">
        <v>248.33333333341096</v>
      </c>
      <c r="G3472" s="129">
        <v>221.99999999984476</v>
      </c>
      <c r="H3472" s="129">
        <v>41.57955614743641</v>
      </c>
    </row>
    <row r="3473" spans="1:8" ht="12.75">
      <c r="A3473" s="128">
        <v>38389.27984953704</v>
      </c>
      <c r="C3473" s="151" t="s">
        <v>1097</v>
      </c>
      <c r="D3473" s="129">
        <v>8.339255163301015</v>
      </c>
      <c r="F3473" s="129">
        <v>29.160475533319026</v>
      </c>
      <c r="G3473" s="129">
        <v>22.271057451194917</v>
      </c>
      <c r="H3473" s="129">
        <v>8.339255163301015</v>
      </c>
    </row>
    <row r="3475" spans="3:8" ht="12.75">
      <c r="C3475" s="151" t="s">
        <v>1098</v>
      </c>
      <c r="D3475" s="129">
        <v>3.075149941742984</v>
      </c>
      <c r="F3475" s="129">
        <v>11.74247336911808</v>
      </c>
      <c r="G3475" s="129">
        <v>10.032007860905626</v>
      </c>
      <c r="H3475" s="129">
        <v>20.056142816269986</v>
      </c>
    </row>
    <row r="3476" spans="1:10" ht="12.75">
      <c r="A3476" s="145" t="s">
        <v>1087</v>
      </c>
      <c r="C3476" s="146" t="s">
        <v>1088</v>
      </c>
      <c r="D3476" s="146" t="s">
        <v>1089</v>
      </c>
      <c r="F3476" s="146" t="s">
        <v>1090</v>
      </c>
      <c r="G3476" s="146" t="s">
        <v>1091</v>
      </c>
      <c r="H3476" s="146" t="s">
        <v>1092</v>
      </c>
      <c r="I3476" s="147" t="s">
        <v>1093</v>
      </c>
      <c r="J3476" s="146" t="s">
        <v>1094</v>
      </c>
    </row>
    <row r="3477" spans="1:8" ht="12.75">
      <c r="A3477" s="148" t="s">
        <v>1225</v>
      </c>
      <c r="C3477" s="149">
        <v>251.61100000003353</v>
      </c>
      <c r="D3477" s="129">
        <v>26052.131446152925</v>
      </c>
      <c r="F3477" s="129">
        <v>18300</v>
      </c>
      <c r="G3477" s="129">
        <v>18000</v>
      </c>
      <c r="H3477" s="150" t="s">
        <v>51</v>
      </c>
    </row>
    <row r="3479" spans="4:8" ht="12.75">
      <c r="D3479" s="129">
        <v>25268.636900424957</v>
      </c>
      <c r="F3479" s="129">
        <v>18200</v>
      </c>
      <c r="G3479" s="129">
        <v>17900</v>
      </c>
      <c r="H3479" s="150" t="s">
        <v>52</v>
      </c>
    </row>
    <row r="3481" spans="4:8" ht="12.75">
      <c r="D3481" s="129">
        <v>24650</v>
      </c>
      <c r="F3481" s="129">
        <v>18000</v>
      </c>
      <c r="G3481" s="129">
        <v>18000</v>
      </c>
      <c r="H3481" s="150" t="s">
        <v>53</v>
      </c>
    </row>
    <row r="3483" spans="1:10" ht="12.75">
      <c r="A3483" s="145" t="s">
        <v>1095</v>
      </c>
      <c r="C3483" s="151" t="s">
        <v>1096</v>
      </c>
      <c r="D3483" s="129">
        <v>25323.589448859297</v>
      </c>
      <c r="F3483" s="129">
        <v>18166.666666666668</v>
      </c>
      <c r="G3483" s="129">
        <v>17966.666666666668</v>
      </c>
      <c r="H3483" s="129">
        <v>7257.908543419352</v>
      </c>
      <c r="I3483" s="129">
        <v>-0.0001</v>
      </c>
      <c r="J3483" s="129">
        <v>-0.0001</v>
      </c>
    </row>
    <row r="3484" spans="1:8" ht="12.75">
      <c r="A3484" s="128">
        <v>38389.2803587963</v>
      </c>
      <c r="C3484" s="151" t="s">
        <v>1097</v>
      </c>
      <c r="D3484" s="129">
        <v>702.6791479810142</v>
      </c>
      <c r="F3484" s="129">
        <v>152.7525231651947</v>
      </c>
      <c r="G3484" s="129">
        <v>57.73502691896257</v>
      </c>
      <c r="H3484" s="129">
        <v>702.6791479810142</v>
      </c>
    </row>
    <row r="3486" spans="3:8" ht="12.75">
      <c r="C3486" s="151" t="s">
        <v>1098</v>
      </c>
      <c r="D3486" s="129">
        <v>2.77480074220942</v>
      </c>
      <c r="F3486" s="129">
        <v>0.8408395770561178</v>
      </c>
      <c r="G3486" s="129">
        <v>0.3213452333151905</v>
      </c>
      <c r="H3486" s="129">
        <v>9.681565202666047</v>
      </c>
    </row>
    <row r="3487" spans="1:10" ht="12.75">
      <c r="A3487" s="145" t="s">
        <v>1087</v>
      </c>
      <c r="C3487" s="146" t="s">
        <v>1088</v>
      </c>
      <c r="D3487" s="146" t="s">
        <v>1089</v>
      </c>
      <c r="F3487" s="146" t="s">
        <v>1090</v>
      </c>
      <c r="G3487" s="146" t="s">
        <v>1091</v>
      </c>
      <c r="H3487" s="146" t="s">
        <v>1092</v>
      </c>
      <c r="I3487" s="147" t="s">
        <v>1093</v>
      </c>
      <c r="J3487" s="146" t="s">
        <v>1094</v>
      </c>
    </row>
    <row r="3488" spans="1:8" ht="12.75">
      <c r="A3488" s="148" t="s">
        <v>1228</v>
      </c>
      <c r="C3488" s="149">
        <v>257.6099999998696</v>
      </c>
      <c r="D3488" s="129">
        <v>38056.54340362549</v>
      </c>
      <c r="F3488" s="129">
        <v>9802.5</v>
      </c>
      <c r="G3488" s="129">
        <v>9692.5</v>
      </c>
      <c r="H3488" s="150" t="s">
        <v>54</v>
      </c>
    </row>
    <row r="3490" spans="4:8" ht="12.75">
      <c r="D3490" s="129">
        <v>38569.70468389988</v>
      </c>
      <c r="F3490" s="129">
        <v>9820</v>
      </c>
      <c r="G3490" s="129">
        <v>9675</v>
      </c>
      <c r="H3490" s="150" t="s">
        <v>55</v>
      </c>
    </row>
    <row r="3492" spans="4:8" ht="12.75">
      <c r="D3492" s="129">
        <v>37712.73354160786</v>
      </c>
      <c r="F3492" s="129">
        <v>9800</v>
      </c>
      <c r="G3492" s="129">
        <v>9675</v>
      </c>
      <c r="H3492" s="150" t="s">
        <v>56</v>
      </c>
    </row>
    <row r="3494" spans="1:10" ht="12.75">
      <c r="A3494" s="145" t="s">
        <v>1095</v>
      </c>
      <c r="C3494" s="151" t="s">
        <v>1096</v>
      </c>
      <c r="D3494" s="129">
        <v>38112.99387637774</v>
      </c>
      <c r="F3494" s="129">
        <v>9807.5</v>
      </c>
      <c r="G3494" s="129">
        <v>9680.833333333334</v>
      </c>
      <c r="H3494" s="129">
        <v>28368.827209711075</v>
      </c>
      <c r="I3494" s="129">
        <v>-0.0001</v>
      </c>
      <c r="J3494" s="129">
        <v>-0.0001</v>
      </c>
    </row>
    <row r="3495" spans="1:8" ht="12.75">
      <c r="A3495" s="128">
        <v>38389.28099537037</v>
      </c>
      <c r="C3495" s="151" t="s">
        <v>1097</v>
      </c>
      <c r="D3495" s="129">
        <v>431.26543634482624</v>
      </c>
      <c r="F3495" s="129">
        <v>10.897247358851683</v>
      </c>
      <c r="G3495" s="129">
        <v>10.103629710818451</v>
      </c>
      <c r="H3495" s="129">
        <v>431.26543634482624</v>
      </c>
    </row>
    <row r="3497" spans="3:8" ht="12.75">
      <c r="C3497" s="151" t="s">
        <v>1098</v>
      </c>
      <c r="D3497" s="129">
        <v>1.1315443697329761</v>
      </c>
      <c r="F3497" s="129">
        <v>0.11111136741118206</v>
      </c>
      <c r="G3497" s="129">
        <v>0.10436735519481916</v>
      </c>
      <c r="H3497" s="129">
        <v>1.520208900977047</v>
      </c>
    </row>
    <row r="3498" spans="1:10" ht="12.75">
      <c r="A3498" s="145" t="s">
        <v>1087</v>
      </c>
      <c r="C3498" s="146" t="s">
        <v>1088</v>
      </c>
      <c r="D3498" s="146" t="s">
        <v>1089</v>
      </c>
      <c r="F3498" s="146" t="s">
        <v>1090</v>
      </c>
      <c r="G3498" s="146" t="s">
        <v>1091</v>
      </c>
      <c r="H3498" s="146" t="s">
        <v>1092</v>
      </c>
      <c r="I3498" s="147" t="s">
        <v>1093</v>
      </c>
      <c r="J3498" s="146" t="s">
        <v>1094</v>
      </c>
    </row>
    <row r="3499" spans="1:8" ht="12.75">
      <c r="A3499" s="148" t="s">
        <v>1227</v>
      </c>
      <c r="C3499" s="149">
        <v>259.9399999999441</v>
      </c>
      <c r="D3499" s="129">
        <v>39685.87029367685</v>
      </c>
      <c r="F3499" s="129">
        <v>16050</v>
      </c>
      <c r="G3499" s="129">
        <v>16050</v>
      </c>
      <c r="H3499" s="150" t="s">
        <v>57</v>
      </c>
    </row>
    <row r="3501" spans="4:8" ht="12.75">
      <c r="D3501" s="129">
        <v>38909.32315450907</v>
      </c>
      <c r="F3501" s="129">
        <v>16025</v>
      </c>
      <c r="G3501" s="129">
        <v>16050</v>
      </c>
      <c r="H3501" s="150" t="s">
        <v>58</v>
      </c>
    </row>
    <row r="3503" spans="4:8" ht="12.75">
      <c r="D3503" s="129">
        <v>39618.64503878355</v>
      </c>
      <c r="F3503" s="129">
        <v>16050</v>
      </c>
      <c r="G3503" s="129">
        <v>16025</v>
      </c>
      <c r="H3503" s="150" t="s">
        <v>59</v>
      </c>
    </row>
    <row r="3505" spans="1:10" ht="12.75">
      <c r="A3505" s="145" t="s">
        <v>1095</v>
      </c>
      <c r="C3505" s="151" t="s">
        <v>1096</v>
      </c>
      <c r="D3505" s="129">
        <v>39404.612828989826</v>
      </c>
      <c r="F3505" s="129">
        <v>16041.666666666668</v>
      </c>
      <c r="G3505" s="129">
        <v>16041.666666666668</v>
      </c>
      <c r="H3505" s="129">
        <v>23362.946162323155</v>
      </c>
      <c r="I3505" s="129">
        <v>-0.0001</v>
      </c>
      <c r="J3505" s="129">
        <v>-0.0001</v>
      </c>
    </row>
    <row r="3506" spans="1:8" ht="12.75">
      <c r="A3506" s="128">
        <v>38389.28167824074</v>
      </c>
      <c r="C3506" s="151" t="s">
        <v>1097</v>
      </c>
      <c r="D3506" s="129">
        <v>430.24842237864146</v>
      </c>
      <c r="F3506" s="129">
        <v>14.433756729740642</v>
      </c>
      <c r="G3506" s="129">
        <v>14.433756729740642</v>
      </c>
      <c r="H3506" s="129">
        <v>430.24842237864146</v>
      </c>
    </row>
    <row r="3508" spans="3:8" ht="12.75">
      <c r="C3508" s="151" t="s">
        <v>1098</v>
      </c>
      <c r="D3508" s="129">
        <v>1.0918732389171182</v>
      </c>
      <c r="F3508" s="129">
        <v>0.08997666532825335</v>
      </c>
      <c r="G3508" s="129">
        <v>0.08997666532825335</v>
      </c>
      <c r="H3508" s="129">
        <v>1.8415846160382483</v>
      </c>
    </row>
    <row r="3509" spans="1:10" ht="12.75">
      <c r="A3509" s="145" t="s">
        <v>1087</v>
      </c>
      <c r="C3509" s="146" t="s">
        <v>1088</v>
      </c>
      <c r="D3509" s="146" t="s">
        <v>1089</v>
      </c>
      <c r="F3509" s="146" t="s">
        <v>1090</v>
      </c>
      <c r="G3509" s="146" t="s">
        <v>1091</v>
      </c>
      <c r="H3509" s="146" t="s">
        <v>1092</v>
      </c>
      <c r="I3509" s="147" t="s">
        <v>1093</v>
      </c>
      <c r="J3509" s="146" t="s">
        <v>1094</v>
      </c>
    </row>
    <row r="3510" spans="1:8" ht="12.75">
      <c r="A3510" s="148" t="s">
        <v>1229</v>
      </c>
      <c r="C3510" s="149">
        <v>285.2129999999888</v>
      </c>
      <c r="D3510" s="129">
        <v>10150</v>
      </c>
      <c r="F3510" s="129">
        <v>9550</v>
      </c>
      <c r="G3510" s="129">
        <v>9600</v>
      </c>
      <c r="H3510" s="150" t="s">
        <v>60</v>
      </c>
    </row>
    <row r="3512" spans="4:8" ht="12.75">
      <c r="D3512" s="129">
        <v>10050</v>
      </c>
      <c r="F3512" s="129">
        <v>9550</v>
      </c>
      <c r="G3512" s="129">
        <v>9600</v>
      </c>
      <c r="H3512" s="150" t="s">
        <v>61</v>
      </c>
    </row>
    <row r="3514" spans="4:8" ht="12.75">
      <c r="D3514" s="129">
        <v>10117.28911267221</v>
      </c>
      <c r="F3514" s="129">
        <v>9550</v>
      </c>
      <c r="G3514" s="129">
        <v>9600</v>
      </c>
      <c r="H3514" s="150" t="s">
        <v>62</v>
      </c>
    </row>
    <row r="3516" spans="1:10" ht="12.75">
      <c r="A3516" s="145" t="s">
        <v>1095</v>
      </c>
      <c r="C3516" s="151" t="s">
        <v>1096</v>
      </c>
      <c r="D3516" s="129">
        <v>10105.763037557403</v>
      </c>
      <c r="F3516" s="129">
        <v>9550</v>
      </c>
      <c r="G3516" s="129">
        <v>9600</v>
      </c>
      <c r="H3516" s="129">
        <v>528.1202672050338</v>
      </c>
      <c r="I3516" s="129">
        <v>-0.0001</v>
      </c>
      <c r="J3516" s="129">
        <v>-0.0001</v>
      </c>
    </row>
    <row r="3517" spans="1:8" ht="12.75">
      <c r="A3517" s="128">
        <v>38389.28234953704</v>
      </c>
      <c r="C3517" s="151" t="s">
        <v>1097</v>
      </c>
      <c r="D3517" s="129">
        <v>50.986643404263674</v>
      </c>
      <c r="H3517" s="129">
        <v>50.986643404263674</v>
      </c>
    </row>
    <row r="3519" spans="3:8" ht="12.75">
      <c r="C3519" s="151" t="s">
        <v>1098</v>
      </c>
      <c r="D3519" s="129">
        <v>0.504530367620685</v>
      </c>
      <c r="F3519" s="129">
        <v>0</v>
      </c>
      <c r="G3519" s="129">
        <v>0</v>
      </c>
      <c r="H3519" s="129">
        <v>9.65436219179768</v>
      </c>
    </row>
    <row r="3520" spans="1:10" ht="12.75">
      <c r="A3520" s="145" t="s">
        <v>1087</v>
      </c>
      <c r="C3520" s="146" t="s">
        <v>1088</v>
      </c>
      <c r="D3520" s="146" t="s">
        <v>1089</v>
      </c>
      <c r="F3520" s="146" t="s">
        <v>1090</v>
      </c>
      <c r="G3520" s="146" t="s">
        <v>1091</v>
      </c>
      <c r="H3520" s="146" t="s">
        <v>1092</v>
      </c>
      <c r="I3520" s="147" t="s">
        <v>1093</v>
      </c>
      <c r="J3520" s="146" t="s">
        <v>1094</v>
      </c>
    </row>
    <row r="3521" spans="1:8" ht="12.75">
      <c r="A3521" s="148" t="s">
        <v>1225</v>
      </c>
      <c r="C3521" s="149">
        <v>288.1579999998212</v>
      </c>
      <c r="D3521" s="129">
        <v>4030.2286831624806</v>
      </c>
      <c r="F3521" s="129">
        <v>3290.0000000037253</v>
      </c>
      <c r="G3521" s="129">
        <v>3209.9999999962747</v>
      </c>
      <c r="H3521" s="150" t="s">
        <v>63</v>
      </c>
    </row>
    <row r="3523" spans="4:8" ht="12.75">
      <c r="D3523" s="129">
        <v>4032.023244496435</v>
      </c>
      <c r="F3523" s="129">
        <v>3290.0000000037253</v>
      </c>
      <c r="G3523" s="129">
        <v>3209.9999999962747</v>
      </c>
      <c r="H3523" s="150" t="s">
        <v>64</v>
      </c>
    </row>
    <row r="3525" spans="4:8" ht="12.75">
      <c r="D3525" s="129">
        <v>4068.306509308517</v>
      </c>
      <c r="F3525" s="129">
        <v>3290.0000000037253</v>
      </c>
      <c r="G3525" s="129">
        <v>3209.9999999962747</v>
      </c>
      <c r="H3525" s="150" t="s">
        <v>65</v>
      </c>
    </row>
    <row r="3527" spans="1:10" ht="12.75">
      <c r="A3527" s="145" t="s">
        <v>1095</v>
      </c>
      <c r="C3527" s="151" t="s">
        <v>1096</v>
      </c>
      <c r="D3527" s="129">
        <v>4043.519478989144</v>
      </c>
      <c r="F3527" s="129">
        <v>3290.0000000037253</v>
      </c>
      <c r="G3527" s="129">
        <v>3209.9999999962747</v>
      </c>
      <c r="H3527" s="129">
        <v>794.1389480157505</v>
      </c>
      <c r="I3527" s="129">
        <v>-0.0001</v>
      </c>
      <c r="J3527" s="129">
        <v>-0.0001</v>
      </c>
    </row>
    <row r="3528" spans="1:8" ht="12.75">
      <c r="A3528" s="128">
        <v>38389.2827662037</v>
      </c>
      <c r="C3528" s="151" t="s">
        <v>1097</v>
      </c>
      <c r="D3528" s="129">
        <v>21.4849427887212</v>
      </c>
      <c r="F3528" s="129">
        <v>5.638186222554939E-05</v>
      </c>
      <c r="G3528" s="129">
        <v>5.638186222554939E-05</v>
      </c>
      <c r="H3528" s="129">
        <v>21.4849427887212</v>
      </c>
    </row>
    <row r="3530" spans="3:8" ht="12.75">
      <c r="C3530" s="151" t="s">
        <v>1098</v>
      </c>
      <c r="D3530" s="129">
        <v>0.5313426311004767</v>
      </c>
      <c r="F3530" s="129">
        <v>1.7137344141484966E-06</v>
      </c>
      <c r="G3530" s="129">
        <v>1.7564443060939195E-06</v>
      </c>
      <c r="H3530" s="129">
        <v>2.7054387449959303</v>
      </c>
    </row>
    <row r="3531" spans="1:10" ht="12.75">
      <c r="A3531" s="145" t="s">
        <v>1087</v>
      </c>
      <c r="C3531" s="146" t="s">
        <v>1088</v>
      </c>
      <c r="D3531" s="146" t="s">
        <v>1089</v>
      </c>
      <c r="F3531" s="146" t="s">
        <v>1090</v>
      </c>
      <c r="G3531" s="146" t="s">
        <v>1091</v>
      </c>
      <c r="H3531" s="146" t="s">
        <v>1092</v>
      </c>
      <c r="I3531" s="147" t="s">
        <v>1093</v>
      </c>
      <c r="J3531" s="146" t="s">
        <v>1094</v>
      </c>
    </row>
    <row r="3532" spans="1:8" ht="12.75">
      <c r="A3532" s="148" t="s">
        <v>1226</v>
      </c>
      <c r="C3532" s="149">
        <v>334.94100000010803</v>
      </c>
      <c r="D3532" s="129">
        <v>30424.526044666767</v>
      </c>
      <c r="F3532" s="129">
        <v>29200</v>
      </c>
      <c r="H3532" s="150" t="s">
        <v>66</v>
      </c>
    </row>
    <row r="3534" spans="4:8" ht="12.75">
      <c r="D3534" s="129">
        <v>30449.180312871933</v>
      </c>
      <c r="F3534" s="129">
        <v>29300</v>
      </c>
      <c r="H3534" s="150" t="s">
        <v>67</v>
      </c>
    </row>
    <row r="3536" spans="4:8" ht="12.75">
      <c r="D3536" s="129">
        <v>30370.045937418938</v>
      </c>
      <c r="F3536" s="129">
        <v>29100</v>
      </c>
      <c r="H3536" s="150" t="s">
        <v>68</v>
      </c>
    </row>
    <row r="3538" spans="1:10" ht="12.75">
      <c r="A3538" s="145" t="s">
        <v>1095</v>
      </c>
      <c r="C3538" s="151" t="s">
        <v>1096</v>
      </c>
      <c r="D3538" s="129">
        <v>30414.58409831921</v>
      </c>
      <c r="F3538" s="129">
        <v>29200</v>
      </c>
      <c r="H3538" s="129">
        <v>1214.5840983192127</v>
      </c>
      <c r="I3538" s="129">
        <v>-0.0001</v>
      </c>
      <c r="J3538" s="129">
        <v>-0.0001</v>
      </c>
    </row>
    <row r="3539" spans="1:8" ht="12.75">
      <c r="A3539" s="128">
        <v>38389.28320601852</v>
      </c>
      <c r="C3539" s="151" t="s">
        <v>1097</v>
      </c>
      <c r="D3539" s="129">
        <v>40.493136050192035</v>
      </c>
      <c r="F3539" s="129">
        <v>100</v>
      </c>
      <c r="H3539" s="129">
        <v>40.493136050192035</v>
      </c>
    </row>
    <row r="3541" spans="3:8" ht="12.75">
      <c r="C3541" s="151" t="s">
        <v>1098</v>
      </c>
      <c r="D3541" s="129">
        <v>0.13313723416138973</v>
      </c>
      <c r="F3541" s="129">
        <v>0.3424657534246575</v>
      </c>
      <c r="H3541" s="129">
        <v>3.333909616158154</v>
      </c>
    </row>
    <row r="3542" spans="1:10" ht="12.75">
      <c r="A3542" s="145" t="s">
        <v>1087</v>
      </c>
      <c r="C3542" s="146" t="s">
        <v>1088</v>
      </c>
      <c r="D3542" s="146" t="s">
        <v>1089</v>
      </c>
      <c r="F3542" s="146" t="s">
        <v>1090</v>
      </c>
      <c r="G3542" s="146" t="s">
        <v>1091</v>
      </c>
      <c r="H3542" s="146" t="s">
        <v>1092</v>
      </c>
      <c r="I3542" s="147" t="s">
        <v>1093</v>
      </c>
      <c r="J3542" s="146" t="s">
        <v>1094</v>
      </c>
    </row>
    <row r="3543" spans="1:8" ht="12.75">
      <c r="A3543" s="148" t="s">
        <v>1230</v>
      </c>
      <c r="C3543" s="149">
        <v>393.36599999992177</v>
      </c>
      <c r="D3543" s="129">
        <v>15177.690250858665</v>
      </c>
      <c r="F3543" s="129">
        <v>7800</v>
      </c>
      <c r="G3543" s="129">
        <v>7900</v>
      </c>
      <c r="H3543" s="150" t="s">
        <v>69</v>
      </c>
    </row>
    <row r="3545" spans="4:8" ht="12.75">
      <c r="D3545" s="129">
        <v>15653.356841862202</v>
      </c>
      <c r="F3545" s="129">
        <v>7800</v>
      </c>
      <c r="G3545" s="129">
        <v>7800</v>
      </c>
      <c r="H3545" s="150" t="s">
        <v>70</v>
      </c>
    </row>
    <row r="3547" spans="4:8" ht="12.75">
      <c r="D3547" s="129">
        <v>15522.426016509533</v>
      </c>
      <c r="F3547" s="129">
        <v>7800</v>
      </c>
      <c r="G3547" s="129">
        <v>7800</v>
      </c>
      <c r="H3547" s="150" t="s">
        <v>71</v>
      </c>
    </row>
    <row r="3549" spans="1:10" ht="12.75">
      <c r="A3549" s="145" t="s">
        <v>1095</v>
      </c>
      <c r="C3549" s="151" t="s">
        <v>1096</v>
      </c>
      <c r="D3549" s="129">
        <v>15451.157703076798</v>
      </c>
      <c r="F3549" s="129">
        <v>7800</v>
      </c>
      <c r="G3549" s="129">
        <v>7833.333333333334</v>
      </c>
      <c r="H3549" s="129">
        <v>7634.491036410132</v>
      </c>
      <c r="I3549" s="129">
        <v>-0.0001</v>
      </c>
      <c r="J3549" s="129">
        <v>-0.0001</v>
      </c>
    </row>
    <row r="3550" spans="1:8" ht="12.75">
      <c r="A3550" s="128">
        <v>38389.28365740741</v>
      </c>
      <c r="C3550" s="151" t="s">
        <v>1097</v>
      </c>
      <c r="D3550" s="129">
        <v>245.7113262018519</v>
      </c>
      <c r="G3550" s="129">
        <v>57.73502691896257</v>
      </c>
      <c r="H3550" s="129">
        <v>245.7113262018519</v>
      </c>
    </row>
    <row r="3552" spans="3:8" ht="12.75">
      <c r="C3552" s="151" t="s">
        <v>1098</v>
      </c>
      <c r="D3552" s="129">
        <v>1.5902454102382455</v>
      </c>
      <c r="F3552" s="129">
        <v>0</v>
      </c>
      <c r="G3552" s="129">
        <v>0.73704289683782</v>
      </c>
      <c r="H3552" s="129">
        <v>3.2184375491439385</v>
      </c>
    </row>
    <row r="3553" spans="1:10" ht="12.75">
      <c r="A3553" s="145" t="s">
        <v>1087</v>
      </c>
      <c r="C3553" s="146" t="s">
        <v>1088</v>
      </c>
      <c r="D3553" s="146" t="s">
        <v>1089</v>
      </c>
      <c r="F3553" s="146" t="s">
        <v>1090</v>
      </c>
      <c r="G3553" s="146" t="s">
        <v>1091</v>
      </c>
      <c r="H3553" s="146" t="s">
        <v>1092</v>
      </c>
      <c r="I3553" s="147" t="s">
        <v>1093</v>
      </c>
      <c r="J3553" s="146" t="s">
        <v>1094</v>
      </c>
    </row>
    <row r="3554" spans="1:8" ht="12.75">
      <c r="A3554" s="148" t="s">
        <v>1224</v>
      </c>
      <c r="C3554" s="149">
        <v>396.15199999976903</v>
      </c>
      <c r="D3554" s="129">
        <v>84708.72286343575</v>
      </c>
      <c r="F3554" s="129">
        <v>78700</v>
      </c>
      <c r="G3554" s="129">
        <v>77700</v>
      </c>
      <c r="H3554" s="150" t="s">
        <v>72</v>
      </c>
    </row>
    <row r="3556" spans="4:8" ht="12.75">
      <c r="D3556" s="129">
        <v>84893.69774055481</v>
      </c>
      <c r="F3556" s="129">
        <v>79400</v>
      </c>
      <c r="G3556" s="129">
        <v>78600</v>
      </c>
      <c r="H3556" s="150" t="s">
        <v>73</v>
      </c>
    </row>
    <row r="3558" spans="4:8" ht="12.75">
      <c r="D3558" s="129">
        <v>85231.45827794075</v>
      </c>
      <c r="F3558" s="129">
        <v>78500</v>
      </c>
      <c r="G3558" s="129">
        <v>79700</v>
      </c>
      <c r="H3558" s="150" t="s">
        <v>74</v>
      </c>
    </row>
    <row r="3560" spans="1:10" ht="12.75">
      <c r="A3560" s="145" t="s">
        <v>1095</v>
      </c>
      <c r="C3560" s="151" t="s">
        <v>1096</v>
      </c>
      <c r="D3560" s="129">
        <v>84944.62629397711</v>
      </c>
      <c r="F3560" s="129">
        <v>78866.66666666667</v>
      </c>
      <c r="G3560" s="129">
        <v>78666.66666666667</v>
      </c>
      <c r="H3560" s="129">
        <v>6176.889472732552</v>
      </c>
      <c r="I3560" s="129">
        <v>-0.0001</v>
      </c>
      <c r="J3560" s="129">
        <v>-0.0001</v>
      </c>
    </row>
    <row r="3561" spans="1:8" ht="12.75">
      <c r="A3561" s="128">
        <v>38389.28412037037</v>
      </c>
      <c r="C3561" s="151" t="s">
        <v>1097</v>
      </c>
      <c r="D3561" s="129">
        <v>265.06294829883785</v>
      </c>
      <c r="F3561" s="129">
        <v>472.58156262526086</v>
      </c>
      <c r="G3561" s="129">
        <v>1001.6652800877813</v>
      </c>
      <c r="H3561" s="129">
        <v>265.06294829883785</v>
      </c>
    </row>
    <row r="3563" spans="3:8" ht="12.75">
      <c r="C3563" s="151" t="s">
        <v>1098</v>
      </c>
      <c r="D3563" s="129">
        <v>0.3120420441682865</v>
      </c>
      <c r="F3563" s="129">
        <v>0.5992158444107278</v>
      </c>
      <c r="G3563" s="129">
        <v>1.2733033221454844</v>
      </c>
      <c r="H3563" s="129">
        <v>4.291204326529393</v>
      </c>
    </row>
    <row r="3564" spans="1:10" ht="12.75">
      <c r="A3564" s="145" t="s">
        <v>1087</v>
      </c>
      <c r="C3564" s="146" t="s">
        <v>1088</v>
      </c>
      <c r="D3564" s="146" t="s">
        <v>1089</v>
      </c>
      <c r="F3564" s="146" t="s">
        <v>1090</v>
      </c>
      <c r="G3564" s="146" t="s">
        <v>1091</v>
      </c>
      <c r="H3564" s="146" t="s">
        <v>1092</v>
      </c>
      <c r="I3564" s="147" t="s">
        <v>1093</v>
      </c>
      <c r="J3564" s="146" t="s">
        <v>1094</v>
      </c>
    </row>
    <row r="3565" spans="1:8" ht="12.75">
      <c r="A3565" s="148" t="s">
        <v>1231</v>
      </c>
      <c r="C3565" s="149">
        <v>589.5920000001788</v>
      </c>
      <c r="D3565" s="129">
        <v>8862.392554923892</v>
      </c>
      <c r="F3565" s="129">
        <v>2060</v>
      </c>
      <c r="G3565" s="129">
        <v>2000</v>
      </c>
      <c r="H3565" s="150" t="s">
        <v>75</v>
      </c>
    </row>
    <row r="3567" spans="4:8" ht="12.75">
      <c r="D3567" s="129">
        <v>8644.911981493235</v>
      </c>
      <c r="F3567" s="129">
        <v>2060</v>
      </c>
      <c r="G3567" s="129">
        <v>2010</v>
      </c>
      <c r="H3567" s="150" t="s">
        <v>76</v>
      </c>
    </row>
    <row r="3569" spans="4:8" ht="12.75">
      <c r="D3569" s="129">
        <v>8406.278216421604</v>
      </c>
      <c r="F3569" s="129">
        <v>2050</v>
      </c>
      <c r="G3569" s="129">
        <v>2000</v>
      </c>
      <c r="H3569" s="150" t="s">
        <v>77</v>
      </c>
    </row>
    <row r="3571" spans="1:10" ht="12.75">
      <c r="A3571" s="145" t="s">
        <v>1095</v>
      </c>
      <c r="C3571" s="151" t="s">
        <v>1096</v>
      </c>
      <c r="D3571" s="129">
        <v>8637.86091761291</v>
      </c>
      <c r="F3571" s="129">
        <v>2056.6666666666665</v>
      </c>
      <c r="G3571" s="129">
        <v>2003.3333333333335</v>
      </c>
      <c r="H3571" s="129">
        <v>6607.86091761291</v>
      </c>
      <c r="I3571" s="129">
        <v>-0.0001</v>
      </c>
      <c r="J3571" s="129">
        <v>-0.0001</v>
      </c>
    </row>
    <row r="3572" spans="1:8" ht="12.75">
      <c r="A3572" s="128">
        <v>38389.28461805556</v>
      </c>
      <c r="C3572" s="151" t="s">
        <v>1097</v>
      </c>
      <c r="D3572" s="129">
        <v>228.1389063119979</v>
      </c>
      <c r="F3572" s="129">
        <v>5.773502691896258</v>
      </c>
      <c r="G3572" s="129">
        <v>5.773502691896258</v>
      </c>
      <c r="H3572" s="129">
        <v>228.1389063119979</v>
      </c>
    </row>
    <row r="3574" spans="3:8" ht="12.75">
      <c r="C3574" s="151" t="s">
        <v>1098</v>
      </c>
      <c r="D3574" s="129">
        <v>2.641150494178652</v>
      </c>
      <c r="F3574" s="129">
        <v>0.2807213626529786</v>
      </c>
      <c r="G3574" s="129">
        <v>0.2881948099116268</v>
      </c>
      <c r="H3574" s="129">
        <v>3.4525379567827397</v>
      </c>
    </row>
    <row r="3575" spans="1:10" ht="12.75">
      <c r="A3575" s="145" t="s">
        <v>1087</v>
      </c>
      <c r="C3575" s="146" t="s">
        <v>1088</v>
      </c>
      <c r="D3575" s="146" t="s">
        <v>1089</v>
      </c>
      <c r="F3575" s="146" t="s">
        <v>1090</v>
      </c>
      <c r="G3575" s="146" t="s">
        <v>1091</v>
      </c>
      <c r="H3575" s="146" t="s">
        <v>1092</v>
      </c>
      <c r="I3575" s="147" t="s">
        <v>1093</v>
      </c>
      <c r="J3575" s="146" t="s">
        <v>1094</v>
      </c>
    </row>
    <row r="3576" spans="1:8" ht="12.75">
      <c r="A3576" s="148" t="s">
        <v>1232</v>
      </c>
      <c r="C3576" s="149">
        <v>766.4900000002235</v>
      </c>
      <c r="D3576" s="129">
        <v>1922.870418323204</v>
      </c>
      <c r="F3576" s="129">
        <v>1728</v>
      </c>
      <c r="G3576" s="129">
        <v>1706</v>
      </c>
      <c r="H3576" s="150" t="s">
        <v>78</v>
      </c>
    </row>
    <row r="3578" spans="4:8" ht="12.75">
      <c r="D3578" s="129">
        <v>1820.3355801589787</v>
      </c>
      <c r="F3578" s="129">
        <v>1714.0000000018626</v>
      </c>
      <c r="G3578" s="129">
        <v>1750</v>
      </c>
      <c r="H3578" s="150" t="s">
        <v>79</v>
      </c>
    </row>
    <row r="3580" spans="4:8" ht="12.75">
      <c r="D3580" s="129">
        <v>1734.5</v>
      </c>
      <c r="F3580" s="129">
        <v>1603</v>
      </c>
      <c r="G3580" s="129">
        <v>1676.9999999981374</v>
      </c>
      <c r="H3580" s="150" t="s">
        <v>80</v>
      </c>
    </row>
    <row r="3582" spans="1:10" ht="12.75">
      <c r="A3582" s="145" t="s">
        <v>1095</v>
      </c>
      <c r="C3582" s="151" t="s">
        <v>1096</v>
      </c>
      <c r="D3582" s="129">
        <v>1825.9019994940609</v>
      </c>
      <c r="F3582" s="129">
        <v>1681.6666666672877</v>
      </c>
      <c r="G3582" s="129">
        <v>1710.9999999993793</v>
      </c>
      <c r="H3582" s="129">
        <v>128.99630843717455</v>
      </c>
      <c r="I3582" s="129">
        <v>-0.0001</v>
      </c>
      <c r="J3582" s="129">
        <v>-0.0001</v>
      </c>
    </row>
    <row r="3583" spans="1:8" ht="12.75">
      <c r="A3583" s="128">
        <v>38389.28511574074</v>
      </c>
      <c r="C3583" s="151" t="s">
        <v>1097</v>
      </c>
      <c r="D3583" s="129">
        <v>94.3084958684778</v>
      </c>
      <c r="F3583" s="129">
        <v>68.48600830384066</v>
      </c>
      <c r="G3583" s="129">
        <v>36.75595189984308</v>
      </c>
      <c r="H3583" s="129">
        <v>94.3084958684778</v>
      </c>
    </row>
    <row r="3585" spans="3:8" ht="12.75">
      <c r="C3585" s="151" t="s">
        <v>1098</v>
      </c>
      <c r="D3585" s="129">
        <v>5.165036014781174</v>
      </c>
      <c r="F3585" s="129">
        <v>4.07250792688694</v>
      </c>
      <c r="G3585" s="129">
        <v>2.1482146054854714</v>
      </c>
      <c r="H3585" s="129">
        <v>73.10945329447873</v>
      </c>
    </row>
    <row r="3586" spans="1:16" ht="12.75">
      <c r="A3586" s="139" t="s">
        <v>1177</v>
      </c>
      <c r="B3586" s="134" t="s">
        <v>1187</v>
      </c>
      <c r="D3586" s="139" t="s">
        <v>1178</v>
      </c>
      <c r="E3586" s="134" t="s">
        <v>1179</v>
      </c>
      <c r="F3586" s="135" t="s">
        <v>1262</v>
      </c>
      <c r="G3586" s="140" t="s">
        <v>1181</v>
      </c>
      <c r="H3586" s="141">
        <v>3</v>
      </c>
      <c r="I3586" s="142" t="s">
        <v>1182</v>
      </c>
      <c r="J3586" s="141">
        <v>2</v>
      </c>
      <c r="K3586" s="140" t="s">
        <v>1183</v>
      </c>
      <c r="L3586" s="143">
        <v>1</v>
      </c>
      <c r="M3586" s="140" t="s">
        <v>1184</v>
      </c>
      <c r="N3586" s="144">
        <v>1</v>
      </c>
      <c r="O3586" s="140" t="s">
        <v>1185</v>
      </c>
      <c r="P3586" s="144">
        <v>1</v>
      </c>
    </row>
    <row r="3588" spans="1:10" ht="12.75">
      <c r="A3588" s="145" t="s">
        <v>1087</v>
      </c>
      <c r="C3588" s="146" t="s">
        <v>1088</v>
      </c>
      <c r="D3588" s="146" t="s">
        <v>1089</v>
      </c>
      <c r="F3588" s="146" t="s">
        <v>1090</v>
      </c>
      <c r="G3588" s="146" t="s">
        <v>1091</v>
      </c>
      <c r="H3588" s="146" t="s">
        <v>1092</v>
      </c>
      <c r="I3588" s="147" t="s">
        <v>1093</v>
      </c>
      <c r="J3588" s="146" t="s">
        <v>1094</v>
      </c>
    </row>
    <row r="3589" spans="1:8" ht="12.75">
      <c r="A3589" s="148" t="s">
        <v>1209</v>
      </c>
      <c r="C3589" s="149">
        <v>178.2290000000503</v>
      </c>
      <c r="D3589" s="129">
        <v>356.6229715012014</v>
      </c>
      <c r="F3589" s="129">
        <v>320</v>
      </c>
      <c r="G3589" s="129">
        <v>342</v>
      </c>
      <c r="H3589" s="150" t="s">
        <v>81</v>
      </c>
    </row>
    <row r="3591" spans="4:8" ht="12.75">
      <c r="D3591" s="129">
        <v>333.5</v>
      </c>
      <c r="F3591" s="129">
        <v>363</v>
      </c>
      <c r="G3591" s="129">
        <v>300</v>
      </c>
      <c r="H3591" s="150" t="s">
        <v>82</v>
      </c>
    </row>
    <row r="3593" spans="4:8" ht="12.75">
      <c r="D3593" s="129">
        <v>375.5</v>
      </c>
      <c r="F3593" s="129">
        <v>374</v>
      </c>
      <c r="G3593" s="129">
        <v>273</v>
      </c>
      <c r="H3593" s="150" t="s">
        <v>83</v>
      </c>
    </row>
    <row r="3595" spans="1:8" ht="12.75">
      <c r="A3595" s="145" t="s">
        <v>1095</v>
      </c>
      <c r="C3595" s="151" t="s">
        <v>1096</v>
      </c>
      <c r="D3595" s="129">
        <v>355.20765716706717</v>
      </c>
      <c r="F3595" s="129">
        <v>352.33333333333337</v>
      </c>
      <c r="G3595" s="129">
        <v>305</v>
      </c>
      <c r="H3595" s="129">
        <v>36.54238520053994</v>
      </c>
    </row>
    <row r="3596" spans="1:8" ht="12.75">
      <c r="A3596" s="128">
        <v>38389.28737268518</v>
      </c>
      <c r="C3596" s="151" t="s">
        <v>1097</v>
      </c>
      <c r="D3596" s="129">
        <v>21.03573949254736</v>
      </c>
      <c r="F3596" s="129">
        <v>28.53652630109932</v>
      </c>
      <c r="G3596" s="129">
        <v>34.77067730142742</v>
      </c>
      <c r="H3596" s="129">
        <v>21.03573949254736</v>
      </c>
    </row>
    <row r="3598" spans="3:8" ht="12.75">
      <c r="C3598" s="151" t="s">
        <v>1098</v>
      </c>
      <c r="D3598" s="129">
        <v>5.92209629159359</v>
      </c>
      <c r="F3598" s="129">
        <v>8.099297909488929</v>
      </c>
      <c r="G3598" s="129">
        <v>11.40022206604178</v>
      </c>
      <c r="H3598" s="129">
        <v>57.56531593957512</v>
      </c>
    </row>
    <row r="3599" spans="1:10" ht="12.75">
      <c r="A3599" s="145" t="s">
        <v>1087</v>
      </c>
      <c r="C3599" s="146" t="s">
        <v>1088</v>
      </c>
      <c r="D3599" s="146" t="s">
        <v>1089</v>
      </c>
      <c r="F3599" s="146" t="s">
        <v>1090</v>
      </c>
      <c r="G3599" s="146" t="s">
        <v>1091</v>
      </c>
      <c r="H3599" s="146" t="s">
        <v>1092</v>
      </c>
      <c r="I3599" s="147" t="s">
        <v>1093</v>
      </c>
      <c r="J3599" s="146" t="s">
        <v>1094</v>
      </c>
    </row>
    <row r="3600" spans="1:8" ht="12.75">
      <c r="A3600" s="148" t="s">
        <v>1225</v>
      </c>
      <c r="C3600" s="149">
        <v>251.61100000003353</v>
      </c>
      <c r="D3600" s="129">
        <v>2755400.42080307</v>
      </c>
      <c r="F3600" s="129">
        <v>26600</v>
      </c>
      <c r="G3600" s="129">
        <v>23600</v>
      </c>
      <c r="H3600" s="150" t="s">
        <v>84</v>
      </c>
    </row>
    <row r="3602" spans="4:8" ht="12.75">
      <c r="D3602" s="129">
        <v>2929600.25938797</v>
      </c>
      <c r="F3602" s="129">
        <v>25600</v>
      </c>
      <c r="G3602" s="129">
        <v>23700</v>
      </c>
      <c r="H3602" s="150" t="s">
        <v>85</v>
      </c>
    </row>
    <row r="3604" spans="4:8" ht="12.75">
      <c r="D3604" s="129">
        <v>2762328.2822914124</v>
      </c>
      <c r="F3604" s="129">
        <v>27900</v>
      </c>
      <c r="G3604" s="129">
        <v>23500</v>
      </c>
      <c r="H3604" s="150" t="s">
        <v>86</v>
      </c>
    </row>
    <row r="3606" spans="1:10" ht="12.75">
      <c r="A3606" s="145" t="s">
        <v>1095</v>
      </c>
      <c r="C3606" s="151" t="s">
        <v>1096</v>
      </c>
      <c r="D3606" s="129">
        <v>2815776.320827484</v>
      </c>
      <c r="F3606" s="129">
        <v>26700</v>
      </c>
      <c r="G3606" s="129">
        <v>23600</v>
      </c>
      <c r="H3606" s="129">
        <v>2790641.6001264984</v>
      </c>
      <c r="I3606" s="129">
        <v>-0.0001</v>
      </c>
      <c r="J3606" s="129">
        <v>-0.0001</v>
      </c>
    </row>
    <row r="3607" spans="1:8" ht="12.75">
      <c r="A3607" s="128">
        <v>38389.28789351852</v>
      </c>
      <c r="C3607" s="151" t="s">
        <v>1097</v>
      </c>
      <c r="D3607" s="129">
        <v>98635.2652871426</v>
      </c>
      <c r="F3607" s="129">
        <v>1153.2562594670794</v>
      </c>
      <c r="G3607" s="129">
        <v>100</v>
      </c>
      <c r="H3607" s="129">
        <v>98635.2652871426</v>
      </c>
    </row>
    <row r="3609" spans="3:8" ht="12.75">
      <c r="C3609" s="151" t="s">
        <v>1098</v>
      </c>
      <c r="D3609" s="129">
        <v>3.5029510177199104</v>
      </c>
      <c r="F3609" s="129">
        <v>4.319311833210036</v>
      </c>
      <c r="G3609" s="129">
        <v>0.42372881355932207</v>
      </c>
      <c r="H3609" s="129">
        <v>3.534501359209708</v>
      </c>
    </row>
    <row r="3610" spans="1:10" ht="12.75">
      <c r="A3610" s="145" t="s">
        <v>1087</v>
      </c>
      <c r="C3610" s="146" t="s">
        <v>1088</v>
      </c>
      <c r="D3610" s="146" t="s">
        <v>1089</v>
      </c>
      <c r="F3610" s="146" t="s">
        <v>1090</v>
      </c>
      <c r="G3610" s="146" t="s">
        <v>1091</v>
      </c>
      <c r="H3610" s="146" t="s">
        <v>1092</v>
      </c>
      <c r="I3610" s="147" t="s">
        <v>1093</v>
      </c>
      <c r="J3610" s="146" t="s">
        <v>1094</v>
      </c>
    </row>
    <row r="3611" spans="1:8" ht="12.75">
      <c r="A3611" s="148" t="s">
        <v>1228</v>
      </c>
      <c r="C3611" s="149">
        <v>257.6099999998696</v>
      </c>
      <c r="D3611" s="129">
        <v>255266.40438818932</v>
      </c>
      <c r="F3611" s="129">
        <v>11495</v>
      </c>
      <c r="G3611" s="129">
        <v>10485</v>
      </c>
      <c r="H3611" s="150" t="s">
        <v>87</v>
      </c>
    </row>
    <row r="3613" spans="4:8" ht="12.75">
      <c r="D3613" s="129">
        <v>268121.2912387848</v>
      </c>
      <c r="F3613" s="129">
        <v>11250</v>
      </c>
      <c r="G3613" s="129">
        <v>10477.5</v>
      </c>
      <c r="H3613" s="150" t="s">
        <v>88</v>
      </c>
    </row>
    <row r="3615" spans="4:8" ht="12.75">
      <c r="D3615" s="129">
        <v>269531.19096136093</v>
      </c>
      <c r="F3615" s="129">
        <v>11552.5</v>
      </c>
      <c r="G3615" s="129">
        <v>10457.5</v>
      </c>
      <c r="H3615" s="150" t="s">
        <v>89</v>
      </c>
    </row>
    <row r="3617" spans="1:10" ht="12.75">
      <c r="A3617" s="145" t="s">
        <v>1095</v>
      </c>
      <c r="C3617" s="151" t="s">
        <v>1096</v>
      </c>
      <c r="D3617" s="129">
        <v>264306.295529445</v>
      </c>
      <c r="F3617" s="129">
        <v>11432.5</v>
      </c>
      <c r="G3617" s="129">
        <v>10473.333333333334</v>
      </c>
      <c r="H3617" s="129">
        <v>253353.37886277837</v>
      </c>
      <c r="I3617" s="129">
        <v>-0.0001</v>
      </c>
      <c r="J3617" s="129">
        <v>-0.0001</v>
      </c>
    </row>
    <row r="3618" spans="1:8" ht="12.75">
      <c r="A3618" s="128">
        <v>38389.28853009259</v>
      </c>
      <c r="C3618" s="151" t="s">
        <v>1097</v>
      </c>
      <c r="D3618" s="129">
        <v>7860.45025372192</v>
      </c>
      <c r="F3618" s="129">
        <v>160.64323826417345</v>
      </c>
      <c r="G3618" s="129">
        <v>14.21560175769332</v>
      </c>
      <c r="H3618" s="129">
        <v>7860.45025372192</v>
      </c>
    </row>
    <row r="3620" spans="3:8" ht="12.75">
      <c r="C3620" s="151" t="s">
        <v>1098</v>
      </c>
      <c r="D3620" s="129">
        <v>2.9739928207068482</v>
      </c>
      <c r="F3620" s="129">
        <v>1.4051453161091054</v>
      </c>
      <c r="G3620" s="129">
        <v>0.13573139806836396</v>
      </c>
      <c r="H3620" s="129">
        <v>3.1025638138338416</v>
      </c>
    </row>
    <row r="3621" spans="1:10" ht="12.75">
      <c r="A3621" s="145" t="s">
        <v>1087</v>
      </c>
      <c r="C3621" s="146" t="s">
        <v>1088</v>
      </c>
      <c r="D3621" s="146" t="s">
        <v>1089</v>
      </c>
      <c r="F3621" s="146" t="s">
        <v>1090</v>
      </c>
      <c r="G3621" s="146" t="s">
        <v>1091</v>
      </c>
      <c r="H3621" s="146" t="s">
        <v>1092</v>
      </c>
      <c r="I3621" s="147" t="s">
        <v>1093</v>
      </c>
      <c r="J3621" s="146" t="s">
        <v>1094</v>
      </c>
    </row>
    <row r="3622" spans="1:8" ht="12.75">
      <c r="A3622" s="148" t="s">
        <v>1227</v>
      </c>
      <c r="C3622" s="149">
        <v>259.9399999999441</v>
      </c>
      <c r="D3622" s="129">
        <v>2336976.414577484</v>
      </c>
      <c r="F3622" s="129">
        <v>22275</v>
      </c>
      <c r="G3622" s="129">
        <v>20450</v>
      </c>
      <c r="H3622" s="150" t="s">
        <v>90</v>
      </c>
    </row>
    <row r="3624" spans="4:8" ht="12.75">
      <c r="D3624" s="129">
        <v>2524744.6315078735</v>
      </c>
      <c r="F3624" s="129">
        <v>21850</v>
      </c>
      <c r="G3624" s="129">
        <v>20800</v>
      </c>
      <c r="H3624" s="150" t="s">
        <v>91</v>
      </c>
    </row>
    <row r="3626" spans="4:8" ht="12.75">
      <c r="D3626" s="129">
        <v>2397407.2842025757</v>
      </c>
      <c r="F3626" s="129">
        <v>22575</v>
      </c>
      <c r="G3626" s="129">
        <v>20775</v>
      </c>
      <c r="H3626" s="150" t="s">
        <v>92</v>
      </c>
    </row>
    <row r="3628" spans="1:10" ht="12.75">
      <c r="A3628" s="145" t="s">
        <v>1095</v>
      </c>
      <c r="C3628" s="151" t="s">
        <v>1096</v>
      </c>
      <c r="D3628" s="129">
        <v>2419709.4434293113</v>
      </c>
      <c r="F3628" s="129">
        <v>22233.333333333336</v>
      </c>
      <c r="G3628" s="129">
        <v>20675</v>
      </c>
      <c r="H3628" s="129">
        <v>2398247.406392274</v>
      </c>
      <c r="I3628" s="129">
        <v>-0.0001</v>
      </c>
      <c r="J3628" s="129">
        <v>-0.0001</v>
      </c>
    </row>
    <row r="3629" spans="1:8" ht="12.75">
      <c r="A3629" s="128">
        <v>38389.28920138889</v>
      </c>
      <c r="C3629" s="151" t="s">
        <v>1097</v>
      </c>
      <c r="D3629" s="129">
        <v>95850.22457947087</v>
      </c>
      <c r="F3629" s="129">
        <v>364.29154990657327</v>
      </c>
      <c r="G3629" s="129">
        <v>195.25624189766637</v>
      </c>
      <c r="H3629" s="129">
        <v>95850.22457947087</v>
      </c>
    </row>
    <row r="3631" spans="3:8" ht="12.75">
      <c r="C3631" s="151" t="s">
        <v>1098</v>
      </c>
      <c r="D3631" s="129">
        <v>3.961228685524657</v>
      </c>
      <c r="F3631" s="129">
        <v>1.6384927282154718</v>
      </c>
      <c r="G3631" s="129">
        <v>0.944407457787987</v>
      </c>
      <c r="H3631" s="129">
        <v>3.996677920884738</v>
      </c>
    </row>
    <row r="3632" spans="1:10" ht="12.75">
      <c r="A3632" s="145" t="s">
        <v>1087</v>
      </c>
      <c r="C3632" s="146" t="s">
        <v>1088</v>
      </c>
      <c r="D3632" s="146" t="s">
        <v>1089</v>
      </c>
      <c r="F3632" s="146" t="s">
        <v>1090</v>
      </c>
      <c r="G3632" s="146" t="s">
        <v>1091</v>
      </c>
      <c r="H3632" s="146" t="s">
        <v>1092</v>
      </c>
      <c r="I3632" s="147" t="s">
        <v>1093</v>
      </c>
      <c r="J3632" s="146" t="s">
        <v>1094</v>
      </c>
    </row>
    <row r="3633" spans="1:8" ht="12.75">
      <c r="A3633" s="148" t="s">
        <v>1229</v>
      </c>
      <c r="C3633" s="149">
        <v>285.2129999999888</v>
      </c>
      <c r="D3633" s="129">
        <v>4037930.6285324097</v>
      </c>
      <c r="F3633" s="129">
        <v>22675</v>
      </c>
      <c r="G3633" s="129">
        <v>21675</v>
      </c>
      <c r="H3633" s="150" t="s">
        <v>93</v>
      </c>
    </row>
    <row r="3635" spans="4:8" ht="12.75">
      <c r="D3635" s="129">
        <v>4121429.7938728333</v>
      </c>
      <c r="F3635" s="129">
        <v>21475</v>
      </c>
      <c r="G3635" s="129">
        <v>23325</v>
      </c>
      <c r="H3635" s="150" t="s">
        <v>94</v>
      </c>
    </row>
    <row r="3637" spans="4:8" ht="12.75">
      <c r="D3637" s="129">
        <v>4462721.916358948</v>
      </c>
      <c r="F3637" s="129">
        <v>24125</v>
      </c>
      <c r="G3637" s="129">
        <v>22600</v>
      </c>
      <c r="H3637" s="150" t="s">
        <v>95</v>
      </c>
    </row>
    <row r="3639" spans="1:10" ht="12.75">
      <c r="A3639" s="145" t="s">
        <v>1095</v>
      </c>
      <c r="C3639" s="151" t="s">
        <v>1096</v>
      </c>
      <c r="D3639" s="129">
        <v>4207360.779588063</v>
      </c>
      <c r="F3639" s="129">
        <v>22758.333333333336</v>
      </c>
      <c r="G3639" s="129">
        <v>22533.333333333336</v>
      </c>
      <c r="H3639" s="129">
        <v>4184726.838721316</v>
      </c>
      <c r="I3639" s="129">
        <v>-0.0001</v>
      </c>
      <c r="J3639" s="129">
        <v>-0.0001</v>
      </c>
    </row>
    <row r="3640" spans="1:8" ht="12.75">
      <c r="A3640" s="128">
        <v>38389.28988425926</v>
      </c>
      <c r="C3640" s="151" t="s">
        <v>1097</v>
      </c>
      <c r="D3640" s="129">
        <v>225055.57154363007</v>
      </c>
      <c r="F3640" s="129">
        <v>1326.9639532908698</v>
      </c>
      <c r="G3640" s="129">
        <v>827.0177345942064</v>
      </c>
      <c r="H3640" s="129">
        <v>225055.57154363007</v>
      </c>
    </row>
    <row r="3642" spans="3:8" ht="12.75">
      <c r="C3642" s="151" t="s">
        <v>1098</v>
      </c>
      <c r="D3642" s="129">
        <v>5.349091350460917</v>
      </c>
      <c r="F3642" s="129">
        <v>5.8306728083084725</v>
      </c>
      <c r="G3642" s="129">
        <v>3.670197047015709</v>
      </c>
      <c r="H3642" s="129">
        <v>5.378022992114772</v>
      </c>
    </row>
    <row r="3643" spans="1:10" ht="12.75">
      <c r="A3643" s="145" t="s">
        <v>1087</v>
      </c>
      <c r="C3643" s="146" t="s">
        <v>1088</v>
      </c>
      <c r="D3643" s="146" t="s">
        <v>1089</v>
      </c>
      <c r="F3643" s="146" t="s">
        <v>1090</v>
      </c>
      <c r="G3643" s="146" t="s">
        <v>1091</v>
      </c>
      <c r="H3643" s="146" t="s">
        <v>1092</v>
      </c>
      <c r="I3643" s="147" t="s">
        <v>1093</v>
      </c>
      <c r="J3643" s="146" t="s">
        <v>1094</v>
      </c>
    </row>
    <row r="3644" spans="1:8" ht="12.75">
      <c r="A3644" s="148" t="s">
        <v>1225</v>
      </c>
      <c r="C3644" s="149">
        <v>288.1579999998212</v>
      </c>
      <c r="D3644" s="129">
        <v>306520.513715744</v>
      </c>
      <c r="F3644" s="129">
        <v>4120</v>
      </c>
      <c r="G3644" s="129">
        <v>4090.0000000037253</v>
      </c>
      <c r="H3644" s="150" t="s">
        <v>96</v>
      </c>
    </row>
    <row r="3646" spans="4:8" ht="12.75">
      <c r="D3646" s="129">
        <v>299126.25997543335</v>
      </c>
      <c r="F3646" s="129">
        <v>4120</v>
      </c>
      <c r="G3646" s="129">
        <v>4090.0000000037253</v>
      </c>
      <c r="H3646" s="150" t="s">
        <v>97</v>
      </c>
    </row>
    <row r="3648" spans="4:8" ht="12.75">
      <c r="D3648" s="129">
        <v>292507.2650566101</v>
      </c>
      <c r="F3648" s="129">
        <v>4120</v>
      </c>
      <c r="G3648" s="129">
        <v>4090.0000000037253</v>
      </c>
      <c r="H3648" s="150" t="s">
        <v>98</v>
      </c>
    </row>
    <row r="3650" spans="1:10" ht="12.75">
      <c r="A3650" s="145" t="s">
        <v>1095</v>
      </c>
      <c r="C3650" s="151" t="s">
        <v>1096</v>
      </c>
      <c r="D3650" s="129">
        <v>299384.6795825958</v>
      </c>
      <c r="F3650" s="129">
        <v>4120</v>
      </c>
      <c r="G3650" s="129">
        <v>4090.0000000037253</v>
      </c>
      <c r="H3650" s="129">
        <v>295279.91188347887</v>
      </c>
      <c r="I3650" s="129">
        <v>-0.0001</v>
      </c>
      <c r="J3650" s="129">
        <v>-0.0001</v>
      </c>
    </row>
    <row r="3651" spans="1:8" ht="12.75">
      <c r="A3651" s="128">
        <v>38389.290300925924</v>
      </c>
      <c r="C3651" s="151" t="s">
        <v>1097</v>
      </c>
      <c r="D3651" s="129">
        <v>7010.197573228811</v>
      </c>
      <c r="G3651" s="129">
        <v>5.638186222554939E-05</v>
      </c>
      <c r="H3651" s="129">
        <v>7010.197573228811</v>
      </c>
    </row>
    <row r="3653" spans="3:8" ht="12.75">
      <c r="C3653" s="151" t="s">
        <v>1098</v>
      </c>
      <c r="D3653" s="129">
        <v>2.341535172408447</v>
      </c>
      <c r="F3653" s="129">
        <v>0</v>
      </c>
      <c r="G3653" s="129">
        <v>1.3785296387652332E-06</v>
      </c>
      <c r="H3653" s="129">
        <v>2.3740855002676664</v>
      </c>
    </row>
    <row r="3654" spans="1:10" ht="12.75">
      <c r="A3654" s="145" t="s">
        <v>1087</v>
      </c>
      <c r="C3654" s="146" t="s">
        <v>1088</v>
      </c>
      <c r="D3654" s="146" t="s">
        <v>1089</v>
      </c>
      <c r="F3654" s="146" t="s">
        <v>1090</v>
      </c>
      <c r="G3654" s="146" t="s">
        <v>1091</v>
      </c>
      <c r="H3654" s="146" t="s">
        <v>1092</v>
      </c>
      <c r="I3654" s="147" t="s">
        <v>1093</v>
      </c>
      <c r="J3654" s="146" t="s">
        <v>1094</v>
      </c>
    </row>
    <row r="3655" spans="1:8" ht="12.75">
      <c r="A3655" s="148" t="s">
        <v>1226</v>
      </c>
      <c r="C3655" s="149">
        <v>334.94100000010803</v>
      </c>
      <c r="D3655" s="129">
        <v>31932.628860592842</v>
      </c>
      <c r="F3655" s="129">
        <v>29000</v>
      </c>
      <c r="H3655" s="150" t="s">
        <v>99</v>
      </c>
    </row>
    <row r="3657" spans="4:8" ht="12.75">
      <c r="D3657" s="129">
        <v>32152.658325970173</v>
      </c>
      <c r="F3657" s="129">
        <v>29100</v>
      </c>
      <c r="H3657" s="150" t="s">
        <v>100</v>
      </c>
    </row>
    <row r="3659" spans="4:8" ht="12.75">
      <c r="D3659" s="129">
        <v>31721.458790004253</v>
      </c>
      <c r="F3659" s="129">
        <v>29000</v>
      </c>
      <c r="H3659" s="150" t="s">
        <v>101</v>
      </c>
    </row>
    <row r="3661" spans="1:10" ht="12.75">
      <c r="A3661" s="145" t="s">
        <v>1095</v>
      </c>
      <c r="C3661" s="151" t="s">
        <v>1096</v>
      </c>
      <c r="D3661" s="129">
        <v>31935.581992189087</v>
      </c>
      <c r="F3661" s="129">
        <v>29033.333333333336</v>
      </c>
      <c r="H3661" s="129">
        <v>2902.248658855756</v>
      </c>
      <c r="I3661" s="129">
        <v>-0.0001</v>
      </c>
      <c r="J3661" s="129">
        <v>-0.0001</v>
      </c>
    </row>
    <row r="3662" spans="1:8" ht="12.75">
      <c r="A3662" s="128">
        <v>38389.29074074074</v>
      </c>
      <c r="C3662" s="151" t="s">
        <v>1097</v>
      </c>
      <c r="D3662" s="129">
        <v>215.6149361574313</v>
      </c>
      <c r="F3662" s="129">
        <v>57.73502691896257</v>
      </c>
      <c r="H3662" s="129">
        <v>215.6149361574313</v>
      </c>
    </row>
    <row r="3664" spans="3:8" ht="12.75">
      <c r="C3664" s="151" t="s">
        <v>1098</v>
      </c>
      <c r="D3664" s="129">
        <v>0.6751558064924796</v>
      </c>
      <c r="F3664" s="129">
        <v>0.19885772761984807</v>
      </c>
      <c r="H3664" s="129">
        <v>7.429237170961085</v>
      </c>
    </row>
    <row r="3665" spans="1:10" ht="12.75">
      <c r="A3665" s="145" t="s">
        <v>1087</v>
      </c>
      <c r="C3665" s="146" t="s">
        <v>1088</v>
      </c>
      <c r="D3665" s="146" t="s">
        <v>1089</v>
      </c>
      <c r="F3665" s="146" t="s">
        <v>1090</v>
      </c>
      <c r="G3665" s="146" t="s">
        <v>1091</v>
      </c>
      <c r="H3665" s="146" t="s">
        <v>1092</v>
      </c>
      <c r="I3665" s="147" t="s">
        <v>1093</v>
      </c>
      <c r="J3665" s="146" t="s">
        <v>1094</v>
      </c>
    </row>
    <row r="3666" spans="1:8" ht="12.75">
      <c r="A3666" s="148" t="s">
        <v>1230</v>
      </c>
      <c r="C3666" s="149">
        <v>393.36599999992177</v>
      </c>
      <c r="D3666" s="129">
        <v>59858.713237166405</v>
      </c>
      <c r="F3666" s="129">
        <v>7900</v>
      </c>
      <c r="G3666" s="129">
        <v>8000</v>
      </c>
      <c r="H3666" s="150" t="s">
        <v>102</v>
      </c>
    </row>
    <row r="3668" spans="4:8" ht="12.75">
      <c r="D3668" s="129">
        <v>58671.72045439482</v>
      </c>
      <c r="F3668" s="129">
        <v>7900</v>
      </c>
      <c r="G3668" s="129">
        <v>7900</v>
      </c>
      <c r="H3668" s="150" t="s">
        <v>103</v>
      </c>
    </row>
    <row r="3670" spans="4:8" ht="12.75">
      <c r="D3670" s="129">
        <v>62555.44003045559</v>
      </c>
      <c r="F3670" s="129">
        <v>7900</v>
      </c>
      <c r="G3670" s="129">
        <v>7900</v>
      </c>
      <c r="H3670" s="150" t="s">
        <v>104</v>
      </c>
    </row>
    <row r="3672" spans="1:10" ht="12.75">
      <c r="A3672" s="145" t="s">
        <v>1095</v>
      </c>
      <c r="C3672" s="151" t="s">
        <v>1096</v>
      </c>
      <c r="D3672" s="129">
        <v>60361.95790733893</v>
      </c>
      <c r="F3672" s="129">
        <v>7900</v>
      </c>
      <c r="G3672" s="129">
        <v>7933.333333333334</v>
      </c>
      <c r="H3672" s="129">
        <v>52445.291240672275</v>
      </c>
      <c r="I3672" s="129">
        <v>-0.0001</v>
      </c>
      <c r="J3672" s="129">
        <v>-0.0001</v>
      </c>
    </row>
    <row r="3673" spans="1:8" ht="12.75">
      <c r="A3673" s="128">
        <v>38389.29119212963</v>
      </c>
      <c r="C3673" s="151" t="s">
        <v>1097</v>
      </c>
      <c r="D3673" s="129">
        <v>1990.166031996353</v>
      </c>
      <c r="G3673" s="129">
        <v>57.73502691896257</v>
      </c>
      <c r="H3673" s="129">
        <v>1990.166031996353</v>
      </c>
    </row>
    <row r="3675" spans="3:8" ht="12.75">
      <c r="C3675" s="151" t="s">
        <v>1098</v>
      </c>
      <c r="D3675" s="129">
        <v>3.297053477044993</v>
      </c>
      <c r="F3675" s="129">
        <v>0</v>
      </c>
      <c r="G3675" s="129">
        <v>0.7277524401549903</v>
      </c>
      <c r="H3675" s="129">
        <v>3.7947468398324826</v>
      </c>
    </row>
    <row r="3676" spans="1:10" ht="12.75">
      <c r="A3676" s="145" t="s">
        <v>1087</v>
      </c>
      <c r="C3676" s="146" t="s">
        <v>1088</v>
      </c>
      <c r="D3676" s="146" t="s">
        <v>1089</v>
      </c>
      <c r="F3676" s="146" t="s">
        <v>1090</v>
      </c>
      <c r="G3676" s="146" t="s">
        <v>1091</v>
      </c>
      <c r="H3676" s="146" t="s">
        <v>1092</v>
      </c>
      <c r="I3676" s="147" t="s">
        <v>1093</v>
      </c>
      <c r="J3676" s="146" t="s">
        <v>1094</v>
      </c>
    </row>
    <row r="3677" spans="1:8" ht="12.75">
      <c r="A3677" s="148" t="s">
        <v>1224</v>
      </c>
      <c r="C3677" s="149">
        <v>396.15199999976903</v>
      </c>
      <c r="D3677" s="129">
        <v>132964.1739938259</v>
      </c>
      <c r="F3677" s="129">
        <v>76500</v>
      </c>
      <c r="G3677" s="129">
        <v>76400</v>
      </c>
      <c r="H3677" s="150" t="s">
        <v>105</v>
      </c>
    </row>
    <row r="3679" spans="4:8" ht="12.75">
      <c r="D3679" s="129">
        <v>128767.15087091923</v>
      </c>
      <c r="F3679" s="129">
        <v>76900</v>
      </c>
      <c r="G3679" s="129">
        <v>78800</v>
      </c>
      <c r="H3679" s="150" t="s">
        <v>106</v>
      </c>
    </row>
    <row r="3681" spans="4:8" ht="12.75">
      <c r="D3681" s="129">
        <v>130942.24136340618</v>
      </c>
      <c r="F3681" s="129">
        <v>78300</v>
      </c>
      <c r="G3681" s="129">
        <v>77900</v>
      </c>
      <c r="H3681" s="150" t="s">
        <v>107</v>
      </c>
    </row>
    <row r="3683" spans="1:10" ht="12.75">
      <c r="A3683" s="145" t="s">
        <v>1095</v>
      </c>
      <c r="C3683" s="151" t="s">
        <v>1096</v>
      </c>
      <c r="D3683" s="129">
        <v>130891.18874271712</v>
      </c>
      <c r="F3683" s="129">
        <v>77233.33333333333</v>
      </c>
      <c r="G3683" s="129">
        <v>77700</v>
      </c>
      <c r="H3683" s="129">
        <v>53427.01910339884</v>
      </c>
      <c r="I3683" s="129">
        <v>-0.0001</v>
      </c>
      <c r="J3683" s="129">
        <v>-0.0001</v>
      </c>
    </row>
    <row r="3684" spans="1:8" ht="12.75">
      <c r="A3684" s="128">
        <v>38389.291666666664</v>
      </c>
      <c r="C3684" s="151" t="s">
        <v>1097</v>
      </c>
      <c r="D3684" s="129">
        <v>2098.9772631244205</v>
      </c>
      <c r="F3684" s="129">
        <v>945.1631252505217</v>
      </c>
      <c r="G3684" s="129">
        <v>1212.4355652982142</v>
      </c>
      <c r="H3684" s="129">
        <v>2098.9772631244205</v>
      </c>
    </row>
    <row r="3686" spans="3:8" ht="12.75">
      <c r="C3686" s="151" t="s">
        <v>1098</v>
      </c>
      <c r="D3686" s="129">
        <v>1.6036047065400416</v>
      </c>
      <c r="F3686" s="129">
        <v>1.223776165624327</v>
      </c>
      <c r="G3686" s="129">
        <v>1.5604061329449346</v>
      </c>
      <c r="H3686" s="129">
        <v>3.928681214765529</v>
      </c>
    </row>
    <row r="3687" spans="1:10" ht="12.75">
      <c r="A3687" s="145" t="s">
        <v>1087</v>
      </c>
      <c r="C3687" s="146" t="s">
        <v>1088</v>
      </c>
      <c r="D3687" s="146" t="s">
        <v>1089</v>
      </c>
      <c r="F3687" s="146" t="s">
        <v>1090</v>
      </c>
      <c r="G3687" s="146" t="s">
        <v>1091</v>
      </c>
      <c r="H3687" s="146" t="s">
        <v>1092</v>
      </c>
      <c r="I3687" s="147" t="s">
        <v>1093</v>
      </c>
      <c r="J3687" s="146" t="s">
        <v>1094</v>
      </c>
    </row>
    <row r="3688" spans="1:8" ht="12.75">
      <c r="A3688" s="148" t="s">
        <v>1231</v>
      </c>
      <c r="C3688" s="149">
        <v>589.5920000001788</v>
      </c>
      <c r="D3688" s="129">
        <v>9837.183742016554</v>
      </c>
      <c r="F3688" s="129">
        <v>2070</v>
      </c>
      <c r="G3688" s="129">
        <v>2050</v>
      </c>
      <c r="H3688" s="150" t="s">
        <v>108</v>
      </c>
    </row>
    <row r="3690" spans="4:8" ht="12.75">
      <c r="D3690" s="129">
        <v>9716.875885516405</v>
      </c>
      <c r="F3690" s="129">
        <v>2100</v>
      </c>
      <c r="G3690" s="129">
        <v>2010</v>
      </c>
      <c r="H3690" s="150" t="s">
        <v>109</v>
      </c>
    </row>
    <row r="3692" spans="4:8" ht="12.75">
      <c r="D3692" s="129">
        <v>9731.648731783032</v>
      </c>
      <c r="F3692" s="129">
        <v>2060</v>
      </c>
      <c r="G3692" s="129">
        <v>2010</v>
      </c>
      <c r="H3692" s="150" t="s">
        <v>110</v>
      </c>
    </row>
    <row r="3694" spans="1:10" ht="12.75">
      <c r="A3694" s="145" t="s">
        <v>1095</v>
      </c>
      <c r="C3694" s="151" t="s">
        <v>1096</v>
      </c>
      <c r="D3694" s="129">
        <v>9761.902786438664</v>
      </c>
      <c r="F3694" s="129">
        <v>2076.6666666666665</v>
      </c>
      <c r="G3694" s="129">
        <v>2023.3333333333335</v>
      </c>
      <c r="H3694" s="129">
        <v>7711.902786438664</v>
      </c>
      <c r="I3694" s="129">
        <v>-0.0001</v>
      </c>
      <c r="J3694" s="129">
        <v>-0.0001</v>
      </c>
    </row>
    <row r="3695" spans="1:8" ht="12.75">
      <c r="A3695" s="128">
        <v>38389.29215277778</v>
      </c>
      <c r="C3695" s="151" t="s">
        <v>1097</v>
      </c>
      <c r="D3695" s="129">
        <v>65.61231554562254</v>
      </c>
      <c r="F3695" s="129">
        <v>20.816659994661325</v>
      </c>
      <c r="G3695" s="129">
        <v>23.094010767585033</v>
      </c>
      <c r="H3695" s="129">
        <v>65.61231554562254</v>
      </c>
    </row>
    <row r="3697" spans="3:8" ht="12.75">
      <c r="C3697" s="151" t="s">
        <v>1098</v>
      </c>
      <c r="D3697" s="129">
        <v>0.6721262952625574</v>
      </c>
      <c r="F3697" s="129">
        <v>1.0024073833705296</v>
      </c>
      <c r="G3697" s="129">
        <v>1.1413843871953064</v>
      </c>
      <c r="H3697" s="129">
        <v>0.8507928245802242</v>
      </c>
    </row>
    <row r="3698" spans="1:10" ht="12.75">
      <c r="A3698" s="145" t="s">
        <v>1087</v>
      </c>
      <c r="C3698" s="146" t="s">
        <v>1088</v>
      </c>
      <c r="D3698" s="146" t="s">
        <v>1089</v>
      </c>
      <c r="F3698" s="146" t="s">
        <v>1090</v>
      </c>
      <c r="G3698" s="146" t="s">
        <v>1091</v>
      </c>
      <c r="H3698" s="146" t="s">
        <v>1092</v>
      </c>
      <c r="I3698" s="147" t="s">
        <v>1093</v>
      </c>
      <c r="J3698" s="146" t="s">
        <v>1094</v>
      </c>
    </row>
    <row r="3699" spans="1:8" ht="12.75">
      <c r="A3699" s="148" t="s">
        <v>1232</v>
      </c>
      <c r="C3699" s="149">
        <v>766.4900000002235</v>
      </c>
      <c r="D3699" s="129">
        <v>1923.3717988263816</v>
      </c>
      <c r="F3699" s="129">
        <v>1714.0000000018626</v>
      </c>
      <c r="G3699" s="129">
        <v>1687</v>
      </c>
      <c r="H3699" s="150" t="s">
        <v>111</v>
      </c>
    </row>
    <row r="3701" spans="4:8" ht="12.75">
      <c r="D3701" s="129">
        <v>1816.5</v>
      </c>
      <c r="F3701" s="129">
        <v>1632</v>
      </c>
      <c r="G3701" s="129">
        <v>1659</v>
      </c>
      <c r="H3701" s="150" t="s">
        <v>112</v>
      </c>
    </row>
    <row r="3703" spans="4:8" ht="12.75">
      <c r="D3703" s="129">
        <v>1805.5</v>
      </c>
      <c r="F3703" s="129">
        <v>1626.0000000018626</v>
      </c>
      <c r="G3703" s="129">
        <v>1760</v>
      </c>
      <c r="H3703" s="150" t="s">
        <v>113</v>
      </c>
    </row>
    <row r="3705" spans="1:10" ht="12.75">
      <c r="A3705" s="145" t="s">
        <v>1095</v>
      </c>
      <c r="C3705" s="151" t="s">
        <v>1096</v>
      </c>
      <c r="D3705" s="129">
        <v>1848.4572662754604</v>
      </c>
      <c r="F3705" s="129">
        <v>1657.333333334575</v>
      </c>
      <c r="G3705" s="129">
        <v>1702</v>
      </c>
      <c r="H3705" s="129">
        <v>167.91905489275007</v>
      </c>
      <c r="I3705" s="129">
        <v>-0.0001</v>
      </c>
      <c r="J3705" s="129">
        <v>-0.0001</v>
      </c>
    </row>
    <row r="3706" spans="1:8" ht="12.75">
      <c r="A3706" s="128">
        <v>38389.292650462965</v>
      </c>
      <c r="C3706" s="151" t="s">
        <v>1097</v>
      </c>
      <c r="D3706" s="129">
        <v>65.11060121433592</v>
      </c>
      <c r="F3706" s="129">
        <v>49.16638418045629</v>
      </c>
      <c r="G3706" s="129">
        <v>52.14403129793476</v>
      </c>
      <c r="H3706" s="129">
        <v>65.11060121433592</v>
      </c>
    </row>
    <row r="3708" spans="3:8" ht="12.75">
      <c r="C3708" s="151" t="s">
        <v>1098</v>
      </c>
      <c r="D3708" s="129">
        <v>3.522429347015968</v>
      </c>
      <c r="F3708" s="129">
        <v>2.966595988359984</v>
      </c>
      <c r="G3708" s="129">
        <v>3.0636916156248395</v>
      </c>
      <c r="H3708" s="129">
        <v>38.77499266293635</v>
      </c>
    </row>
    <row r="3709" spans="1:16" ht="12.75">
      <c r="A3709" s="139" t="s">
        <v>1177</v>
      </c>
      <c r="B3709" s="134" t="s">
        <v>114</v>
      </c>
      <c r="D3709" s="139" t="s">
        <v>1178</v>
      </c>
      <c r="E3709" s="134" t="s">
        <v>1179</v>
      </c>
      <c r="F3709" s="135" t="s">
        <v>1263</v>
      </c>
      <c r="G3709" s="140" t="s">
        <v>1181</v>
      </c>
      <c r="H3709" s="141">
        <v>3</v>
      </c>
      <c r="I3709" s="142" t="s">
        <v>1182</v>
      </c>
      <c r="J3709" s="141">
        <v>3</v>
      </c>
      <c r="K3709" s="140" t="s">
        <v>1183</v>
      </c>
      <c r="L3709" s="143">
        <v>1</v>
      </c>
      <c r="M3709" s="140" t="s">
        <v>1184</v>
      </c>
      <c r="N3709" s="144">
        <v>1</v>
      </c>
      <c r="O3709" s="140" t="s">
        <v>1185</v>
      </c>
      <c r="P3709" s="144">
        <v>1</v>
      </c>
    </row>
    <row r="3711" spans="1:10" ht="12.75">
      <c r="A3711" s="145" t="s">
        <v>1087</v>
      </c>
      <c r="C3711" s="146" t="s">
        <v>1088</v>
      </c>
      <c r="D3711" s="146" t="s">
        <v>1089</v>
      </c>
      <c r="F3711" s="146" t="s">
        <v>1090</v>
      </c>
      <c r="G3711" s="146" t="s">
        <v>1091</v>
      </c>
      <c r="H3711" s="146" t="s">
        <v>1092</v>
      </c>
      <c r="I3711" s="147" t="s">
        <v>1093</v>
      </c>
      <c r="J3711" s="146" t="s">
        <v>1094</v>
      </c>
    </row>
    <row r="3712" spans="1:8" ht="12.75">
      <c r="A3712" s="148" t="s">
        <v>1209</v>
      </c>
      <c r="C3712" s="149">
        <v>178.2290000000503</v>
      </c>
      <c r="D3712" s="129">
        <v>418.00000000046566</v>
      </c>
      <c r="F3712" s="129">
        <v>297</v>
      </c>
      <c r="G3712" s="129">
        <v>250</v>
      </c>
      <c r="H3712" s="150" t="s">
        <v>115</v>
      </c>
    </row>
    <row r="3714" spans="4:8" ht="12.75">
      <c r="D3714" s="129">
        <v>482.6869853870012</v>
      </c>
      <c r="F3714" s="129">
        <v>267</v>
      </c>
      <c r="G3714" s="129">
        <v>320</v>
      </c>
      <c r="H3714" s="150" t="s">
        <v>116</v>
      </c>
    </row>
    <row r="3716" spans="4:8" ht="12.75">
      <c r="D3716" s="129">
        <v>497.63488569064066</v>
      </c>
      <c r="F3716" s="129">
        <v>272</v>
      </c>
      <c r="G3716" s="129">
        <v>288</v>
      </c>
      <c r="H3716" s="150" t="s">
        <v>117</v>
      </c>
    </row>
    <row r="3718" spans="1:8" ht="12.75">
      <c r="A3718" s="145" t="s">
        <v>1095</v>
      </c>
      <c r="C3718" s="151" t="s">
        <v>1096</v>
      </c>
      <c r="D3718" s="129">
        <v>466.10729035936913</v>
      </c>
      <c r="F3718" s="129">
        <v>278.6666666666667</v>
      </c>
      <c r="G3718" s="129">
        <v>286</v>
      </c>
      <c r="H3718" s="129">
        <v>182.22444517108465</v>
      </c>
    </row>
    <row r="3719" spans="1:8" ht="12.75">
      <c r="A3719" s="128">
        <v>38389.294907407406</v>
      </c>
      <c r="C3719" s="151" t="s">
        <v>1097</v>
      </c>
      <c r="D3719" s="129">
        <v>42.327219021910416</v>
      </c>
      <c r="F3719" s="129">
        <v>16.07275126832159</v>
      </c>
      <c r="G3719" s="129">
        <v>35.04283093587046</v>
      </c>
      <c r="H3719" s="129">
        <v>42.327219021910416</v>
      </c>
    </row>
    <row r="3721" spans="3:8" ht="12.75">
      <c r="C3721" s="151" t="s">
        <v>1098</v>
      </c>
      <c r="D3721" s="129">
        <v>9.08100342933407</v>
      </c>
      <c r="F3721" s="129">
        <v>5.767733708727843</v>
      </c>
      <c r="G3721" s="129">
        <v>12.252738089465195</v>
      </c>
      <c r="H3721" s="129">
        <v>23.228068540513732</v>
      </c>
    </row>
    <row r="3722" spans="1:10" ht="12.75">
      <c r="A3722" s="145" t="s">
        <v>1087</v>
      </c>
      <c r="C3722" s="146" t="s">
        <v>1088</v>
      </c>
      <c r="D3722" s="146" t="s">
        <v>1089</v>
      </c>
      <c r="F3722" s="146" t="s">
        <v>1090</v>
      </c>
      <c r="G3722" s="146" t="s">
        <v>1091</v>
      </c>
      <c r="H3722" s="146" t="s">
        <v>1092</v>
      </c>
      <c r="I3722" s="147" t="s">
        <v>1093</v>
      </c>
      <c r="J3722" s="146" t="s">
        <v>1094</v>
      </c>
    </row>
    <row r="3723" spans="1:8" ht="12.75">
      <c r="A3723" s="148" t="s">
        <v>1225</v>
      </c>
      <c r="C3723" s="149">
        <v>251.61100000003353</v>
      </c>
      <c r="D3723" s="129">
        <v>3789471.64862442</v>
      </c>
      <c r="F3723" s="129">
        <v>28500</v>
      </c>
      <c r="G3723" s="129">
        <v>25500</v>
      </c>
      <c r="H3723" s="150" t="s">
        <v>118</v>
      </c>
    </row>
    <row r="3725" spans="4:8" ht="12.75">
      <c r="D3725" s="129">
        <v>3777687.469871521</v>
      </c>
      <c r="F3725" s="129">
        <v>30200</v>
      </c>
      <c r="G3725" s="129">
        <v>25900</v>
      </c>
      <c r="H3725" s="150" t="s">
        <v>119</v>
      </c>
    </row>
    <row r="3727" spans="4:8" ht="12.75">
      <c r="D3727" s="129">
        <v>3515921.919898987</v>
      </c>
      <c r="F3727" s="129">
        <v>29600</v>
      </c>
      <c r="G3727" s="129">
        <v>24600</v>
      </c>
      <c r="H3727" s="150" t="s">
        <v>120</v>
      </c>
    </row>
    <row r="3729" spans="1:10" ht="12.75">
      <c r="A3729" s="145" t="s">
        <v>1095</v>
      </c>
      <c r="C3729" s="151" t="s">
        <v>1096</v>
      </c>
      <c r="D3729" s="129">
        <v>3694360.3461316423</v>
      </c>
      <c r="F3729" s="129">
        <v>29433.333333333336</v>
      </c>
      <c r="G3729" s="129">
        <v>25333.333333333336</v>
      </c>
      <c r="H3729" s="129">
        <v>3666997.2209034567</v>
      </c>
      <c r="I3729" s="129">
        <v>-0.0001</v>
      </c>
      <c r="J3729" s="129">
        <v>-0.0001</v>
      </c>
    </row>
    <row r="3730" spans="1:8" ht="12.75">
      <c r="A3730" s="128">
        <v>38389.29542824074</v>
      </c>
      <c r="C3730" s="151" t="s">
        <v>1097</v>
      </c>
      <c r="D3730" s="129">
        <v>154644.4977505181</v>
      </c>
      <c r="F3730" s="129">
        <v>862.167810425171</v>
      </c>
      <c r="G3730" s="129">
        <v>665.8328118479393</v>
      </c>
      <c r="H3730" s="129">
        <v>154644.4977505181</v>
      </c>
    </row>
    <row r="3732" spans="3:8" ht="12.75">
      <c r="C3732" s="151" t="s">
        <v>1098</v>
      </c>
      <c r="D3732" s="129">
        <v>4.1859613914610705</v>
      </c>
      <c r="F3732" s="129">
        <v>2.9292224589756652</v>
      </c>
      <c r="G3732" s="129">
        <v>2.628287415189233</v>
      </c>
      <c r="H3732" s="129">
        <v>4.217197026192935</v>
      </c>
    </row>
    <row r="3733" spans="1:10" ht="12.75">
      <c r="A3733" s="145" t="s">
        <v>1087</v>
      </c>
      <c r="C3733" s="146" t="s">
        <v>1088</v>
      </c>
      <c r="D3733" s="146" t="s">
        <v>1089</v>
      </c>
      <c r="F3733" s="146" t="s">
        <v>1090</v>
      </c>
      <c r="G3733" s="146" t="s">
        <v>1091</v>
      </c>
      <c r="H3733" s="146" t="s">
        <v>1092</v>
      </c>
      <c r="I3733" s="147" t="s">
        <v>1093</v>
      </c>
      <c r="J3733" s="146" t="s">
        <v>1094</v>
      </c>
    </row>
    <row r="3734" spans="1:8" ht="12.75">
      <c r="A3734" s="148" t="s">
        <v>1228</v>
      </c>
      <c r="C3734" s="149">
        <v>257.6099999998696</v>
      </c>
      <c r="D3734" s="129">
        <v>357809.567047596</v>
      </c>
      <c r="F3734" s="129">
        <v>12180</v>
      </c>
      <c r="G3734" s="129">
        <v>10882.5</v>
      </c>
      <c r="H3734" s="150" t="s">
        <v>121</v>
      </c>
    </row>
    <row r="3736" spans="4:8" ht="12.75">
      <c r="D3736" s="129">
        <v>360641.66613817215</v>
      </c>
      <c r="F3736" s="129">
        <v>12205</v>
      </c>
      <c r="G3736" s="129">
        <v>10820</v>
      </c>
      <c r="H3736" s="150" t="s">
        <v>122</v>
      </c>
    </row>
    <row r="3738" spans="4:8" ht="12.75">
      <c r="D3738" s="129">
        <v>367799.7300424576</v>
      </c>
      <c r="F3738" s="129">
        <v>11932.5</v>
      </c>
      <c r="G3738" s="129">
        <v>10945</v>
      </c>
      <c r="H3738" s="150" t="s">
        <v>123</v>
      </c>
    </row>
    <row r="3740" spans="1:10" ht="12.75">
      <c r="A3740" s="145" t="s">
        <v>1095</v>
      </c>
      <c r="C3740" s="151" t="s">
        <v>1096</v>
      </c>
      <c r="D3740" s="129">
        <v>362083.65440940857</v>
      </c>
      <c r="F3740" s="129">
        <v>12105.833333333332</v>
      </c>
      <c r="G3740" s="129">
        <v>10882.5</v>
      </c>
      <c r="H3740" s="129">
        <v>350589.48774274194</v>
      </c>
      <c r="I3740" s="129">
        <v>-0.0001</v>
      </c>
      <c r="J3740" s="129">
        <v>-0.0001</v>
      </c>
    </row>
    <row r="3741" spans="1:8" ht="12.75">
      <c r="A3741" s="128">
        <v>38389.29607638889</v>
      </c>
      <c r="C3741" s="151" t="s">
        <v>1097</v>
      </c>
      <c r="D3741" s="129">
        <v>5148.81897106228</v>
      </c>
      <c r="F3741" s="129">
        <v>150.63061884402302</v>
      </c>
      <c r="G3741" s="129">
        <v>62.5</v>
      </c>
      <c r="H3741" s="129">
        <v>5148.81897106228</v>
      </c>
    </row>
    <row r="3743" spans="3:8" ht="12.75">
      <c r="C3743" s="151" t="s">
        <v>1098</v>
      </c>
      <c r="D3743" s="129">
        <v>1.4219970739801753</v>
      </c>
      <c r="F3743" s="129">
        <v>1.2442812873465112</v>
      </c>
      <c r="G3743" s="129">
        <v>0.5743165632896853</v>
      </c>
      <c r="H3743" s="129">
        <v>1.4686176143536904</v>
      </c>
    </row>
    <row r="3744" spans="1:10" ht="12.75">
      <c r="A3744" s="145" t="s">
        <v>1087</v>
      </c>
      <c r="C3744" s="146" t="s">
        <v>1088</v>
      </c>
      <c r="D3744" s="146" t="s">
        <v>1089</v>
      </c>
      <c r="F3744" s="146" t="s">
        <v>1090</v>
      </c>
      <c r="G3744" s="146" t="s">
        <v>1091</v>
      </c>
      <c r="H3744" s="146" t="s">
        <v>1092</v>
      </c>
      <c r="I3744" s="147" t="s">
        <v>1093</v>
      </c>
      <c r="J3744" s="146" t="s">
        <v>1094</v>
      </c>
    </row>
    <row r="3745" spans="1:8" ht="12.75">
      <c r="A3745" s="148" t="s">
        <v>1227</v>
      </c>
      <c r="C3745" s="149">
        <v>259.9399999999441</v>
      </c>
      <c r="D3745" s="129">
        <v>3765491.7773971558</v>
      </c>
      <c r="F3745" s="129">
        <v>24275</v>
      </c>
      <c r="G3745" s="129">
        <v>23300</v>
      </c>
      <c r="H3745" s="150" t="s">
        <v>124</v>
      </c>
    </row>
    <row r="3747" spans="4:8" ht="12.75">
      <c r="D3747" s="129">
        <v>3639941.8978271484</v>
      </c>
      <c r="F3747" s="129">
        <v>25150</v>
      </c>
      <c r="G3747" s="129">
        <v>23175</v>
      </c>
      <c r="H3747" s="150" t="s">
        <v>125</v>
      </c>
    </row>
    <row r="3749" spans="4:8" ht="12.75">
      <c r="D3749" s="129">
        <v>3897850</v>
      </c>
      <c r="F3749" s="129">
        <v>25200</v>
      </c>
      <c r="G3749" s="129">
        <v>23775</v>
      </c>
      <c r="H3749" s="150" t="s">
        <v>126</v>
      </c>
    </row>
    <row r="3751" spans="1:10" ht="12.75">
      <c r="A3751" s="145" t="s">
        <v>1095</v>
      </c>
      <c r="C3751" s="151" t="s">
        <v>1096</v>
      </c>
      <c r="D3751" s="129">
        <v>3767761.225074768</v>
      </c>
      <c r="F3751" s="129">
        <v>24875</v>
      </c>
      <c r="G3751" s="129">
        <v>23416.666666666664</v>
      </c>
      <c r="H3751" s="129">
        <v>3743608.026421569</v>
      </c>
      <c r="I3751" s="129">
        <v>-0.0001</v>
      </c>
      <c r="J3751" s="129">
        <v>-0.0001</v>
      </c>
    </row>
    <row r="3752" spans="1:8" ht="12.75">
      <c r="A3752" s="128">
        <v>38389.296747685185</v>
      </c>
      <c r="C3752" s="151" t="s">
        <v>1097</v>
      </c>
      <c r="D3752" s="129">
        <v>128969.02762357325</v>
      </c>
      <c r="F3752" s="129">
        <v>520.2163011671204</v>
      </c>
      <c r="G3752" s="129">
        <v>316.55699855370966</v>
      </c>
      <c r="H3752" s="129">
        <v>128969.02762357325</v>
      </c>
    </row>
    <row r="3754" spans="3:8" ht="12.75">
      <c r="C3754" s="151" t="s">
        <v>1098</v>
      </c>
      <c r="D3754" s="129">
        <v>3.4229618046195047</v>
      </c>
      <c r="F3754" s="129">
        <v>2.0913218137371667</v>
      </c>
      <c r="G3754" s="129">
        <v>1.3518448336813231</v>
      </c>
      <c r="H3754" s="129">
        <v>3.44504624184311</v>
      </c>
    </row>
    <row r="3755" spans="1:10" ht="12.75">
      <c r="A3755" s="145" t="s">
        <v>1087</v>
      </c>
      <c r="C3755" s="146" t="s">
        <v>1088</v>
      </c>
      <c r="D3755" s="146" t="s">
        <v>1089</v>
      </c>
      <c r="F3755" s="146" t="s">
        <v>1090</v>
      </c>
      <c r="G3755" s="146" t="s">
        <v>1091</v>
      </c>
      <c r="H3755" s="146" t="s">
        <v>1092</v>
      </c>
      <c r="I3755" s="147" t="s">
        <v>1093</v>
      </c>
      <c r="J3755" s="146" t="s">
        <v>1094</v>
      </c>
    </row>
    <row r="3756" spans="1:8" ht="12.75">
      <c r="A3756" s="148" t="s">
        <v>1229</v>
      </c>
      <c r="C3756" s="149">
        <v>285.2129999999888</v>
      </c>
      <c r="D3756" s="129">
        <v>622673.3178386688</v>
      </c>
      <c r="F3756" s="129">
        <v>11700</v>
      </c>
      <c r="G3756" s="129">
        <v>11750</v>
      </c>
      <c r="H3756" s="150" t="s">
        <v>127</v>
      </c>
    </row>
    <row r="3758" spans="4:8" ht="12.75">
      <c r="D3758" s="129">
        <v>648239.5926933289</v>
      </c>
      <c r="F3758" s="129">
        <v>11575</v>
      </c>
      <c r="G3758" s="129">
        <v>11575</v>
      </c>
      <c r="H3758" s="150" t="s">
        <v>128</v>
      </c>
    </row>
    <row r="3760" spans="4:8" ht="12.75">
      <c r="D3760" s="129">
        <v>637657.4729681015</v>
      </c>
      <c r="F3760" s="129">
        <v>11500</v>
      </c>
      <c r="G3760" s="129">
        <v>11450</v>
      </c>
      <c r="H3760" s="150" t="s">
        <v>129</v>
      </c>
    </row>
    <row r="3762" spans="1:10" ht="12.75">
      <c r="A3762" s="145" t="s">
        <v>1095</v>
      </c>
      <c r="C3762" s="151" t="s">
        <v>1096</v>
      </c>
      <c r="D3762" s="129">
        <v>636190.1278333664</v>
      </c>
      <c r="F3762" s="129">
        <v>11591.666666666668</v>
      </c>
      <c r="G3762" s="129">
        <v>11591.666666666668</v>
      </c>
      <c r="H3762" s="129">
        <v>624598.4611666998</v>
      </c>
      <c r="I3762" s="129">
        <v>-0.0001</v>
      </c>
      <c r="J3762" s="129">
        <v>-0.0001</v>
      </c>
    </row>
    <row r="3763" spans="1:8" ht="12.75">
      <c r="A3763" s="128">
        <v>38389.297418981485</v>
      </c>
      <c r="C3763" s="151" t="s">
        <v>1097</v>
      </c>
      <c r="D3763" s="129">
        <v>12846.144510878546</v>
      </c>
      <c r="F3763" s="129">
        <v>101.03629710818451</v>
      </c>
      <c r="G3763" s="129">
        <v>150.6928443335427</v>
      </c>
      <c r="H3763" s="129">
        <v>12846.144510878546</v>
      </c>
    </row>
    <row r="3765" spans="3:8" ht="12.75">
      <c r="C3765" s="151" t="s">
        <v>1098</v>
      </c>
      <c r="D3765" s="129">
        <v>2.019230407524221</v>
      </c>
      <c r="F3765" s="129">
        <v>0.8716287313430726</v>
      </c>
      <c r="G3765" s="129">
        <v>1.3000101595992184</v>
      </c>
      <c r="H3765" s="129">
        <v>2.0567044764860576</v>
      </c>
    </row>
    <row r="3766" spans="1:10" ht="12.75">
      <c r="A3766" s="145" t="s">
        <v>1087</v>
      </c>
      <c r="C3766" s="146" t="s">
        <v>1088</v>
      </c>
      <c r="D3766" s="146" t="s">
        <v>1089</v>
      </c>
      <c r="F3766" s="146" t="s">
        <v>1090</v>
      </c>
      <c r="G3766" s="146" t="s">
        <v>1091</v>
      </c>
      <c r="H3766" s="146" t="s">
        <v>1092</v>
      </c>
      <c r="I3766" s="147" t="s">
        <v>1093</v>
      </c>
      <c r="J3766" s="146" t="s">
        <v>1094</v>
      </c>
    </row>
    <row r="3767" spans="1:8" ht="12.75">
      <c r="A3767" s="148" t="s">
        <v>1225</v>
      </c>
      <c r="C3767" s="149">
        <v>288.1579999998212</v>
      </c>
      <c r="D3767" s="129">
        <v>372910.2370080948</v>
      </c>
      <c r="F3767" s="129">
        <v>4100</v>
      </c>
      <c r="G3767" s="129">
        <v>4220</v>
      </c>
      <c r="H3767" s="150" t="s">
        <v>130</v>
      </c>
    </row>
    <row r="3769" spans="4:8" ht="12.75">
      <c r="D3769" s="129">
        <v>359664.83459949493</v>
      </c>
      <c r="F3769" s="129">
        <v>4100</v>
      </c>
      <c r="G3769" s="129">
        <v>4220</v>
      </c>
      <c r="H3769" s="150" t="s">
        <v>131</v>
      </c>
    </row>
    <row r="3771" spans="4:8" ht="12.75">
      <c r="D3771" s="129">
        <v>364971.42155885696</v>
      </c>
      <c r="F3771" s="129">
        <v>4100</v>
      </c>
      <c r="G3771" s="129">
        <v>4220</v>
      </c>
      <c r="H3771" s="150" t="s">
        <v>132</v>
      </c>
    </row>
    <row r="3773" spans="1:10" ht="12.75">
      <c r="A3773" s="145" t="s">
        <v>1095</v>
      </c>
      <c r="C3773" s="151" t="s">
        <v>1096</v>
      </c>
      <c r="D3773" s="129">
        <v>365848.83105548227</v>
      </c>
      <c r="F3773" s="129">
        <v>4100</v>
      </c>
      <c r="G3773" s="129">
        <v>4220</v>
      </c>
      <c r="H3773" s="129">
        <v>361687.9018519425</v>
      </c>
      <c r="I3773" s="129">
        <v>-0.0001</v>
      </c>
      <c r="J3773" s="129">
        <v>-0.0001</v>
      </c>
    </row>
    <row r="3774" spans="1:8" ht="12.75">
      <c r="A3774" s="128">
        <v>38389.297847222224</v>
      </c>
      <c r="C3774" s="151" t="s">
        <v>1097</v>
      </c>
      <c r="D3774" s="129">
        <v>6666.150074072146</v>
      </c>
      <c r="H3774" s="129">
        <v>6666.150074072146</v>
      </c>
    </row>
    <row r="3776" spans="3:8" ht="12.75">
      <c r="C3776" s="151" t="s">
        <v>1098</v>
      </c>
      <c r="D3776" s="129">
        <v>1.822105063132264</v>
      </c>
      <c r="F3776" s="129">
        <v>0</v>
      </c>
      <c r="G3776" s="129">
        <v>0</v>
      </c>
      <c r="H3776" s="129">
        <v>1.8430669203862242</v>
      </c>
    </row>
    <row r="3777" spans="1:10" ht="12.75">
      <c r="A3777" s="145" t="s">
        <v>1087</v>
      </c>
      <c r="C3777" s="146" t="s">
        <v>1088</v>
      </c>
      <c r="D3777" s="146" t="s">
        <v>1089</v>
      </c>
      <c r="F3777" s="146" t="s">
        <v>1090</v>
      </c>
      <c r="G3777" s="146" t="s">
        <v>1091</v>
      </c>
      <c r="H3777" s="146" t="s">
        <v>1092</v>
      </c>
      <c r="I3777" s="147" t="s">
        <v>1093</v>
      </c>
      <c r="J3777" s="146" t="s">
        <v>1094</v>
      </c>
    </row>
    <row r="3778" spans="1:8" ht="12.75">
      <c r="A3778" s="148" t="s">
        <v>1226</v>
      </c>
      <c r="C3778" s="149">
        <v>334.94100000010803</v>
      </c>
      <c r="D3778" s="129">
        <v>1282182.5023765564</v>
      </c>
      <c r="F3778" s="129">
        <v>33200</v>
      </c>
      <c r="H3778" s="150" t="s">
        <v>133</v>
      </c>
    </row>
    <row r="3780" spans="4:8" ht="12.75">
      <c r="D3780" s="129">
        <v>1273960.5315246582</v>
      </c>
      <c r="F3780" s="129">
        <v>33600</v>
      </c>
      <c r="H3780" s="150" t="s">
        <v>134</v>
      </c>
    </row>
    <row r="3782" spans="4:8" ht="12.75">
      <c r="D3782" s="129">
        <v>1364919.420185089</v>
      </c>
      <c r="F3782" s="129">
        <v>33900</v>
      </c>
      <c r="H3782" s="150" t="s">
        <v>135</v>
      </c>
    </row>
    <row r="3784" spans="1:10" ht="12.75">
      <c r="A3784" s="145" t="s">
        <v>1095</v>
      </c>
      <c r="C3784" s="151" t="s">
        <v>1096</v>
      </c>
      <c r="D3784" s="129">
        <v>1307020.8180287678</v>
      </c>
      <c r="F3784" s="129">
        <v>33566.666666666664</v>
      </c>
      <c r="H3784" s="129">
        <v>1273454.1513621013</v>
      </c>
      <c r="I3784" s="129">
        <v>-0.0001</v>
      </c>
      <c r="J3784" s="129">
        <v>-0.0001</v>
      </c>
    </row>
    <row r="3785" spans="1:8" ht="12.75">
      <c r="A3785" s="128">
        <v>38389.29828703704</v>
      </c>
      <c r="C3785" s="151" t="s">
        <v>1097</v>
      </c>
      <c r="D3785" s="129">
        <v>50309.902602912916</v>
      </c>
      <c r="F3785" s="129">
        <v>351.1884584284246</v>
      </c>
      <c r="H3785" s="129">
        <v>50309.902602912916</v>
      </c>
    </row>
    <row r="3787" spans="3:8" ht="12.75">
      <c r="C3787" s="151" t="s">
        <v>1098</v>
      </c>
      <c r="D3787" s="129">
        <v>3.849204382129864</v>
      </c>
      <c r="F3787" s="129">
        <v>1.0462416835007688</v>
      </c>
      <c r="H3787" s="129">
        <v>3.9506646194604547</v>
      </c>
    </row>
    <row r="3788" spans="1:10" ht="12.75">
      <c r="A3788" s="145" t="s">
        <v>1087</v>
      </c>
      <c r="C3788" s="146" t="s">
        <v>1088</v>
      </c>
      <c r="D3788" s="146" t="s">
        <v>1089</v>
      </c>
      <c r="F3788" s="146" t="s">
        <v>1090</v>
      </c>
      <c r="G3788" s="146" t="s">
        <v>1091</v>
      </c>
      <c r="H3788" s="146" t="s">
        <v>1092</v>
      </c>
      <c r="I3788" s="147" t="s">
        <v>1093</v>
      </c>
      <c r="J3788" s="146" t="s">
        <v>1094</v>
      </c>
    </row>
    <row r="3789" spans="1:8" ht="12.75">
      <c r="A3789" s="148" t="s">
        <v>1230</v>
      </c>
      <c r="C3789" s="149">
        <v>393.36599999992177</v>
      </c>
      <c r="D3789" s="129">
        <v>3727398.0577697754</v>
      </c>
      <c r="F3789" s="129">
        <v>14000</v>
      </c>
      <c r="G3789" s="129">
        <v>15300</v>
      </c>
      <c r="H3789" s="150" t="s">
        <v>136</v>
      </c>
    </row>
    <row r="3791" spans="4:8" ht="12.75">
      <c r="D3791" s="129">
        <v>3677293.4449768066</v>
      </c>
      <c r="F3791" s="129">
        <v>14600</v>
      </c>
      <c r="G3791" s="129">
        <v>15500</v>
      </c>
      <c r="H3791" s="150" t="s">
        <v>137</v>
      </c>
    </row>
    <row r="3793" spans="4:8" ht="12.75">
      <c r="D3793" s="129">
        <v>3689768.7100372314</v>
      </c>
      <c r="F3793" s="129">
        <v>14600</v>
      </c>
      <c r="G3793" s="129">
        <v>15600</v>
      </c>
      <c r="H3793" s="150" t="s">
        <v>138</v>
      </c>
    </row>
    <row r="3795" spans="1:10" ht="12.75">
      <c r="A3795" s="145" t="s">
        <v>1095</v>
      </c>
      <c r="C3795" s="151" t="s">
        <v>1096</v>
      </c>
      <c r="D3795" s="129">
        <v>3698153.4042612715</v>
      </c>
      <c r="F3795" s="129">
        <v>14400</v>
      </c>
      <c r="G3795" s="129">
        <v>15466.666666666668</v>
      </c>
      <c r="H3795" s="129">
        <v>3683220.0709279375</v>
      </c>
      <c r="I3795" s="129">
        <v>-0.0001</v>
      </c>
      <c r="J3795" s="129">
        <v>-0.0001</v>
      </c>
    </row>
    <row r="3796" spans="1:8" ht="12.75">
      <c r="A3796" s="128">
        <v>38389.298738425925</v>
      </c>
      <c r="C3796" s="151" t="s">
        <v>1097</v>
      </c>
      <c r="D3796" s="129">
        <v>26083.431114470604</v>
      </c>
      <c r="F3796" s="129">
        <v>346.41016151377545</v>
      </c>
      <c r="G3796" s="129">
        <v>152.7525231651947</v>
      </c>
      <c r="H3796" s="129">
        <v>26083.431114470604</v>
      </c>
    </row>
    <row r="3798" spans="3:8" ht="12.75">
      <c r="C3798" s="151" t="s">
        <v>1098</v>
      </c>
      <c r="D3798" s="129">
        <v>0.7053096035555325</v>
      </c>
      <c r="F3798" s="129">
        <v>2.4056261216234405</v>
      </c>
      <c r="G3798" s="129">
        <v>0.9876240721887589</v>
      </c>
      <c r="H3798" s="129">
        <v>0.7081692272571495</v>
      </c>
    </row>
    <row r="3799" spans="1:10" ht="12.75">
      <c r="A3799" s="145" t="s">
        <v>1087</v>
      </c>
      <c r="C3799" s="146" t="s">
        <v>1088</v>
      </c>
      <c r="D3799" s="146" t="s">
        <v>1089</v>
      </c>
      <c r="F3799" s="146" t="s">
        <v>1090</v>
      </c>
      <c r="G3799" s="146" t="s">
        <v>1091</v>
      </c>
      <c r="H3799" s="146" t="s">
        <v>1092</v>
      </c>
      <c r="I3799" s="147" t="s">
        <v>1093</v>
      </c>
      <c r="J3799" s="146" t="s">
        <v>1094</v>
      </c>
    </row>
    <row r="3800" spans="1:8" ht="12.75">
      <c r="A3800" s="148" t="s">
        <v>1224</v>
      </c>
      <c r="C3800" s="149">
        <v>396.15199999976903</v>
      </c>
      <c r="D3800" s="129">
        <v>4178381.684616089</v>
      </c>
      <c r="F3800" s="129">
        <v>96300</v>
      </c>
      <c r="G3800" s="129">
        <v>100000</v>
      </c>
      <c r="H3800" s="150" t="s">
        <v>139</v>
      </c>
    </row>
    <row r="3802" spans="4:8" ht="12.75">
      <c r="D3802" s="129">
        <v>4229951.053199768</v>
      </c>
      <c r="F3802" s="129">
        <v>96600</v>
      </c>
      <c r="G3802" s="129">
        <v>101100</v>
      </c>
      <c r="H3802" s="150" t="s">
        <v>140</v>
      </c>
    </row>
    <row r="3804" spans="4:8" ht="12.75">
      <c r="D3804" s="129">
        <v>4276231.635566711</v>
      </c>
      <c r="F3804" s="129">
        <v>96700</v>
      </c>
      <c r="G3804" s="129">
        <v>99100</v>
      </c>
      <c r="H3804" s="150" t="s">
        <v>141</v>
      </c>
    </row>
    <row r="3806" spans="1:10" ht="12.75">
      <c r="A3806" s="145" t="s">
        <v>1095</v>
      </c>
      <c r="C3806" s="151" t="s">
        <v>1096</v>
      </c>
      <c r="D3806" s="129">
        <v>4228188.124460856</v>
      </c>
      <c r="F3806" s="129">
        <v>96533.33333333334</v>
      </c>
      <c r="G3806" s="129">
        <v>100066.66666666666</v>
      </c>
      <c r="H3806" s="129">
        <v>4129907.030525065</v>
      </c>
      <c r="I3806" s="129">
        <v>-0.0001</v>
      </c>
      <c r="J3806" s="129">
        <v>-0.0001</v>
      </c>
    </row>
    <row r="3807" spans="1:8" ht="12.75">
      <c r="A3807" s="128">
        <v>38389.29920138889</v>
      </c>
      <c r="C3807" s="151" t="s">
        <v>1097</v>
      </c>
      <c r="D3807" s="129">
        <v>48948.79123706734</v>
      </c>
      <c r="F3807" s="129">
        <v>208.16659994661327</v>
      </c>
      <c r="G3807" s="129">
        <v>1001.6652800877813</v>
      </c>
      <c r="H3807" s="129">
        <v>48948.79123706734</v>
      </c>
    </row>
    <row r="3809" spans="3:8" ht="12.75">
      <c r="C3809" s="151" t="s">
        <v>1098</v>
      </c>
      <c r="D3809" s="129">
        <v>1.1576777048752742</v>
      </c>
      <c r="F3809" s="129">
        <v>0.2156421960772928</v>
      </c>
      <c r="G3809" s="129">
        <v>1.0009979481223665</v>
      </c>
      <c r="H3809" s="129">
        <v>1.1852274367262003</v>
      </c>
    </row>
    <row r="3810" spans="1:10" ht="12.75">
      <c r="A3810" s="145" t="s">
        <v>1087</v>
      </c>
      <c r="C3810" s="146" t="s">
        <v>1088</v>
      </c>
      <c r="D3810" s="146" t="s">
        <v>1089</v>
      </c>
      <c r="F3810" s="146" t="s">
        <v>1090</v>
      </c>
      <c r="G3810" s="146" t="s">
        <v>1091</v>
      </c>
      <c r="H3810" s="146" t="s">
        <v>1092</v>
      </c>
      <c r="I3810" s="147" t="s">
        <v>1093</v>
      </c>
      <c r="J3810" s="146" t="s">
        <v>1094</v>
      </c>
    </row>
    <row r="3811" spans="1:8" ht="12.75">
      <c r="A3811" s="148" t="s">
        <v>1231</v>
      </c>
      <c r="C3811" s="149">
        <v>589.5920000001788</v>
      </c>
      <c r="D3811" s="129">
        <v>420373.06134843826</v>
      </c>
      <c r="F3811" s="129">
        <v>3880</v>
      </c>
      <c r="G3811" s="129">
        <v>3720</v>
      </c>
      <c r="H3811" s="150" t="s">
        <v>142</v>
      </c>
    </row>
    <row r="3813" spans="4:8" ht="12.75">
      <c r="D3813" s="129">
        <v>452630.7066054344</v>
      </c>
      <c r="F3813" s="129">
        <v>3809.9999999962747</v>
      </c>
      <c r="G3813" s="129">
        <v>3530</v>
      </c>
      <c r="H3813" s="150" t="s">
        <v>143</v>
      </c>
    </row>
    <row r="3815" spans="4:8" ht="12.75">
      <c r="D3815" s="129">
        <v>445645.5440659523</v>
      </c>
      <c r="F3815" s="129">
        <v>3780</v>
      </c>
      <c r="G3815" s="129">
        <v>3590.0000000037253</v>
      </c>
      <c r="H3815" s="150" t="s">
        <v>144</v>
      </c>
    </row>
    <row r="3817" spans="1:10" ht="12.75">
      <c r="A3817" s="145" t="s">
        <v>1095</v>
      </c>
      <c r="C3817" s="151" t="s">
        <v>1096</v>
      </c>
      <c r="D3817" s="129">
        <v>439549.770673275</v>
      </c>
      <c r="F3817" s="129">
        <v>3823.3333333320916</v>
      </c>
      <c r="G3817" s="129">
        <v>3613.3333333345754</v>
      </c>
      <c r="H3817" s="129">
        <v>435831.4373399416</v>
      </c>
      <c r="I3817" s="129">
        <v>-0.0001</v>
      </c>
      <c r="J3817" s="129">
        <v>-0.0001</v>
      </c>
    </row>
    <row r="3818" spans="1:8" ht="12.75">
      <c r="A3818" s="128">
        <v>38389.29969907407</v>
      </c>
      <c r="C3818" s="151" t="s">
        <v>1097</v>
      </c>
      <c r="D3818" s="129">
        <v>16970.791358175033</v>
      </c>
      <c r="F3818" s="129">
        <v>51.31601439490249</v>
      </c>
      <c r="G3818" s="129">
        <v>97.12534856178125</v>
      </c>
      <c r="H3818" s="129">
        <v>16970.791358175033</v>
      </c>
    </row>
    <row r="3820" spans="3:8" ht="12.75">
      <c r="C3820" s="151" t="s">
        <v>1098</v>
      </c>
      <c r="D3820" s="129">
        <v>3.8609487458451475</v>
      </c>
      <c r="F3820" s="129">
        <v>1.3421799754556012</v>
      </c>
      <c r="G3820" s="129">
        <v>2.687970901155384</v>
      </c>
      <c r="H3820" s="129">
        <v>3.893888761617278</v>
      </c>
    </row>
    <row r="3821" spans="1:10" ht="12.75">
      <c r="A3821" s="145" t="s">
        <v>1087</v>
      </c>
      <c r="C3821" s="146" t="s">
        <v>1088</v>
      </c>
      <c r="D3821" s="146" t="s">
        <v>1089</v>
      </c>
      <c r="F3821" s="146" t="s">
        <v>1090</v>
      </c>
      <c r="G3821" s="146" t="s">
        <v>1091</v>
      </c>
      <c r="H3821" s="146" t="s">
        <v>1092</v>
      </c>
      <c r="I3821" s="147" t="s">
        <v>1093</v>
      </c>
      <c r="J3821" s="146" t="s">
        <v>1094</v>
      </c>
    </row>
    <row r="3822" spans="1:8" ht="12.75">
      <c r="A3822" s="148" t="s">
        <v>1232</v>
      </c>
      <c r="C3822" s="149">
        <v>766.4900000002235</v>
      </c>
      <c r="D3822" s="129">
        <v>23495.673463195562</v>
      </c>
      <c r="F3822" s="129">
        <v>1976.0000000018626</v>
      </c>
      <c r="G3822" s="129">
        <v>2018</v>
      </c>
      <c r="H3822" s="150" t="s">
        <v>145</v>
      </c>
    </row>
    <row r="3824" spans="4:8" ht="12.75">
      <c r="D3824" s="129">
        <v>23627.15313822031</v>
      </c>
      <c r="F3824" s="129">
        <v>1944</v>
      </c>
      <c r="G3824" s="129">
        <v>2113</v>
      </c>
      <c r="H3824" s="150" t="s">
        <v>146</v>
      </c>
    </row>
    <row r="3826" spans="4:8" ht="12.75">
      <c r="D3826" s="129">
        <v>22717.81379354</v>
      </c>
      <c r="F3826" s="129">
        <v>1999</v>
      </c>
      <c r="G3826" s="129">
        <v>1904</v>
      </c>
      <c r="H3826" s="150" t="s">
        <v>0</v>
      </c>
    </row>
    <row r="3828" spans="1:10" ht="12.75">
      <c r="A3828" s="145" t="s">
        <v>1095</v>
      </c>
      <c r="C3828" s="151" t="s">
        <v>1096</v>
      </c>
      <c r="D3828" s="129">
        <v>23280.21346498529</v>
      </c>
      <c r="F3828" s="129">
        <v>1973.0000000006207</v>
      </c>
      <c r="G3828" s="129">
        <v>2011.6666666666665</v>
      </c>
      <c r="H3828" s="129">
        <v>21287.125660106944</v>
      </c>
      <c r="I3828" s="129">
        <v>-0.0001</v>
      </c>
      <c r="J3828" s="129">
        <v>-0.0001</v>
      </c>
    </row>
    <row r="3829" spans="1:8" ht="12.75">
      <c r="A3829" s="128">
        <v>38389.30019675926</v>
      </c>
      <c r="C3829" s="151" t="s">
        <v>1097</v>
      </c>
      <c r="D3829" s="129">
        <v>491.4689909522128</v>
      </c>
      <c r="F3829" s="129">
        <v>27.622454633938197</v>
      </c>
      <c r="G3829" s="129">
        <v>104.64384039843593</v>
      </c>
      <c r="H3829" s="129">
        <v>491.4689909522128</v>
      </c>
    </row>
    <row r="3831" spans="3:8" ht="12.75">
      <c r="C3831" s="151" t="s">
        <v>1098</v>
      </c>
      <c r="D3831" s="129">
        <v>2.1111017374965613</v>
      </c>
      <c r="F3831" s="129">
        <v>1.400023042773923</v>
      </c>
      <c r="G3831" s="129">
        <v>5.201847907130205</v>
      </c>
      <c r="H3831" s="129">
        <v>2.3087616374306856</v>
      </c>
    </row>
    <row r="3832" spans="1:16" ht="12.75">
      <c r="A3832" s="139" t="s">
        <v>1177</v>
      </c>
      <c r="B3832" s="134" t="s">
        <v>1153</v>
      </c>
      <c r="D3832" s="139" t="s">
        <v>1178</v>
      </c>
      <c r="E3832" s="134" t="s">
        <v>1179</v>
      </c>
      <c r="F3832" s="135" t="s">
        <v>1113</v>
      </c>
      <c r="G3832" s="140" t="s">
        <v>1181</v>
      </c>
      <c r="H3832" s="141">
        <v>3</v>
      </c>
      <c r="I3832" s="142" t="s">
        <v>1182</v>
      </c>
      <c r="J3832" s="141">
        <v>4</v>
      </c>
      <c r="K3832" s="140" t="s">
        <v>1183</v>
      </c>
      <c r="L3832" s="143">
        <v>1</v>
      </c>
      <c r="M3832" s="140" t="s">
        <v>1184</v>
      </c>
      <c r="N3832" s="144">
        <v>1</v>
      </c>
      <c r="O3832" s="140" t="s">
        <v>1185</v>
      </c>
      <c r="P3832" s="144">
        <v>1</v>
      </c>
    </row>
    <row r="3834" spans="1:10" ht="12.75">
      <c r="A3834" s="145" t="s">
        <v>1087</v>
      </c>
      <c r="C3834" s="146" t="s">
        <v>1088</v>
      </c>
      <c r="D3834" s="146" t="s">
        <v>1089</v>
      </c>
      <c r="F3834" s="146" t="s">
        <v>1090</v>
      </c>
      <c r="G3834" s="146" t="s">
        <v>1091</v>
      </c>
      <c r="H3834" s="146" t="s">
        <v>1092</v>
      </c>
      <c r="I3834" s="147" t="s">
        <v>1093</v>
      </c>
      <c r="J3834" s="146" t="s">
        <v>1094</v>
      </c>
    </row>
    <row r="3835" spans="1:8" ht="12.75">
      <c r="A3835" s="148" t="s">
        <v>1209</v>
      </c>
      <c r="C3835" s="149">
        <v>178.2290000000503</v>
      </c>
      <c r="D3835" s="129">
        <v>522.4300428545102</v>
      </c>
      <c r="F3835" s="129">
        <v>293</v>
      </c>
      <c r="G3835" s="129">
        <v>304</v>
      </c>
      <c r="H3835" s="150" t="s">
        <v>1</v>
      </c>
    </row>
    <row r="3837" spans="4:8" ht="12.75">
      <c r="D3837" s="129">
        <v>469.51337435329333</v>
      </c>
      <c r="F3837" s="129">
        <v>314</v>
      </c>
      <c r="G3837" s="129">
        <v>264</v>
      </c>
      <c r="H3837" s="150" t="s">
        <v>2</v>
      </c>
    </row>
    <row r="3839" spans="4:8" ht="12.75">
      <c r="D3839" s="129">
        <v>504.5</v>
      </c>
      <c r="F3839" s="129">
        <v>346</v>
      </c>
      <c r="G3839" s="129">
        <v>275</v>
      </c>
      <c r="H3839" s="150" t="s">
        <v>3</v>
      </c>
    </row>
    <row r="3841" spans="1:8" ht="12.75">
      <c r="A3841" s="145" t="s">
        <v>1095</v>
      </c>
      <c r="C3841" s="151" t="s">
        <v>1096</v>
      </c>
      <c r="D3841" s="129">
        <v>498.81447240260115</v>
      </c>
      <c r="F3841" s="129">
        <v>317.6666666666667</v>
      </c>
      <c r="G3841" s="129">
        <v>281</v>
      </c>
      <c r="H3841" s="129">
        <v>207.22869834402377</v>
      </c>
    </row>
    <row r="3842" spans="1:8" ht="12.75">
      <c r="A3842" s="128">
        <v>38389.302465277775</v>
      </c>
      <c r="C3842" s="151" t="s">
        <v>1097</v>
      </c>
      <c r="D3842" s="129">
        <v>26.912587563489936</v>
      </c>
      <c r="F3842" s="129">
        <v>26.689573494781317</v>
      </c>
      <c r="G3842" s="129">
        <v>20.66397831977183</v>
      </c>
      <c r="H3842" s="129">
        <v>26.912587563489936</v>
      </c>
    </row>
    <row r="3844" spans="3:8" ht="12.75">
      <c r="C3844" s="151" t="s">
        <v>1098</v>
      </c>
      <c r="D3844" s="129">
        <v>5.3953100907161256</v>
      </c>
      <c r="F3844" s="129">
        <v>8.40175451042434</v>
      </c>
      <c r="G3844" s="129">
        <v>7.353728939420579</v>
      </c>
      <c r="H3844" s="129">
        <v>12.986901803924818</v>
      </c>
    </row>
    <row r="3845" spans="1:10" ht="12.75">
      <c r="A3845" s="145" t="s">
        <v>1087</v>
      </c>
      <c r="C3845" s="146" t="s">
        <v>1088</v>
      </c>
      <c r="D3845" s="146" t="s">
        <v>1089</v>
      </c>
      <c r="F3845" s="146" t="s">
        <v>1090</v>
      </c>
      <c r="G3845" s="146" t="s">
        <v>1091</v>
      </c>
      <c r="H3845" s="146" t="s">
        <v>1092</v>
      </c>
      <c r="I3845" s="147" t="s">
        <v>1093</v>
      </c>
      <c r="J3845" s="146" t="s">
        <v>1094</v>
      </c>
    </row>
    <row r="3846" spans="1:8" ht="12.75">
      <c r="A3846" s="148" t="s">
        <v>1225</v>
      </c>
      <c r="C3846" s="149">
        <v>251.61100000003353</v>
      </c>
      <c r="D3846" s="129">
        <v>3913991.8693504333</v>
      </c>
      <c r="F3846" s="129">
        <v>29700</v>
      </c>
      <c r="G3846" s="129">
        <v>25900</v>
      </c>
      <c r="H3846" s="150" t="s">
        <v>4</v>
      </c>
    </row>
    <row r="3848" spans="4:8" ht="12.75">
      <c r="D3848" s="129">
        <v>3428258.41904068</v>
      </c>
      <c r="F3848" s="129">
        <v>28500</v>
      </c>
      <c r="G3848" s="129">
        <v>26200</v>
      </c>
      <c r="H3848" s="150" t="s">
        <v>5</v>
      </c>
    </row>
    <row r="3850" spans="4:8" ht="12.75">
      <c r="D3850" s="129">
        <v>3863173.553264618</v>
      </c>
      <c r="F3850" s="129">
        <v>29200</v>
      </c>
      <c r="G3850" s="129">
        <v>26200</v>
      </c>
      <c r="H3850" s="150" t="s">
        <v>6</v>
      </c>
    </row>
    <row r="3852" spans="1:10" ht="12.75">
      <c r="A3852" s="145" t="s">
        <v>1095</v>
      </c>
      <c r="C3852" s="151" t="s">
        <v>1096</v>
      </c>
      <c r="D3852" s="129">
        <v>3735141.2805519104</v>
      </c>
      <c r="F3852" s="129">
        <v>29133.333333333336</v>
      </c>
      <c r="G3852" s="129">
        <v>26100</v>
      </c>
      <c r="H3852" s="129">
        <v>3707539.5645971824</v>
      </c>
      <c r="I3852" s="129">
        <v>-0.0001</v>
      </c>
      <c r="J3852" s="129">
        <v>-0.0001</v>
      </c>
    </row>
    <row r="3853" spans="1:8" ht="12.75">
      <c r="A3853" s="128">
        <v>38389.30298611111</v>
      </c>
      <c r="C3853" s="151" t="s">
        <v>1097</v>
      </c>
      <c r="D3853" s="129">
        <v>266980.2302220897</v>
      </c>
      <c r="F3853" s="129">
        <v>602.7713773341708</v>
      </c>
      <c r="G3853" s="129">
        <v>173.20508075688772</v>
      </c>
      <c r="H3853" s="129">
        <v>266980.2302220897</v>
      </c>
    </row>
    <row r="3855" spans="3:8" ht="12.75">
      <c r="C3855" s="151" t="s">
        <v>1098</v>
      </c>
      <c r="D3855" s="129">
        <v>7.147794692859391</v>
      </c>
      <c r="F3855" s="129">
        <v>2.069009304350701</v>
      </c>
      <c r="G3855" s="129">
        <v>0.6636209990685353</v>
      </c>
      <c r="H3855" s="129">
        <v>7.201008258184203</v>
      </c>
    </row>
    <row r="3856" spans="1:10" ht="12.75">
      <c r="A3856" s="145" t="s">
        <v>1087</v>
      </c>
      <c r="C3856" s="146" t="s">
        <v>1088</v>
      </c>
      <c r="D3856" s="146" t="s">
        <v>1089</v>
      </c>
      <c r="F3856" s="146" t="s">
        <v>1090</v>
      </c>
      <c r="G3856" s="146" t="s">
        <v>1091</v>
      </c>
      <c r="H3856" s="146" t="s">
        <v>1092</v>
      </c>
      <c r="I3856" s="147" t="s">
        <v>1093</v>
      </c>
      <c r="J3856" s="146" t="s">
        <v>1094</v>
      </c>
    </row>
    <row r="3857" spans="1:8" ht="12.75">
      <c r="A3857" s="148" t="s">
        <v>1228</v>
      </c>
      <c r="C3857" s="149">
        <v>257.6099999998696</v>
      </c>
      <c r="D3857" s="129">
        <v>400077.37713193893</v>
      </c>
      <c r="F3857" s="129">
        <v>12812.5</v>
      </c>
      <c r="G3857" s="129">
        <v>10952.5</v>
      </c>
      <c r="H3857" s="150" t="s">
        <v>7</v>
      </c>
    </row>
    <row r="3859" spans="4:8" ht="12.75">
      <c r="D3859" s="129">
        <v>398254.9125933647</v>
      </c>
      <c r="F3859" s="129">
        <v>12182.5</v>
      </c>
      <c r="G3859" s="129">
        <v>10990</v>
      </c>
      <c r="H3859" s="150" t="s">
        <v>8</v>
      </c>
    </row>
    <row r="3861" spans="4:8" ht="12.75">
      <c r="D3861" s="129">
        <v>424085.1534152031</v>
      </c>
      <c r="F3861" s="129">
        <v>12287.5</v>
      </c>
      <c r="G3861" s="129">
        <v>10950</v>
      </c>
      <c r="H3861" s="150" t="s">
        <v>9</v>
      </c>
    </row>
    <row r="3863" spans="1:10" ht="12.75">
      <c r="A3863" s="145" t="s">
        <v>1095</v>
      </c>
      <c r="C3863" s="151" t="s">
        <v>1096</v>
      </c>
      <c r="D3863" s="129">
        <v>407472.48104683554</v>
      </c>
      <c r="F3863" s="129">
        <v>12427.5</v>
      </c>
      <c r="G3863" s="129">
        <v>10964.166666666668</v>
      </c>
      <c r="H3863" s="129">
        <v>395776.6477135023</v>
      </c>
      <c r="I3863" s="129">
        <v>-0.0001</v>
      </c>
      <c r="J3863" s="129">
        <v>-0.0001</v>
      </c>
    </row>
    <row r="3864" spans="1:8" ht="12.75">
      <c r="A3864" s="128">
        <v>38389.303622685184</v>
      </c>
      <c r="C3864" s="151" t="s">
        <v>1097</v>
      </c>
      <c r="D3864" s="129">
        <v>14415.824869309567</v>
      </c>
      <c r="F3864" s="129">
        <v>337.5277766347535</v>
      </c>
      <c r="G3864" s="129">
        <v>22.407216099581255</v>
      </c>
      <c r="H3864" s="129">
        <v>14415.824869309567</v>
      </c>
    </row>
    <row r="3866" spans="3:8" ht="12.75">
      <c r="C3866" s="151" t="s">
        <v>1098</v>
      </c>
      <c r="D3866" s="129">
        <v>3.5378646509511382</v>
      </c>
      <c r="F3866" s="129">
        <v>2.715974867308416</v>
      </c>
      <c r="G3866" s="129">
        <v>0.20436770783231364</v>
      </c>
      <c r="H3866" s="129">
        <v>3.6424142133178616</v>
      </c>
    </row>
    <row r="3867" spans="1:10" ht="12.75">
      <c r="A3867" s="145" t="s">
        <v>1087</v>
      </c>
      <c r="C3867" s="146" t="s">
        <v>1088</v>
      </c>
      <c r="D3867" s="146" t="s">
        <v>1089</v>
      </c>
      <c r="F3867" s="146" t="s">
        <v>1090</v>
      </c>
      <c r="G3867" s="146" t="s">
        <v>1091</v>
      </c>
      <c r="H3867" s="146" t="s">
        <v>1092</v>
      </c>
      <c r="I3867" s="147" t="s">
        <v>1093</v>
      </c>
      <c r="J3867" s="146" t="s">
        <v>1094</v>
      </c>
    </row>
    <row r="3868" spans="1:8" ht="12.75">
      <c r="A3868" s="148" t="s">
        <v>1227</v>
      </c>
      <c r="C3868" s="149">
        <v>259.9399999999441</v>
      </c>
      <c r="D3868" s="129">
        <v>4081237.2457313538</v>
      </c>
      <c r="F3868" s="129">
        <v>25725</v>
      </c>
      <c r="G3868" s="129">
        <v>24325</v>
      </c>
      <c r="H3868" s="150" t="s">
        <v>10</v>
      </c>
    </row>
    <row r="3870" spans="4:8" ht="12.75">
      <c r="D3870" s="129">
        <v>4173717.7105178833</v>
      </c>
      <c r="F3870" s="129">
        <v>26100</v>
      </c>
      <c r="G3870" s="129">
        <v>24050</v>
      </c>
      <c r="H3870" s="150" t="s">
        <v>11</v>
      </c>
    </row>
    <row r="3872" spans="4:8" ht="12.75">
      <c r="D3872" s="129">
        <v>4049312.096672058</v>
      </c>
      <c r="F3872" s="129">
        <v>25700</v>
      </c>
      <c r="G3872" s="129">
        <v>24000</v>
      </c>
      <c r="H3872" s="150" t="s">
        <v>12</v>
      </c>
    </row>
    <row r="3874" spans="1:10" ht="12.75">
      <c r="A3874" s="145" t="s">
        <v>1095</v>
      </c>
      <c r="C3874" s="151" t="s">
        <v>1096</v>
      </c>
      <c r="D3874" s="129">
        <v>4101422.3509737654</v>
      </c>
      <c r="F3874" s="129">
        <v>25841.666666666664</v>
      </c>
      <c r="G3874" s="129">
        <v>24125</v>
      </c>
      <c r="H3874" s="129">
        <v>4076430.3476067614</v>
      </c>
      <c r="I3874" s="129">
        <v>-0.0001</v>
      </c>
      <c r="J3874" s="129">
        <v>-0.0001</v>
      </c>
    </row>
    <row r="3875" spans="1:8" ht="12.75">
      <c r="A3875" s="128">
        <v>38389.30430555555</v>
      </c>
      <c r="C3875" s="151" t="s">
        <v>1097</v>
      </c>
      <c r="D3875" s="129">
        <v>64612.444964753755</v>
      </c>
      <c r="F3875" s="129">
        <v>224.0721609958125</v>
      </c>
      <c r="G3875" s="129">
        <v>175</v>
      </c>
      <c r="H3875" s="129">
        <v>64612.444964753755</v>
      </c>
    </row>
    <row r="3877" spans="3:8" ht="12.75">
      <c r="C3877" s="151" t="s">
        <v>1098</v>
      </c>
      <c r="D3877" s="129">
        <v>1.5753667736611758</v>
      </c>
      <c r="F3877" s="129">
        <v>0.867096398564899</v>
      </c>
      <c r="G3877" s="129">
        <v>0.7253886010362695</v>
      </c>
      <c r="H3877" s="129">
        <v>1.5850251189177604</v>
      </c>
    </row>
    <row r="3878" spans="1:10" ht="12.75">
      <c r="A3878" s="145" t="s">
        <v>1087</v>
      </c>
      <c r="C3878" s="146" t="s">
        <v>1088</v>
      </c>
      <c r="D3878" s="146" t="s">
        <v>1089</v>
      </c>
      <c r="F3878" s="146" t="s">
        <v>1090</v>
      </c>
      <c r="G3878" s="146" t="s">
        <v>1091</v>
      </c>
      <c r="H3878" s="146" t="s">
        <v>1092</v>
      </c>
      <c r="I3878" s="147" t="s">
        <v>1093</v>
      </c>
      <c r="J3878" s="146" t="s">
        <v>1094</v>
      </c>
    </row>
    <row r="3879" spans="1:8" ht="12.75">
      <c r="A3879" s="148" t="s">
        <v>1229</v>
      </c>
      <c r="C3879" s="149">
        <v>285.2129999999888</v>
      </c>
      <c r="D3879" s="129">
        <v>718483.8447322845</v>
      </c>
      <c r="F3879" s="129">
        <v>11875</v>
      </c>
      <c r="G3879" s="129">
        <v>12150</v>
      </c>
      <c r="H3879" s="150" t="s">
        <v>13</v>
      </c>
    </row>
    <row r="3881" spans="4:8" ht="12.75">
      <c r="D3881" s="129">
        <v>727101.2672119141</v>
      </c>
      <c r="F3881" s="129">
        <v>12075</v>
      </c>
      <c r="G3881" s="129">
        <v>11900</v>
      </c>
      <c r="H3881" s="150" t="s">
        <v>14</v>
      </c>
    </row>
    <row r="3883" spans="4:8" ht="12.75">
      <c r="D3883" s="129">
        <v>677145.8816204071</v>
      </c>
      <c r="F3883" s="129">
        <v>11950</v>
      </c>
      <c r="G3883" s="129">
        <v>11450</v>
      </c>
      <c r="H3883" s="150" t="s">
        <v>15</v>
      </c>
    </row>
    <row r="3885" spans="1:10" ht="12.75">
      <c r="A3885" s="145" t="s">
        <v>1095</v>
      </c>
      <c r="C3885" s="151" t="s">
        <v>1096</v>
      </c>
      <c r="D3885" s="129">
        <v>707576.9978548686</v>
      </c>
      <c r="F3885" s="129">
        <v>11966.666666666668</v>
      </c>
      <c r="G3885" s="129">
        <v>11833.333333333332</v>
      </c>
      <c r="H3885" s="129">
        <v>695684.0452424749</v>
      </c>
      <c r="I3885" s="129">
        <v>-0.0001</v>
      </c>
      <c r="J3885" s="129">
        <v>-0.0001</v>
      </c>
    </row>
    <row r="3886" spans="1:8" ht="12.75">
      <c r="A3886" s="128">
        <v>38389.304976851854</v>
      </c>
      <c r="C3886" s="151" t="s">
        <v>1097</v>
      </c>
      <c r="D3886" s="129">
        <v>26704.018780039223</v>
      </c>
      <c r="F3886" s="129">
        <v>101.03629710818451</v>
      </c>
      <c r="G3886" s="129">
        <v>354.7299442298794</v>
      </c>
      <c r="H3886" s="129">
        <v>26704.018780039223</v>
      </c>
    </row>
    <row r="3888" spans="3:8" ht="12.75">
      <c r="C3888" s="151" t="s">
        <v>1098</v>
      </c>
      <c r="D3888" s="129">
        <v>3.7740088868061963</v>
      </c>
      <c r="F3888" s="129">
        <v>0.8443144605140768</v>
      </c>
      <c r="G3888" s="129">
        <v>2.997717838562362</v>
      </c>
      <c r="H3888" s="129">
        <v>3.838526837385177</v>
      </c>
    </row>
    <row r="3889" spans="1:10" ht="12.75">
      <c r="A3889" s="145" t="s">
        <v>1087</v>
      </c>
      <c r="C3889" s="146" t="s">
        <v>1088</v>
      </c>
      <c r="D3889" s="146" t="s">
        <v>1089</v>
      </c>
      <c r="F3889" s="146" t="s">
        <v>1090</v>
      </c>
      <c r="G3889" s="146" t="s">
        <v>1091</v>
      </c>
      <c r="H3889" s="146" t="s">
        <v>1092</v>
      </c>
      <c r="I3889" s="147" t="s">
        <v>1093</v>
      </c>
      <c r="J3889" s="146" t="s">
        <v>1094</v>
      </c>
    </row>
    <row r="3890" spans="1:8" ht="12.75">
      <c r="A3890" s="148" t="s">
        <v>1225</v>
      </c>
      <c r="C3890" s="149">
        <v>288.1579999998212</v>
      </c>
      <c r="D3890" s="129">
        <v>348693.51590299606</v>
      </c>
      <c r="F3890" s="129">
        <v>4150</v>
      </c>
      <c r="G3890" s="129">
        <v>4170</v>
      </c>
      <c r="H3890" s="150" t="s">
        <v>16</v>
      </c>
    </row>
    <row r="3892" spans="4:8" ht="12.75">
      <c r="D3892" s="129">
        <v>349367.06754875183</v>
      </c>
      <c r="F3892" s="129">
        <v>4150</v>
      </c>
      <c r="G3892" s="129">
        <v>4170</v>
      </c>
      <c r="H3892" s="150" t="s">
        <v>17</v>
      </c>
    </row>
    <row r="3894" spans="4:8" ht="12.75">
      <c r="D3894" s="129">
        <v>375432.19373321533</v>
      </c>
      <c r="F3894" s="129">
        <v>4150</v>
      </c>
      <c r="G3894" s="129">
        <v>4170</v>
      </c>
      <c r="H3894" s="150" t="s">
        <v>18</v>
      </c>
    </row>
    <row r="3896" spans="1:10" ht="12.75">
      <c r="A3896" s="145" t="s">
        <v>1095</v>
      </c>
      <c r="C3896" s="151" t="s">
        <v>1096</v>
      </c>
      <c r="D3896" s="129">
        <v>357830.9257283211</v>
      </c>
      <c r="F3896" s="129">
        <v>4150</v>
      </c>
      <c r="G3896" s="129">
        <v>4170</v>
      </c>
      <c r="H3896" s="129">
        <v>353670.77086106443</v>
      </c>
      <c r="I3896" s="129">
        <v>-0.0001</v>
      </c>
      <c r="J3896" s="129">
        <v>-0.0001</v>
      </c>
    </row>
    <row r="3897" spans="1:8" ht="12.75">
      <c r="A3897" s="128">
        <v>38389.30540509259</v>
      </c>
      <c r="C3897" s="151" t="s">
        <v>1097</v>
      </c>
      <c r="D3897" s="129">
        <v>15246.86507088988</v>
      </c>
      <c r="H3897" s="129">
        <v>15246.86507088988</v>
      </c>
    </row>
    <row r="3899" spans="3:8" ht="12.75">
      <c r="C3899" s="151" t="s">
        <v>1098</v>
      </c>
      <c r="D3899" s="129">
        <v>4.260913178439441</v>
      </c>
      <c r="F3899" s="129">
        <v>0</v>
      </c>
      <c r="G3899" s="129">
        <v>0</v>
      </c>
      <c r="H3899" s="129">
        <v>4.311033403684762</v>
      </c>
    </row>
    <row r="3900" spans="1:10" ht="12.75">
      <c r="A3900" s="145" t="s">
        <v>1087</v>
      </c>
      <c r="C3900" s="146" t="s">
        <v>1088</v>
      </c>
      <c r="D3900" s="146" t="s">
        <v>1089</v>
      </c>
      <c r="F3900" s="146" t="s">
        <v>1090</v>
      </c>
      <c r="G3900" s="146" t="s">
        <v>1091</v>
      </c>
      <c r="H3900" s="146" t="s">
        <v>1092</v>
      </c>
      <c r="I3900" s="147" t="s">
        <v>1093</v>
      </c>
      <c r="J3900" s="146" t="s">
        <v>1094</v>
      </c>
    </row>
    <row r="3901" spans="1:8" ht="12.75">
      <c r="A3901" s="148" t="s">
        <v>1226</v>
      </c>
      <c r="C3901" s="149">
        <v>334.94100000010803</v>
      </c>
      <c r="D3901" s="129">
        <v>1519379.1311416626</v>
      </c>
      <c r="F3901" s="129">
        <v>33700</v>
      </c>
      <c r="H3901" s="150" t="s">
        <v>19</v>
      </c>
    </row>
    <row r="3903" spans="4:8" ht="12.75">
      <c r="D3903" s="129">
        <v>1291553.9934444427</v>
      </c>
      <c r="F3903" s="129">
        <v>34200</v>
      </c>
      <c r="H3903" s="150" t="s">
        <v>20</v>
      </c>
    </row>
    <row r="3905" spans="4:8" ht="12.75">
      <c r="D3905" s="129">
        <v>1457473.034992218</v>
      </c>
      <c r="F3905" s="129">
        <v>35000</v>
      </c>
      <c r="H3905" s="150" t="s">
        <v>21</v>
      </c>
    </row>
    <row r="3907" spans="1:10" ht="12.75">
      <c r="A3907" s="145" t="s">
        <v>1095</v>
      </c>
      <c r="C3907" s="151" t="s">
        <v>1096</v>
      </c>
      <c r="D3907" s="129">
        <v>1422802.0531927743</v>
      </c>
      <c r="F3907" s="129">
        <v>34300</v>
      </c>
      <c r="H3907" s="129">
        <v>1388502.0531927743</v>
      </c>
      <c r="I3907" s="129">
        <v>-0.0001</v>
      </c>
      <c r="J3907" s="129">
        <v>-0.0001</v>
      </c>
    </row>
    <row r="3908" spans="1:8" ht="12.75">
      <c r="A3908" s="128">
        <v>38389.30584490741</v>
      </c>
      <c r="C3908" s="151" t="s">
        <v>1097</v>
      </c>
      <c r="D3908" s="129">
        <v>117803.3576596698</v>
      </c>
      <c r="F3908" s="129">
        <v>655.7438524302</v>
      </c>
      <c r="H3908" s="129">
        <v>117803.3576596698</v>
      </c>
    </row>
    <row r="3910" spans="3:8" ht="12.75">
      <c r="C3910" s="151" t="s">
        <v>1098</v>
      </c>
      <c r="D3910" s="129">
        <v>8.279673015323429</v>
      </c>
      <c r="F3910" s="129">
        <v>1.911789657230904</v>
      </c>
      <c r="H3910" s="129">
        <v>8.484204786646755</v>
      </c>
    </row>
    <row r="3911" spans="1:10" ht="12.75">
      <c r="A3911" s="145" t="s">
        <v>1087</v>
      </c>
      <c r="C3911" s="146" t="s">
        <v>1088</v>
      </c>
      <c r="D3911" s="146" t="s">
        <v>1089</v>
      </c>
      <c r="F3911" s="146" t="s">
        <v>1090</v>
      </c>
      <c r="G3911" s="146" t="s">
        <v>1091</v>
      </c>
      <c r="H3911" s="146" t="s">
        <v>1092</v>
      </c>
      <c r="I3911" s="147" t="s">
        <v>1093</v>
      </c>
      <c r="J3911" s="146" t="s">
        <v>1094</v>
      </c>
    </row>
    <row r="3912" spans="1:8" ht="12.75">
      <c r="A3912" s="148" t="s">
        <v>1230</v>
      </c>
      <c r="C3912" s="149">
        <v>393.36599999992177</v>
      </c>
      <c r="D3912" s="129">
        <v>3339329.6785736084</v>
      </c>
      <c r="F3912" s="129">
        <v>13600</v>
      </c>
      <c r="G3912" s="129">
        <v>13800</v>
      </c>
      <c r="H3912" s="150" t="s">
        <v>22</v>
      </c>
    </row>
    <row r="3914" spans="4:8" ht="12.75">
      <c r="D3914" s="129">
        <v>3671812.0274162292</v>
      </c>
      <c r="F3914" s="129">
        <v>14600</v>
      </c>
      <c r="G3914" s="129">
        <v>14700</v>
      </c>
      <c r="H3914" s="150" t="s">
        <v>23</v>
      </c>
    </row>
    <row r="3916" spans="4:8" ht="12.75">
      <c r="D3916" s="129">
        <v>3197110.0993499756</v>
      </c>
      <c r="F3916" s="129">
        <v>13100</v>
      </c>
      <c r="G3916" s="129">
        <v>14000</v>
      </c>
      <c r="H3916" s="150" t="s">
        <v>24</v>
      </c>
    </row>
    <row r="3918" spans="1:10" ht="12.75">
      <c r="A3918" s="145" t="s">
        <v>1095</v>
      </c>
      <c r="C3918" s="151" t="s">
        <v>1096</v>
      </c>
      <c r="D3918" s="129">
        <v>3402750.6017799377</v>
      </c>
      <c r="F3918" s="129">
        <v>13766.666666666668</v>
      </c>
      <c r="G3918" s="129">
        <v>14166.666666666668</v>
      </c>
      <c r="H3918" s="129">
        <v>3388783.9351132708</v>
      </c>
      <c r="I3918" s="129">
        <v>-0.0001</v>
      </c>
      <c r="J3918" s="129">
        <v>-0.0001</v>
      </c>
    </row>
    <row r="3919" spans="1:8" ht="12.75">
      <c r="A3919" s="128">
        <v>38389.306296296294</v>
      </c>
      <c r="C3919" s="151" t="s">
        <v>1097</v>
      </c>
      <c r="D3919" s="129">
        <v>243622.9468927616</v>
      </c>
      <c r="F3919" s="129">
        <v>763.7626158259733</v>
      </c>
      <c r="G3919" s="129">
        <v>472.58156262526086</v>
      </c>
      <c r="H3919" s="129">
        <v>243622.9468927616</v>
      </c>
    </row>
    <row r="3921" spans="3:8" ht="12.75">
      <c r="C3921" s="151" t="s">
        <v>1098</v>
      </c>
      <c r="D3921" s="129">
        <v>7.159588679973354</v>
      </c>
      <c r="F3921" s="129">
        <v>5.5479124636269255</v>
      </c>
      <c r="G3921" s="129">
        <v>3.3358698538253706</v>
      </c>
      <c r="H3921" s="129">
        <v>7.189096488815198</v>
      </c>
    </row>
    <row r="3922" spans="1:10" ht="12.75">
      <c r="A3922" s="145" t="s">
        <v>1087</v>
      </c>
      <c r="C3922" s="146" t="s">
        <v>1088</v>
      </c>
      <c r="D3922" s="146" t="s">
        <v>1089</v>
      </c>
      <c r="F3922" s="146" t="s">
        <v>1090</v>
      </c>
      <c r="G3922" s="146" t="s">
        <v>1091</v>
      </c>
      <c r="H3922" s="146" t="s">
        <v>1092</v>
      </c>
      <c r="I3922" s="147" t="s">
        <v>1093</v>
      </c>
      <c r="J3922" s="146" t="s">
        <v>1094</v>
      </c>
    </row>
    <row r="3923" spans="1:8" ht="12.75">
      <c r="A3923" s="148" t="s">
        <v>1224</v>
      </c>
      <c r="C3923" s="149">
        <v>396.15199999976903</v>
      </c>
      <c r="D3923" s="129">
        <v>3603461.49659729</v>
      </c>
      <c r="F3923" s="129">
        <v>97600</v>
      </c>
      <c r="G3923" s="129">
        <v>100700</v>
      </c>
      <c r="H3923" s="150" t="s">
        <v>25</v>
      </c>
    </row>
    <row r="3925" spans="4:8" ht="12.75">
      <c r="D3925" s="129">
        <v>3615345.233608246</v>
      </c>
      <c r="F3925" s="129">
        <v>96400</v>
      </c>
      <c r="G3925" s="129">
        <v>99000</v>
      </c>
      <c r="H3925" s="150" t="s">
        <v>26</v>
      </c>
    </row>
    <row r="3927" spans="4:8" ht="12.75">
      <c r="D3927" s="129">
        <v>4201574.358573914</v>
      </c>
      <c r="F3927" s="129">
        <v>97900</v>
      </c>
      <c r="G3927" s="129">
        <v>100000</v>
      </c>
      <c r="H3927" s="150" t="s">
        <v>27</v>
      </c>
    </row>
    <row r="3929" spans="1:10" ht="12.75">
      <c r="A3929" s="145" t="s">
        <v>1095</v>
      </c>
      <c r="C3929" s="151" t="s">
        <v>1096</v>
      </c>
      <c r="D3929" s="129">
        <v>3806793.696259816</v>
      </c>
      <c r="F3929" s="129">
        <v>97300</v>
      </c>
      <c r="G3929" s="129">
        <v>99900</v>
      </c>
      <c r="H3929" s="129">
        <v>3708207.608269329</v>
      </c>
      <c r="I3929" s="129">
        <v>-0.0001</v>
      </c>
      <c r="J3929" s="129">
        <v>-0.0001</v>
      </c>
    </row>
    <row r="3930" spans="1:8" ht="12.75">
      <c r="A3930" s="128">
        <v>38389.306759259256</v>
      </c>
      <c r="C3930" s="151" t="s">
        <v>1097</v>
      </c>
      <c r="D3930" s="129">
        <v>341941.71185188857</v>
      </c>
      <c r="F3930" s="129">
        <v>793.7253933193772</v>
      </c>
      <c r="G3930" s="129">
        <v>854.4003745317532</v>
      </c>
      <c r="H3930" s="129">
        <v>341941.71185188857</v>
      </c>
    </row>
    <row r="3932" spans="3:8" ht="12.75">
      <c r="C3932" s="151" t="s">
        <v>1098</v>
      </c>
      <c r="D3932" s="129">
        <v>8.982407220749765</v>
      </c>
      <c r="F3932" s="129">
        <v>0.8157506611709942</v>
      </c>
      <c r="G3932" s="129">
        <v>0.8552556301619154</v>
      </c>
      <c r="H3932" s="129">
        <v>9.221212725235668</v>
      </c>
    </row>
    <row r="3933" spans="1:10" ht="12.75">
      <c r="A3933" s="145" t="s">
        <v>1087</v>
      </c>
      <c r="C3933" s="146" t="s">
        <v>1088</v>
      </c>
      <c r="D3933" s="146" t="s">
        <v>1089</v>
      </c>
      <c r="F3933" s="146" t="s">
        <v>1090</v>
      </c>
      <c r="G3933" s="146" t="s">
        <v>1091</v>
      </c>
      <c r="H3933" s="146" t="s">
        <v>1092</v>
      </c>
      <c r="I3933" s="147" t="s">
        <v>1093</v>
      </c>
      <c r="J3933" s="146" t="s">
        <v>1094</v>
      </c>
    </row>
    <row r="3934" spans="1:8" ht="12.75">
      <c r="A3934" s="148" t="s">
        <v>1231</v>
      </c>
      <c r="C3934" s="149">
        <v>589.5920000001788</v>
      </c>
      <c r="D3934" s="129">
        <v>383489.086792469</v>
      </c>
      <c r="F3934" s="129">
        <v>3500</v>
      </c>
      <c r="G3934" s="129">
        <v>3470</v>
      </c>
      <c r="H3934" s="150" t="s">
        <v>28</v>
      </c>
    </row>
    <row r="3936" spans="4:8" ht="12.75">
      <c r="D3936" s="129">
        <v>375508.28672742844</v>
      </c>
      <c r="F3936" s="129">
        <v>3680</v>
      </c>
      <c r="G3936" s="129">
        <v>3309.9999999962747</v>
      </c>
      <c r="H3936" s="150" t="s">
        <v>29</v>
      </c>
    </row>
    <row r="3938" spans="4:8" ht="12.75">
      <c r="D3938" s="129">
        <v>391059.9504647255</v>
      </c>
      <c r="F3938" s="129">
        <v>3580</v>
      </c>
      <c r="G3938" s="129">
        <v>3559.9999999962747</v>
      </c>
      <c r="H3938" s="150" t="s">
        <v>30</v>
      </c>
    </row>
    <row r="3940" spans="1:10" ht="12.75">
      <c r="A3940" s="145" t="s">
        <v>1095</v>
      </c>
      <c r="C3940" s="151" t="s">
        <v>1096</v>
      </c>
      <c r="D3940" s="129">
        <v>383352.4413282076</v>
      </c>
      <c r="F3940" s="129">
        <v>3586.666666666667</v>
      </c>
      <c r="G3940" s="129">
        <v>3446.666666664183</v>
      </c>
      <c r="H3940" s="129">
        <v>379835.77466154215</v>
      </c>
      <c r="I3940" s="129">
        <v>-0.0001</v>
      </c>
      <c r="J3940" s="129">
        <v>-0.0001</v>
      </c>
    </row>
    <row r="3941" spans="1:8" ht="12.75">
      <c r="A3941" s="128">
        <v>38389.30725694444</v>
      </c>
      <c r="C3941" s="151" t="s">
        <v>1097</v>
      </c>
      <c r="D3941" s="129">
        <v>7776.732298121147</v>
      </c>
      <c r="F3941" s="129">
        <v>90.18499505645788</v>
      </c>
      <c r="G3941" s="129">
        <v>126.62279942183534</v>
      </c>
      <c r="H3941" s="129">
        <v>7776.732298121147</v>
      </c>
    </row>
    <row r="3943" spans="3:8" ht="12.75">
      <c r="C3943" s="151" t="s">
        <v>1098</v>
      </c>
      <c r="D3943" s="129">
        <v>2.028611653333151</v>
      </c>
      <c r="F3943" s="129">
        <v>2.514451535031354</v>
      </c>
      <c r="G3943" s="129">
        <v>3.6737756118547362</v>
      </c>
      <c r="H3943" s="129">
        <v>2.0473933254577488</v>
      </c>
    </row>
    <row r="3944" spans="1:10" ht="12.75">
      <c r="A3944" s="145" t="s">
        <v>1087</v>
      </c>
      <c r="C3944" s="146" t="s">
        <v>1088</v>
      </c>
      <c r="D3944" s="146" t="s">
        <v>1089</v>
      </c>
      <c r="F3944" s="146" t="s">
        <v>1090</v>
      </c>
      <c r="G3944" s="146" t="s">
        <v>1091</v>
      </c>
      <c r="H3944" s="146" t="s">
        <v>1092</v>
      </c>
      <c r="I3944" s="147" t="s">
        <v>1093</v>
      </c>
      <c r="J3944" s="146" t="s">
        <v>1094</v>
      </c>
    </row>
    <row r="3945" spans="1:8" ht="12.75">
      <c r="A3945" s="148" t="s">
        <v>1232</v>
      </c>
      <c r="C3945" s="149">
        <v>766.4900000002235</v>
      </c>
      <c r="D3945" s="129">
        <v>22034.851205825806</v>
      </c>
      <c r="F3945" s="129">
        <v>1775</v>
      </c>
      <c r="G3945" s="129">
        <v>1975</v>
      </c>
      <c r="H3945" s="150" t="s">
        <v>31</v>
      </c>
    </row>
    <row r="3947" spans="4:8" ht="12.75">
      <c r="D3947" s="129">
        <v>20156.962071299553</v>
      </c>
      <c r="F3947" s="129">
        <v>1804.9999999981374</v>
      </c>
      <c r="G3947" s="129">
        <v>1782</v>
      </c>
      <c r="H3947" s="150" t="s">
        <v>32</v>
      </c>
    </row>
    <row r="3949" spans="4:8" ht="12.75">
      <c r="D3949" s="129">
        <v>18683.293146967888</v>
      </c>
      <c r="F3949" s="129">
        <v>1885</v>
      </c>
      <c r="G3949" s="129">
        <v>1832</v>
      </c>
      <c r="H3949" s="150" t="s">
        <v>33</v>
      </c>
    </row>
    <row r="3951" spans="1:10" ht="12.75">
      <c r="A3951" s="145" t="s">
        <v>1095</v>
      </c>
      <c r="C3951" s="151" t="s">
        <v>1096</v>
      </c>
      <c r="D3951" s="129">
        <v>20291.702141364414</v>
      </c>
      <c r="F3951" s="129">
        <v>1821.6666666660458</v>
      </c>
      <c r="G3951" s="129">
        <v>1863</v>
      </c>
      <c r="H3951" s="129">
        <v>18448.56230396634</v>
      </c>
      <c r="I3951" s="129">
        <v>-0.0001</v>
      </c>
      <c r="J3951" s="129">
        <v>-0.0001</v>
      </c>
    </row>
    <row r="3952" spans="1:8" ht="12.75">
      <c r="A3952" s="128">
        <v>38389.307754629626</v>
      </c>
      <c r="C3952" s="151" t="s">
        <v>1097</v>
      </c>
      <c r="D3952" s="129">
        <v>1679.836754073079</v>
      </c>
      <c r="F3952" s="129">
        <v>56.862407031045805</v>
      </c>
      <c r="G3952" s="129">
        <v>100.16486409914407</v>
      </c>
      <c r="H3952" s="129">
        <v>1679.836754073079</v>
      </c>
    </row>
    <row r="3954" spans="3:8" ht="12.75">
      <c r="C3954" s="151" t="s">
        <v>1098</v>
      </c>
      <c r="D3954" s="129">
        <v>8.278441810205512</v>
      </c>
      <c r="F3954" s="129">
        <v>3.121449608292691</v>
      </c>
      <c r="G3954" s="129">
        <v>5.37653591514461</v>
      </c>
      <c r="H3954" s="129">
        <v>9.10551579247952</v>
      </c>
    </row>
    <row r="3957" spans="1:11" ht="12.75">
      <c r="A3957" s="132" t="s">
        <v>1036</v>
      </c>
      <c r="D3957" s="135" t="s">
        <v>1039</v>
      </c>
      <c r="E3957" s="134" t="s">
        <v>1211</v>
      </c>
      <c r="F3957" s="133" t="s">
        <v>1037</v>
      </c>
      <c r="G3957" s="134" t="s">
        <v>1038</v>
      </c>
      <c r="H3957" s="133" t="s">
        <v>1040</v>
      </c>
      <c r="I3957" s="134" t="s">
        <v>1041</v>
      </c>
      <c r="J3957" s="133" t="s">
        <v>1048</v>
      </c>
      <c r="K3957" s="136">
        <v>0.7401961088180542</v>
      </c>
    </row>
    <row r="3958" spans="6:7" ht="12.75">
      <c r="F3958" s="133" t="s">
        <v>1049</v>
      </c>
      <c r="G3958" s="134" t="s">
        <v>1050</v>
      </c>
    </row>
    <row r="3959" spans="1:11" ht="12.75">
      <c r="A3959" s="137" t="s">
        <v>1051</v>
      </c>
      <c r="B3959" s="138">
        <v>38389.30788194444</v>
      </c>
      <c r="D3959" s="133" t="s">
        <v>1052</v>
      </c>
      <c r="E3959" s="134" t="s">
        <v>1053</v>
      </c>
      <c r="F3959" s="133" t="s">
        <v>1054</v>
      </c>
      <c r="G3959" s="134" t="s">
        <v>1055</v>
      </c>
      <c r="H3959" s="133" t="s">
        <v>1174</v>
      </c>
      <c r="I3959" s="134" t="s">
        <v>1175</v>
      </c>
      <c r="J3959" s="133" t="s">
        <v>1176</v>
      </c>
      <c r="K3959" s="136">
        <v>2.901960849761963</v>
      </c>
    </row>
    <row r="3962" ht="15.75">
      <c r="A3962" s="152" t="s">
        <v>1264</v>
      </c>
    </row>
    <row r="3965" spans="1:8" ht="15">
      <c r="A3965" s="153" t="s">
        <v>1265</v>
      </c>
      <c r="C3965" s="154" t="s">
        <v>1081</v>
      </c>
      <c r="E3965" s="153" t="s">
        <v>1266</v>
      </c>
      <c r="H3965" s="153" t="s">
        <v>1267</v>
      </c>
    </row>
    <row r="3968" spans="1:11" ht="12.75">
      <c r="A3968" s="155" t="s">
        <v>34</v>
      </c>
      <c r="K3968" s="156" t="s">
        <v>1268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55">
      <selection activeCell="C379" sqref="C379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1206</v>
      </c>
      <c r="D1" s="102" t="s">
        <v>1207</v>
      </c>
      <c r="E1" s="77" t="s">
        <v>1208</v>
      </c>
      <c r="F1" s="95" t="s">
        <v>1216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1197</v>
      </c>
      <c r="B3" s="15"/>
      <c r="C3" s="15" t="s">
        <v>1212</v>
      </c>
      <c r="D3" s="104">
        <v>38389.07252314815</v>
      </c>
      <c r="E3" s="77">
        <v>4222890.680122032</v>
      </c>
      <c r="F3" s="95">
        <v>2.408729514822033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1085</v>
      </c>
      <c r="D4" s="104">
        <v>38389.08008101852</v>
      </c>
      <c r="E4" s="77">
        <v>13310.736132900442</v>
      </c>
      <c r="F4" s="95">
        <v>4.32077293695535</v>
      </c>
      <c r="J4" s="83"/>
      <c r="K4" s="81"/>
      <c r="L4" s="84"/>
      <c r="M4" s="84"/>
    </row>
    <row r="5" spans="1:13" ht="11.25">
      <c r="A5" s="80"/>
      <c r="B5" s="15"/>
      <c r="C5" s="15" t="s">
        <v>1086</v>
      </c>
      <c r="D5" s="104">
        <v>38389.08762731482</v>
      </c>
      <c r="E5" s="77">
        <v>4331301.410893032</v>
      </c>
      <c r="F5" s="95">
        <v>15.674641409122428</v>
      </c>
      <c r="J5" s="83"/>
      <c r="K5" s="81"/>
      <c r="L5" s="84"/>
      <c r="M5" s="84"/>
    </row>
    <row r="6" spans="1:13" ht="11.25">
      <c r="A6" s="80"/>
      <c r="B6" s="15"/>
      <c r="C6" s="15" t="s">
        <v>1045</v>
      </c>
      <c r="D6" s="104">
        <v>38389.09517361111</v>
      </c>
      <c r="E6" s="77">
        <v>4186278.293819478</v>
      </c>
      <c r="F6" s="95">
        <v>0.7628446546096012</v>
      </c>
      <c r="J6" s="83"/>
      <c r="K6" s="81"/>
      <c r="L6" s="84"/>
      <c r="M6" s="84"/>
    </row>
    <row r="7" spans="1:13" ht="11.25">
      <c r="A7" s="80"/>
      <c r="B7" s="15"/>
      <c r="C7" s="15" t="s">
        <v>1078</v>
      </c>
      <c r="D7" s="104">
        <v>38389.102743055555</v>
      </c>
      <c r="E7" s="77">
        <v>204300.96542520312</v>
      </c>
      <c r="F7" s="95">
        <v>5.438085940224613</v>
      </c>
      <c r="J7" s="83"/>
      <c r="K7" s="81"/>
      <c r="L7" s="84"/>
      <c r="M7" s="84"/>
    </row>
    <row r="8" spans="1:13" ht="11.25">
      <c r="A8" s="80"/>
      <c r="B8" s="15"/>
      <c r="C8" s="15" t="s">
        <v>833</v>
      </c>
      <c r="D8" s="104">
        <v>38389.110289351855</v>
      </c>
      <c r="E8" s="77">
        <v>3847876.1177931577</v>
      </c>
      <c r="F8" s="95">
        <v>1.8075046331159847</v>
      </c>
      <c r="J8" s="83"/>
      <c r="K8" s="81"/>
      <c r="L8" s="84"/>
      <c r="M8" s="84"/>
    </row>
    <row r="9" spans="1:13" ht="11.25">
      <c r="A9" s="80"/>
      <c r="B9" s="15"/>
      <c r="C9" s="15" t="s">
        <v>1042</v>
      </c>
      <c r="D9" s="104">
        <v>38389.11785879629</v>
      </c>
      <c r="E9" s="77">
        <v>4199622.466586167</v>
      </c>
      <c r="F9" s="95">
        <v>0.47525876773844816</v>
      </c>
      <c r="J9" s="83"/>
      <c r="K9" s="81"/>
      <c r="L9" s="84"/>
      <c r="M9" s="84"/>
    </row>
    <row r="10" spans="1:13" ht="11.25">
      <c r="A10" s="80"/>
      <c r="B10" s="15"/>
      <c r="C10" s="15" t="s">
        <v>900</v>
      </c>
      <c r="D10" s="104">
        <v>38389.12542824074</v>
      </c>
      <c r="E10" s="77">
        <v>4248399.672986596</v>
      </c>
      <c r="F10" s="95">
        <v>2.067116118761203</v>
      </c>
      <c r="J10" s="83"/>
      <c r="K10" s="81"/>
      <c r="L10" s="84"/>
      <c r="M10" s="84"/>
    </row>
    <row r="11" spans="1:13" ht="11.25">
      <c r="A11" s="80"/>
      <c r="B11" s="15"/>
      <c r="C11" s="15" t="s">
        <v>712</v>
      </c>
      <c r="D11" s="104">
        <v>38389.13297453704</v>
      </c>
      <c r="E11" s="77">
        <v>4883137.382689023</v>
      </c>
      <c r="F11" s="95">
        <v>3.423551305060605</v>
      </c>
      <c r="J11" s="83"/>
      <c r="K11" s="81"/>
      <c r="L11" s="84"/>
      <c r="M11" s="84"/>
    </row>
    <row r="12" spans="1:13" ht="11.25">
      <c r="A12" s="80"/>
      <c r="B12" s="15"/>
      <c r="C12" s="15" t="s">
        <v>746</v>
      </c>
      <c r="D12" s="104">
        <v>38389.14050925926</v>
      </c>
      <c r="E12" s="77">
        <v>4877900.771328728</v>
      </c>
      <c r="F12" s="95">
        <v>5.223075221883975</v>
      </c>
      <c r="J12" s="83"/>
      <c r="K12" s="81"/>
      <c r="L12" s="84"/>
      <c r="M12" s="84"/>
    </row>
    <row r="13" spans="1:13" ht="11.25">
      <c r="A13" s="80"/>
      <c r="B13" s="15"/>
      <c r="C13" s="15" t="s">
        <v>1046</v>
      </c>
      <c r="D13" s="104">
        <v>38389.14806712963</v>
      </c>
      <c r="E13" s="77">
        <v>4524276.105132291</v>
      </c>
      <c r="F13" s="95">
        <v>2.991248229943917</v>
      </c>
      <c r="J13" s="83"/>
      <c r="K13" s="81"/>
      <c r="L13" s="84"/>
      <c r="M13" s="84"/>
    </row>
    <row r="14" spans="1:13" ht="11.25">
      <c r="A14" s="80"/>
      <c r="B14" s="15"/>
      <c r="C14" s="15" t="s">
        <v>1079</v>
      </c>
      <c r="D14" s="104">
        <v>38389.155625</v>
      </c>
      <c r="E14" s="77">
        <v>4027322.5496749664</v>
      </c>
      <c r="F14" s="95">
        <v>3.490847769000608</v>
      </c>
      <c r="J14" s="83"/>
      <c r="K14" s="81"/>
      <c r="L14" s="84"/>
      <c r="M14" s="84"/>
    </row>
    <row r="15" spans="1:13" ht="11.25">
      <c r="A15" s="80"/>
      <c r="B15" s="15"/>
      <c r="C15" s="15" t="s">
        <v>1044</v>
      </c>
      <c r="D15" s="104">
        <v>38389.163194444445</v>
      </c>
      <c r="E15" s="77">
        <v>59966.40881845317</v>
      </c>
      <c r="F15" s="95">
        <v>2.192646681036664</v>
      </c>
      <c r="J15" s="83"/>
      <c r="K15" s="81"/>
      <c r="L15" s="84"/>
      <c r="M15" s="84"/>
    </row>
    <row r="16" spans="1:13" ht="11.25">
      <c r="A16" s="80"/>
      <c r="B16" s="15"/>
      <c r="C16" s="15" t="s">
        <v>657</v>
      </c>
      <c r="D16" s="104">
        <v>38389.17076388889</v>
      </c>
      <c r="E16" s="77">
        <v>5257837.167098588</v>
      </c>
      <c r="F16" s="95">
        <v>1.9348315886195246</v>
      </c>
      <c r="J16" s="83"/>
      <c r="K16" s="81"/>
      <c r="L16" s="84"/>
      <c r="M16" s="84"/>
    </row>
    <row r="17" spans="1:13" ht="11.25">
      <c r="A17" s="80"/>
      <c r="B17" s="15"/>
      <c r="C17" s="15" t="s">
        <v>691</v>
      </c>
      <c r="D17" s="104">
        <v>38389.17832175926</v>
      </c>
      <c r="E17" s="77">
        <v>5081695.794858007</v>
      </c>
      <c r="F17" s="95">
        <v>2.9389469351434743</v>
      </c>
      <c r="J17" s="83"/>
      <c r="K17" s="81"/>
      <c r="L17" s="84"/>
      <c r="M17" s="84"/>
    </row>
    <row r="18" spans="1:13" ht="11.25">
      <c r="A18" s="80"/>
      <c r="B18" s="15"/>
      <c r="C18" s="15" t="s">
        <v>503</v>
      </c>
      <c r="D18" s="104">
        <v>38389.18587962963</v>
      </c>
      <c r="E18" s="77">
        <v>4337817.586119284</v>
      </c>
      <c r="F18" s="95">
        <v>0.6058197942279749</v>
      </c>
      <c r="J18" s="83"/>
      <c r="K18" s="81"/>
      <c r="L18" s="84"/>
      <c r="M18" s="84"/>
    </row>
    <row r="19" spans="1:13" ht="11.25">
      <c r="A19" s="80"/>
      <c r="B19" s="15"/>
      <c r="C19" s="15" t="s">
        <v>1290</v>
      </c>
      <c r="D19" s="104">
        <v>38389.19342592593</v>
      </c>
      <c r="E19" s="77">
        <v>3818694.9857787485</v>
      </c>
      <c r="F19" s="95">
        <v>3.9609015139591874</v>
      </c>
      <c r="J19" s="83"/>
      <c r="K19" s="81"/>
      <c r="L19" s="84"/>
      <c r="M19" s="84"/>
    </row>
    <row r="20" spans="1:13" ht="11.25">
      <c r="A20" s="80"/>
      <c r="B20" s="15"/>
      <c r="C20" s="15" t="s">
        <v>1059</v>
      </c>
      <c r="D20" s="104">
        <v>38389.201006944444</v>
      </c>
      <c r="E20" s="77">
        <v>4036686.6007226785</v>
      </c>
      <c r="F20" s="95">
        <v>4.8906794003400105</v>
      </c>
      <c r="J20" s="83"/>
      <c r="K20" s="81"/>
      <c r="L20" s="84"/>
      <c r="M20" s="84"/>
    </row>
    <row r="21" spans="1:13" ht="11.25">
      <c r="A21" s="80"/>
      <c r="B21" s="15"/>
      <c r="C21" s="15" t="s">
        <v>381</v>
      </c>
      <c r="D21" s="104">
        <v>38389.208553240744</v>
      </c>
      <c r="E21" s="77">
        <v>4937134.90537568</v>
      </c>
      <c r="F21" s="95">
        <v>7.423708535070972</v>
      </c>
      <c r="J21" s="83"/>
      <c r="K21" s="81"/>
      <c r="L21" s="84"/>
      <c r="M21" s="84"/>
    </row>
    <row r="22" spans="1:13" ht="11.25">
      <c r="A22" s="80"/>
      <c r="B22" s="15"/>
      <c r="C22" s="15" t="s">
        <v>414</v>
      </c>
      <c r="D22" s="104">
        <v>38389.21612268518</v>
      </c>
      <c r="E22" s="77">
        <v>5192368.831478774</v>
      </c>
      <c r="F22" s="95">
        <v>3.131486571924894</v>
      </c>
      <c r="J22" s="83"/>
      <c r="K22" s="81"/>
      <c r="L22" s="84"/>
      <c r="M22" s="84"/>
    </row>
    <row r="23" spans="1:13" ht="11.25">
      <c r="A23" s="80"/>
      <c r="B23" s="15"/>
      <c r="C23" s="15" t="s">
        <v>448</v>
      </c>
      <c r="D23" s="104">
        <v>38389.22368055556</v>
      </c>
      <c r="E23" s="77">
        <v>3704774.831334205</v>
      </c>
      <c r="F23" s="95">
        <v>6.725635531345936</v>
      </c>
      <c r="J23" s="83"/>
      <c r="K23" s="81"/>
      <c r="L23" s="84"/>
      <c r="M23" s="84"/>
    </row>
    <row r="24" spans="1:13" ht="11.25">
      <c r="A24" s="80"/>
      <c r="B24" s="15"/>
      <c r="C24" s="15" t="s">
        <v>1058</v>
      </c>
      <c r="D24" s="104">
        <v>38389.23123842593</v>
      </c>
      <c r="E24" s="77">
        <v>3638502.511260264</v>
      </c>
      <c r="F24" s="95">
        <v>1.2711808958476332</v>
      </c>
      <c r="J24" s="83"/>
      <c r="K24" s="81"/>
      <c r="L24" s="84"/>
      <c r="M24" s="84"/>
    </row>
    <row r="25" spans="1:13" ht="11.25">
      <c r="A25" s="80"/>
      <c r="B25" s="15"/>
      <c r="C25" s="15" t="s">
        <v>293</v>
      </c>
      <c r="D25" s="104">
        <v>38389.2387962963</v>
      </c>
      <c r="E25" s="84">
        <v>4501297.258393948</v>
      </c>
      <c r="F25" s="95">
        <v>4.258099917039354</v>
      </c>
      <c r="J25" s="83"/>
      <c r="K25" s="81"/>
      <c r="L25" s="84"/>
      <c r="M25" s="84"/>
    </row>
    <row r="26" spans="1:13" ht="11.25">
      <c r="A26" s="80"/>
      <c r="B26" s="15"/>
      <c r="C26" s="15" t="s">
        <v>1056</v>
      </c>
      <c r="D26" s="104">
        <v>38389.246342592596</v>
      </c>
      <c r="E26" s="84">
        <v>220412.534475655</v>
      </c>
      <c r="F26" s="95">
        <v>4.930882279235217</v>
      </c>
      <c r="J26" s="83"/>
      <c r="K26" s="81"/>
      <c r="L26" s="84"/>
      <c r="M26" s="84"/>
    </row>
    <row r="27" spans="1:13" ht="11.25">
      <c r="A27" s="80"/>
      <c r="B27" s="15"/>
      <c r="C27" s="15" t="s">
        <v>360</v>
      </c>
      <c r="D27" s="104">
        <v>38389.253900462965</v>
      </c>
      <c r="E27" s="84">
        <v>6019702.07140396</v>
      </c>
      <c r="F27" s="95">
        <v>3.2749989325021924</v>
      </c>
      <c r="J27" s="83"/>
      <c r="K27" s="81"/>
      <c r="L27" s="84"/>
      <c r="M27" s="84"/>
    </row>
    <row r="28" spans="1:13" ht="11.25">
      <c r="A28" s="80"/>
      <c r="B28" s="15"/>
      <c r="C28" s="15" t="s">
        <v>172</v>
      </c>
      <c r="D28" s="104">
        <v>38389.261458333334</v>
      </c>
      <c r="E28" s="84">
        <v>5089132.709122264</v>
      </c>
      <c r="F28" s="95">
        <v>1.9938668091028346</v>
      </c>
      <c r="J28" s="83"/>
      <c r="K28" s="81"/>
      <c r="L28" s="84"/>
      <c r="M28" s="84"/>
    </row>
    <row r="29" spans="1:13" ht="11.25">
      <c r="A29" s="80"/>
      <c r="B29" s="15"/>
      <c r="C29" s="15" t="s">
        <v>1154</v>
      </c>
      <c r="D29" s="104">
        <v>38389.26902777778</v>
      </c>
      <c r="E29" s="84">
        <v>3822652.109266049</v>
      </c>
      <c r="F29" s="95">
        <v>3.6404586074764613</v>
      </c>
      <c r="J29" s="83"/>
      <c r="K29" s="81"/>
      <c r="L29" s="84"/>
      <c r="M29" s="84"/>
    </row>
    <row r="30" spans="1:13" ht="11.25">
      <c r="A30" s="80"/>
      <c r="B30" s="15"/>
      <c r="C30" s="15" t="s">
        <v>1057</v>
      </c>
      <c r="D30" s="104">
        <v>38389.27658564815</v>
      </c>
      <c r="E30" s="84">
        <v>4338025.985481553</v>
      </c>
      <c r="F30" s="95">
        <v>3.3620183786372793</v>
      </c>
      <c r="J30" s="83"/>
      <c r="K30" s="81"/>
      <c r="L30" s="84"/>
      <c r="M30" s="84"/>
    </row>
    <row r="31" spans="1:6" ht="11.25">
      <c r="A31" s="80"/>
      <c r="B31" s="15"/>
      <c r="C31" s="15" t="s">
        <v>1186</v>
      </c>
      <c r="D31" s="104">
        <v>38389.28412037037</v>
      </c>
      <c r="E31" s="84">
        <v>6176.889472732552</v>
      </c>
      <c r="F31" s="95">
        <v>4.291204326529393</v>
      </c>
    </row>
    <row r="32" spans="1:13" ht="11.25">
      <c r="A32" s="80"/>
      <c r="B32" s="15"/>
      <c r="C32" s="15" t="s">
        <v>1187</v>
      </c>
      <c r="D32" s="104">
        <v>38389.291666666664</v>
      </c>
      <c r="E32" s="84">
        <v>53427.01910339884</v>
      </c>
      <c r="F32" s="95">
        <v>3.928681214765529</v>
      </c>
      <c r="L32" s="84"/>
      <c r="M32" s="84"/>
    </row>
    <row r="33" spans="1:12" ht="11.25">
      <c r="A33" s="80"/>
      <c r="B33" s="15"/>
      <c r="C33" s="15" t="s">
        <v>114</v>
      </c>
      <c r="D33" s="104">
        <v>38389.29920138889</v>
      </c>
      <c r="E33" s="84">
        <v>4129907.030525065</v>
      </c>
      <c r="F33" s="95">
        <v>1.1852274367262003</v>
      </c>
      <c r="L33" s="84"/>
    </row>
    <row r="34" spans="1:13" ht="11.25">
      <c r="A34" s="80"/>
      <c r="B34" s="15"/>
      <c r="C34" s="15" t="s">
        <v>1153</v>
      </c>
      <c r="D34" s="104">
        <v>38389.306759259256</v>
      </c>
      <c r="E34" s="84">
        <v>3708207.608269329</v>
      </c>
      <c r="F34" s="95">
        <v>9.221212725235668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1205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1206</v>
      </c>
      <c r="D41" s="104" t="s">
        <v>1207</v>
      </c>
      <c r="E41" s="84" t="s">
        <v>1208</v>
      </c>
      <c r="F41" s="95" t="s">
        <v>1216</v>
      </c>
      <c r="J41" s="83"/>
      <c r="K41" s="81"/>
      <c r="L41" s="84"/>
      <c r="M41" s="84"/>
    </row>
    <row r="42" spans="1:13" ht="12.75">
      <c r="A42" s="80" t="s">
        <v>1219</v>
      </c>
      <c r="B42" s="15"/>
      <c r="C42" t="s">
        <v>1212</v>
      </c>
      <c r="D42" s="128">
        <v>38389.07204861111</v>
      </c>
      <c r="E42" s="129">
        <v>3835012.3922894793</v>
      </c>
      <c r="F42" s="129">
        <v>2.261700517156352</v>
      </c>
      <c r="J42" s="83"/>
      <c r="K42" s="81"/>
      <c r="L42" s="84"/>
      <c r="M42" s="84"/>
    </row>
    <row r="43" spans="1:13" ht="12.75">
      <c r="A43" s="80"/>
      <c r="B43" s="15"/>
      <c r="C43" t="s">
        <v>1085</v>
      </c>
      <c r="D43" s="128">
        <v>38389.07960648148</v>
      </c>
      <c r="E43" s="129">
        <v>21952.533867994942</v>
      </c>
      <c r="F43" s="129">
        <v>3.51719555822056</v>
      </c>
      <c r="J43" s="83"/>
      <c r="K43" s="81"/>
      <c r="L43" s="84"/>
      <c r="M43" s="84"/>
    </row>
    <row r="44" spans="1:13" ht="12.75">
      <c r="A44" s="80"/>
      <c r="B44" s="15"/>
      <c r="C44" t="s">
        <v>1086</v>
      </c>
      <c r="D44" s="128">
        <v>38389.087164351855</v>
      </c>
      <c r="E44" s="129">
        <v>4459492.551119487</v>
      </c>
      <c r="F44" s="129">
        <v>0.8697113600941833</v>
      </c>
      <c r="J44" s="83"/>
      <c r="K44" s="81"/>
      <c r="L44" s="84"/>
      <c r="M44" s="84"/>
    </row>
    <row r="45" spans="1:13" ht="12.75">
      <c r="A45" s="80"/>
      <c r="B45" s="15"/>
      <c r="C45" t="s">
        <v>1045</v>
      </c>
      <c r="D45" s="128">
        <v>38389.09471064815</v>
      </c>
      <c r="E45" s="129">
        <v>3598641.0209223432</v>
      </c>
      <c r="F45" s="129">
        <v>3.1143309293091748</v>
      </c>
      <c r="J45" s="83"/>
      <c r="K45" s="81"/>
      <c r="L45" s="84"/>
      <c r="M45" s="84"/>
    </row>
    <row r="46" spans="1:13" ht="12.75">
      <c r="A46" s="80"/>
      <c r="B46" s="15"/>
      <c r="C46" t="s">
        <v>1078</v>
      </c>
      <c r="D46" s="128">
        <v>38389.10228009259</v>
      </c>
      <c r="E46" s="129">
        <v>206512.61474577588</v>
      </c>
      <c r="F46" s="129">
        <v>7.423564020061973</v>
      </c>
      <c r="J46" s="83"/>
      <c r="K46" s="81"/>
      <c r="L46" s="84"/>
      <c r="M46" s="84"/>
    </row>
    <row r="47" spans="1:13" ht="12.75">
      <c r="A47" s="80"/>
      <c r="B47" s="15"/>
      <c r="C47" t="s">
        <v>833</v>
      </c>
      <c r="D47" s="128">
        <v>38389.109826388885</v>
      </c>
      <c r="E47" s="129">
        <v>3638066.9605801897</v>
      </c>
      <c r="F47" s="129">
        <v>6.10831337971879</v>
      </c>
      <c r="J47" s="83"/>
      <c r="K47" s="81"/>
      <c r="L47" s="84"/>
      <c r="M47" s="84"/>
    </row>
    <row r="48" spans="1:13" ht="12.75">
      <c r="A48" s="80"/>
      <c r="B48" s="15"/>
      <c r="C48" t="s">
        <v>1042</v>
      </c>
      <c r="D48" s="128">
        <v>38389.11739583333</v>
      </c>
      <c r="E48" s="129">
        <v>3629242.537059784</v>
      </c>
      <c r="F48" s="129">
        <v>1.4280500348372085</v>
      </c>
      <c r="J48" s="83"/>
      <c r="K48" s="81"/>
      <c r="L48" s="84"/>
      <c r="M48" s="84"/>
    </row>
    <row r="49" spans="1:13" ht="12.75">
      <c r="A49" s="80"/>
      <c r="B49" s="15"/>
      <c r="C49" t="s">
        <v>900</v>
      </c>
      <c r="D49" s="128">
        <v>38389.1249537037</v>
      </c>
      <c r="E49" s="129">
        <v>3337589.2294909162</v>
      </c>
      <c r="F49" s="129">
        <v>1.3646571507790504</v>
      </c>
      <c r="J49" s="83"/>
      <c r="K49" s="81"/>
      <c r="L49" s="84"/>
      <c r="M49" s="84"/>
    </row>
    <row r="50" spans="1:13" ht="12.75">
      <c r="A50" s="80"/>
      <c r="B50" s="15"/>
      <c r="C50" t="s">
        <v>712</v>
      </c>
      <c r="D50" s="128">
        <v>38389.13251157408</v>
      </c>
      <c r="E50" s="129">
        <v>4499742.113301595</v>
      </c>
      <c r="F50" s="129">
        <v>0.9928278966900748</v>
      </c>
      <c r="J50" s="83"/>
      <c r="K50" s="81"/>
      <c r="L50" s="84"/>
      <c r="M50" s="84"/>
    </row>
    <row r="51" spans="1:13" ht="12.75">
      <c r="A51" s="80"/>
      <c r="B51" s="15"/>
      <c r="C51" t="s">
        <v>746</v>
      </c>
      <c r="D51" s="128">
        <v>38389.1400462963</v>
      </c>
      <c r="E51" s="129">
        <v>5231847.208826701</v>
      </c>
      <c r="F51" s="129">
        <v>1.89642438589205</v>
      </c>
      <c r="J51" s="83"/>
      <c r="K51" s="81"/>
      <c r="L51" s="84"/>
      <c r="M51" s="84"/>
    </row>
    <row r="52" spans="1:13" ht="12.75">
      <c r="A52" s="80"/>
      <c r="B52" s="15"/>
      <c r="C52" t="s">
        <v>1046</v>
      </c>
      <c r="D52" s="128">
        <v>38389.14760416667</v>
      </c>
      <c r="E52" s="129">
        <v>2036888.971953074</v>
      </c>
      <c r="F52" s="129">
        <v>0.6210565471044807</v>
      </c>
      <c r="J52" s="83"/>
      <c r="K52" s="81"/>
      <c r="L52" s="84"/>
      <c r="M52" s="84"/>
    </row>
    <row r="53" spans="1:13" ht="12.75">
      <c r="A53" s="80"/>
      <c r="B53" s="15"/>
      <c r="C53" t="s">
        <v>1079</v>
      </c>
      <c r="D53" s="128">
        <v>38389.15516203704</v>
      </c>
      <c r="E53" s="129">
        <v>3747908.341420491</v>
      </c>
      <c r="F53" s="129">
        <v>1.7117664558950911</v>
      </c>
      <c r="J53" s="83"/>
      <c r="K53" s="81"/>
      <c r="L53" s="84"/>
      <c r="M53" s="84"/>
    </row>
    <row r="54" spans="1:13" ht="12.75">
      <c r="A54" s="80"/>
      <c r="B54" s="15"/>
      <c r="C54" t="s">
        <v>1044</v>
      </c>
      <c r="D54" s="128">
        <v>38389.16273148148</v>
      </c>
      <c r="E54" s="129">
        <v>55156.26943701506</v>
      </c>
      <c r="F54" s="129">
        <v>1.2124549168705645</v>
      </c>
      <c r="J54" s="83"/>
      <c r="K54" s="81"/>
      <c r="L54" s="84"/>
      <c r="M54" s="84"/>
    </row>
    <row r="55" spans="1:13" ht="12.75">
      <c r="A55" s="80"/>
      <c r="B55" s="15"/>
      <c r="C55" t="s">
        <v>657</v>
      </c>
      <c r="D55" s="128">
        <v>38389.17030092593</v>
      </c>
      <c r="E55" s="129">
        <v>4253233.616658528</v>
      </c>
      <c r="F55" s="129">
        <v>4.243704540601193</v>
      </c>
      <c r="J55" s="83"/>
      <c r="K55" s="81"/>
      <c r="L55" s="84"/>
      <c r="M55" s="84"/>
    </row>
    <row r="56" spans="1:13" ht="12.75">
      <c r="A56" s="80"/>
      <c r="B56" s="15"/>
      <c r="C56" t="s">
        <v>691</v>
      </c>
      <c r="D56" s="128">
        <v>38389.1778587963</v>
      </c>
      <c r="E56" s="129">
        <v>4106406.091430664</v>
      </c>
      <c r="F56" s="129">
        <v>2.373897350569205</v>
      </c>
      <c r="J56" s="83"/>
      <c r="K56" s="81"/>
      <c r="L56" s="84"/>
      <c r="M56" s="84"/>
    </row>
    <row r="57" spans="1:13" ht="12.75">
      <c r="A57" s="80"/>
      <c r="B57" s="15"/>
      <c r="C57" t="s">
        <v>503</v>
      </c>
      <c r="D57" s="128">
        <v>38389.18541666667</v>
      </c>
      <c r="E57" s="129">
        <v>4290745.699058533</v>
      </c>
      <c r="F57" s="129">
        <v>1.973951772039661</v>
      </c>
      <c r="J57" s="83"/>
      <c r="K57" s="81"/>
      <c r="L57" s="84"/>
      <c r="M57" s="84"/>
    </row>
    <row r="58" spans="1:13" ht="12.75">
      <c r="A58" s="80"/>
      <c r="B58" s="15"/>
      <c r="C58" t="s">
        <v>1290</v>
      </c>
      <c r="D58" s="128">
        <v>38389.19296296296</v>
      </c>
      <c r="E58" s="129">
        <v>3543192.168270111</v>
      </c>
      <c r="F58" s="129">
        <v>3.252433599542724</v>
      </c>
      <c r="J58" s="83"/>
      <c r="K58" s="81"/>
      <c r="L58" s="84"/>
      <c r="M58" s="84"/>
    </row>
    <row r="59" spans="1:13" ht="12.75">
      <c r="A59" s="80"/>
      <c r="B59" s="15"/>
      <c r="C59" t="s">
        <v>1059</v>
      </c>
      <c r="D59" s="128">
        <v>38389.20054398148</v>
      </c>
      <c r="E59" s="129">
        <v>3649780.796192169</v>
      </c>
      <c r="F59" s="129">
        <v>4.343926403750606</v>
      </c>
      <c r="J59" s="83"/>
      <c r="K59" s="81"/>
      <c r="L59" s="84"/>
      <c r="M59" s="84"/>
    </row>
    <row r="60" spans="1:13" ht="12.75">
      <c r="A60" s="80"/>
      <c r="B60" s="15"/>
      <c r="C60" t="s">
        <v>381</v>
      </c>
      <c r="D60" s="128">
        <v>38389.208090277774</v>
      </c>
      <c r="E60" s="129">
        <v>4232496.620669047</v>
      </c>
      <c r="F60" s="129">
        <v>1.974952310877051</v>
      </c>
      <c r="J60" s="83"/>
      <c r="K60" s="81"/>
      <c r="L60" s="84"/>
      <c r="M60" s="84"/>
    </row>
    <row r="61" spans="1:13" ht="12.75">
      <c r="A61" s="80"/>
      <c r="B61" s="15"/>
      <c r="C61" t="s">
        <v>414</v>
      </c>
      <c r="D61" s="128">
        <v>38389.21565972222</v>
      </c>
      <c r="E61" s="129">
        <v>2949158.2997512817</v>
      </c>
      <c r="F61" s="129">
        <v>3.4261488436476304</v>
      </c>
      <c r="J61" s="83"/>
      <c r="K61" s="81"/>
      <c r="L61" s="84"/>
      <c r="M61" s="84"/>
    </row>
    <row r="62" spans="1:13" ht="12.75">
      <c r="A62" s="80"/>
      <c r="B62" s="15"/>
      <c r="C62" t="s">
        <v>448</v>
      </c>
      <c r="D62" s="128">
        <v>38389.22320601852</v>
      </c>
      <c r="E62" s="129">
        <v>3421143.06598409</v>
      </c>
      <c r="F62" s="129">
        <v>4.918806959818038</v>
      </c>
      <c r="J62" s="83"/>
      <c r="K62" s="81"/>
      <c r="L62" s="84"/>
      <c r="M62" s="84"/>
    </row>
    <row r="63" spans="1:6" ht="12.75">
      <c r="A63" s="80"/>
      <c r="B63" s="15"/>
      <c r="C63" t="s">
        <v>1058</v>
      </c>
      <c r="D63" s="128">
        <v>38389.23076388889</v>
      </c>
      <c r="E63" s="129">
        <v>3164409.046820323</v>
      </c>
      <c r="F63" s="129">
        <v>2.273217316267905</v>
      </c>
    </row>
    <row r="64" spans="1:13" ht="12.75">
      <c r="A64" s="80"/>
      <c r="B64" s="15"/>
      <c r="C64" t="s">
        <v>293</v>
      </c>
      <c r="D64" s="128">
        <v>38389.23832175926</v>
      </c>
      <c r="E64" s="129">
        <v>3805846.9955266314</v>
      </c>
      <c r="F64" s="129">
        <v>2.612920871894231</v>
      </c>
      <c r="L64" s="84"/>
      <c r="M64" s="84"/>
    </row>
    <row r="65" spans="1:12" ht="12.75">
      <c r="A65" s="80"/>
      <c r="B65" s="15"/>
      <c r="C65" t="s">
        <v>1056</v>
      </c>
      <c r="D65" s="128">
        <v>38389.24587962963</v>
      </c>
      <c r="E65" s="129">
        <v>202368.30502780277</v>
      </c>
      <c r="F65" s="129">
        <v>5.343365405434837</v>
      </c>
      <c r="L65" s="84"/>
    </row>
    <row r="66" spans="1:13" ht="12.75">
      <c r="A66" s="80"/>
      <c r="B66" s="15"/>
      <c r="C66" t="s">
        <v>360</v>
      </c>
      <c r="D66" s="128">
        <v>38389.2534375</v>
      </c>
      <c r="E66" s="129">
        <v>3404928.3224334717</v>
      </c>
      <c r="F66" s="129">
        <v>2.235243535959466</v>
      </c>
      <c r="L66" s="84"/>
      <c r="M66" s="76"/>
    </row>
    <row r="67" spans="1:6" ht="12.75">
      <c r="A67" s="80"/>
      <c r="B67" s="15"/>
      <c r="C67" t="s">
        <v>172</v>
      </c>
      <c r="D67" s="128">
        <v>38389.26099537037</v>
      </c>
      <c r="E67" s="129">
        <v>4185962.3835207624</v>
      </c>
      <c r="F67" s="129">
        <v>2.3621357901246482</v>
      </c>
    </row>
    <row r="68" spans="1:13" ht="12.75">
      <c r="A68" s="80"/>
      <c r="B68" s="15"/>
      <c r="C68" t="s">
        <v>1154</v>
      </c>
      <c r="D68" s="128">
        <v>38389.26855324074</v>
      </c>
      <c r="E68" s="129">
        <v>3432002.6481997175</v>
      </c>
      <c r="F68" s="129">
        <v>6.741171830632541</v>
      </c>
      <c r="J68" s="78"/>
      <c r="K68" s="78"/>
      <c r="L68" s="79"/>
      <c r="M68" s="79"/>
    </row>
    <row r="69" spans="1:13" ht="12.75">
      <c r="A69" s="80"/>
      <c r="B69" s="15"/>
      <c r="C69" t="s">
        <v>1057</v>
      </c>
      <c r="D69" s="128">
        <v>38389.27612268519</v>
      </c>
      <c r="E69" s="129">
        <v>1938492.0492668152</v>
      </c>
      <c r="F69" s="129">
        <v>1.4287124962962656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1186</v>
      </c>
      <c r="D70" s="128">
        <v>38389.28365740741</v>
      </c>
      <c r="E70" s="129">
        <v>7634.491036410132</v>
      </c>
      <c r="F70" s="129">
        <v>3.2184375491439385</v>
      </c>
      <c r="J70" s="83"/>
      <c r="K70" s="81"/>
      <c r="L70" s="84"/>
      <c r="M70" s="84"/>
    </row>
    <row r="71" spans="1:13" ht="12.75">
      <c r="A71" s="80"/>
      <c r="B71" s="15"/>
      <c r="C71" t="s">
        <v>1187</v>
      </c>
      <c r="D71" s="128">
        <v>38389.29119212963</v>
      </c>
      <c r="E71" s="129">
        <v>52445.291240672275</v>
      </c>
      <c r="F71" s="129">
        <v>3.7947468398324826</v>
      </c>
      <c r="J71" s="83"/>
      <c r="K71" s="81"/>
      <c r="L71" s="84"/>
      <c r="M71" s="84"/>
    </row>
    <row r="72" spans="1:13" ht="12.75">
      <c r="A72" s="80"/>
      <c r="B72" s="15"/>
      <c r="C72" t="s">
        <v>114</v>
      </c>
      <c r="D72" s="128">
        <v>38389.298738425925</v>
      </c>
      <c r="E72" s="129">
        <v>3683220.0709279375</v>
      </c>
      <c r="F72" s="129">
        <v>0.7081692272571495</v>
      </c>
      <c r="J72" s="83"/>
      <c r="K72" s="81"/>
      <c r="L72" s="84"/>
      <c r="M72" s="84"/>
    </row>
    <row r="73" spans="1:13" ht="12.75">
      <c r="A73" s="80"/>
      <c r="B73" s="15"/>
      <c r="C73" t="s">
        <v>1153</v>
      </c>
      <c r="D73" s="128">
        <v>38389.306296296294</v>
      </c>
      <c r="E73" s="129">
        <v>3388783.9351132708</v>
      </c>
      <c r="F73" s="129">
        <v>7.189096488815198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1205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1206</v>
      </c>
      <c r="D80" s="104" t="s">
        <v>1207</v>
      </c>
      <c r="E80" s="84" t="s">
        <v>1208</v>
      </c>
      <c r="F80" s="95" t="s">
        <v>1216</v>
      </c>
      <c r="J80" s="83"/>
      <c r="K80" s="81"/>
      <c r="L80" s="84"/>
      <c r="M80" s="84"/>
    </row>
    <row r="81" spans="1:13" ht="11.25">
      <c r="A81" s="80" t="s">
        <v>1220</v>
      </c>
      <c r="B81" s="15"/>
      <c r="C81" s="15" t="s">
        <v>1212</v>
      </c>
      <c r="D81" s="104">
        <v>38389.07005787037</v>
      </c>
      <c r="E81" s="84">
        <v>3788145.02521931</v>
      </c>
      <c r="F81" s="95">
        <v>2.500735902715556</v>
      </c>
      <c r="J81" s="83"/>
      <c r="K81" s="81"/>
      <c r="L81" s="84"/>
      <c r="M81" s="84"/>
    </row>
    <row r="82" spans="1:13" ht="11.25">
      <c r="A82" s="80"/>
      <c r="B82" s="15"/>
      <c r="C82" s="15" t="s">
        <v>1085</v>
      </c>
      <c r="D82" s="104">
        <v>38389.077627314815</v>
      </c>
      <c r="E82" s="84">
        <v>22185.622805799896</v>
      </c>
      <c r="F82" s="95">
        <v>3.628780640320004</v>
      </c>
      <c r="J82" s="83"/>
      <c r="K82" s="81"/>
      <c r="L82" s="84"/>
      <c r="M82" s="84"/>
    </row>
    <row r="83" spans="1:13" ht="11.25">
      <c r="A83" s="80"/>
      <c r="B83" s="15"/>
      <c r="C83" s="15" t="s">
        <v>1086</v>
      </c>
      <c r="D83" s="104">
        <v>38389.085173611114</v>
      </c>
      <c r="E83" s="84">
        <v>3540222.0157994097</v>
      </c>
      <c r="F83" s="95">
        <v>1.4664604599309414</v>
      </c>
      <c r="J83" s="83"/>
      <c r="K83" s="81"/>
      <c r="L83" s="84"/>
      <c r="M83" s="84"/>
    </row>
    <row r="84" spans="1:13" ht="11.25">
      <c r="A84" s="80"/>
      <c r="B84" s="15"/>
      <c r="C84" s="15" t="s">
        <v>1045</v>
      </c>
      <c r="D84" s="104">
        <v>38389.09271990741</v>
      </c>
      <c r="E84" s="84">
        <v>3777288.3958349256</v>
      </c>
      <c r="F84" s="95">
        <v>1.1119912989005947</v>
      </c>
      <c r="J84" s="83"/>
      <c r="K84" s="81"/>
      <c r="L84" s="84"/>
      <c r="M84" s="84"/>
    </row>
    <row r="85" spans="1:13" ht="11.25">
      <c r="A85" s="80"/>
      <c r="B85" s="15"/>
      <c r="C85" s="15" t="s">
        <v>1078</v>
      </c>
      <c r="D85" s="104">
        <v>38389.100277777776</v>
      </c>
      <c r="E85" s="84">
        <v>2620630.5510144476</v>
      </c>
      <c r="F85" s="95">
        <v>0.777574700386526</v>
      </c>
      <c r="J85" s="83"/>
      <c r="K85" s="81"/>
      <c r="L85" s="84"/>
      <c r="M85" s="84"/>
    </row>
    <row r="86" spans="1:13" ht="11.25">
      <c r="A86" s="80"/>
      <c r="B86" s="15"/>
      <c r="C86" s="15" t="s">
        <v>833</v>
      </c>
      <c r="D86" s="104">
        <v>38389.107835648145</v>
      </c>
      <c r="E86" s="84">
        <v>2403417.3681922555</v>
      </c>
      <c r="F86" s="95">
        <v>1.4092367456760908</v>
      </c>
      <c r="J86" s="83"/>
      <c r="K86" s="81"/>
      <c r="L86" s="84"/>
      <c r="M86" s="84"/>
    </row>
    <row r="87" spans="1:13" ht="11.25">
      <c r="A87" s="80"/>
      <c r="B87" s="15"/>
      <c r="C87" s="15" t="s">
        <v>1042</v>
      </c>
      <c r="D87" s="104">
        <v>38389.11540509259</v>
      </c>
      <c r="E87" s="84">
        <v>3618573.6448535086</v>
      </c>
      <c r="F87" s="95">
        <v>2.992990784640744</v>
      </c>
      <c r="J87" s="83"/>
      <c r="K87" s="81"/>
      <c r="L87" s="84"/>
      <c r="M87" s="84"/>
    </row>
    <row r="88" spans="1:13" ht="11.25">
      <c r="A88" s="80"/>
      <c r="B88" s="15"/>
      <c r="C88" s="15" t="s">
        <v>900</v>
      </c>
      <c r="D88" s="104">
        <v>38389.12296296296</v>
      </c>
      <c r="E88" s="84">
        <v>2071880.5053404542</v>
      </c>
      <c r="F88" s="95">
        <v>4.710596004282213</v>
      </c>
      <c r="J88" s="83"/>
      <c r="K88" s="81"/>
      <c r="L88" s="84"/>
      <c r="M88" s="84"/>
    </row>
    <row r="89" spans="1:13" ht="11.25">
      <c r="A89" s="80"/>
      <c r="B89" s="15"/>
      <c r="C89" s="15" t="s">
        <v>712</v>
      </c>
      <c r="D89" s="104">
        <v>38389.130520833336</v>
      </c>
      <c r="E89" s="84">
        <v>1724407.6869651333</v>
      </c>
      <c r="F89" s="95">
        <v>0.5855075012502334</v>
      </c>
      <c r="J89" s="83"/>
      <c r="K89" s="81"/>
      <c r="L89" s="84"/>
      <c r="M89" s="84"/>
    </row>
    <row r="90" spans="1:13" ht="11.25">
      <c r="A90" s="80"/>
      <c r="B90" s="15"/>
      <c r="C90" s="15" t="s">
        <v>746</v>
      </c>
      <c r="D90" s="104">
        <v>38389.13805555556</v>
      </c>
      <c r="E90" s="84">
        <v>1224918.343058859</v>
      </c>
      <c r="F90" s="95">
        <v>1.6367805594979297</v>
      </c>
      <c r="J90" s="83"/>
      <c r="K90" s="81"/>
      <c r="L90" s="84"/>
      <c r="M90" s="84"/>
    </row>
    <row r="91" spans="1:13" ht="11.25">
      <c r="A91" s="80"/>
      <c r="B91" s="15"/>
      <c r="C91" s="15" t="s">
        <v>1046</v>
      </c>
      <c r="D91" s="104">
        <v>38389.14561342593</v>
      </c>
      <c r="E91" s="84">
        <v>1987033.8519403604</v>
      </c>
      <c r="F91" s="95">
        <v>1.0062550827889059</v>
      </c>
      <c r="J91" s="83"/>
      <c r="K91" s="81"/>
      <c r="L91" s="84"/>
      <c r="M91" s="84"/>
    </row>
    <row r="92" spans="1:13" ht="11.25">
      <c r="A92" s="80"/>
      <c r="B92" s="15"/>
      <c r="C92" s="15" t="s">
        <v>1079</v>
      </c>
      <c r="D92" s="104">
        <v>38389.1531712963</v>
      </c>
      <c r="E92" s="84">
        <v>3705301.757089351</v>
      </c>
      <c r="F92" s="95">
        <v>2.125721862233351</v>
      </c>
      <c r="J92" s="83"/>
      <c r="K92" s="81"/>
      <c r="L92" s="84"/>
      <c r="M92" s="84"/>
    </row>
    <row r="93" spans="1:13" ht="11.25">
      <c r="A93" s="80"/>
      <c r="B93" s="15"/>
      <c r="C93" s="15" t="s">
        <v>1044</v>
      </c>
      <c r="D93" s="104">
        <v>38389.16074074074</v>
      </c>
      <c r="E93" s="84">
        <v>2575566.5809437786</v>
      </c>
      <c r="F93" s="95">
        <v>4.807893748698626</v>
      </c>
      <c r="J93" s="83"/>
      <c r="K93" s="81"/>
      <c r="L93" s="84"/>
      <c r="M93" s="84"/>
    </row>
    <row r="94" spans="1:13" ht="11.25">
      <c r="A94" s="80"/>
      <c r="B94" s="15"/>
      <c r="C94" s="15" t="s">
        <v>657</v>
      </c>
      <c r="D94" s="104">
        <v>38389.16831018519</v>
      </c>
      <c r="E94" s="84">
        <v>1891332.9328631773</v>
      </c>
      <c r="F94" s="95">
        <v>1.6720135320019371</v>
      </c>
      <c r="J94" s="83"/>
      <c r="K94" s="81"/>
      <c r="L94" s="84"/>
      <c r="M94" s="84"/>
    </row>
    <row r="95" spans="1:13" ht="11.25">
      <c r="A95" s="80"/>
      <c r="B95" s="15"/>
      <c r="C95" s="15" t="s">
        <v>691</v>
      </c>
      <c r="D95" s="104">
        <v>38389.17585648148</v>
      </c>
      <c r="E95" s="84">
        <v>1736274.9953775823</v>
      </c>
      <c r="F95" s="95">
        <v>2.7501887408765437</v>
      </c>
      <c r="J95" s="83"/>
      <c r="K95" s="81"/>
      <c r="L95" s="84"/>
      <c r="M95" s="84"/>
    </row>
    <row r="96" spans="1:13" ht="11.25">
      <c r="A96" s="80"/>
      <c r="B96" s="15"/>
      <c r="C96" s="15" t="s">
        <v>503</v>
      </c>
      <c r="D96" s="104">
        <v>38389.18341435185</v>
      </c>
      <c r="E96" s="84">
        <v>2036336.2879730186</v>
      </c>
      <c r="F96" s="95">
        <v>2.363060006172675</v>
      </c>
      <c r="J96" s="83"/>
      <c r="K96" s="81"/>
      <c r="L96" s="84"/>
      <c r="M96" s="84"/>
    </row>
    <row r="97" spans="1:6" ht="11.25">
      <c r="A97" s="80"/>
      <c r="B97" s="15"/>
      <c r="C97" s="15" t="s">
        <v>1290</v>
      </c>
      <c r="D97" s="104">
        <v>38389.19097222222</v>
      </c>
      <c r="E97" s="84">
        <v>3751961.136998932</v>
      </c>
      <c r="F97" s="95">
        <v>6.207014726610553</v>
      </c>
    </row>
    <row r="98" spans="1:13" ht="11.25">
      <c r="A98" s="80"/>
      <c r="B98" s="15"/>
      <c r="C98" s="15" t="s">
        <v>1059</v>
      </c>
      <c r="D98" s="104">
        <v>38389.198530092595</v>
      </c>
      <c r="E98" s="84">
        <v>3126987.5783297224</v>
      </c>
      <c r="F98" s="95">
        <v>3.567906227055194</v>
      </c>
      <c r="L98" s="84"/>
      <c r="M98" s="84"/>
    </row>
    <row r="99" spans="1:12" ht="11.25">
      <c r="A99" s="80"/>
      <c r="B99" s="15"/>
      <c r="C99" s="15" t="s">
        <v>381</v>
      </c>
      <c r="D99" s="104">
        <v>38389.206099537034</v>
      </c>
      <c r="E99" s="84">
        <v>1626375.2380484506</v>
      </c>
      <c r="F99" s="95">
        <v>5.306886833981847</v>
      </c>
      <c r="L99" s="84"/>
    </row>
    <row r="100" spans="1:13" ht="11.25">
      <c r="A100" s="80"/>
      <c r="B100" s="15"/>
      <c r="C100" s="15" t="s">
        <v>414</v>
      </c>
      <c r="D100" s="104">
        <v>38389.21365740741</v>
      </c>
      <c r="E100" s="84">
        <v>2217912.1313602435</v>
      </c>
      <c r="F100" s="95">
        <v>2.0800409020909343</v>
      </c>
      <c r="L100" s="84"/>
      <c r="M100" s="76"/>
    </row>
    <row r="101" spans="1:6" ht="11.25">
      <c r="A101" s="80"/>
      <c r="B101" s="15"/>
      <c r="C101" s="15" t="s">
        <v>448</v>
      </c>
      <c r="D101" s="104">
        <v>38389.22121527778</v>
      </c>
      <c r="E101" s="84">
        <v>3350242.1137445625</v>
      </c>
      <c r="F101" s="95">
        <v>3.208179624925271</v>
      </c>
    </row>
    <row r="102" spans="1:13" ht="11.25">
      <c r="A102" s="80"/>
      <c r="B102" s="15"/>
      <c r="C102" s="15" t="s">
        <v>1058</v>
      </c>
      <c r="D102" s="104">
        <v>38389.22877314815</v>
      </c>
      <c r="E102" s="84">
        <v>3517714.8102284055</v>
      </c>
      <c r="F102" s="95">
        <v>6.570045576440613</v>
      </c>
      <c r="J102" s="78"/>
      <c r="K102" s="78"/>
      <c r="L102" s="79"/>
      <c r="M102" s="79"/>
    </row>
    <row r="103" spans="1:13" ht="11.25">
      <c r="A103" s="80"/>
      <c r="B103" s="15"/>
      <c r="C103" s="15" t="s">
        <v>293</v>
      </c>
      <c r="D103" s="104">
        <v>38389.23633101852</v>
      </c>
      <c r="E103" s="15">
        <v>1822557.1703544066</v>
      </c>
      <c r="F103" s="96">
        <v>4.465018947092014</v>
      </c>
      <c r="J103" s="83"/>
      <c r="K103" s="81"/>
      <c r="L103" s="84"/>
      <c r="M103" s="84"/>
    </row>
    <row r="104" spans="1:13" ht="11.25">
      <c r="A104" s="80"/>
      <c r="B104" s="15"/>
      <c r="C104" s="15" t="s">
        <v>1056</v>
      </c>
      <c r="D104" s="104">
        <v>38389.24388888889</v>
      </c>
      <c r="E104" s="15">
        <v>2791372.4738647644</v>
      </c>
      <c r="F104" s="96">
        <v>0.603514347551189</v>
      </c>
      <c r="J104" s="83"/>
      <c r="K104" s="81"/>
      <c r="L104" s="84"/>
      <c r="M104" s="84"/>
    </row>
    <row r="105" spans="1:13" ht="11.25">
      <c r="A105" s="80"/>
      <c r="B105" s="15"/>
      <c r="C105" s="15" t="s">
        <v>360</v>
      </c>
      <c r="D105" s="104">
        <v>38389.25144675926</v>
      </c>
      <c r="E105" s="15">
        <v>1245210.8186742417</v>
      </c>
      <c r="F105" s="96">
        <v>1.9313698663207746</v>
      </c>
      <c r="J105" s="83"/>
      <c r="K105" s="81"/>
      <c r="L105" s="84"/>
      <c r="M105" s="84"/>
    </row>
    <row r="106" spans="1:13" ht="11.25">
      <c r="A106" s="80"/>
      <c r="B106" s="15"/>
      <c r="C106" s="15" t="s">
        <v>172</v>
      </c>
      <c r="D106" s="104">
        <v>38389.258993055555</v>
      </c>
      <c r="E106" s="15">
        <v>1649140.0186559376</v>
      </c>
      <c r="F106" s="96">
        <v>13.474307946772461</v>
      </c>
      <c r="J106" s="83"/>
      <c r="K106" s="81"/>
      <c r="L106" s="84"/>
      <c r="M106" s="84"/>
    </row>
    <row r="107" spans="1:13" ht="11.25">
      <c r="A107" s="80"/>
      <c r="B107" s="15"/>
      <c r="C107" s="15" t="s">
        <v>1154</v>
      </c>
      <c r="D107" s="104">
        <v>38389.2665625</v>
      </c>
      <c r="E107" s="15">
        <v>3937403.1001289575</v>
      </c>
      <c r="F107" s="96">
        <v>1.3267833419235273</v>
      </c>
      <c r="J107" s="83"/>
      <c r="K107" s="81"/>
      <c r="L107" s="84"/>
      <c r="M107" s="84"/>
    </row>
    <row r="108" spans="1:13" ht="11.25">
      <c r="A108" s="80"/>
      <c r="B108" s="15"/>
      <c r="C108" s="15" t="s">
        <v>1057</v>
      </c>
      <c r="D108" s="104">
        <v>38389.27412037037</v>
      </c>
      <c r="E108" s="15">
        <v>1935562.7564782551</v>
      </c>
      <c r="F108" s="96">
        <v>0.34240099905316074</v>
      </c>
      <c r="J108" s="83"/>
      <c r="K108" s="81"/>
      <c r="L108" s="84"/>
      <c r="M108" s="84"/>
    </row>
    <row r="109" spans="1:13" ht="11.25">
      <c r="A109" s="80"/>
      <c r="B109" s="15"/>
      <c r="C109" s="15" t="s">
        <v>1186</v>
      </c>
      <c r="D109" s="104">
        <v>38389.28167824074</v>
      </c>
      <c r="E109" s="15">
        <v>23362.946162323155</v>
      </c>
      <c r="F109" s="96">
        <v>1.8415846160382483</v>
      </c>
      <c r="J109" s="83"/>
      <c r="K109" s="81"/>
      <c r="L109" s="84"/>
      <c r="M109" s="84"/>
    </row>
    <row r="110" spans="1:13" ht="11.25">
      <c r="A110" s="80"/>
      <c r="B110" s="15"/>
      <c r="C110" s="15" t="s">
        <v>1187</v>
      </c>
      <c r="D110" s="104">
        <v>38389.28920138889</v>
      </c>
      <c r="E110" s="15">
        <v>2398247.406392274</v>
      </c>
      <c r="F110" s="96">
        <v>3.996677920884738</v>
      </c>
      <c r="J110" s="83"/>
      <c r="K110" s="81"/>
      <c r="L110" s="84"/>
      <c r="M110" s="84"/>
    </row>
    <row r="111" spans="1:13" ht="11.25">
      <c r="A111" s="80"/>
      <c r="B111" s="15"/>
      <c r="C111" s="15" t="s">
        <v>114</v>
      </c>
      <c r="D111" s="104">
        <v>38389.296747685185</v>
      </c>
      <c r="E111" s="15">
        <v>3743608.026421569</v>
      </c>
      <c r="F111" s="96">
        <v>3.44504624184311</v>
      </c>
      <c r="J111" s="83"/>
      <c r="K111" s="81"/>
      <c r="L111" s="84"/>
      <c r="M111" s="84"/>
    </row>
    <row r="112" spans="1:13" ht="11.25">
      <c r="A112" s="80"/>
      <c r="B112" s="15"/>
      <c r="C112" s="15" t="s">
        <v>1153</v>
      </c>
      <c r="D112" s="104">
        <v>38389.30430555555</v>
      </c>
      <c r="E112" s="15">
        <v>4076430.3476067614</v>
      </c>
      <c r="F112" s="96">
        <v>1.5850251189177604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1205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1206</v>
      </c>
      <c r="D119" s="104" t="s">
        <v>1207</v>
      </c>
      <c r="E119" s="15" t="s">
        <v>1208</v>
      </c>
      <c r="F119" s="96" t="s">
        <v>1216</v>
      </c>
      <c r="J119" s="83"/>
      <c r="K119" s="81"/>
      <c r="L119" s="84"/>
      <c r="M119" s="84"/>
    </row>
    <row r="120" spans="1:13" ht="11.25">
      <c r="A120" s="80" t="s">
        <v>1285</v>
      </c>
      <c r="B120" s="15"/>
      <c r="C120" s="15" t="s">
        <v>1212</v>
      </c>
      <c r="D120" s="104">
        <v>38389.07351851852</v>
      </c>
      <c r="E120" s="15">
        <v>22603.846630114203</v>
      </c>
      <c r="F120" s="96">
        <v>3.3252373941124818</v>
      </c>
      <c r="J120" s="83"/>
      <c r="K120" s="81"/>
      <c r="L120" s="84"/>
      <c r="M120" s="84"/>
    </row>
    <row r="121" spans="1:13" ht="11.25">
      <c r="A121" s="80"/>
      <c r="B121" s="15"/>
      <c r="C121" s="15" t="s">
        <v>1085</v>
      </c>
      <c r="D121" s="104">
        <v>38389.08106481482</v>
      </c>
      <c r="E121" s="15">
        <v>116.25547361858946</v>
      </c>
      <c r="F121" s="96">
        <v>41.925118707133514</v>
      </c>
      <c r="J121" s="83"/>
      <c r="K121" s="81"/>
      <c r="L121" s="84"/>
      <c r="M121" s="84"/>
    </row>
    <row r="122" spans="1:13" ht="11.25">
      <c r="A122" s="80"/>
      <c r="B122" s="15"/>
      <c r="C122" s="15" t="s">
        <v>1086</v>
      </c>
      <c r="D122" s="104">
        <v>38389.08861111111</v>
      </c>
      <c r="E122" s="15">
        <v>1114.504969144452</v>
      </c>
      <c r="F122" s="96">
        <v>6.381581986662006</v>
      </c>
      <c r="J122" s="83"/>
      <c r="K122" s="81"/>
      <c r="L122" s="84"/>
      <c r="M122" s="84"/>
    </row>
    <row r="123" spans="1:13" ht="11.25">
      <c r="A123" s="80"/>
      <c r="B123" s="15"/>
      <c r="C123" s="15" t="s">
        <v>1045</v>
      </c>
      <c r="D123" s="104">
        <v>38389.09615740741</v>
      </c>
      <c r="E123" s="15">
        <v>21424.12231874068</v>
      </c>
      <c r="F123" s="96">
        <v>2.5560921635206726</v>
      </c>
      <c r="J123" s="83"/>
      <c r="K123" s="81"/>
      <c r="L123" s="84"/>
      <c r="M123" s="84"/>
    </row>
    <row r="124" spans="1:13" ht="11.25">
      <c r="A124" s="80"/>
      <c r="B124" s="15"/>
      <c r="C124" s="15" t="s">
        <v>1078</v>
      </c>
      <c r="D124" s="104">
        <v>38389.10372685185</v>
      </c>
      <c r="E124" s="84">
        <v>213.2406763033623</v>
      </c>
      <c r="F124" s="95">
        <v>8.89921102105278</v>
      </c>
      <c r="J124" s="83"/>
      <c r="K124" s="81"/>
      <c r="L124" s="84"/>
      <c r="M124" s="84"/>
    </row>
    <row r="125" spans="1:13" ht="11.25">
      <c r="A125" s="80"/>
      <c r="B125" s="15"/>
      <c r="C125" s="15" t="s">
        <v>833</v>
      </c>
      <c r="D125" s="104">
        <v>38389.111296296294</v>
      </c>
      <c r="E125" s="84">
        <v>466.6287499767705</v>
      </c>
      <c r="F125" s="95">
        <v>22.56313689867324</v>
      </c>
      <c r="J125" s="83"/>
      <c r="K125" s="81"/>
      <c r="L125" s="84"/>
      <c r="M125" s="84"/>
    </row>
    <row r="126" spans="1:13" ht="11.25">
      <c r="A126" s="80"/>
      <c r="B126" s="15"/>
      <c r="C126" s="15" t="s">
        <v>1042</v>
      </c>
      <c r="D126" s="104">
        <v>38389.118842592594</v>
      </c>
      <c r="E126" s="84">
        <v>22447.980082921833</v>
      </c>
      <c r="F126" s="95">
        <v>1.0207883545562626</v>
      </c>
      <c r="J126" s="83"/>
      <c r="K126" s="81"/>
      <c r="L126" s="84"/>
      <c r="M126" s="84"/>
    </row>
    <row r="127" spans="1:13" ht="11.25">
      <c r="A127" s="80"/>
      <c r="B127" s="15"/>
      <c r="C127" s="15" t="s">
        <v>900</v>
      </c>
      <c r="D127" s="104">
        <v>38389.12642361111</v>
      </c>
      <c r="E127" s="84">
        <v>1687.132834138205</v>
      </c>
      <c r="F127" s="95">
        <v>12.252776201032443</v>
      </c>
      <c r="J127" s="83"/>
      <c r="K127" s="81"/>
      <c r="L127" s="84"/>
      <c r="M127" s="84"/>
    </row>
    <row r="128" spans="1:13" ht="11.25">
      <c r="A128" s="80"/>
      <c r="B128" s="15"/>
      <c r="C128" s="15" t="s">
        <v>712</v>
      </c>
      <c r="D128" s="104">
        <v>38389.13396990741</v>
      </c>
      <c r="E128" s="84">
        <v>1745.8451049699393</v>
      </c>
      <c r="F128" s="95">
        <v>7.169346427929289</v>
      </c>
      <c r="L128" s="84"/>
      <c r="M128" s="76"/>
    </row>
    <row r="129" spans="1:6" ht="11.25">
      <c r="A129" s="80"/>
      <c r="B129" s="15"/>
      <c r="C129" s="15" t="s">
        <v>746</v>
      </c>
      <c r="D129" s="104">
        <v>38389.14150462963</v>
      </c>
      <c r="E129" s="84">
        <v>4230.296386076156</v>
      </c>
      <c r="F129" s="95">
        <v>2.294591285023064</v>
      </c>
    </row>
    <row r="130" spans="1:13" ht="11.25">
      <c r="A130" s="80"/>
      <c r="B130" s="15"/>
      <c r="C130" s="15" t="s">
        <v>1046</v>
      </c>
      <c r="D130" s="104">
        <v>38389.1490625</v>
      </c>
      <c r="E130" s="84">
        <v>54851.124259762066</v>
      </c>
      <c r="F130" s="95">
        <v>3.713927067288854</v>
      </c>
      <c r="J130" s="78"/>
      <c r="K130" s="78"/>
      <c r="L130" s="79"/>
      <c r="M130" s="79"/>
    </row>
    <row r="131" spans="1:13" ht="11.25">
      <c r="A131" s="80"/>
      <c r="B131" s="15"/>
      <c r="C131" s="15" t="s">
        <v>1079</v>
      </c>
      <c r="D131" s="104">
        <v>38389.15663194445</v>
      </c>
      <c r="E131" s="84">
        <v>20864.447271635017</v>
      </c>
      <c r="F131" s="95">
        <v>3.232668996415845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1044</v>
      </c>
      <c r="D132" s="104">
        <v>38389.16420138889</v>
      </c>
      <c r="E132" s="84">
        <v>124.27323813586821</v>
      </c>
      <c r="F132" s="95">
        <v>28.51313764918435</v>
      </c>
      <c r="J132" s="83"/>
      <c r="K132" s="81"/>
      <c r="L132" s="84"/>
      <c r="M132" s="84"/>
    </row>
    <row r="133" spans="1:13" ht="11.25">
      <c r="A133" s="80"/>
      <c r="B133" s="15"/>
      <c r="C133" s="15" t="s">
        <v>657</v>
      </c>
      <c r="D133" s="104">
        <v>38389.17175925926</v>
      </c>
      <c r="E133" s="84">
        <v>1053.3765461651715</v>
      </c>
      <c r="F133" s="95">
        <v>5.218506032655005</v>
      </c>
      <c r="J133" s="83"/>
      <c r="K133" s="81"/>
      <c r="L133" s="84"/>
      <c r="M133" s="84"/>
    </row>
    <row r="134" spans="1:13" ht="11.25">
      <c r="A134" s="80"/>
      <c r="B134" s="15"/>
      <c r="C134" s="15" t="s">
        <v>691</v>
      </c>
      <c r="D134" s="104">
        <v>38389.17931712963</v>
      </c>
      <c r="E134" s="84">
        <v>1103.990795487915</v>
      </c>
      <c r="F134" s="95">
        <v>5.655717745339327</v>
      </c>
      <c r="J134" s="83"/>
      <c r="K134" s="81"/>
      <c r="L134" s="84"/>
      <c r="M134" s="84"/>
    </row>
    <row r="135" spans="1:13" ht="11.25">
      <c r="A135" s="80"/>
      <c r="B135" s="15"/>
      <c r="C135" s="15" t="s">
        <v>503</v>
      </c>
      <c r="D135" s="104">
        <v>38389.186875</v>
      </c>
      <c r="E135" s="84">
        <v>504.9084398974717</v>
      </c>
      <c r="F135" s="95">
        <v>5.919605074837046</v>
      </c>
      <c r="J135" s="83"/>
      <c r="K135" s="81"/>
      <c r="L135" s="84"/>
      <c r="M135" s="84"/>
    </row>
    <row r="136" spans="1:13" ht="11.25">
      <c r="A136" s="80"/>
      <c r="B136" s="15"/>
      <c r="C136" s="15" t="s">
        <v>1290</v>
      </c>
      <c r="D136" s="104">
        <v>38389.1944212963</v>
      </c>
      <c r="E136" s="84">
        <v>19982.752961885504</v>
      </c>
      <c r="F136" s="95">
        <v>2.0212961392464437</v>
      </c>
      <c r="J136" s="83"/>
      <c r="K136" s="81"/>
      <c r="L136" s="84"/>
      <c r="M136" s="84"/>
    </row>
    <row r="137" spans="1:13" ht="11.25">
      <c r="A137" s="80"/>
      <c r="B137" s="15"/>
      <c r="C137" s="15" t="s">
        <v>1059</v>
      </c>
      <c r="D137" s="104">
        <v>38389.202002314814</v>
      </c>
      <c r="E137" s="84">
        <v>690.0213475656144</v>
      </c>
      <c r="F137" s="95">
        <v>8.7692000774875</v>
      </c>
      <c r="J137" s="83"/>
      <c r="K137" s="81"/>
      <c r="L137" s="84"/>
      <c r="M137" s="84"/>
    </row>
    <row r="138" spans="1:13" ht="11.25">
      <c r="A138" s="80"/>
      <c r="B138" s="15"/>
      <c r="C138" s="15" t="s">
        <v>381</v>
      </c>
      <c r="D138" s="104">
        <v>38389.209548611114</v>
      </c>
      <c r="E138" s="84">
        <v>898.9921840104403</v>
      </c>
      <c r="F138" s="95">
        <v>5.367574466703804</v>
      </c>
      <c r="J138" s="83"/>
      <c r="K138" s="81"/>
      <c r="L138" s="84"/>
      <c r="M138" s="84"/>
    </row>
    <row r="139" spans="1:13" ht="11.25">
      <c r="A139" s="80"/>
      <c r="B139" s="15"/>
      <c r="C139" s="15" t="s">
        <v>414</v>
      </c>
      <c r="D139" s="104">
        <v>38389.21711805555</v>
      </c>
      <c r="E139" s="84">
        <v>760.513409960335</v>
      </c>
      <c r="F139" s="95">
        <v>8.771476235142991</v>
      </c>
      <c r="J139" s="83"/>
      <c r="K139" s="81"/>
      <c r="L139" s="84"/>
      <c r="M139" s="84"/>
    </row>
    <row r="140" spans="1:13" ht="11.25">
      <c r="A140" s="80"/>
      <c r="B140" s="15"/>
      <c r="C140" s="15" t="s">
        <v>448</v>
      </c>
      <c r="D140" s="104">
        <v>38389.22467592593</v>
      </c>
      <c r="E140" s="84">
        <v>16976.74892942946</v>
      </c>
      <c r="F140" s="95">
        <v>3.0901804605292416</v>
      </c>
      <c r="J140" s="83"/>
      <c r="K140" s="81"/>
      <c r="L140" s="84"/>
      <c r="M140" s="84"/>
    </row>
    <row r="141" spans="1:13" ht="11.25">
      <c r="A141" s="80"/>
      <c r="B141" s="15"/>
      <c r="C141" s="15" t="s">
        <v>1058</v>
      </c>
      <c r="D141" s="104">
        <v>38389.23222222222</v>
      </c>
      <c r="E141" s="84">
        <v>18082.933419014247</v>
      </c>
      <c r="F141" s="95">
        <v>3.343624763234473</v>
      </c>
      <c r="J141" s="83"/>
      <c r="K141" s="81"/>
      <c r="L141" s="84"/>
      <c r="M141" s="84"/>
    </row>
    <row r="142" spans="1:13" ht="11.25">
      <c r="A142" s="80"/>
      <c r="B142" s="15"/>
      <c r="C142" s="15" t="s">
        <v>293</v>
      </c>
      <c r="D142" s="104">
        <v>38389.23979166667</v>
      </c>
      <c r="E142" s="84">
        <v>666.4199692826521</v>
      </c>
      <c r="F142" s="95">
        <v>13.830512388139418</v>
      </c>
      <c r="J142" s="83"/>
      <c r="K142" s="81"/>
      <c r="L142" s="84"/>
      <c r="M142" s="84"/>
    </row>
    <row r="143" spans="1:13" ht="11.25">
      <c r="A143" s="80"/>
      <c r="B143" s="15"/>
      <c r="C143" s="15" t="s">
        <v>1056</v>
      </c>
      <c r="D143" s="104">
        <v>38389.24733796297</v>
      </c>
      <c r="E143" s="84">
        <v>295.11489011098035</v>
      </c>
      <c r="F143" s="95">
        <v>34.691092246273364</v>
      </c>
      <c r="J143" s="83"/>
      <c r="K143" s="81"/>
      <c r="L143" s="84"/>
      <c r="M143" s="84"/>
    </row>
    <row r="144" spans="1:13" ht="11.25">
      <c r="A144" s="80"/>
      <c r="B144" s="15"/>
      <c r="C144" s="15" t="s">
        <v>360</v>
      </c>
      <c r="D144" s="104">
        <v>38389.254895833335</v>
      </c>
      <c r="E144" s="84">
        <v>857.973798324569</v>
      </c>
      <c r="F144" s="95">
        <v>7.238907403530033</v>
      </c>
      <c r="J144" s="83"/>
      <c r="K144" s="81"/>
      <c r="L144" s="84"/>
      <c r="M144" s="84"/>
    </row>
    <row r="145" spans="1:13" ht="11.25">
      <c r="A145" s="80"/>
      <c r="B145" s="15"/>
      <c r="C145" s="15" t="s">
        <v>172</v>
      </c>
      <c r="D145" s="104">
        <v>38389.262453703705</v>
      </c>
      <c r="E145" s="84">
        <v>525.74404748783</v>
      </c>
      <c r="F145" s="95">
        <v>5.444338792853215</v>
      </c>
      <c r="J145" s="83"/>
      <c r="K145" s="81"/>
      <c r="L145" s="84"/>
      <c r="M145" s="84"/>
    </row>
    <row r="146" spans="1:13" ht="11.25">
      <c r="A146" s="80"/>
      <c r="B146" s="15"/>
      <c r="C146" s="15" t="s">
        <v>1154</v>
      </c>
      <c r="D146" s="104">
        <v>38389.27002314815</v>
      </c>
      <c r="E146" s="84">
        <v>18754.33506001939</v>
      </c>
      <c r="F146" s="95">
        <v>6.073851669217403</v>
      </c>
      <c r="J146" s="83"/>
      <c r="K146" s="81"/>
      <c r="L146" s="84"/>
      <c r="M146" s="84"/>
    </row>
    <row r="147" spans="1:13" ht="11.25">
      <c r="A147" s="80"/>
      <c r="B147" s="15"/>
      <c r="C147" s="15" t="s">
        <v>1057</v>
      </c>
      <c r="D147" s="104">
        <v>38389.27758101852</v>
      </c>
      <c r="E147" s="84">
        <v>50376.9344798154</v>
      </c>
      <c r="F147" s="95">
        <v>9.299194666058506</v>
      </c>
      <c r="J147" s="83"/>
      <c r="K147" s="81"/>
      <c r="L147" s="84"/>
      <c r="M147" s="84"/>
    </row>
    <row r="148" spans="1:13" ht="11.25">
      <c r="A148" s="80"/>
      <c r="B148" s="15"/>
      <c r="C148" s="15" t="s">
        <v>1186</v>
      </c>
      <c r="D148" s="104">
        <v>38389.28511574074</v>
      </c>
      <c r="E148" s="84">
        <v>128.99630843717455</v>
      </c>
      <c r="F148" s="95">
        <v>73.10945329447873</v>
      </c>
      <c r="J148" s="83"/>
      <c r="K148" s="81"/>
      <c r="L148" s="84"/>
      <c r="M148" s="84"/>
    </row>
    <row r="149" spans="1:13" ht="11.25">
      <c r="A149" s="80"/>
      <c r="B149" s="15"/>
      <c r="C149" s="15" t="s">
        <v>1187</v>
      </c>
      <c r="D149" s="104">
        <v>38389.292650462965</v>
      </c>
      <c r="E149" s="84">
        <v>167.91905489275007</v>
      </c>
      <c r="F149" s="95">
        <v>38.77499266293635</v>
      </c>
      <c r="J149" s="83"/>
      <c r="K149" s="81"/>
      <c r="L149" s="84"/>
      <c r="M149" s="84"/>
    </row>
    <row r="150" spans="1:13" ht="11.25">
      <c r="A150" s="80"/>
      <c r="B150" s="15"/>
      <c r="C150" s="15" t="s">
        <v>114</v>
      </c>
      <c r="D150" s="104">
        <v>38389.30019675926</v>
      </c>
      <c r="E150" s="84">
        <v>21287.125660106944</v>
      </c>
      <c r="F150" s="95">
        <v>2.3087616374306856</v>
      </c>
      <c r="J150" s="83"/>
      <c r="K150" s="81"/>
      <c r="L150" s="84"/>
      <c r="M150" s="84"/>
    </row>
    <row r="151" spans="1:13" ht="11.25">
      <c r="A151" s="80"/>
      <c r="B151" s="15"/>
      <c r="C151" s="15" t="s">
        <v>1153</v>
      </c>
      <c r="D151" s="104">
        <v>38389.307754629626</v>
      </c>
      <c r="E151" s="84">
        <v>18448.56230396634</v>
      </c>
      <c r="F151" s="95">
        <v>9.10551579247952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1205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1206</v>
      </c>
      <c r="D158" s="105" t="s">
        <v>1207</v>
      </c>
      <c r="E158" s="84" t="s">
        <v>1208</v>
      </c>
      <c r="F158" s="95" t="s">
        <v>1216</v>
      </c>
      <c r="J158" s="83"/>
      <c r="K158" s="81"/>
      <c r="L158" s="84"/>
      <c r="M158" s="84"/>
    </row>
    <row r="159" spans="1:6" ht="11.25">
      <c r="A159" s="80" t="s">
        <v>1221</v>
      </c>
      <c r="B159" s="15"/>
      <c r="C159" s="15" t="s">
        <v>1212</v>
      </c>
      <c r="D159" s="105">
        <v>38389.07074074074</v>
      </c>
      <c r="E159" s="84">
        <v>703507.7087289924</v>
      </c>
      <c r="F159" s="95">
        <v>1.0791329791652469</v>
      </c>
    </row>
    <row r="160" spans="1:13" ht="11.25">
      <c r="A160" s="80"/>
      <c r="B160" s="15"/>
      <c r="C160" s="15" t="s">
        <v>1085</v>
      </c>
      <c r="D160" s="105">
        <v>38389.07829861111</v>
      </c>
      <c r="E160" s="84">
        <v>1116.3307164815842</v>
      </c>
      <c r="F160" s="95">
        <v>6.371535561465765</v>
      </c>
      <c r="L160" s="84"/>
      <c r="M160" s="84"/>
    </row>
    <row r="161" spans="1:12" ht="11.25">
      <c r="A161" s="80"/>
      <c r="B161" s="15"/>
      <c r="C161" s="15" t="s">
        <v>1086</v>
      </c>
      <c r="D161" s="105">
        <v>38389.08584490741</v>
      </c>
      <c r="E161" s="84">
        <v>870805.067908846</v>
      </c>
      <c r="F161" s="95">
        <v>10.038060494825846</v>
      </c>
      <c r="L161" s="84"/>
    </row>
    <row r="162" spans="1:13" ht="11.25">
      <c r="A162" s="80"/>
      <c r="B162" s="15"/>
      <c r="C162" s="15" t="s">
        <v>1045</v>
      </c>
      <c r="D162" s="105">
        <v>38389.09339120371</v>
      </c>
      <c r="E162" s="84">
        <v>699206.3061232029</v>
      </c>
      <c r="F162" s="95">
        <v>3.975751890123786</v>
      </c>
      <c r="L162" s="84"/>
      <c r="M162" s="76"/>
    </row>
    <row r="163" spans="1:6" ht="11.25">
      <c r="A163" s="80"/>
      <c r="B163" s="15"/>
      <c r="C163" s="15" t="s">
        <v>1078</v>
      </c>
      <c r="D163" s="105">
        <v>38389.100960648146</v>
      </c>
      <c r="E163" s="84">
        <v>4320540.081803712</v>
      </c>
      <c r="F163" s="95">
        <v>3.4804958233512635</v>
      </c>
    </row>
    <row r="164" spans="1:13" ht="11.25">
      <c r="A164" s="80"/>
      <c r="B164" s="15"/>
      <c r="C164" s="15" t="s">
        <v>833</v>
      </c>
      <c r="D164" s="105">
        <v>38389.108506944445</v>
      </c>
      <c r="E164" s="84">
        <v>1957469.0551331243</v>
      </c>
      <c r="F164" s="95">
        <v>2.0076986269218953</v>
      </c>
      <c r="J164" s="78"/>
      <c r="K164" s="78"/>
      <c r="L164" s="79"/>
      <c r="M164" s="79"/>
    </row>
    <row r="165" spans="1:13" ht="11.25">
      <c r="A165" s="80"/>
      <c r="B165" s="15"/>
      <c r="C165" s="15" t="s">
        <v>1042</v>
      </c>
      <c r="D165" s="105">
        <v>38389.11607638889</v>
      </c>
      <c r="E165" s="84">
        <v>667518.1027990525</v>
      </c>
      <c r="F165" s="95">
        <v>1.6041415595416941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900</v>
      </c>
      <c r="D166" s="105">
        <v>38389.12363425926</v>
      </c>
      <c r="E166" s="84">
        <v>2035746.971954975</v>
      </c>
      <c r="F166" s="95">
        <v>0.609912900915436</v>
      </c>
      <c r="J166" s="83"/>
      <c r="K166" s="81"/>
      <c r="L166" s="84"/>
      <c r="M166" s="84"/>
    </row>
    <row r="167" spans="1:13" ht="11.25">
      <c r="A167" s="80"/>
      <c r="B167" s="15"/>
      <c r="C167" s="15" t="s">
        <v>712</v>
      </c>
      <c r="D167" s="105">
        <v>38389.13119212963</v>
      </c>
      <c r="E167" s="84">
        <v>1061200.590712665</v>
      </c>
      <c r="F167" s="95">
        <v>1.803586051673727</v>
      </c>
      <c r="J167" s="83"/>
      <c r="K167" s="81"/>
      <c r="L167" s="84"/>
      <c r="M167" s="84"/>
    </row>
    <row r="168" spans="1:13" ht="11.25">
      <c r="A168" s="80"/>
      <c r="B168" s="15"/>
      <c r="C168" s="15" t="s">
        <v>746</v>
      </c>
      <c r="D168" s="105">
        <v>38389.13872685185</v>
      </c>
      <c r="E168" s="84">
        <v>357562.37055038864</v>
      </c>
      <c r="F168" s="95">
        <v>1.7412182165838888</v>
      </c>
      <c r="J168" s="83"/>
      <c r="K168" s="81"/>
      <c r="L168" s="84"/>
      <c r="M168" s="84"/>
    </row>
    <row r="169" spans="1:13" ht="11.25">
      <c r="A169" s="80"/>
      <c r="B169" s="15"/>
      <c r="C169" s="15" t="s">
        <v>1046</v>
      </c>
      <c r="D169" s="105">
        <v>38389.1462962963</v>
      </c>
      <c r="E169" s="84">
        <v>347276.7587335968</v>
      </c>
      <c r="F169" s="95">
        <v>0.7900410947127326</v>
      </c>
      <c r="J169" s="83"/>
      <c r="K169" s="81"/>
      <c r="L169" s="84"/>
      <c r="M169" s="84"/>
    </row>
    <row r="170" spans="1:13" ht="11.25">
      <c r="A170" s="80"/>
      <c r="B170" s="15"/>
      <c r="C170" s="15" t="s">
        <v>1079</v>
      </c>
      <c r="D170" s="105">
        <v>38389.15385416667</v>
      </c>
      <c r="E170" s="84">
        <v>691251.340751714</v>
      </c>
      <c r="F170" s="95">
        <v>1.572337493687045</v>
      </c>
      <c r="J170" s="83"/>
      <c r="K170" s="81"/>
      <c r="L170" s="84"/>
      <c r="M170" s="84"/>
    </row>
    <row r="171" spans="1:13" ht="11.25">
      <c r="A171" s="80"/>
      <c r="B171" s="15"/>
      <c r="C171" s="15" t="s">
        <v>1044</v>
      </c>
      <c r="D171" s="105">
        <v>38389.161412037036</v>
      </c>
      <c r="E171" s="84">
        <v>4702984.857073055</v>
      </c>
      <c r="F171" s="95">
        <v>0.6905158540251031</v>
      </c>
      <c r="J171" s="83"/>
      <c r="K171" s="81"/>
      <c r="L171" s="84"/>
      <c r="M171" s="84"/>
    </row>
    <row r="172" spans="1:13" ht="11.25">
      <c r="A172" s="80"/>
      <c r="B172" s="15"/>
      <c r="C172" s="15" t="s">
        <v>657</v>
      </c>
      <c r="D172" s="105">
        <v>38389.16898148148</v>
      </c>
      <c r="E172" s="84">
        <v>806633.989603638</v>
      </c>
      <c r="F172" s="95">
        <v>2.3856333891923702</v>
      </c>
      <c r="J172" s="83"/>
      <c r="K172" s="81"/>
      <c r="L172" s="84"/>
      <c r="M172" s="84"/>
    </row>
    <row r="173" spans="1:13" ht="11.25">
      <c r="A173" s="80"/>
      <c r="B173" s="15"/>
      <c r="C173" s="15" t="s">
        <v>691</v>
      </c>
      <c r="D173" s="105">
        <v>38389.17653935185</v>
      </c>
      <c r="E173" s="84">
        <v>738763.4452331488</v>
      </c>
      <c r="F173" s="95">
        <v>4.143343918602757</v>
      </c>
      <c r="J173" s="83"/>
      <c r="K173" s="81"/>
      <c r="L173" s="84"/>
      <c r="M173" s="84"/>
    </row>
    <row r="174" spans="1:13" ht="11.25">
      <c r="A174" s="80"/>
      <c r="B174" s="15"/>
      <c r="C174" s="15" t="s">
        <v>503</v>
      </c>
      <c r="D174" s="105">
        <v>38389.18409722222</v>
      </c>
      <c r="E174" s="84">
        <v>1026796.0832077384</v>
      </c>
      <c r="F174" s="95">
        <v>3.988383250300131</v>
      </c>
      <c r="J174" s="83"/>
      <c r="K174" s="81"/>
      <c r="L174" s="84"/>
      <c r="M174" s="84"/>
    </row>
    <row r="175" spans="1:13" ht="11.25">
      <c r="A175" s="80"/>
      <c r="B175" s="15"/>
      <c r="C175" s="15" t="s">
        <v>1290</v>
      </c>
      <c r="D175" s="105">
        <v>38389.19164351852</v>
      </c>
      <c r="E175" s="84">
        <v>655029.1444812027</v>
      </c>
      <c r="F175" s="95">
        <v>5.066736159004631</v>
      </c>
      <c r="J175" s="83"/>
      <c r="K175" s="81"/>
      <c r="L175" s="84"/>
      <c r="M175" s="84"/>
    </row>
    <row r="176" spans="1:13" ht="11.25">
      <c r="A176" s="80"/>
      <c r="B176" s="15"/>
      <c r="C176" s="15" t="s">
        <v>1059</v>
      </c>
      <c r="D176" s="105">
        <v>38389.19920138889</v>
      </c>
      <c r="E176" s="84">
        <v>807480.2783439183</v>
      </c>
      <c r="F176" s="95">
        <v>2.3523000423696456</v>
      </c>
      <c r="J176" s="83"/>
      <c r="K176" s="81"/>
      <c r="L176" s="84"/>
      <c r="M176" s="84"/>
    </row>
    <row r="177" spans="1:13" ht="11.25">
      <c r="A177" s="80"/>
      <c r="B177" s="15"/>
      <c r="C177" s="15" t="s">
        <v>381</v>
      </c>
      <c r="D177" s="105">
        <v>38389.206782407404</v>
      </c>
      <c r="E177" s="84">
        <v>948033.5477848016</v>
      </c>
      <c r="F177" s="95">
        <v>0.9801859684603725</v>
      </c>
      <c r="J177" s="83"/>
      <c r="K177" s="81"/>
      <c r="L177" s="84"/>
      <c r="M177" s="84"/>
    </row>
    <row r="178" spans="1:13" ht="11.25">
      <c r="A178" s="80"/>
      <c r="B178" s="15"/>
      <c r="C178" s="15" t="s">
        <v>414</v>
      </c>
      <c r="D178" s="105">
        <v>38389.21434027778</v>
      </c>
      <c r="E178" s="84">
        <v>1094246.721985414</v>
      </c>
      <c r="F178" s="95">
        <v>2.25937408103921</v>
      </c>
      <c r="J178" s="83"/>
      <c r="K178" s="81"/>
      <c r="L178" s="84"/>
      <c r="M178" s="84"/>
    </row>
    <row r="179" spans="1:13" ht="11.25">
      <c r="A179" s="80"/>
      <c r="B179" s="15"/>
      <c r="C179" s="15" t="s">
        <v>448</v>
      </c>
      <c r="D179" s="105">
        <v>38389.22189814815</v>
      </c>
      <c r="E179" s="84">
        <v>594064.9049854827</v>
      </c>
      <c r="F179" s="95">
        <v>1.0821725801665314</v>
      </c>
      <c r="J179" s="83"/>
      <c r="K179" s="81"/>
      <c r="L179" s="84"/>
      <c r="M179" s="84"/>
    </row>
    <row r="180" spans="1:13" ht="11.25">
      <c r="A180" s="80"/>
      <c r="B180" s="15"/>
      <c r="C180" s="15" t="s">
        <v>1058</v>
      </c>
      <c r="D180" s="105">
        <v>38389.22945601852</v>
      </c>
      <c r="E180" s="84">
        <v>602747.9820143781</v>
      </c>
      <c r="F180" s="95">
        <v>0.515689074355407</v>
      </c>
      <c r="J180" s="83"/>
      <c r="K180" s="81"/>
      <c r="L180" s="84"/>
      <c r="M180" s="84"/>
    </row>
    <row r="181" spans="1:13" ht="11.25">
      <c r="A181" s="80"/>
      <c r="B181" s="15"/>
      <c r="C181" s="15" t="s">
        <v>293</v>
      </c>
      <c r="D181" s="105">
        <v>38389.23701388889</v>
      </c>
      <c r="E181" s="84">
        <v>758618.4890987707</v>
      </c>
      <c r="F181" s="95">
        <v>1.4591255314942462</v>
      </c>
      <c r="J181" s="83"/>
      <c r="K181" s="81"/>
      <c r="L181" s="84"/>
      <c r="M181" s="84"/>
    </row>
    <row r="182" spans="1:13" ht="11.25">
      <c r="A182" s="80"/>
      <c r="B182" s="15"/>
      <c r="C182" s="15" t="s">
        <v>1056</v>
      </c>
      <c r="D182" s="105">
        <v>38389.244571759256</v>
      </c>
      <c r="E182" s="84">
        <v>4404329.698813863</v>
      </c>
      <c r="F182" s="95">
        <v>2.3403740503563926</v>
      </c>
      <c r="J182" s="83"/>
      <c r="K182" s="81"/>
      <c r="L182" s="84"/>
      <c r="M182" s="84"/>
    </row>
    <row r="183" spans="1:13" ht="11.25">
      <c r="A183" s="80"/>
      <c r="B183" s="15"/>
      <c r="C183" s="15" t="s">
        <v>360</v>
      </c>
      <c r="D183" s="105">
        <v>38389.25212962963</v>
      </c>
      <c r="E183" s="84">
        <v>531271.109707528</v>
      </c>
      <c r="F183" s="95">
        <v>2.1472251474316133</v>
      </c>
      <c r="J183" s="83"/>
      <c r="K183" s="81"/>
      <c r="L183" s="84"/>
      <c r="M183" s="84"/>
    </row>
    <row r="184" spans="1:13" ht="11.25">
      <c r="A184" s="80"/>
      <c r="B184" s="15"/>
      <c r="C184" s="15" t="s">
        <v>172</v>
      </c>
      <c r="D184" s="105">
        <v>38389.259675925925</v>
      </c>
      <c r="E184" s="84">
        <v>851036.6583411567</v>
      </c>
      <c r="F184" s="95">
        <v>6.356558983206171</v>
      </c>
      <c r="J184" s="83"/>
      <c r="K184" s="81"/>
      <c r="L184" s="84"/>
      <c r="M184" s="84"/>
    </row>
    <row r="185" spans="1:13" ht="11.25">
      <c r="A185" s="80"/>
      <c r="B185" s="15"/>
      <c r="C185" s="15" t="s">
        <v>1154</v>
      </c>
      <c r="D185" s="105">
        <v>38389.267233796294</v>
      </c>
      <c r="E185" s="84">
        <v>660899.6325315785</v>
      </c>
      <c r="F185" s="95">
        <v>4.338010038785422</v>
      </c>
      <c r="J185" s="83"/>
      <c r="K185" s="81"/>
      <c r="L185" s="84"/>
      <c r="M185" s="84"/>
    </row>
    <row r="186" spans="1:13" ht="11.25">
      <c r="A186" s="80"/>
      <c r="B186" s="15"/>
      <c r="C186" s="74" t="s">
        <v>1057</v>
      </c>
      <c r="D186" s="105">
        <v>38389.27480324074</v>
      </c>
      <c r="E186" s="84">
        <v>341789.49338731135</v>
      </c>
      <c r="F186" s="95">
        <v>1.9756463974847989</v>
      </c>
      <c r="J186" s="83"/>
      <c r="K186" s="81"/>
      <c r="L186" s="84"/>
      <c r="M186" s="84"/>
    </row>
    <row r="187" spans="1:13" ht="11.25">
      <c r="A187" s="80"/>
      <c r="C187" s="74" t="s">
        <v>1186</v>
      </c>
      <c r="D187" s="105">
        <v>38389.28234953704</v>
      </c>
      <c r="E187" s="74">
        <v>528.1202672050338</v>
      </c>
      <c r="F187" s="97">
        <v>9.65436219179768</v>
      </c>
      <c r="J187" s="83"/>
      <c r="K187" s="81"/>
      <c r="L187" s="84"/>
      <c r="M187" s="84"/>
    </row>
    <row r="188" spans="1:13" ht="11.25">
      <c r="A188" s="80"/>
      <c r="C188" s="74" t="s">
        <v>1187</v>
      </c>
      <c r="D188" s="105">
        <v>38389.28988425926</v>
      </c>
      <c r="E188" s="74">
        <v>4184726.838721316</v>
      </c>
      <c r="F188" s="97">
        <v>5.378022992114772</v>
      </c>
      <c r="J188" s="83"/>
      <c r="K188" s="81"/>
      <c r="L188" s="84"/>
      <c r="M188" s="84"/>
    </row>
    <row r="189" spans="1:13" ht="11.25">
      <c r="A189" s="80"/>
      <c r="C189" s="74" t="s">
        <v>114</v>
      </c>
      <c r="D189" s="105">
        <v>38389.297418981485</v>
      </c>
      <c r="E189" s="74">
        <v>624598.4611666998</v>
      </c>
      <c r="F189" s="97">
        <v>2.0567044764860576</v>
      </c>
      <c r="J189" s="83"/>
      <c r="K189" s="81"/>
      <c r="L189" s="84"/>
      <c r="M189" s="84"/>
    </row>
    <row r="190" spans="1:13" ht="11.25">
      <c r="A190" s="80"/>
      <c r="C190" s="74" t="s">
        <v>1153</v>
      </c>
      <c r="D190" s="105">
        <v>38389.304976851854</v>
      </c>
      <c r="E190" s="74">
        <v>695684.0452424749</v>
      </c>
      <c r="F190" s="97">
        <v>3.838526837385177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1205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1206</v>
      </c>
      <c r="D197" s="105" t="s">
        <v>1207</v>
      </c>
      <c r="E197" s="74" t="s">
        <v>1208</v>
      </c>
      <c r="F197" s="97" t="s">
        <v>1216</v>
      </c>
    </row>
    <row r="198" spans="1:13" ht="11.25">
      <c r="A198" s="80" t="s">
        <v>1222</v>
      </c>
      <c r="C198" s="74" t="s">
        <v>1212</v>
      </c>
      <c r="D198" s="105">
        <v>38389.069386574076</v>
      </c>
      <c r="E198" s="74">
        <v>359455.2009398142</v>
      </c>
      <c r="F198" s="97">
        <v>3.3138529394908094</v>
      </c>
      <c r="J198" s="78"/>
      <c r="K198" s="78"/>
      <c r="L198" s="79"/>
      <c r="M198" s="79"/>
    </row>
    <row r="199" spans="1:13" ht="11.25">
      <c r="A199" s="80"/>
      <c r="C199" s="74" t="s">
        <v>1085</v>
      </c>
      <c r="D199" s="105">
        <v>38389.07695601852</v>
      </c>
      <c r="E199" s="74">
        <v>25531.045418821275</v>
      </c>
      <c r="F199" s="97">
        <v>2.153545699228856</v>
      </c>
      <c r="H199" s="82"/>
      <c r="J199" s="83"/>
      <c r="K199" s="81"/>
      <c r="L199" s="84"/>
      <c r="M199" s="84"/>
    </row>
    <row r="200" spans="1:13" ht="11.25">
      <c r="A200" s="80"/>
      <c r="C200" s="74" t="s">
        <v>1086</v>
      </c>
      <c r="D200" s="105">
        <v>38389.084502314814</v>
      </c>
      <c r="E200" s="74">
        <v>355831.33224773407</v>
      </c>
      <c r="F200" s="97">
        <v>1.6757827440780586</v>
      </c>
      <c r="J200" s="83"/>
      <c r="K200" s="81"/>
      <c r="L200" s="84"/>
      <c r="M200" s="84"/>
    </row>
    <row r="201" spans="1:13" ht="11.25">
      <c r="A201" s="80"/>
      <c r="C201" s="74" t="s">
        <v>1045</v>
      </c>
      <c r="D201" s="105">
        <v>38389.09204861111</v>
      </c>
      <c r="E201" s="74">
        <v>347792.7902100856</v>
      </c>
      <c r="F201" s="97">
        <v>3.3355933832210733</v>
      </c>
      <c r="J201" s="83"/>
      <c r="K201" s="81"/>
      <c r="L201" s="84"/>
      <c r="M201" s="84"/>
    </row>
    <row r="202" spans="1:13" ht="11.25">
      <c r="A202" s="80"/>
      <c r="C202" s="74" t="s">
        <v>1078</v>
      </c>
      <c r="D202" s="105">
        <v>38389.09960648148</v>
      </c>
      <c r="E202" s="74">
        <v>258387.24483474094</v>
      </c>
      <c r="F202" s="97">
        <v>3.928895712277158</v>
      </c>
      <c r="J202" s="83"/>
      <c r="K202" s="81"/>
      <c r="L202" s="84"/>
      <c r="M202" s="84"/>
    </row>
    <row r="203" spans="1:13" ht="11.25">
      <c r="A203" s="80"/>
      <c r="C203" s="74" t="s">
        <v>833</v>
      </c>
      <c r="D203" s="105">
        <v>38389.10716435185</v>
      </c>
      <c r="E203" s="74">
        <v>270512.09655714035</v>
      </c>
      <c r="F203" s="97">
        <v>1.0415243531572087</v>
      </c>
      <c r="J203" s="83"/>
      <c r="K203" s="81"/>
      <c r="L203" s="84"/>
      <c r="M203" s="84"/>
    </row>
    <row r="204" spans="1:13" ht="11.25">
      <c r="A204" s="80"/>
      <c r="C204" s="74" t="s">
        <v>1042</v>
      </c>
      <c r="D204" s="105">
        <v>38389.1147337963</v>
      </c>
      <c r="E204" s="74">
        <v>341934.9132491747</v>
      </c>
      <c r="F204" s="97">
        <v>3.7147603723504092</v>
      </c>
      <c r="J204" s="83"/>
      <c r="K204" s="81"/>
      <c r="L204" s="84"/>
      <c r="M204" s="84"/>
    </row>
    <row r="205" spans="1:13" ht="11.25">
      <c r="A205" s="80"/>
      <c r="C205" s="74" t="s">
        <v>900</v>
      </c>
      <c r="D205" s="105">
        <v>38389.12228009259</v>
      </c>
      <c r="E205" s="74">
        <v>241799.80236204463</v>
      </c>
      <c r="F205" s="97">
        <v>0.7491373049280378</v>
      </c>
      <c r="J205" s="83"/>
      <c r="K205" s="81"/>
      <c r="L205" s="84"/>
      <c r="M205" s="84"/>
    </row>
    <row r="206" spans="1:13" ht="11.25">
      <c r="A206" s="80"/>
      <c r="C206" s="74" t="s">
        <v>712</v>
      </c>
      <c r="D206" s="105">
        <v>38389.129849537036</v>
      </c>
      <c r="E206" s="74">
        <v>219960.61372566223</v>
      </c>
      <c r="F206" s="97">
        <v>3.904245668952823</v>
      </c>
      <c r="J206" s="83"/>
      <c r="K206" s="81"/>
      <c r="L206" s="84"/>
      <c r="M206" s="84"/>
    </row>
    <row r="207" spans="1:13" ht="11.25">
      <c r="A207" s="80"/>
      <c r="C207" s="74" t="s">
        <v>746</v>
      </c>
      <c r="D207" s="105">
        <v>38389.137395833335</v>
      </c>
      <c r="E207" s="74">
        <v>160604.0550040404</v>
      </c>
      <c r="F207" s="97">
        <v>3.0883348847171215</v>
      </c>
      <c r="J207" s="83"/>
      <c r="K207" s="81"/>
      <c r="L207" s="84"/>
      <c r="M207" s="84"/>
    </row>
    <row r="208" spans="1:13" ht="11.25">
      <c r="A208" s="80"/>
      <c r="C208" s="74" t="s">
        <v>1046</v>
      </c>
      <c r="D208" s="105">
        <v>38389.14494212963</v>
      </c>
      <c r="E208" s="74">
        <v>237376.0238103072</v>
      </c>
      <c r="F208" s="97">
        <v>2.0615758887802667</v>
      </c>
      <c r="J208" s="83"/>
      <c r="K208" s="81"/>
      <c r="L208" s="84"/>
      <c r="M208" s="84"/>
    </row>
    <row r="209" spans="1:13" ht="11.25">
      <c r="A209" s="80"/>
      <c r="C209" s="74" t="s">
        <v>1079</v>
      </c>
      <c r="D209" s="105">
        <v>38389.1525</v>
      </c>
      <c r="E209" s="74">
        <v>361382.33591620123</v>
      </c>
      <c r="F209" s="97">
        <v>0.648798348268592</v>
      </c>
      <c r="J209" s="83"/>
      <c r="K209" s="81"/>
      <c r="L209" s="84"/>
      <c r="M209" s="84"/>
    </row>
    <row r="210" spans="1:13" ht="11.25">
      <c r="A210" s="80"/>
      <c r="C210" s="74" t="s">
        <v>1044</v>
      </c>
      <c r="D210" s="105">
        <v>38389.16006944444</v>
      </c>
      <c r="E210" s="74">
        <v>261662.43330780667</v>
      </c>
      <c r="F210" s="97">
        <v>3.1146110761577837</v>
      </c>
      <c r="J210" s="83"/>
      <c r="K210" s="81"/>
      <c r="L210" s="84"/>
      <c r="M210" s="84"/>
    </row>
    <row r="211" spans="1:13" ht="11.25">
      <c r="A211" s="80"/>
      <c r="C211" s="74" t="s">
        <v>657</v>
      </c>
      <c r="D211" s="105">
        <v>38389.16762731481</v>
      </c>
      <c r="E211" s="74">
        <v>264655.46522744495</v>
      </c>
      <c r="F211" s="97">
        <v>2.906902496260254</v>
      </c>
      <c r="J211" s="83"/>
      <c r="K211" s="81"/>
      <c r="L211" s="84"/>
      <c r="M211" s="84"/>
    </row>
    <row r="212" spans="1:13" ht="11.25">
      <c r="A212" s="80"/>
      <c r="C212" s="74" t="s">
        <v>691</v>
      </c>
      <c r="D212" s="105">
        <v>38389.17518518519</v>
      </c>
      <c r="E212" s="74">
        <v>211040.2063786189</v>
      </c>
      <c r="F212" s="97">
        <v>7.020826592731994</v>
      </c>
      <c r="J212" s="83"/>
      <c r="K212" s="81"/>
      <c r="L212" s="84"/>
      <c r="M212" s="84"/>
    </row>
    <row r="213" spans="1:13" ht="11.25">
      <c r="A213" s="80"/>
      <c r="C213" s="74" t="s">
        <v>503</v>
      </c>
      <c r="D213" s="105">
        <v>38389.18274305556</v>
      </c>
      <c r="E213" s="74">
        <v>250490.07019607228</v>
      </c>
      <c r="F213" s="97">
        <v>4.503409498294732</v>
      </c>
      <c r="J213" s="83"/>
      <c r="K213" s="81"/>
      <c r="L213" s="84"/>
      <c r="M213" s="84"/>
    </row>
    <row r="214" spans="1:13" ht="11.25">
      <c r="A214" s="80"/>
      <c r="C214" s="74" t="s">
        <v>1290</v>
      </c>
      <c r="D214" s="105">
        <v>38389.190300925926</v>
      </c>
      <c r="E214" s="74">
        <v>360634.2969597181</v>
      </c>
      <c r="F214" s="97">
        <v>1.737512409206089</v>
      </c>
      <c r="J214" s="83"/>
      <c r="K214" s="81"/>
      <c r="L214" s="84"/>
      <c r="M214" s="84"/>
    </row>
    <row r="215" spans="1:13" ht="11.25">
      <c r="A215" s="80"/>
      <c r="C215" s="74" t="s">
        <v>1059</v>
      </c>
      <c r="D215" s="105">
        <v>38389.197858796295</v>
      </c>
      <c r="E215" s="74">
        <v>357421.5879920324</v>
      </c>
      <c r="F215" s="97">
        <v>5.8652328819668025</v>
      </c>
      <c r="J215" s="83"/>
      <c r="K215" s="81"/>
      <c r="L215" s="84"/>
      <c r="M215" s="84"/>
    </row>
    <row r="216" spans="1:13" ht="11.25">
      <c r="A216" s="80"/>
      <c r="C216" s="74" t="s">
        <v>381</v>
      </c>
      <c r="D216" s="105">
        <v>38389.20542824074</v>
      </c>
      <c r="E216" s="74">
        <v>210885.7050833702</v>
      </c>
      <c r="F216" s="97">
        <v>4.863815021342487</v>
      </c>
      <c r="J216" s="83"/>
      <c r="K216" s="81"/>
      <c r="L216" s="84"/>
      <c r="M216" s="84"/>
    </row>
    <row r="217" spans="1:13" ht="11.25">
      <c r="A217" s="80"/>
      <c r="C217" s="74" t="s">
        <v>414</v>
      </c>
      <c r="D217" s="105">
        <v>38389.21298611111</v>
      </c>
      <c r="E217" s="74">
        <v>152183.09906784692</v>
      </c>
      <c r="F217" s="97">
        <v>4.266895326469439</v>
      </c>
      <c r="J217" s="83"/>
      <c r="K217" s="81"/>
      <c r="L217" s="84"/>
      <c r="M217" s="84"/>
    </row>
    <row r="218" spans="1:13" ht="11.25">
      <c r="A218" s="80"/>
      <c r="C218" s="74" t="s">
        <v>448</v>
      </c>
      <c r="D218" s="105">
        <v>38389.220555555556</v>
      </c>
      <c r="E218" s="74">
        <v>313028.1032818158</v>
      </c>
      <c r="F218" s="97">
        <v>1.9950050421218049</v>
      </c>
      <c r="J218" s="83"/>
      <c r="K218" s="81"/>
      <c r="L218" s="84"/>
      <c r="M218" s="84"/>
    </row>
    <row r="219" spans="1:13" ht="11.25">
      <c r="A219" s="80"/>
      <c r="C219" s="74" t="s">
        <v>1058</v>
      </c>
      <c r="D219" s="105">
        <v>38389.228101851855</v>
      </c>
      <c r="E219" s="74">
        <v>357360.53384780884</v>
      </c>
      <c r="F219" s="97">
        <v>8.237207541898487</v>
      </c>
      <c r="J219" s="83"/>
      <c r="K219" s="81"/>
      <c r="L219" s="84"/>
      <c r="M219" s="84"/>
    </row>
    <row r="220" spans="1:13" ht="11.25">
      <c r="A220" s="80"/>
      <c r="C220" s="74" t="s">
        <v>293</v>
      </c>
      <c r="D220" s="105">
        <v>38389.235659722224</v>
      </c>
      <c r="E220" s="74">
        <v>287463.22786490124</v>
      </c>
      <c r="F220" s="97">
        <v>2.5495967308311975</v>
      </c>
      <c r="J220" s="83"/>
      <c r="K220" s="81"/>
      <c r="L220" s="84"/>
      <c r="M220" s="84"/>
    </row>
    <row r="221" spans="1:13" ht="11.25">
      <c r="A221" s="80"/>
      <c r="C221" s="74" t="s">
        <v>1056</v>
      </c>
      <c r="D221" s="105">
        <v>38389.24321759259</v>
      </c>
      <c r="E221" s="74">
        <v>289694.4685686429</v>
      </c>
      <c r="F221" s="97">
        <v>4.514170093413799</v>
      </c>
      <c r="J221" s="83"/>
      <c r="K221" s="81"/>
      <c r="L221" s="84"/>
      <c r="M221" s="84"/>
    </row>
    <row r="222" spans="1:13" ht="11.25">
      <c r="A222" s="80"/>
      <c r="C222" s="74" t="s">
        <v>360</v>
      </c>
      <c r="D222" s="105">
        <v>38389.25077546296</v>
      </c>
      <c r="E222" s="74">
        <v>185002.9482646783</v>
      </c>
      <c r="F222" s="97">
        <v>1.0906979757098958</v>
      </c>
      <c r="J222" s="83"/>
      <c r="K222" s="81"/>
      <c r="L222" s="84"/>
      <c r="M222" s="84"/>
    </row>
    <row r="223" spans="1:13" ht="11.25">
      <c r="A223" s="80"/>
      <c r="C223" s="74" t="s">
        <v>172</v>
      </c>
      <c r="D223" s="105">
        <v>38389.25832175926</v>
      </c>
      <c r="E223" s="74">
        <v>249521.06605807942</v>
      </c>
      <c r="F223" s="97">
        <v>1.3773416010410537</v>
      </c>
      <c r="J223" s="83"/>
      <c r="K223" s="81"/>
      <c r="L223" s="84"/>
      <c r="M223" s="84"/>
    </row>
    <row r="224" spans="1:13" ht="11.25">
      <c r="A224" s="80"/>
      <c r="C224" s="74" t="s">
        <v>1154</v>
      </c>
      <c r="D224" s="105">
        <v>38389.26587962963</v>
      </c>
      <c r="E224" s="74">
        <v>355324.1777381897</v>
      </c>
      <c r="F224" s="97">
        <v>3.8734563933388415</v>
      </c>
      <c r="J224" s="83"/>
      <c r="K224" s="81"/>
      <c r="L224" s="84"/>
      <c r="M224" s="84"/>
    </row>
    <row r="225" spans="1:13" ht="11.25">
      <c r="A225" s="80"/>
      <c r="C225" s="74" t="s">
        <v>1057</v>
      </c>
      <c r="D225" s="105">
        <v>38389.27344907408</v>
      </c>
      <c r="E225" s="74">
        <v>230976.00882252055</v>
      </c>
      <c r="F225" s="97">
        <v>5.31126270986789</v>
      </c>
      <c r="J225" s="83"/>
      <c r="K225" s="81"/>
      <c r="L225" s="84"/>
      <c r="M225" s="84"/>
    </row>
    <row r="226" spans="1:13" ht="11.25">
      <c r="A226" s="80"/>
      <c r="C226" s="74" t="s">
        <v>1186</v>
      </c>
      <c r="D226" s="105">
        <v>38389.28099537037</v>
      </c>
      <c r="E226" s="74">
        <v>28368.827209711075</v>
      </c>
      <c r="F226" s="97">
        <v>1.520208900977047</v>
      </c>
      <c r="J226" s="83"/>
      <c r="K226" s="81"/>
      <c r="L226" s="84"/>
      <c r="M226" s="84"/>
    </row>
    <row r="227" spans="1:6" ht="11.25">
      <c r="A227" s="80"/>
      <c r="C227" s="74" t="s">
        <v>1187</v>
      </c>
      <c r="D227" s="105">
        <v>38389.28853009259</v>
      </c>
      <c r="E227" s="74">
        <v>253353.37886277837</v>
      </c>
      <c r="F227" s="97">
        <v>3.1025638138338416</v>
      </c>
    </row>
    <row r="228" spans="1:13" ht="11.25">
      <c r="A228" s="80"/>
      <c r="C228" s="74" t="s">
        <v>114</v>
      </c>
      <c r="D228" s="105">
        <v>38389.29607638889</v>
      </c>
      <c r="E228" s="74">
        <v>350589.48774274194</v>
      </c>
      <c r="F228" s="97">
        <v>1.4686176143536904</v>
      </c>
      <c r="H228" s="83"/>
      <c r="M228" s="77"/>
    </row>
    <row r="229" spans="1:6" ht="11.25">
      <c r="A229" s="80"/>
      <c r="C229" s="74" t="s">
        <v>1153</v>
      </c>
      <c r="D229" s="105">
        <v>38389.303622685184</v>
      </c>
      <c r="E229" s="74">
        <v>395776.6477135023</v>
      </c>
      <c r="F229" s="97">
        <v>3.6424142133178616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1205</v>
      </c>
    </row>
    <row r="234" ht="11.25">
      <c r="A234" s="80"/>
    </row>
    <row r="235" ht="11.25">
      <c r="A235" s="80"/>
    </row>
    <row r="236" spans="1:6" ht="11.25">
      <c r="A236" s="80"/>
      <c r="C236" s="74" t="s">
        <v>1206</v>
      </c>
      <c r="D236" s="105" t="s">
        <v>1207</v>
      </c>
      <c r="E236" s="74" t="s">
        <v>1208</v>
      </c>
      <c r="F236" s="97" t="s">
        <v>1216</v>
      </c>
    </row>
    <row r="237" spans="1:6" ht="11.25">
      <c r="A237" s="80" t="s">
        <v>1198</v>
      </c>
      <c r="C237" s="74" t="s">
        <v>1212</v>
      </c>
      <c r="D237" s="105">
        <v>38389.07300925926</v>
      </c>
      <c r="E237" s="74">
        <v>420768.8046256701</v>
      </c>
      <c r="F237" s="97">
        <v>1.6116927457197583</v>
      </c>
    </row>
    <row r="238" spans="1:6" ht="11.25">
      <c r="A238" s="80"/>
      <c r="C238" s="74" t="s">
        <v>1085</v>
      </c>
      <c r="D238" s="105">
        <v>38389.08056712963</v>
      </c>
      <c r="E238" s="74">
        <v>7022.254442801388</v>
      </c>
      <c r="F238" s="97">
        <v>2.465400580571968</v>
      </c>
    </row>
    <row r="239" spans="1:6" ht="11.25">
      <c r="A239" s="80"/>
      <c r="C239" s="74" t="s">
        <v>1086</v>
      </c>
      <c r="D239" s="105">
        <v>38389.088125</v>
      </c>
      <c r="E239" s="74">
        <v>333502.98854652984</v>
      </c>
      <c r="F239" s="97">
        <v>1.8509176093666913</v>
      </c>
    </row>
    <row r="240" spans="1:6" ht="11.25">
      <c r="A240" s="80"/>
      <c r="C240" s="74" t="s">
        <v>1045</v>
      </c>
      <c r="D240" s="105">
        <v>38389.095671296294</v>
      </c>
      <c r="E240" s="74">
        <v>400273.2394591967</v>
      </c>
      <c r="F240" s="97">
        <v>2.7535103191638894</v>
      </c>
    </row>
    <row r="241" spans="1:6" ht="11.25">
      <c r="A241" s="80"/>
      <c r="C241" s="74" t="s">
        <v>1078</v>
      </c>
      <c r="D241" s="105">
        <v>38389.10322916666</v>
      </c>
      <c r="E241" s="74">
        <v>10890.540749068063</v>
      </c>
      <c r="F241" s="97">
        <v>0.6426944867610465</v>
      </c>
    </row>
    <row r="242" spans="1:6" ht="11.25">
      <c r="A242" s="80"/>
      <c r="C242" s="74" t="s">
        <v>833</v>
      </c>
      <c r="D242" s="105">
        <v>38389.11078703704</v>
      </c>
      <c r="E242" s="74">
        <v>187089.14047455788</v>
      </c>
      <c r="F242" s="97">
        <v>0.3192087010771326</v>
      </c>
    </row>
    <row r="243" spans="1:6" ht="11.25">
      <c r="A243" s="80"/>
      <c r="C243" s="74" t="s">
        <v>1042</v>
      </c>
      <c r="D243" s="105">
        <v>38389.11834490741</v>
      </c>
      <c r="E243" s="74">
        <v>411393.89196904446</v>
      </c>
      <c r="F243" s="97">
        <v>1.0544472737517983</v>
      </c>
    </row>
    <row r="244" spans="1:6" ht="11.25">
      <c r="A244" s="80"/>
      <c r="C244" s="74" t="s">
        <v>900</v>
      </c>
      <c r="D244" s="105">
        <v>38389.125925925924</v>
      </c>
      <c r="E244" s="74">
        <v>140864.6045926412</v>
      </c>
      <c r="F244" s="97">
        <v>2.3292452078262538</v>
      </c>
    </row>
    <row r="245" spans="1:6" ht="11.25">
      <c r="A245" s="80"/>
      <c r="C245" s="74" t="s">
        <v>712</v>
      </c>
      <c r="D245" s="105">
        <v>38389.133472222224</v>
      </c>
      <c r="E245" s="74">
        <v>297831.97989368497</v>
      </c>
      <c r="F245" s="97">
        <v>2.7044604021616907</v>
      </c>
    </row>
    <row r="246" spans="1:6" ht="11.25">
      <c r="A246" s="80"/>
      <c r="C246" s="74" t="s">
        <v>746</v>
      </c>
      <c r="D246" s="105">
        <v>38389.14100694445</v>
      </c>
      <c r="E246" s="74">
        <v>826965.4194971721</v>
      </c>
      <c r="F246" s="97">
        <v>0.8395715091796248</v>
      </c>
    </row>
    <row r="247" spans="1:6" ht="11.25">
      <c r="A247" s="80"/>
      <c r="C247" s="74" t="s">
        <v>1046</v>
      </c>
      <c r="D247" s="105">
        <v>38389.148564814815</v>
      </c>
      <c r="E247" s="74">
        <v>566343.7578627274</v>
      </c>
      <c r="F247" s="97">
        <v>5.024730859191933</v>
      </c>
    </row>
    <row r="248" spans="1:6" ht="11.25">
      <c r="A248" s="80"/>
      <c r="C248" s="74" t="s">
        <v>1079</v>
      </c>
      <c r="D248" s="105">
        <v>38389.156122685185</v>
      </c>
      <c r="E248" s="74">
        <v>385293.5000406889</v>
      </c>
      <c r="F248" s="97">
        <v>4.020510612328616</v>
      </c>
    </row>
    <row r="249" spans="1:6" ht="11.25">
      <c r="A249" s="80"/>
      <c r="C249" s="74" t="s">
        <v>1044</v>
      </c>
      <c r="D249" s="105">
        <v>38389.16369212963</v>
      </c>
      <c r="E249" s="74">
        <v>7194.7976845105495</v>
      </c>
      <c r="F249" s="97">
        <v>2.255563518374105</v>
      </c>
    </row>
    <row r="250" spans="1:6" ht="11.25">
      <c r="A250" s="80"/>
      <c r="C250" s="74" t="s">
        <v>657</v>
      </c>
      <c r="D250" s="105">
        <v>38389.171261574076</v>
      </c>
      <c r="E250" s="74">
        <v>459531.4835052496</v>
      </c>
      <c r="F250" s="97">
        <v>0.9430506223202768</v>
      </c>
    </row>
    <row r="251" spans="1:6" ht="11.25">
      <c r="A251" s="80"/>
      <c r="C251" s="74" t="s">
        <v>691</v>
      </c>
      <c r="D251" s="105">
        <v>38389.178819444445</v>
      </c>
      <c r="E251" s="74">
        <v>419260.3728006693</v>
      </c>
      <c r="F251" s="97">
        <v>5.950402194222948</v>
      </c>
    </row>
    <row r="252" spans="1:6" ht="11.25">
      <c r="A252" s="80"/>
      <c r="C252" s="74" t="s">
        <v>503</v>
      </c>
      <c r="D252" s="105">
        <v>38389.186377314814</v>
      </c>
      <c r="E252" s="74">
        <v>276401.0096503894</v>
      </c>
      <c r="F252" s="97">
        <v>3.257295002311592</v>
      </c>
    </row>
    <row r="253" spans="1:6" ht="11.25">
      <c r="A253" s="80"/>
      <c r="C253" s="74" t="s">
        <v>1290</v>
      </c>
      <c r="D253" s="105">
        <v>38389.193923611114</v>
      </c>
      <c r="E253" s="74">
        <v>402116.00239038526</v>
      </c>
      <c r="F253" s="97">
        <v>5.454162689336969</v>
      </c>
    </row>
    <row r="254" spans="1:6" ht="11.25">
      <c r="A254" s="80"/>
      <c r="C254" s="74" t="s">
        <v>1059</v>
      </c>
      <c r="D254" s="105">
        <v>38389.20150462963</v>
      </c>
      <c r="E254" s="74">
        <v>289462.71997912665</v>
      </c>
      <c r="F254" s="97">
        <v>1.7458551412916494</v>
      </c>
    </row>
    <row r="255" spans="1:6" ht="11.25">
      <c r="A255" s="80"/>
      <c r="C255" s="74" t="s">
        <v>381</v>
      </c>
      <c r="D255" s="105">
        <v>38389.20905092593</v>
      </c>
      <c r="E255" s="74">
        <v>243921.87127447128</v>
      </c>
      <c r="F255" s="97">
        <v>1.7604488927839745</v>
      </c>
    </row>
    <row r="256" spans="1:6" ht="11.25">
      <c r="A256" s="80"/>
      <c r="C256" s="74" t="s">
        <v>414</v>
      </c>
      <c r="D256" s="105">
        <v>38389.21662037037</v>
      </c>
      <c r="E256" s="74">
        <v>279926.68164809485</v>
      </c>
      <c r="F256" s="97">
        <v>3.4987092961613913</v>
      </c>
    </row>
    <row r="257" spans="1:6" ht="11.25">
      <c r="A257" s="80"/>
      <c r="C257" s="74" t="s">
        <v>448</v>
      </c>
      <c r="D257" s="105">
        <v>38389.22416666667</v>
      </c>
      <c r="E257" s="74">
        <v>332383.6515987714</v>
      </c>
      <c r="F257" s="97">
        <v>2.22572043583854</v>
      </c>
    </row>
    <row r="258" spans="1:6" ht="11.25">
      <c r="A258" s="80"/>
      <c r="C258" s="74" t="s">
        <v>1058</v>
      </c>
      <c r="D258" s="105">
        <v>38389.231724537036</v>
      </c>
      <c r="E258" s="74">
        <v>349832.996012846</v>
      </c>
      <c r="F258" s="97">
        <v>2.068216550832673</v>
      </c>
    </row>
    <row r="259" spans="1:6" ht="11.25">
      <c r="A259" s="80"/>
      <c r="C259" s="74" t="s">
        <v>293</v>
      </c>
      <c r="D259" s="105">
        <v>38389.239282407405</v>
      </c>
      <c r="E259" s="74">
        <v>362533.2045737896</v>
      </c>
      <c r="F259" s="97">
        <v>6.259278979524773</v>
      </c>
    </row>
    <row r="260" spans="1:6" ht="11.25">
      <c r="A260" s="80"/>
      <c r="C260" s="74" t="s">
        <v>1056</v>
      </c>
      <c r="D260" s="105">
        <v>38389.24684027778</v>
      </c>
      <c r="E260" s="74">
        <v>13826.525033225615</v>
      </c>
      <c r="F260" s="97">
        <v>0.7650402762773837</v>
      </c>
    </row>
    <row r="261" spans="1:6" ht="11.25">
      <c r="A261" s="80"/>
      <c r="C261" s="74" t="s">
        <v>360</v>
      </c>
      <c r="D261" s="105">
        <v>38389.25439814815</v>
      </c>
      <c r="E261" s="74">
        <v>526466.9243696525</v>
      </c>
      <c r="F261" s="97">
        <v>2.6921024203858646</v>
      </c>
    </row>
    <row r="262" spans="1:6" ht="11.25">
      <c r="A262" s="80"/>
      <c r="C262" s="74" t="s">
        <v>172</v>
      </c>
      <c r="D262" s="105">
        <v>38389.26195601852</v>
      </c>
      <c r="E262" s="74">
        <v>395307.58459393063</v>
      </c>
      <c r="F262" s="97">
        <v>3.1476808873311146</v>
      </c>
    </row>
    <row r="263" spans="1:6" ht="11.25">
      <c r="A263" s="80"/>
      <c r="C263" s="74" t="s">
        <v>1154</v>
      </c>
      <c r="D263" s="105">
        <v>38389.26951388889</v>
      </c>
      <c r="E263" s="74">
        <v>349778.14121071494</v>
      </c>
      <c r="F263" s="97">
        <v>2.654481455942672</v>
      </c>
    </row>
    <row r="264" spans="1:6" ht="11.25">
      <c r="A264" s="80"/>
      <c r="C264" s="74" t="s">
        <v>1057</v>
      </c>
      <c r="D264" s="105">
        <v>38389.27707175926</v>
      </c>
      <c r="E264" s="74">
        <v>580958.4821122482</v>
      </c>
      <c r="F264" s="97">
        <v>4.041606792714538</v>
      </c>
    </row>
    <row r="265" spans="1:6" ht="11.25">
      <c r="A265" s="80"/>
      <c r="C265" s="74" t="s">
        <v>1186</v>
      </c>
      <c r="D265" s="105">
        <v>38389.28461805556</v>
      </c>
      <c r="E265" s="74">
        <v>6607.86091761291</v>
      </c>
      <c r="F265" s="97">
        <v>3.4525379567827397</v>
      </c>
    </row>
    <row r="266" spans="1:6" ht="11.25">
      <c r="A266" s="80"/>
      <c r="C266" s="74" t="s">
        <v>1187</v>
      </c>
      <c r="D266" s="105">
        <v>38389.29215277778</v>
      </c>
      <c r="E266" s="74">
        <v>7711.902786438664</v>
      </c>
      <c r="F266" s="97">
        <v>0.8507928245802242</v>
      </c>
    </row>
    <row r="267" spans="1:6" ht="11.25">
      <c r="A267" s="80"/>
      <c r="C267" s="74" t="s">
        <v>114</v>
      </c>
      <c r="D267" s="105">
        <v>38389.29969907407</v>
      </c>
      <c r="E267" s="74">
        <v>435831.4373399416</v>
      </c>
      <c r="F267" s="97">
        <v>3.893888761617278</v>
      </c>
    </row>
    <row r="268" spans="1:6" ht="11.25">
      <c r="A268" s="80"/>
      <c r="C268" s="74" t="s">
        <v>1153</v>
      </c>
      <c r="D268" s="105">
        <v>38389.30725694444</v>
      </c>
      <c r="E268" s="74">
        <v>379835.77466154215</v>
      </c>
      <c r="F268" s="97">
        <v>2.0473933254577488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1205</v>
      </c>
    </row>
    <row r="273" ht="11.25">
      <c r="A273" s="80"/>
    </row>
    <row r="274" ht="11.25">
      <c r="A274" s="80"/>
    </row>
    <row r="275" spans="1:6" ht="11.25">
      <c r="A275" s="80"/>
      <c r="C275" s="74" t="s">
        <v>1206</v>
      </c>
      <c r="D275" s="105" t="s">
        <v>1207</v>
      </c>
      <c r="E275" s="74" t="s">
        <v>1208</v>
      </c>
      <c r="F275" s="97" t="s">
        <v>1216</v>
      </c>
    </row>
    <row r="276" spans="1:6" ht="11.25">
      <c r="A276" s="80" t="s">
        <v>1047</v>
      </c>
      <c r="C276" s="74" t="s">
        <v>1212</v>
      </c>
      <c r="D276" s="105">
        <v>38389.06821759259</v>
      </c>
      <c r="E276" s="74">
        <v>154.19871956792355</v>
      </c>
      <c r="F276" s="97">
        <v>33.71365784310883</v>
      </c>
    </row>
    <row r="277" spans="1:6" ht="11.25">
      <c r="A277" s="80"/>
      <c r="C277" s="74" t="s">
        <v>1085</v>
      </c>
      <c r="D277" s="105">
        <v>38389.07581018518</v>
      </c>
      <c r="E277" s="74">
        <v>29.775806631284055</v>
      </c>
      <c r="F277" s="97">
        <v>32.739816007740465</v>
      </c>
    </row>
    <row r="278" spans="1:6" ht="11.25">
      <c r="A278" s="80"/>
      <c r="C278" s="74" t="s">
        <v>1086</v>
      </c>
      <c r="D278" s="105">
        <v>38389.083344907405</v>
      </c>
      <c r="E278" s="74">
        <v>13.783821478414945</v>
      </c>
      <c r="F278" s="97">
        <v>269.80782083343087</v>
      </c>
    </row>
    <row r="279" spans="1:6" ht="11.25">
      <c r="A279" s="80"/>
      <c r="C279" s="74" t="s">
        <v>1045</v>
      </c>
      <c r="D279" s="105">
        <v>38389.090891203705</v>
      </c>
      <c r="E279" s="74">
        <v>179.76427184722442</v>
      </c>
      <c r="F279" s="97">
        <v>14.484416024473342</v>
      </c>
    </row>
    <row r="280" spans="1:6" ht="11.25">
      <c r="A280" s="80"/>
      <c r="C280" s="74" t="s">
        <v>1078</v>
      </c>
      <c r="D280" s="105">
        <v>38389.098449074074</v>
      </c>
      <c r="E280" s="74">
        <v>3.4002081244590334</v>
      </c>
      <c r="F280" s="97">
        <v>605.4922411315991</v>
      </c>
    </row>
    <row r="281" spans="1:6" ht="11.25">
      <c r="A281" s="80"/>
      <c r="C281" s="74" t="s">
        <v>833</v>
      </c>
      <c r="D281" s="105">
        <v>38389.10600694444</v>
      </c>
      <c r="E281" s="74">
        <v>19.599097188547216</v>
      </c>
      <c r="F281" s="97">
        <v>91.07754523838985</v>
      </c>
    </row>
    <row r="282" spans="1:6" ht="11.25">
      <c r="A282" s="80"/>
      <c r="C282" s="74" t="s">
        <v>1042</v>
      </c>
      <c r="D282" s="105">
        <v>38389.11357638889</v>
      </c>
      <c r="E282" s="74">
        <v>184.86484782462304</v>
      </c>
      <c r="F282" s="97">
        <v>5.638769727288203</v>
      </c>
    </row>
    <row r="283" spans="1:6" ht="11.25">
      <c r="A283" s="80"/>
      <c r="C283" s="74" t="s">
        <v>900</v>
      </c>
      <c r="D283" s="105">
        <v>38389.12112268519</v>
      </c>
      <c r="E283" s="74">
        <v>18.16877676938976</v>
      </c>
      <c r="F283" s="97">
        <v>65.39566409784729</v>
      </c>
    </row>
    <row r="284" spans="1:6" ht="11.25">
      <c r="A284" s="80"/>
      <c r="C284" s="74" t="s">
        <v>712</v>
      </c>
      <c r="D284" s="105">
        <v>38389.12869212963</v>
      </c>
      <c r="E284" s="74">
        <v>53.428384571415116</v>
      </c>
      <c r="F284" s="97">
        <v>23.930495549783096</v>
      </c>
    </row>
    <row r="285" spans="1:6" ht="11.25">
      <c r="A285" s="80"/>
      <c r="C285" s="74" t="s">
        <v>746</v>
      </c>
      <c r="D285" s="105">
        <v>38389.13623842593</v>
      </c>
      <c r="E285" s="74">
        <v>566.3111749707788</v>
      </c>
      <c r="F285" s="97">
        <v>19.089697062062303</v>
      </c>
    </row>
    <row r="286" spans="1:6" ht="11.25">
      <c r="A286" s="80"/>
      <c r="C286" s="74" t="s">
        <v>1046</v>
      </c>
      <c r="D286" s="105">
        <v>38389.14377314815</v>
      </c>
      <c r="E286" s="74">
        <v>93.03867986334573</v>
      </c>
      <c r="F286" s="97">
        <v>17.90703169436392</v>
      </c>
    </row>
    <row r="287" spans="1:6" ht="11.25">
      <c r="A287" s="80"/>
      <c r="C287" s="74" t="s">
        <v>1079</v>
      </c>
      <c r="D287" s="105">
        <v>38389.151342592595</v>
      </c>
      <c r="E287" s="74">
        <v>140.60598648477782</v>
      </c>
      <c r="F287" s="97">
        <v>56.48735672812203</v>
      </c>
    </row>
    <row r="288" spans="1:6" ht="11.25">
      <c r="A288" s="80"/>
      <c r="C288" s="74" t="s">
        <v>1044</v>
      </c>
      <c r="D288" s="105">
        <v>38389.158900462964</v>
      </c>
      <c r="E288" s="74">
        <v>18.013849439131903</v>
      </c>
      <c r="F288" s="97">
        <v>59.445010642010814</v>
      </c>
    </row>
    <row r="289" spans="1:6" ht="11.25">
      <c r="A289" s="80"/>
      <c r="C289" s="74" t="s">
        <v>657</v>
      </c>
      <c r="D289" s="105">
        <v>38389.16646990741</v>
      </c>
      <c r="E289" s="74">
        <v>32.57322175732217</v>
      </c>
      <c r="F289" s="97">
        <v>60.634246026579476</v>
      </c>
    </row>
    <row r="290" spans="1:6" ht="11.25">
      <c r="A290" s="80"/>
      <c r="C290" s="74" t="s">
        <v>691</v>
      </c>
      <c r="D290" s="105">
        <v>38389.17403935185</v>
      </c>
      <c r="E290" s="74">
        <v>27.22436536033605</v>
      </c>
      <c r="F290" s="97">
        <v>94.49114562350319</v>
      </c>
    </row>
    <row r="291" spans="1:6" ht="11.25">
      <c r="A291" s="80"/>
      <c r="C291" s="74" t="s">
        <v>503</v>
      </c>
      <c r="D291" s="105">
        <v>38389.18158564815</v>
      </c>
      <c r="E291" s="74">
        <v>43.537374168457106</v>
      </c>
      <c r="F291" s="97">
        <v>57.608185473513316</v>
      </c>
    </row>
    <row r="292" spans="1:6" ht="11.25">
      <c r="A292" s="80"/>
      <c r="C292" s="74" t="s">
        <v>1290</v>
      </c>
      <c r="D292" s="105">
        <v>38389.18914351852</v>
      </c>
      <c r="E292" s="74">
        <v>169.45717915114585</v>
      </c>
      <c r="F292" s="97">
        <v>7.033525621221035</v>
      </c>
    </row>
    <row r="293" spans="1:6" ht="11.25">
      <c r="A293" s="80"/>
      <c r="C293" s="74" t="s">
        <v>1059</v>
      </c>
      <c r="D293" s="105">
        <v>38389.196701388886</v>
      </c>
      <c r="E293" s="74">
        <v>48.21118921359658</v>
      </c>
      <c r="F293" s="97">
        <v>37.63378536845286</v>
      </c>
    </row>
    <row r="294" spans="1:6" ht="11.25">
      <c r="A294" s="80"/>
      <c r="C294" s="74" t="s">
        <v>381</v>
      </c>
      <c r="D294" s="105">
        <v>38389.20427083333</v>
      </c>
      <c r="E294" s="74">
        <v>35.96914693433402</v>
      </c>
      <c r="F294" s="97">
        <v>50.98343423237325</v>
      </c>
    </row>
    <row r="295" spans="1:6" ht="11.25">
      <c r="A295" s="80"/>
      <c r="C295" s="74" t="s">
        <v>414</v>
      </c>
      <c r="D295" s="105">
        <v>38389.2118287037</v>
      </c>
      <c r="E295" s="74">
        <v>40.038971761842305</v>
      </c>
      <c r="F295" s="97">
        <v>60.47318534398242</v>
      </c>
    </row>
    <row r="296" spans="1:6" ht="11.25">
      <c r="A296" s="80"/>
      <c r="C296" s="74" t="s">
        <v>448</v>
      </c>
      <c r="D296" s="105">
        <v>38389.21938657408</v>
      </c>
      <c r="E296" s="74">
        <v>134.11944155906414</v>
      </c>
      <c r="F296" s="97">
        <v>14.244067360132963</v>
      </c>
    </row>
    <row r="297" spans="1:6" ht="11.25">
      <c r="A297" s="80"/>
      <c r="C297" s="74" t="s">
        <v>1058</v>
      </c>
      <c r="D297" s="105">
        <v>38389.22694444445</v>
      </c>
      <c r="E297" s="74">
        <v>146.98922549582358</v>
      </c>
      <c r="F297" s="97">
        <v>14.137899867888343</v>
      </c>
    </row>
    <row r="298" spans="1:6" ht="11.25">
      <c r="A298" s="80"/>
      <c r="C298" s="74" t="s">
        <v>293</v>
      </c>
      <c r="D298" s="105">
        <v>38389.234502314815</v>
      </c>
      <c r="E298" s="74">
        <v>4.392149152099111</v>
      </c>
      <c r="F298" s="97">
        <v>542.9170614410177</v>
      </c>
    </row>
    <row r="299" spans="1:6" ht="11.25">
      <c r="A299" s="80"/>
      <c r="C299" s="74" t="s">
        <v>1056</v>
      </c>
      <c r="D299" s="105">
        <v>38389.24204861111</v>
      </c>
      <c r="E299" s="74">
        <v>19.239244476911537</v>
      </c>
      <c r="F299" s="97">
        <v>37.921326848488505</v>
      </c>
    </row>
    <row r="300" spans="1:6" ht="11.25">
      <c r="A300" s="80"/>
      <c r="C300" s="74" t="s">
        <v>360</v>
      </c>
      <c r="D300" s="105">
        <v>38389.24961805555</v>
      </c>
      <c r="E300" s="74">
        <v>26.18830304127836</v>
      </c>
      <c r="F300" s="97">
        <v>43.14719793866184</v>
      </c>
    </row>
    <row r="301" spans="1:6" ht="11.25">
      <c r="A301" s="80"/>
      <c r="C301" s="74" t="s">
        <v>172</v>
      </c>
      <c r="D301" s="105">
        <v>38389.25716435185</v>
      </c>
      <c r="E301" s="74">
        <v>49.03627147002605</v>
      </c>
      <c r="F301" s="97">
        <v>25.82465169416306</v>
      </c>
    </row>
    <row r="302" spans="1:6" ht="11.25">
      <c r="A302" s="80"/>
      <c r="C302" s="74" t="s">
        <v>1154</v>
      </c>
      <c r="D302" s="105">
        <v>38389.26472222222</v>
      </c>
      <c r="E302" s="74">
        <v>189.7669308622877</v>
      </c>
      <c r="F302" s="97">
        <v>12.070658717658004</v>
      </c>
    </row>
    <row r="303" spans="1:6" ht="11.25">
      <c r="A303" s="80"/>
      <c r="C303" s="74" t="s">
        <v>1057</v>
      </c>
      <c r="D303" s="105">
        <v>38389.27229166667</v>
      </c>
      <c r="E303" s="74">
        <v>91.99661378911534</v>
      </c>
      <c r="F303" s="97">
        <v>52.99547718160972</v>
      </c>
    </row>
    <row r="304" spans="1:6" ht="11.25">
      <c r="A304" s="80"/>
      <c r="C304" s="74" t="s">
        <v>1186</v>
      </c>
      <c r="D304" s="105">
        <v>38389.27984953704</v>
      </c>
      <c r="E304" s="74">
        <v>41.57955614743641</v>
      </c>
      <c r="F304" s="97">
        <v>20.056142816269986</v>
      </c>
    </row>
    <row r="305" spans="1:6" ht="11.25">
      <c r="A305" s="80"/>
      <c r="C305" s="74" t="s">
        <v>1187</v>
      </c>
      <c r="D305" s="105">
        <v>38389.28737268518</v>
      </c>
      <c r="E305" s="74">
        <v>36.54238520053994</v>
      </c>
      <c r="F305" s="97">
        <v>57.56531593957512</v>
      </c>
    </row>
    <row r="306" spans="1:6" ht="11.25">
      <c r="A306" s="80"/>
      <c r="C306" s="74" t="s">
        <v>114</v>
      </c>
      <c r="D306" s="105">
        <v>38389.294907407406</v>
      </c>
      <c r="E306" s="74">
        <v>182.22444517108465</v>
      </c>
      <c r="F306" s="97">
        <v>23.228068540513732</v>
      </c>
    </row>
    <row r="307" spans="1:6" ht="11.25">
      <c r="A307" s="80"/>
      <c r="C307" s="74" t="s">
        <v>1153</v>
      </c>
      <c r="D307" s="105">
        <v>38389.302465277775</v>
      </c>
      <c r="E307" s="74">
        <v>207.22869834402377</v>
      </c>
      <c r="F307" s="97">
        <v>12.986901803924818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1205</v>
      </c>
    </row>
    <row r="312" ht="11.25">
      <c r="A312" s="80"/>
    </row>
    <row r="313" ht="11.25">
      <c r="A313" s="80"/>
    </row>
    <row r="314" spans="1:6" ht="11.25">
      <c r="A314" s="80"/>
      <c r="C314" s="74" t="s">
        <v>1206</v>
      </c>
      <c r="D314" s="105" t="s">
        <v>1207</v>
      </c>
      <c r="E314" s="74" t="s">
        <v>1208</v>
      </c>
      <c r="F314" s="97" t="s">
        <v>1216</v>
      </c>
    </row>
    <row r="315" spans="1:6" ht="11.25">
      <c r="A315" s="80" t="s">
        <v>1223</v>
      </c>
      <c r="C315" s="74" t="s">
        <v>1212</v>
      </c>
      <c r="D315" s="105">
        <v>38389.06873842593</v>
      </c>
      <c r="E315" s="74">
        <v>3026687.5773230447</v>
      </c>
      <c r="F315" s="97">
        <v>35.69132848527763</v>
      </c>
    </row>
    <row r="316" spans="1:6" ht="11.25">
      <c r="A316" s="80"/>
      <c r="C316" s="74" t="s">
        <v>1085</v>
      </c>
      <c r="D316" s="105">
        <v>38389.076319444444</v>
      </c>
      <c r="E316" s="74">
        <v>6607.226677698162</v>
      </c>
      <c r="F316" s="97">
        <v>2.1679360291406646</v>
      </c>
    </row>
    <row r="317" spans="1:6" ht="11.25">
      <c r="A317" s="80"/>
      <c r="C317" s="74" t="s">
        <v>1086</v>
      </c>
      <c r="D317" s="105">
        <v>38389.08385416667</v>
      </c>
      <c r="E317" s="74">
        <v>3531187.154793567</v>
      </c>
      <c r="F317" s="97">
        <v>3.054022788588031</v>
      </c>
    </row>
    <row r="318" spans="1:6" ht="11.25">
      <c r="A318" s="80"/>
      <c r="C318" s="74" t="s">
        <v>1045</v>
      </c>
      <c r="D318" s="105">
        <v>38389.09140046296</v>
      </c>
      <c r="E318" s="74">
        <v>3568400.6123420186</v>
      </c>
      <c r="F318" s="97">
        <v>4.70197525408146</v>
      </c>
    </row>
    <row r="319" spans="1:6" ht="11.25">
      <c r="A319" s="80"/>
      <c r="C319" s="74" t="s">
        <v>1078</v>
      </c>
      <c r="D319" s="105">
        <v>38389.098958333336</v>
      </c>
      <c r="E319" s="74">
        <v>3318882.576540714</v>
      </c>
      <c r="F319" s="97">
        <v>1.7380641804508097</v>
      </c>
    </row>
    <row r="320" spans="1:6" ht="11.25">
      <c r="A320" s="80"/>
      <c r="C320" s="74" t="s">
        <v>833</v>
      </c>
      <c r="D320" s="105">
        <v>38389.106516203705</v>
      </c>
      <c r="E320" s="74">
        <v>3413853.940001426</v>
      </c>
      <c r="F320" s="97">
        <v>0.6525559404066843</v>
      </c>
    </row>
    <row r="321" spans="1:6" ht="11.25">
      <c r="A321" s="80"/>
      <c r="C321" s="74" t="s">
        <v>1042</v>
      </c>
      <c r="D321" s="105">
        <v>38389.11408564815</v>
      </c>
      <c r="E321" s="74">
        <v>3500057.3438713723</v>
      </c>
      <c r="F321" s="97">
        <v>2.2468419314508568</v>
      </c>
    </row>
    <row r="322" spans="1:6" ht="11.25">
      <c r="A322" s="80"/>
      <c r="C322" s="74" t="s">
        <v>900</v>
      </c>
      <c r="D322" s="105">
        <v>38389.12164351852</v>
      </c>
      <c r="E322" s="74">
        <v>3540826.785088444</v>
      </c>
      <c r="F322" s="97">
        <v>1.1522246073850035</v>
      </c>
    </row>
    <row r="323" spans="1:6" ht="11.25">
      <c r="A323" s="80"/>
      <c r="C323" s="74" t="s">
        <v>712</v>
      </c>
      <c r="D323" s="105">
        <v>38389.129212962966</v>
      </c>
      <c r="E323" s="74">
        <v>3602209.260140757</v>
      </c>
      <c r="F323" s="97">
        <v>5.0121143363396765</v>
      </c>
    </row>
    <row r="324" spans="1:6" ht="11.25">
      <c r="A324" s="80"/>
      <c r="C324" s="74" t="s">
        <v>746</v>
      </c>
      <c r="D324" s="105">
        <v>38389.13674768519</v>
      </c>
      <c r="E324" s="74">
        <v>3804365.1106442576</v>
      </c>
      <c r="F324" s="97">
        <v>2.401086715173352</v>
      </c>
    </row>
    <row r="325" spans="1:6" ht="11.25">
      <c r="A325" s="80"/>
      <c r="C325" s="74" t="s">
        <v>1046</v>
      </c>
      <c r="D325" s="105">
        <v>38389.14429398148</v>
      </c>
      <c r="E325" s="74">
        <v>4783137.279714795</v>
      </c>
      <c r="F325" s="97">
        <v>2.0042770714300544</v>
      </c>
    </row>
    <row r="326" spans="1:6" ht="11.25">
      <c r="A326" s="80"/>
      <c r="C326" s="74" t="s">
        <v>1079</v>
      </c>
      <c r="D326" s="105">
        <v>38389.15185185185</v>
      </c>
      <c r="E326" s="74">
        <v>3538795.277242712</v>
      </c>
      <c r="F326" s="97">
        <v>1.0245442549639296</v>
      </c>
    </row>
    <row r="327" spans="1:6" ht="11.25">
      <c r="A327" s="80"/>
      <c r="C327" s="74" t="s">
        <v>1044</v>
      </c>
      <c r="D327" s="105">
        <v>38389.159421296295</v>
      </c>
      <c r="E327" s="74">
        <v>3202067.9614368826</v>
      </c>
      <c r="F327" s="97">
        <v>1.4342817344716776</v>
      </c>
    </row>
    <row r="328" spans="1:6" ht="11.25">
      <c r="A328" s="80"/>
      <c r="C328" s="74" t="s">
        <v>657</v>
      </c>
      <c r="D328" s="105">
        <v>38389.16699074074</v>
      </c>
      <c r="E328" s="74">
        <v>4067582.2051184033</v>
      </c>
      <c r="F328" s="97">
        <v>1.8343719422939753</v>
      </c>
    </row>
    <row r="329" spans="1:6" ht="11.25">
      <c r="A329" s="80"/>
      <c r="C329" s="74" t="s">
        <v>691</v>
      </c>
      <c r="D329" s="105">
        <v>38389.17454861111</v>
      </c>
      <c r="E329" s="74">
        <v>3777200.3875634843</v>
      </c>
      <c r="F329" s="97">
        <v>0.6977336259345317</v>
      </c>
    </row>
    <row r="330" spans="1:6" ht="11.25">
      <c r="A330" s="80"/>
      <c r="C330" s="74" t="s">
        <v>503</v>
      </c>
      <c r="D330" s="105">
        <v>38389.18209490741</v>
      </c>
      <c r="E330" s="74">
        <v>3551389.6091612508</v>
      </c>
      <c r="F330" s="97">
        <v>3.743167499342998</v>
      </c>
    </row>
    <row r="331" spans="1:6" ht="11.25">
      <c r="A331" s="80"/>
      <c r="C331" s="74" t="s">
        <v>1290</v>
      </c>
      <c r="D331" s="105">
        <v>38389.18965277778</v>
      </c>
      <c r="E331" s="74">
        <v>3543414.6297945026</v>
      </c>
      <c r="F331" s="97">
        <v>4.348390049946137</v>
      </c>
    </row>
    <row r="332" spans="1:6" ht="11.25">
      <c r="A332" s="80"/>
      <c r="C332" s="74" t="s">
        <v>1059</v>
      </c>
      <c r="D332" s="105">
        <v>38389.19721064815</v>
      </c>
      <c r="E332" s="74">
        <v>3415077.8395689563</v>
      </c>
      <c r="F332" s="97">
        <v>3.697078880533672</v>
      </c>
    </row>
    <row r="333" spans="1:6" ht="11.25">
      <c r="A333" s="80"/>
      <c r="C333" s="74" t="s">
        <v>381</v>
      </c>
      <c r="D333" s="105">
        <v>38389.204780092594</v>
      </c>
      <c r="E333" s="74">
        <v>3298017.7449764586</v>
      </c>
      <c r="F333" s="97">
        <v>1.6785268631787764</v>
      </c>
    </row>
    <row r="334" spans="1:6" ht="11.25">
      <c r="A334" s="80"/>
      <c r="C334" s="74" t="s">
        <v>414</v>
      </c>
      <c r="D334" s="105">
        <v>38389.21233796296</v>
      </c>
      <c r="E334" s="74">
        <v>3413921.77609389</v>
      </c>
      <c r="F334" s="97">
        <v>1.5489131835781413</v>
      </c>
    </row>
    <row r="335" spans="1:6" ht="11.25">
      <c r="A335" s="80"/>
      <c r="C335" s="74" t="s">
        <v>448</v>
      </c>
      <c r="D335" s="105">
        <v>38389.21990740741</v>
      </c>
      <c r="E335" s="74">
        <v>3428174.868231923</v>
      </c>
      <c r="F335" s="97">
        <v>1.1490426018212192</v>
      </c>
    </row>
    <row r="336" spans="1:6" ht="11.25">
      <c r="A336" s="80"/>
      <c r="C336" s="74" t="s">
        <v>1058</v>
      </c>
      <c r="D336" s="105">
        <v>38389.2274537037</v>
      </c>
      <c r="E336" s="74">
        <v>3363422.836101568</v>
      </c>
      <c r="F336" s="97">
        <v>2.403689498084538</v>
      </c>
    </row>
    <row r="337" spans="1:6" ht="11.25">
      <c r="A337" s="80"/>
      <c r="C337" s="74" t="s">
        <v>293</v>
      </c>
      <c r="D337" s="105">
        <v>38389.23501157408</v>
      </c>
      <c r="E337" s="74">
        <v>3662767.7206296874</v>
      </c>
      <c r="F337" s="97">
        <v>2.4402020085347926</v>
      </c>
    </row>
    <row r="338" spans="1:6" ht="11.25">
      <c r="A338" s="80"/>
      <c r="C338" s="74" t="s">
        <v>1056</v>
      </c>
      <c r="D338" s="105">
        <v>38389.24256944445</v>
      </c>
      <c r="E338" s="74">
        <v>3584239.515029996</v>
      </c>
      <c r="F338" s="97">
        <v>2.1490940895476487</v>
      </c>
    </row>
    <row r="339" spans="1:6" ht="11.25">
      <c r="A339" s="80"/>
      <c r="C339" s="74" t="s">
        <v>360</v>
      </c>
      <c r="D339" s="105">
        <v>38389.250127314815</v>
      </c>
      <c r="E339" s="74">
        <v>3745155.325232885</v>
      </c>
      <c r="F339" s="97">
        <v>1.2735356458861038</v>
      </c>
    </row>
    <row r="340" spans="1:6" ht="11.25">
      <c r="A340" s="80"/>
      <c r="C340" s="74" t="s">
        <v>172</v>
      </c>
      <c r="D340" s="105">
        <v>38389.25767361111</v>
      </c>
      <c r="E340" s="74">
        <v>4120956.4872599333</v>
      </c>
      <c r="F340" s="97">
        <v>3.4537000238944895</v>
      </c>
    </row>
    <row r="341" spans="1:6" ht="11.25">
      <c r="A341" s="80"/>
      <c r="C341" s="74" t="s">
        <v>1154</v>
      </c>
      <c r="D341" s="105">
        <v>38389.26524305555</v>
      </c>
      <c r="E341" s="74">
        <v>3477076.601777317</v>
      </c>
      <c r="F341" s="97">
        <v>4.680575409306291</v>
      </c>
    </row>
    <row r="342" spans="1:6" ht="11.25">
      <c r="A342" s="80"/>
      <c r="C342" s="74" t="s">
        <v>1057</v>
      </c>
      <c r="D342" s="105">
        <v>38389.27280092592</v>
      </c>
      <c r="E342" s="74">
        <v>4619147.6224936005</v>
      </c>
      <c r="F342" s="97">
        <v>0.40986877685883394</v>
      </c>
    </row>
    <row r="343" spans="1:6" ht="11.25">
      <c r="A343" s="80"/>
      <c r="C343" s="74" t="s">
        <v>1186</v>
      </c>
      <c r="D343" s="105">
        <v>38389.2803587963</v>
      </c>
      <c r="E343" s="74">
        <v>7257.908543419352</v>
      </c>
      <c r="F343" s="97">
        <v>9.681565202666047</v>
      </c>
    </row>
    <row r="344" spans="1:6" ht="11.25">
      <c r="A344" s="80"/>
      <c r="C344" s="74" t="s">
        <v>1187</v>
      </c>
      <c r="D344" s="105">
        <v>38389.28789351852</v>
      </c>
      <c r="E344" s="74">
        <v>2790641.6001264984</v>
      </c>
      <c r="F344" s="97">
        <v>3.534501359209708</v>
      </c>
    </row>
    <row r="345" spans="1:6" ht="11.25">
      <c r="A345" s="80"/>
      <c r="C345" s="74" t="s">
        <v>114</v>
      </c>
      <c r="D345" s="105">
        <v>38389.29542824074</v>
      </c>
      <c r="E345" s="74">
        <v>3666997.2209034567</v>
      </c>
      <c r="F345" s="97">
        <v>4.217197026192935</v>
      </c>
    </row>
    <row r="346" spans="1:6" ht="11.25">
      <c r="A346" s="80"/>
      <c r="C346" s="74" t="s">
        <v>1153</v>
      </c>
      <c r="D346" s="105">
        <v>38389.30298611111</v>
      </c>
      <c r="E346" s="74">
        <v>3707539.5645971824</v>
      </c>
      <c r="F346" s="97">
        <v>7.201008258184203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1205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1206</v>
      </c>
      <c r="D353" s="105" t="s">
        <v>1207</v>
      </c>
      <c r="E353" s="75" t="s">
        <v>1208</v>
      </c>
      <c r="F353" s="97" t="s">
        <v>1216</v>
      </c>
    </row>
    <row r="354" spans="1:6" ht="11.25">
      <c r="A354" s="80" t="s">
        <v>1286</v>
      </c>
      <c r="C354" s="74" t="s">
        <v>1212</v>
      </c>
      <c r="D354" s="105">
        <v>38389.071597222224</v>
      </c>
      <c r="E354" s="75">
        <v>1423344.324379603</v>
      </c>
      <c r="F354" s="97">
        <v>2.7143213755035625</v>
      </c>
    </row>
    <row r="355" spans="1:6" ht="11.25">
      <c r="A355" s="80"/>
      <c r="C355" s="74" t="s">
        <v>1085</v>
      </c>
      <c r="D355" s="105">
        <v>38389.07915509259</v>
      </c>
      <c r="E355" s="75">
        <v>1066.2706396977107</v>
      </c>
      <c r="F355" s="97">
        <v>10.57527683456188</v>
      </c>
    </row>
    <row r="356" spans="1:6" ht="11.25">
      <c r="A356" s="80"/>
      <c r="C356" s="74" t="s">
        <v>1086</v>
      </c>
      <c r="D356" s="105">
        <v>38389.08671296296</v>
      </c>
      <c r="E356" s="75">
        <v>492460.9672007561</v>
      </c>
      <c r="F356" s="97">
        <v>3.099634226288775</v>
      </c>
    </row>
    <row r="357" spans="3:6" ht="11.25">
      <c r="C357" s="74" t="s">
        <v>1045</v>
      </c>
      <c r="D357" s="105">
        <v>38389.094247685185</v>
      </c>
      <c r="E357" s="75">
        <v>1410642.9924596152</v>
      </c>
      <c r="F357" s="97">
        <v>0.8670068900892614</v>
      </c>
    </row>
    <row r="358" spans="3:6" ht="11.25">
      <c r="C358" s="74" t="s">
        <v>1078</v>
      </c>
      <c r="D358" s="105">
        <v>38389.10181712963</v>
      </c>
      <c r="E358" s="75">
        <v>2758.825162023306</v>
      </c>
      <c r="F358" s="97">
        <v>6.807640840650171</v>
      </c>
    </row>
    <row r="359" spans="3:6" ht="11.25">
      <c r="C359" s="74" t="s">
        <v>833</v>
      </c>
      <c r="D359" s="105">
        <v>38389.10936342592</v>
      </c>
      <c r="E359" s="75">
        <v>97112.99984872341</v>
      </c>
      <c r="F359" s="97">
        <v>5.013828431491706</v>
      </c>
    </row>
    <row r="360" spans="3:6" ht="11.25">
      <c r="C360" s="74" t="s">
        <v>1042</v>
      </c>
      <c r="D360" s="105">
        <v>38389.11693287037</v>
      </c>
      <c r="E360" s="75">
        <v>1385728.4112497964</v>
      </c>
      <c r="F360" s="97">
        <v>3.0026660945241015</v>
      </c>
    </row>
    <row r="361" spans="3:6" ht="11.25">
      <c r="C361" s="74" t="s">
        <v>900</v>
      </c>
      <c r="D361" s="105">
        <v>38389.124502314815</v>
      </c>
      <c r="E361" s="75">
        <v>89060.07585000992</v>
      </c>
      <c r="F361" s="97">
        <v>1.2708563655903902</v>
      </c>
    </row>
    <row r="362" spans="3:6" ht="11.25">
      <c r="C362" s="74" t="s">
        <v>712</v>
      </c>
      <c r="D362" s="105">
        <v>38389.132060185184</v>
      </c>
      <c r="E362" s="75">
        <v>162442.53859273592</v>
      </c>
      <c r="F362" s="97">
        <v>3.8247392103380657</v>
      </c>
    </row>
    <row r="363" spans="3:6" ht="11.25">
      <c r="C363" s="74" t="s">
        <v>746</v>
      </c>
      <c r="D363" s="105">
        <v>38389.13959490741</v>
      </c>
      <c r="E363" s="75">
        <v>2290871.2231267295</v>
      </c>
      <c r="F363" s="97">
        <v>1.6447641126615238</v>
      </c>
    </row>
    <row r="364" spans="3:6" ht="11.25">
      <c r="C364" s="74" t="s">
        <v>1046</v>
      </c>
      <c r="D364" s="105">
        <v>38389.147152777776</v>
      </c>
      <c r="E364" s="75">
        <v>342384.0951484045</v>
      </c>
      <c r="F364" s="97">
        <v>3.4821541045803936</v>
      </c>
    </row>
    <row r="365" spans="3:6" ht="11.25">
      <c r="C365" s="74" t="s">
        <v>1079</v>
      </c>
      <c r="D365" s="105">
        <v>38389.154710648145</v>
      </c>
      <c r="E365" s="75">
        <v>1390056.4228038788</v>
      </c>
      <c r="F365" s="97">
        <v>2.916089776557308</v>
      </c>
    </row>
    <row r="366" spans="3:6" ht="11.25">
      <c r="C366" s="74" t="s">
        <v>1044</v>
      </c>
      <c r="D366" s="105">
        <v>38389.16226851852</v>
      </c>
      <c r="E366" s="75">
        <v>2826.831316649914</v>
      </c>
      <c r="F366" s="97">
        <v>5.43363858955604</v>
      </c>
    </row>
    <row r="367" spans="3:6" ht="11.25">
      <c r="C367" s="74" t="s">
        <v>657</v>
      </c>
      <c r="D367" s="105">
        <v>38389.16983796296</v>
      </c>
      <c r="E367" s="75">
        <v>181791.95012307167</v>
      </c>
      <c r="F367" s="97">
        <v>3.5327662239171205</v>
      </c>
    </row>
    <row r="368" spans="3:6" ht="11.25">
      <c r="C368" s="74" t="s">
        <v>691</v>
      </c>
      <c r="D368" s="105">
        <v>38389.177395833336</v>
      </c>
      <c r="E368" s="75">
        <v>157455.2737045288</v>
      </c>
      <c r="F368" s="97">
        <v>2.0214627635675906</v>
      </c>
    </row>
    <row r="369" spans="3:6" ht="11.25">
      <c r="C369" s="74" t="s">
        <v>503</v>
      </c>
      <c r="D369" s="105">
        <v>38389.184953703705</v>
      </c>
      <c r="E369" s="75">
        <v>163265.36526815096</v>
      </c>
      <c r="F369" s="97">
        <v>2.25527862718176</v>
      </c>
    </row>
    <row r="370" spans="3:6" ht="11.25">
      <c r="C370" s="74" t="s">
        <v>1290</v>
      </c>
      <c r="D370" s="105">
        <v>38389.192511574074</v>
      </c>
      <c r="E370" s="75">
        <v>1389835.242948532</v>
      </c>
      <c r="F370" s="97">
        <v>3.8021510875938396</v>
      </c>
    </row>
    <row r="371" spans="3:6" ht="11.25">
      <c r="C371" s="74" t="s">
        <v>1059</v>
      </c>
      <c r="D371" s="105">
        <v>38389.20008101852</v>
      </c>
      <c r="E371" s="75">
        <v>425273.92246087396</v>
      </c>
      <c r="F371" s="97">
        <v>2.277358756825331</v>
      </c>
    </row>
    <row r="372" spans="3:6" ht="11.25">
      <c r="C372" s="74" t="s">
        <v>381</v>
      </c>
      <c r="D372" s="105">
        <v>38389.20763888889</v>
      </c>
      <c r="E372" s="75">
        <v>165243.22051501274</v>
      </c>
      <c r="F372" s="97">
        <v>1.7167440656721207</v>
      </c>
    </row>
    <row r="373" spans="3:6" ht="11.25">
      <c r="C373" s="74" t="s">
        <v>414</v>
      </c>
      <c r="D373" s="105">
        <v>38389.21519675926</v>
      </c>
      <c r="E373" s="75">
        <v>74785.3895432949</v>
      </c>
      <c r="F373" s="97">
        <v>2.9873505867404937</v>
      </c>
    </row>
    <row r="374" spans="3:6" ht="11.25">
      <c r="C374" s="74" t="s">
        <v>448</v>
      </c>
      <c r="D374" s="105">
        <v>38389.22275462963</v>
      </c>
      <c r="E374" s="75">
        <v>1327030.7804075878</v>
      </c>
      <c r="F374" s="97">
        <v>6.866803620892498</v>
      </c>
    </row>
    <row r="375" spans="3:6" ht="11.25">
      <c r="C375" s="74" t="s">
        <v>1058</v>
      </c>
      <c r="D375" s="105">
        <v>38389.2303125</v>
      </c>
      <c r="E375" s="75">
        <v>1292819.6908480327</v>
      </c>
      <c r="F375" s="97">
        <v>4.467553997612504</v>
      </c>
    </row>
    <row r="376" spans="3:6" ht="11.25">
      <c r="C376" s="74" t="s">
        <v>293</v>
      </c>
      <c r="D376" s="105">
        <v>38389.23787037037</v>
      </c>
      <c r="E376" s="75">
        <v>143699.40687322617</v>
      </c>
      <c r="F376" s="97">
        <v>4.132449090801277</v>
      </c>
    </row>
    <row r="377" spans="3:6" ht="11.25">
      <c r="C377" s="74" t="s">
        <v>1056</v>
      </c>
      <c r="D377" s="105">
        <v>38389.24542824074</v>
      </c>
      <c r="E377" s="75">
        <v>2643.609420567751</v>
      </c>
      <c r="F377" s="97">
        <v>6.1236189470074125</v>
      </c>
    </row>
    <row r="378" spans="3:6" ht="11.25">
      <c r="C378" s="74" t="s">
        <v>360</v>
      </c>
      <c r="D378" s="105">
        <v>38389.25298611111</v>
      </c>
      <c r="E378" s="75">
        <v>89738.05028887591</v>
      </c>
      <c r="F378" s="97">
        <v>3.294401012159862</v>
      </c>
    </row>
    <row r="379" spans="3:6" ht="11.25">
      <c r="C379" s="74" t="s">
        <v>172</v>
      </c>
      <c r="D379" s="105">
        <v>38389.26054398148</v>
      </c>
      <c r="E379" s="75">
        <v>128609.60813132921</v>
      </c>
      <c r="F379" s="97">
        <v>2.6421464451982386</v>
      </c>
    </row>
    <row r="380" spans="3:6" ht="11.25">
      <c r="C380" s="74" t="s">
        <v>1154</v>
      </c>
      <c r="D380" s="105">
        <v>38389.26810185185</v>
      </c>
      <c r="E380" s="75">
        <v>1333081.899881363</v>
      </c>
      <c r="F380" s="97">
        <v>2.5093474783636247</v>
      </c>
    </row>
    <row r="381" spans="3:6" ht="11.25">
      <c r="C381" s="74" t="s">
        <v>1057</v>
      </c>
      <c r="D381" s="105">
        <v>38389.275659722225</v>
      </c>
      <c r="E381" s="75">
        <v>329463.6628066699</v>
      </c>
      <c r="F381" s="97">
        <v>5.948860342918019</v>
      </c>
    </row>
    <row r="382" spans="3:6" ht="11.25">
      <c r="C382" s="74" t="s">
        <v>1186</v>
      </c>
      <c r="D382" s="105">
        <v>38389.28320601852</v>
      </c>
      <c r="E382" s="75">
        <v>1214.5840983192127</v>
      </c>
      <c r="F382" s="97">
        <v>3.333909616158154</v>
      </c>
    </row>
    <row r="383" spans="3:6" ht="11.25">
      <c r="C383" s="74" t="s">
        <v>1187</v>
      </c>
      <c r="D383" s="105">
        <v>38389.29074074074</v>
      </c>
      <c r="E383" s="74">
        <v>2902.248658855756</v>
      </c>
      <c r="F383" s="97">
        <v>7.429237170961085</v>
      </c>
    </row>
    <row r="384" spans="3:6" ht="11.25">
      <c r="C384" s="74" t="s">
        <v>114</v>
      </c>
      <c r="D384" s="105">
        <v>38389.29828703704</v>
      </c>
      <c r="E384" s="74">
        <v>1273454.1513621013</v>
      </c>
      <c r="F384" s="97">
        <v>3.9506646194604547</v>
      </c>
    </row>
    <row r="385" spans="3:6" ht="11.25">
      <c r="C385" s="74" t="s">
        <v>1153</v>
      </c>
      <c r="D385" s="105">
        <v>38389.30584490741</v>
      </c>
      <c r="E385" s="74">
        <v>1388502.0531927743</v>
      </c>
      <c r="F385" s="97">
        <v>8.484204786646755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1205</v>
      </c>
    </row>
    <row r="393" spans="1:7" ht="11.25">
      <c r="A393" s="74" t="s">
        <v>1082</v>
      </c>
      <c r="G393" s="74" t="s">
        <v>1268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78">
      <selection activeCell="E97" sqref="E97:F97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1213</v>
      </c>
      <c r="D1" s="76" t="s">
        <v>1214</v>
      </c>
      <c r="E1" s="15" t="s">
        <v>1215</v>
      </c>
      <c r="F1" s="31" t="s">
        <v>1216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38389.07252314815</v>
      </c>
      <c r="E3" s="15">
        <f>'raw data'!E3</f>
        <v>4222890.680122032</v>
      </c>
      <c r="F3" s="31">
        <f>'raw data'!F3</f>
        <v>2.408729514822033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38389.08008101852</v>
      </c>
      <c r="E4" s="15">
        <f>'raw data'!E4</f>
        <v>13310.736132900442</v>
      </c>
      <c r="F4" s="31">
        <f>'raw data'!F4</f>
        <v>4.32077293695535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38389.08762731482</v>
      </c>
      <c r="E5" s="176">
        <v>4705504.26</v>
      </c>
      <c r="F5" s="177">
        <v>5.987275297206603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38389.09517361111</v>
      </c>
      <c r="E6" s="15">
        <f>'raw data'!E6</f>
        <v>4186278.293819478</v>
      </c>
      <c r="F6" s="31">
        <f>'raw data'!F6</f>
        <v>0.7628446546096012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38389.102743055555</v>
      </c>
      <c r="E7" s="174">
        <v>198335.72499999998</v>
      </c>
      <c r="F7" s="175">
        <v>2.9125377099288032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82r2  101-110</v>
      </c>
      <c r="D8" s="81">
        <f>'raw data'!D8</f>
        <v>38389.110289351855</v>
      </c>
      <c r="E8" s="15">
        <f>'raw data'!E8</f>
        <v>3847876.1177931577</v>
      </c>
      <c r="F8" s="31">
        <f>'raw data'!F8</f>
        <v>1.8075046331159847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38389.11785879629</v>
      </c>
      <c r="E9" s="15">
        <f>'raw data'!E9</f>
        <v>4199622.466586167</v>
      </c>
      <c r="F9" s="31">
        <f>'raw data'!F9</f>
        <v>0.47525876773844816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83r2  32-42</v>
      </c>
      <c r="D10" s="81">
        <f>'raw data'!D10</f>
        <v>38389.12542824074</v>
      </c>
      <c r="E10" s="15">
        <f>'raw data'!E10</f>
        <v>4248399.672986596</v>
      </c>
      <c r="F10" s="31">
        <f>'raw data'!F10</f>
        <v>2.067116118761203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95r3  40-50</v>
      </c>
      <c r="D11" s="81">
        <f>'raw data'!D11</f>
        <v>38389.13297453704</v>
      </c>
      <c r="E11" s="15">
        <f>'raw data'!E11</f>
        <v>4883137.382689023</v>
      </c>
      <c r="F11" s="31">
        <f>'raw data'!F11</f>
        <v>3.423551305060605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158r1  11-18</v>
      </c>
      <c r="D12" s="81">
        <f>'raw data'!D12</f>
        <v>38389.14050925926</v>
      </c>
      <c r="E12" s="15">
        <f>'raw data'!E12</f>
        <v>4877900.771328728</v>
      </c>
      <c r="F12" s="31">
        <f>'raw data'!F12</f>
        <v>5.223075221883975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38389.14806712963</v>
      </c>
      <c r="E13" s="15">
        <f>'raw data'!E13</f>
        <v>4524276.105132291</v>
      </c>
      <c r="F13" s="31">
        <f>'raw data'!F13</f>
        <v>2.991248229943917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38389.155625</v>
      </c>
      <c r="E14" s="15">
        <f>'raw data'!E14</f>
        <v>4027322.5496749664</v>
      </c>
      <c r="F14" s="31">
        <f>'raw data'!F14</f>
        <v>3.490847769000608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38389.163194444445</v>
      </c>
      <c r="E15" s="15">
        <f>'raw data'!E15</f>
        <v>59966.40881845317</v>
      </c>
      <c r="F15" s="31">
        <f>'raw data'!F15</f>
        <v>2.192646681036664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162r3  71-86</v>
      </c>
      <c r="D16" s="81">
        <f>'raw data'!D16</f>
        <v>38389.17076388889</v>
      </c>
      <c r="E16" s="15">
        <f>'raw data'!E16</f>
        <v>5257837.167098588</v>
      </c>
      <c r="F16" s="31">
        <f>'raw data'!F16</f>
        <v>1.9348315886195246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158r3  42-57</v>
      </c>
      <c r="D17" s="81">
        <f>'raw data'!D17</f>
        <v>38389.17832175926</v>
      </c>
      <c r="E17" s="15">
        <f>'raw data'!E17</f>
        <v>5081695.794858007</v>
      </c>
      <c r="F17" s="31">
        <f>'raw data'!F17</f>
        <v>2.9389469351434743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159r1  110-117</v>
      </c>
      <c r="D18" s="81">
        <f>'raw data'!D18</f>
        <v>38389.18587962963</v>
      </c>
      <c r="E18" s="15">
        <f>'raw data'!E18</f>
        <v>4337817.586119284</v>
      </c>
      <c r="F18" s="31">
        <f>'raw data'!F18</f>
        <v>0.6058197942279749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38389.19342592593</v>
      </c>
      <c r="E19" s="15">
        <f>'raw data'!E19</f>
        <v>3818694.9857787485</v>
      </c>
      <c r="F19" s="31">
        <f>'raw data'!F19</f>
        <v>3.9609015139591874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38389.201006944444</v>
      </c>
      <c r="E20" s="15">
        <f>'raw data'!E20</f>
        <v>4036686.6007226785</v>
      </c>
      <c r="F20" s="31">
        <f>'raw data'!F20</f>
        <v>4.8906794003400105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160r2  122-132</v>
      </c>
      <c r="D21" s="81">
        <f>'raw data'!D21</f>
        <v>38389.208553240744</v>
      </c>
      <c r="E21" s="176">
        <v>4748030.64</v>
      </c>
      <c r="F21" s="177">
        <v>4.866136282690469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161r2  51-60</v>
      </c>
      <c r="D22" s="81">
        <f>'raw data'!D22</f>
        <v>38389.21612268518</v>
      </c>
      <c r="E22" s="15">
        <f>'raw data'!E22</f>
        <v>5192368.831478774</v>
      </c>
      <c r="F22" s="31">
        <f>'raw data'!F22</f>
        <v>3.131486571924894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 unignited</v>
      </c>
      <c r="D23" s="81">
        <f>'raw data'!D23</f>
        <v>38389.22368055556</v>
      </c>
      <c r="E23" s="174">
        <v>3566570.27</v>
      </c>
      <c r="F23" s="175">
        <v>2.6027936120944952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38389.23123842593</v>
      </c>
      <c r="E24" s="15">
        <f>'raw data'!E24</f>
        <v>3638502.511260264</v>
      </c>
      <c r="F24" s="31">
        <f>'raw data'!F24</f>
        <v>1.2711808958476332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164r3  115-123</v>
      </c>
      <c r="D25" s="81">
        <f>'raw data'!D25</f>
        <v>38389.2387962963</v>
      </c>
      <c r="E25" s="15">
        <f>'raw data'!E25</f>
        <v>4501297.258393948</v>
      </c>
      <c r="F25" s="31">
        <f>'raw data'!F25</f>
        <v>4.258099917039354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38389.246342592596</v>
      </c>
      <c r="E26" s="15">
        <f>'raw data'!E26</f>
        <v>220412.534475655</v>
      </c>
      <c r="F26" s="31">
        <f>'raw data'!F26</f>
        <v>4.930882279235217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165r3  18-28</v>
      </c>
      <c r="D27" s="81">
        <f>'raw data'!D27</f>
        <v>38389.253900462965</v>
      </c>
      <c r="E27" s="15">
        <f>'raw data'!E27</f>
        <v>6019702.07140396</v>
      </c>
      <c r="F27" s="31">
        <f>'raw data'!F27</f>
        <v>3.2749989325021924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166r3  45-55</v>
      </c>
      <c r="D28" s="81">
        <f>'raw data'!D28</f>
        <v>38389.261458333334</v>
      </c>
      <c r="E28" s="15">
        <f>'raw data'!E28</f>
        <v>5089132.709122264</v>
      </c>
      <c r="F28" s="31">
        <f>'raw data'!F28</f>
        <v>1.9938668091028346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38389.26902777778</v>
      </c>
      <c r="E29" s="15">
        <f>'raw data'!E29</f>
        <v>3822652.109266049</v>
      </c>
      <c r="F29" s="31">
        <f>'raw data'!F29</f>
        <v>3.6404586074764613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38389.27658564815</v>
      </c>
      <c r="E30" s="15">
        <f>'raw data'!E30</f>
        <v>4338025.985481553</v>
      </c>
      <c r="F30" s="31">
        <f>'raw data'!F30</f>
        <v>3.3620183786372793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38389.28412037037</v>
      </c>
      <c r="E31" s="15">
        <f>'raw data'!E31</f>
        <v>6176.889472732552</v>
      </c>
      <c r="F31" s="31">
        <f>'raw data'!F31</f>
        <v>4.291204326529393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38389.291666666664</v>
      </c>
      <c r="E32" s="15">
        <f>'raw data'!E32</f>
        <v>53427.01910339884</v>
      </c>
      <c r="F32" s="31">
        <f>'raw data'!F32</f>
        <v>3.928681214765529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 unignited</v>
      </c>
      <c r="D33" s="81">
        <f>'raw data'!D33</f>
        <v>38389.29920138889</v>
      </c>
      <c r="E33" s="15">
        <f>'raw data'!E33</f>
        <v>4129907.030525065</v>
      </c>
      <c r="F33" s="31">
        <f>'raw data'!F33</f>
        <v>1.1852274367262003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38389.306759259256</v>
      </c>
      <c r="E34" s="174">
        <v>3510993.615</v>
      </c>
      <c r="F34" s="175">
        <v>0.26848496554278267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38389.07204861111</v>
      </c>
      <c r="E42" s="15">
        <f>'raw data'!E42</f>
        <v>3835012.3922894793</v>
      </c>
      <c r="F42" s="31">
        <f>'raw data'!F42</f>
        <v>2.261700517156352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38389.07960648148</v>
      </c>
      <c r="E43" s="15">
        <f>'raw data'!E43</f>
        <v>21952.533867994942</v>
      </c>
      <c r="F43" s="31">
        <f>'raw data'!F43</f>
        <v>3.51719555822056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38389.087164351855</v>
      </c>
      <c r="E44" s="15">
        <f>'raw data'!E44</f>
        <v>4459492.551119487</v>
      </c>
      <c r="F44" s="31">
        <f>'raw data'!F44</f>
        <v>0.8697113600941833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38389.09471064815</v>
      </c>
      <c r="E45" s="15">
        <f>'raw data'!E45</f>
        <v>3598641.0209223432</v>
      </c>
      <c r="F45" s="31">
        <f>'raw data'!F45</f>
        <v>3.1143309293091748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38389.10228009259</v>
      </c>
      <c r="E46" s="174">
        <v>215311.79</v>
      </c>
      <c r="F46" s="175">
        <v>1.089364294329903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82r2  101-110</v>
      </c>
      <c r="D47" s="81">
        <f>'raw data'!D47</f>
        <v>38389.109826388885</v>
      </c>
      <c r="E47" s="174">
        <v>3765724.5549999997</v>
      </c>
      <c r="F47" s="175">
        <v>0.7799873786467358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38389.11739583333</v>
      </c>
      <c r="E48" s="15">
        <f>'raw data'!E48</f>
        <v>3629242.537059784</v>
      </c>
      <c r="F48" s="31">
        <f>'raw data'!F48</f>
        <v>1.4280500348372085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83r2  32-42</v>
      </c>
      <c r="D49" s="81">
        <f>'raw data'!D49</f>
        <v>38389.1249537037</v>
      </c>
      <c r="E49" s="15">
        <f>'raw data'!E49</f>
        <v>3337589.2294909162</v>
      </c>
      <c r="F49" s="31">
        <f>'raw data'!F49</f>
        <v>1.3646571507790504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95r3  40-50</v>
      </c>
      <c r="D50" s="81">
        <f>'raw data'!D50</f>
        <v>38389.13251157408</v>
      </c>
      <c r="E50" s="15">
        <f>'raw data'!E50</f>
        <v>4499742.113301595</v>
      </c>
      <c r="F50" s="31">
        <f>'raw data'!F50</f>
        <v>0.9928278966900748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158r1  11-18</v>
      </c>
      <c r="D51" s="81">
        <f>'raw data'!D51</f>
        <v>38389.1400462963</v>
      </c>
      <c r="E51" s="15">
        <f>'raw data'!E51</f>
        <v>5231847.208826701</v>
      </c>
      <c r="F51" s="31">
        <f>'raw data'!F51</f>
        <v>1.89642438589205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38389.14760416667</v>
      </c>
      <c r="E52" s="15">
        <f>'raw data'!E52</f>
        <v>2036888.971953074</v>
      </c>
      <c r="F52" s="31">
        <f>'raw data'!F52</f>
        <v>0.6210565471044807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38389.15516203704</v>
      </c>
      <c r="E53" s="15">
        <f>'raw data'!E53</f>
        <v>3747908.341420491</v>
      </c>
      <c r="F53" s="31">
        <f>'raw data'!F53</f>
        <v>1.7117664558950911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38389.16273148148</v>
      </c>
      <c r="E54" s="15">
        <f>'raw data'!E54</f>
        <v>55156.26943701506</v>
      </c>
      <c r="F54" s="31">
        <f>'raw data'!F54</f>
        <v>1.2124549168705645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162r3  71-86</v>
      </c>
      <c r="D55" s="81">
        <f>'raw data'!D55</f>
        <v>38389.17030092593</v>
      </c>
      <c r="E55" s="15">
        <f>'raw data'!E55</f>
        <v>4253233.616658528</v>
      </c>
      <c r="F55" s="31">
        <f>'raw data'!F55</f>
        <v>4.243704540601193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158r3  42-57</v>
      </c>
      <c r="D56" s="81">
        <f>'raw data'!D56</f>
        <v>38389.1778587963</v>
      </c>
      <c r="E56" s="15">
        <f>'raw data'!E56</f>
        <v>4106406.091430664</v>
      </c>
      <c r="F56" s="31">
        <f>'raw data'!F56</f>
        <v>2.373897350569205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159r1  110-117</v>
      </c>
      <c r="D57" s="81">
        <f>'raw data'!D57</f>
        <v>38389.18541666667</v>
      </c>
      <c r="E57" s="15">
        <f>'raw data'!E57</f>
        <v>4290745.699058533</v>
      </c>
      <c r="F57" s="31">
        <f>'raw data'!F57</f>
        <v>1.973951772039661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38389.19296296296</v>
      </c>
      <c r="E58" s="15">
        <f>'raw data'!E58</f>
        <v>3543192.168270111</v>
      </c>
      <c r="F58" s="31">
        <f>'raw data'!F58</f>
        <v>3.252433599542724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38389.20054398148</v>
      </c>
      <c r="E59" s="15">
        <f>'raw data'!E59</f>
        <v>3649780.796192169</v>
      </c>
      <c r="F59" s="31">
        <f>'raw data'!F59</f>
        <v>4.343926403750606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160r2  122-132</v>
      </c>
      <c r="D60" s="81">
        <f>'raw data'!D60</f>
        <v>38389.208090277774</v>
      </c>
      <c r="E60" s="15">
        <f>'raw data'!E60</f>
        <v>4232496.620669047</v>
      </c>
      <c r="F60" s="31">
        <f>'raw data'!F60</f>
        <v>1.974952310877051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161r2  51-60</v>
      </c>
      <c r="D61" s="81">
        <f>'raw data'!D61</f>
        <v>38389.21565972222</v>
      </c>
      <c r="E61" s="15">
        <f>'raw data'!E61</f>
        <v>2949158.2997512817</v>
      </c>
      <c r="F61" s="31">
        <f>'raw data'!F61</f>
        <v>3.4261488436476304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 unignited</v>
      </c>
      <c r="D62" s="81">
        <f>'raw data'!D62</f>
        <v>38389.22320601852</v>
      </c>
      <c r="E62" s="15">
        <f>'raw data'!E62</f>
        <v>3421143.06598409</v>
      </c>
      <c r="F62" s="31">
        <f>'raw data'!F62</f>
        <v>4.918806959818038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38389.23076388889</v>
      </c>
      <c r="E63" s="15">
        <f>'raw data'!E63</f>
        <v>3164409.046820323</v>
      </c>
      <c r="F63" s="31">
        <f>'raw data'!F63</f>
        <v>2.273217316267905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164r3  115-123</v>
      </c>
      <c r="D64" s="81">
        <f>'raw data'!D64</f>
        <v>38389.23832175926</v>
      </c>
      <c r="E64" s="15">
        <f>'raw data'!E64</f>
        <v>3805846.9955266314</v>
      </c>
      <c r="F64" s="31">
        <f>'raw data'!F64</f>
        <v>2.612920871894231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38389.24587962963</v>
      </c>
      <c r="E65" s="15">
        <f>'raw data'!E65</f>
        <v>202368.30502780277</v>
      </c>
      <c r="F65" s="31">
        <f>'raw data'!F65</f>
        <v>5.343365405434837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165r3  18-28</v>
      </c>
      <c r="D66" s="81">
        <f>'raw data'!D66</f>
        <v>38389.2534375</v>
      </c>
      <c r="E66" s="15">
        <f>'raw data'!E66</f>
        <v>3404928.3224334717</v>
      </c>
      <c r="F66" s="31">
        <f>'raw data'!F66</f>
        <v>2.235243535959466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166r3  45-55</v>
      </c>
      <c r="D67" s="81">
        <f>'raw data'!D67</f>
        <v>38389.26099537037</v>
      </c>
      <c r="E67" s="15">
        <f>'raw data'!E67</f>
        <v>4185962.3835207624</v>
      </c>
      <c r="F67" s="31">
        <f>'raw data'!F67</f>
        <v>2.3621357901246482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38389.26855324074</v>
      </c>
      <c r="E68" s="174">
        <v>3562669.12</v>
      </c>
      <c r="F68" s="175">
        <v>2.0417610886461066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38389.27612268519</v>
      </c>
      <c r="E69" s="15">
        <f>'raw data'!E69</f>
        <v>1938492.0492668152</v>
      </c>
      <c r="F69" s="31">
        <f>'raw data'!F69</f>
        <v>1.4287124962962656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38389.28365740741</v>
      </c>
      <c r="E70" s="15">
        <f>'raw data'!E70</f>
        <v>7634.491036410132</v>
      </c>
      <c r="F70" s="31">
        <f>'raw data'!F70</f>
        <v>3.2184375491439385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38389.29119212963</v>
      </c>
      <c r="E71" s="15">
        <f>'raw data'!E71</f>
        <v>52445.291240672275</v>
      </c>
      <c r="F71" s="31">
        <f>'raw data'!F71</f>
        <v>3.7947468398324826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 unignited</v>
      </c>
      <c r="D72" s="81">
        <f>'raw data'!D72</f>
        <v>38389.298738425925</v>
      </c>
      <c r="E72" s="15">
        <f>'raw data'!E72</f>
        <v>3683220.0709279375</v>
      </c>
      <c r="F72" s="31">
        <f>'raw data'!F72</f>
        <v>0.7081692272571495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38389.306296296294</v>
      </c>
      <c r="E73" s="174">
        <v>3254594.89</v>
      </c>
      <c r="F73" s="175">
        <v>3.0866626051367403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38389.07005787037</v>
      </c>
      <c r="E81" s="15">
        <f>'raw data'!E81</f>
        <v>3788145.02521931</v>
      </c>
      <c r="F81" s="31">
        <f>'raw data'!F81</f>
        <v>2.500735902715556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38389.077627314815</v>
      </c>
      <c r="E82" s="15">
        <f>'raw data'!E82</f>
        <v>22185.622805799896</v>
      </c>
      <c r="F82" s="31">
        <f>'raw data'!F82</f>
        <v>3.628780640320004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38389.085173611114</v>
      </c>
      <c r="E83" s="15">
        <f>'raw data'!E83</f>
        <v>3540222.0157994097</v>
      </c>
      <c r="F83" s="31">
        <f>'raw data'!F83</f>
        <v>1.4664604599309414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38389.09271990741</v>
      </c>
      <c r="E84" s="15">
        <f>'raw data'!E84</f>
        <v>3777288.3958349256</v>
      </c>
      <c r="F84" s="31">
        <f>'raw data'!F84</f>
        <v>1.1119912989005947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38389.100277777776</v>
      </c>
      <c r="E85" s="15">
        <f>'raw data'!E85</f>
        <v>2620630.5510144476</v>
      </c>
      <c r="F85" s="31">
        <f>'raw data'!F85</f>
        <v>0.777574700386526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82r2  101-110</v>
      </c>
      <c r="D86" s="81">
        <f>'raw data'!D86</f>
        <v>38389.107835648145</v>
      </c>
      <c r="E86" s="15">
        <f>'raw data'!E86</f>
        <v>2403417.3681922555</v>
      </c>
      <c r="F86" s="31">
        <f>'raw data'!F86</f>
        <v>1.4092367456760908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38389.11540509259</v>
      </c>
      <c r="E87" s="15">
        <f>'raw data'!E87</f>
        <v>3618573.6448535086</v>
      </c>
      <c r="F87" s="31">
        <f>'raw data'!F87</f>
        <v>2.992990784640744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83r2  32-42</v>
      </c>
      <c r="D88" s="81">
        <f>'raw data'!D88</f>
        <v>38389.12296296296</v>
      </c>
      <c r="E88" s="15">
        <f>'raw data'!E88</f>
        <v>2071880.5053404542</v>
      </c>
      <c r="F88" s="31">
        <f>'raw data'!F88</f>
        <v>4.710596004282213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95r3  40-50</v>
      </c>
      <c r="D89" s="81">
        <f>'raw data'!D89</f>
        <v>38389.130520833336</v>
      </c>
      <c r="E89" s="15">
        <f>'raw data'!E89</f>
        <v>1724407.6869651333</v>
      </c>
      <c r="F89" s="31">
        <f>'raw data'!F89</f>
        <v>0.5855075012502334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158r1  11-18</v>
      </c>
      <c r="D90" s="81">
        <f>'raw data'!D90</f>
        <v>38389.13805555556</v>
      </c>
      <c r="E90" s="15">
        <f>'raw data'!E90</f>
        <v>1224918.343058859</v>
      </c>
      <c r="F90" s="31">
        <f>'raw data'!F90</f>
        <v>1.6367805594979297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38389.14561342593</v>
      </c>
      <c r="E91" s="15">
        <f>'raw data'!E91</f>
        <v>1987033.8519403604</v>
      </c>
      <c r="F91" s="31">
        <f>'raw data'!F91</f>
        <v>1.0062550827889059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38389.1531712963</v>
      </c>
      <c r="E92" s="15">
        <f>'raw data'!E92</f>
        <v>3705301.757089351</v>
      </c>
      <c r="F92" s="31">
        <f>'raw data'!F92</f>
        <v>2.125721862233351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38389.16074074074</v>
      </c>
      <c r="E93" s="15">
        <f>'raw data'!E93</f>
        <v>2575566.5809437786</v>
      </c>
      <c r="F93" s="31">
        <f>'raw data'!F93</f>
        <v>4.807893748698626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162r3  71-86</v>
      </c>
      <c r="D94" s="81">
        <f>'raw data'!D94</f>
        <v>38389.16831018519</v>
      </c>
      <c r="E94" s="15">
        <f>'raw data'!E94</f>
        <v>1891332.9328631773</v>
      </c>
      <c r="F94" s="31">
        <f>'raw data'!F94</f>
        <v>1.6720135320019371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158r3  42-57</v>
      </c>
      <c r="D95" s="81">
        <f>'raw data'!D95</f>
        <v>38389.17585648148</v>
      </c>
      <c r="E95" s="15">
        <f>'raw data'!E95</f>
        <v>1736274.9953775823</v>
      </c>
      <c r="F95" s="31">
        <f>'raw data'!F95</f>
        <v>2.7501887408765437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159r1  110-117</v>
      </c>
      <c r="D96" s="81">
        <f>'raw data'!D96</f>
        <v>38389.18341435185</v>
      </c>
      <c r="E96" s="15">
        <f>'raw data'!E96</f>
        <v>2036336.2879730186</v>
      </c>
      <c r="F96" s="31">
        <f>'raw data'!F96</f>
        <v>2.363060006172675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38389.19097222222</v>
      </c>
      <c r="E97" s="172">
        <f>'raw data'!E97</f>
        <v>3751961.136998932</v>
      </c>
      <c r="F97" s="173">
        <f>'raw data'!F97</f>
        <v>6.207014726610553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38389.198530092595</v>
      </c>
      <c r="E98" s="15">
        <f>'raw data'!E98</f>
        <v>3126987.5783297224</v>
      </c>
      <c r="F98" s="31">
        <f>'raw data'!F98</f>
        <v>3.567906227055194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160r2  122-132</v>
      </c>
      <c r="D99" s="81">
        <f>'raw data'!D99</f>
        <v>38389.206099537034</v>
      </c>
      <c r="E99" s="15">
        <f>'raw data'!E99</f>
        <v>1626375.2380484506</v>
      </c>
      <c r="F99" s="31">
        <f>'raw data'!F99</f>
        <v>5.306886833981847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161r2  51-60</v>
      </c>
      <c r="D100" s="81">
        <f>'raw data'!D100</f>
        <v>38389.21365740741</v>
      </c>
      <c r="E100" s="15">
        <f>'raw data'!E100</f>
        <v>2217912.1313602435</v>
      </c>
      <c r="F100" s="31">
        <f>'raw data'!F100</f>
        <v>2.0800409020909343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 unignited</v>
      </c>
      <c r="D101" s="81">
        <f>'raw data'!D101</f>
        <v>38389.22121527778</v>
      </c>
      <c r="E101" s="15">
        <f>'raw data'!E101</f>
        <v>3350242.1137445625</v>
      </c>
      <c r="F101" s="31">
        <f>'raw data'!F101</f>
        <v>3.208179624925271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38389.22877314815</v>
      </c>
      <c r="E102" s="172">
        <f>'raw data'!E102</f>
        <v>3517714.8102284055</v>
      </c>
      <c r="F102" s="173">
        <f>'raw data'!F102</f>
        <v>6.570045576440613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164r3  115-123</v>
      </c>
      <c r="D103" s="81">
        <f>'raw data'!D103</f>
        <v>38389.23633101852</v>
      </c>
      <c r="E103" s="15">
        <f>'raw data'!E103</f>
        <v>1822557.1703544066</v>
      </c>
      <c r="F103" s="31">
        <f>'raw data'!F103</f>
        <v>4.465018947092014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38389.24388888889</v>
      </c>
      <c r="E104" s="15">
        <f>'raw data'!E104</f>
        <v>2791372.4738647644</v>
      </c>
      <c r="F104" s="31">
        <f>'raw data'!F104</f>
        <v>0.603514347551189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165r3  18-28</v>
      </c>
      <c r="D105" s="81">
        <f>'raw data'!D105</f>
        <v>38389.25144675926</v>
      </c>
      <c r="E105" s="15">
        <f>'raw data'!E105</f>
        <v>1245210.8186742417</v>
      </c>
      <c r="F105" s="31">
        <f>'raw data'!F105</f>
        <v>1.9313698663207746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166r3  45-55</v>
      </c>
      <c r="D106" s="81">
        <f>'raw data'!D106</f>
        <v>38389.258993055555</v>
      </c>
      <c r="E106" s="174">
        <v>1773212.8050000002</v>
      </c>
      <c r="F106" s="175">
        <v>4.465128949074906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38389.2665625</v>
      </c>
      <c r="E107" s="15">
        <f>'raw data'!E107</f>
        <v>3937403.1001289575</v>
      </c>
      <c r="F107" s="31">
        <f>'raw data'!F107</f>
        <v>1.3267833419235273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38389.27412037037</v>
      </c>
      <c r="E108" s="15">
        <f>'raw data'!E108</f>
        <v>1935562.7564782551</v>
      </c>
      <c r="F108" s="31">
        <f>'raw data'!F108</f>
        <v>0.34240099905316074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38389.28167824074</v>
      </c>
      <c r="E109" s="15">
        <f>'raw data'!E109</f>
        <v>23362.946162323155</v>
      </c>
      <c r="F109" s="31">
        <f>'raw data'!F109</f>
        <v>1.8415846160382483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38389.28920138889</v>
      </c>
      <c r="E110" s="174">
        <v>2345663.9450000003</v>
      </c>
      <c r="F110" s="175">
        <v>1.8122882454786442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 unignited</v>
      </c>
      <c r="D111" s="81">
        <f>'raw data'!D111</f>
        <v>38389.296747685185</v>
      </c>
      <c r="E111" s="15">
        <f>'raw data'!E111</f>
        <v>3743608.026421569</v>
      </c>
      <c r="F111" s="31">
        <f>'raw data'!F111</f>
        <v>3.44504624184311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38389.30430555555</v>
      </c>
      <c r="E112" s="15">
        <f>'raw data'!E112</f>
        <v>4076430.3476067614</v>
      </c>
      <c r="F112" s="31">
        <f>'raw data'!F112</f>
        <v>1.5850251189177604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38389.07351851852</v>
      </c>
      <c r="E120" s="15">
        <f>'raw data'!E120</f>
        <v>22603.846630114203</v>
      </c>
      <c r="F120" s="31">
        <f>'raw data'!F120</f>
        <v>3.3252373941124818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38389.08106481482</v>
      </c>
      <c r="E121" s="172">
        <f>'raw data'!E121</f>
        <v>116.25547361858946</v>
      </c>
      <c r="F121" s="173">
        <f>'raw data'!F121</f>
        <v>41.925118707133514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38389.08861111111</v>
      </c>
      <c r="E122" s="174">
        <v>1166.63</v>
      </c>
      <c r="F122" s="175">
        <v>5.4101430006692315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38389.09615740741</v>
      </c>
      <c r="E123" s="15">
        <f>'raw data'!E123</f>
        <v>21424.12231874068</v>
      </c>
      <c r="F123" s="31">
        <f>'raw data'!F123</f>
        <v>2.5560921635206726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38389.10372685185</v>
      </c>
      <c r="E124" s="172">
        <f>'raw data'!E124</f>
        <v>213.2406763033623</v>
      </c>
      <c r="F124" s="173">
        <f>'raw data'!F124</f>
        <v>8.89921102105278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82r2  101-110</v>
      </c>
      <c r="D125" s="81">
        <f>'raw data'!D125</f>
        <v>38389.111296296294</v>
      </c>
      <c r="E125" s="172">
        <f>'raw data'!E125</f>
        <v>466.6287499767705</v>
      </c>
      <c r="F125" s="173">
        <f>'raw data'!F125</f>
        <v>22.56313689867324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38389.118842592594</v>
      </c>
      <c r="E126" s="15">
        <f>'raw data'!E126</f>
        <v>22447.980082921833</v>
      </c>
      <c r="F126" s="31">
        <f>'raw data'!F126</f>
        <v>1.0207883545562626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83r2  32-42</v>
      </c>
      <c r="D127" s="81">
        <f>'raw data'!D127</f>
        <v>38389.12642361111</v>
      </c>
      <c r="E127" s="174">
        <v>1758.36</v>
      </c>
      <c r="F127" s="175">
        <v>4.032659297150964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95r3  40-50</v>
      </c>
      <c r="D128" s="81">
        <f>'raw data'!D128</f>
        <v>38389.13396990741</v>
      </c>
      <c r="E128" s="174">
        <v>1636.03</v>
      </c>
      <c r="F128" s="175">
        <v>3.904575503651319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158r1  11-18</v>
      </c>
      <c r="D129" s="81">
        <f>'raw data'!D129</f>
        <v>38389.14150462963</v>
      </c>
      <c r="E129" s="15">
        <f>'raw data'!E129</f>
        <v>4230.296386076156</v>
      </c>
      <c r="F129" s="31">
        <f>'raw data'!F129</f>
        <v>2.294591285023064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38389.1490625</v>
      </c>
      <c r="E130" s="15">
        <f>'raw data'!E130</f>
        <v>54851.124259762066</v>
      </c>
      <c r="F130" s="31">
        <f>'raw data'!F130</f>
        <v>3.713927067288854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38389.15663194445</v>
      </c>
      <c r="E131" s="15">
        <f>'raw data'!E131</f>
        <v>20864.447271635017</v>
      </c>
      <c r="F131" s="31">
        <f>'raw data'!F131</f>
        <v>3.232668996415845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38389.16420138889</v>
      </c>
      <c r="E132" s="174">
        <v>108.55</v>
      </c>
      <c r="F132" s="175">
        <v>10.90462230959246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162r3  71-86</v>
      </c>
      <c r="D133" s="81">
        <f>'raw data'!D133</f>
        <v>38389.17175925926</v>
      </c>
      <c r="E133" s="174">
        <v>1034.44</v>
      </c>
      <c r="F133" s="175">
        <v>0.7888337897696149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158r3  42-57</v>
      </c>
      <c r="D134" s="81">
        <f>'raw data'!D134</f>
        <v>38389.17931712963</v>
      </c>
      <c r="E134" s="174">
        <v>1107.27</v>
      </c>
      <c r="F134" s="175">
        <v>0.08301848832298878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159r1  110-117</v>
      </c>
      <c r="D135" s="81">
        <f>'raw data'!D135</f>
        <v>38389.186875</v>
      </c>
      <c r="E135" s="174">
        <v>477.42</v>
      </c>
      <c r="F135" s="175">
        <v>2.0379936552991307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38389.1944212963</v>
      </c>
      <c r="E136" s="15">
        <f>'raw data'!E136</f>
        <v>19982.752961885504</v>
      </c>
      <c r="F136" s="31">
        <f>'raw data'!F136</f>
        <v>2.0212961392464437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38389.202002314814</v>
      </c>
      <c r="E137" s="15">
        <f>'raw data'!E137</f>
        <v>690.0213475656144</v>
      </c>
      <c r="F137" s="31">
        <f>'raw data'!F137</f>
        <v>8.7692000774875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160r2  122-132</v>
      </c>
      <c r="D138" s="81">
        <f>'raw data'!D138</f>
        <v>38389.209548611114</v>
      </c>
      <c r="E138" s="174">
        <v>241468.315</v>
      </c>
      <c r="F138" s="175">
        <v>0.22859091242060942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161r2  51-60</v>
      </c>
      <c r="D139" s="81">
        <f>'raw data'!D139</f>
        <v>38389.21711805555</v>
      </c>
      <c r="E139" s="172">
        <f>'raw data'!E139</f>
        <v>760.513409960335</v>
      </c>
      <c r="F139" s="173">
        <f>'raw data'!F139</f>
        <v>8.771476235142991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 unignited</v>
      </c>
      <c r="D140" s="81">
        <f>'raw data'!D140</f>
        <v>38389.22467592593</v>
      </c>
      <c r="E140" s="15">
        <f>'raw data'!E140</f>
        <v>16976.74892942946</v>
      </c>
      <c r="F140" s="31">
        <f>'raw data'!F140</f>
        <v>3.0901804605292416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38389.23222222222</v>
      </c>
      <c r="E141" s="15">
        <f>'raw data'!E141</f>
        <v>18082.933419014247</v>
      </c>
      <c r="F141" s="31">
        <f>'raw data'!F141</f>
        <v>3.343624763234473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164r3  115-123</v>
      </c>
      <c r="D142" s="81">
        <f>'raw data'!D142</f>
        <v>38389.23979166667</v>
      </c>
      <c r="E142" s="174">
        <v>741.04</v>
      </c>
      <c r="F142" s="175">
        <v>4.697572136222322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38389.24733796297</v>
      </c>
      <c r="E143" s="174">
        <v>302.15</v>
      </c>
      <c r="F143" s="175">
        <v>0.36507912581889784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165r3  18-28</v>
      </c>
      <c r="D144" s="81">
        <f>'raw data'!D144</f>
        <v>38389.254895833335</v>
      </c>
      <c r="E144" s="174">
        <v>815.245</v>
      </c>
      <c r="F144" s="175">
        <v>3.810290268266355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166r3  45-55</v>
      </c>
      <c r="D145" s="81">
        <f>'raw data'!D145</f>
        <v>38389.262453703705</v>
      </c>
      <c r="E145" s="15">
        <f>'raw data'!E145</f>
        <v>525.74404748783</v>
      </c>
      <c r="F145" s="31">
        <f>'raw data'!F145</f>
        <v>5.444338792853215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38389.27002314815</v>
      </c>
      <c r="E146" s="176">
        <v>18108.445</v>
      </c>
      <c r="F146" s="177">
        <v>2.204402372392208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38389.27758101852</v>
      </c>
      <c r="E147" s="172">
        <f>'raw data'!E147</f>
        <v>50376.9344798154</v>
      </c>
      <c r="F147" s="173">
        <f>'raw data'!F147</f>
        <v>9.299194666058506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38389.28511574074</v>
      </c>
      <c r="E148" s="174">
        <v>90.345</v>
      </c>
      <c r="F148" s="175">
        <v>4.249919554865149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38389.292650462965</v>
      </c>
      <c r="E149" s="172">
        <f>'raw data'!E149</f>
        <v>167.91905489275007</v>
      </c>
      <c r="F149" s="173">
        <f>'raw data'!F149</f>
        <v>38.77499266293635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 unignited</v>
      </c>
      <c r="D150" s="81">
        <f>'raw data'!D150</f>
        <v>38389.30019675926</v>
      </c>
      <c r="E150" s="15">
        <f>'raw data'!E150</f>
        <v>21287.125660106944</v>
      </c>
      <c r="F150" s="31">
        <f>'raw data'!F150</f>
        <v>2.3087616374306856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38389.307754629626</v>
      </c>
      <c r="E151" s="172">
        <f>'raw data'!E151</f>
        <v>18448.56230396634</v>
      </c>
      <c r="F151" s="173">
        <f>'raw data'!F151</f>
        <v>9.10551579247952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38389.07074074074</v>
      </c>
      <c r="E159" s="15">
        <f>'raw data'!E159</f>
        <v>703507.7087289924</v>
      </c>
      <c r="F159" s="31">
        <f>'raw data'!F159</f>
        <v>1.0791329791652469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38389.07829861111</v>
      </c>
      <c r="E160" s="176">
        <v>1147.805</v>
      </c>
      <c r="F160" s="177">
        <v>2.718634459143054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38389.08584490741</v>
      </c>
      <c r="E161" s="174">
        <v>920971.515</v>
      </c>
      <c r="F161" s="175">
        <v>1.5193676390709543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38389.09339120371</v>
      </c>
      <c r="E162" s="15">
        <f>'raw data'!E162</f>
        <v>699206.3061232029</v>
      </c>
      <c r="F162" s="31">
        <f>'raw data'!F162</f>
        <v>3.975751890123786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38389.100960648146</v>
      </c>
      <c r="E163" s="15">
        <f>'raw data'!E163</f>
        <v>4320540.081803712</v>
      </c>
      <c r="F163" s="31">
        <f>'raw data'!F163</f>
        <v>3.4804958233512635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82r2  101-110</v>
      </c>
      <c r="D164" s="81">
        <f>'raw data'!D164</f>
        <v>38389.108506944445</v>
      </c>
      <c r="E164" s="15">
        <f>'raw data'!E164</f>
        <v>1957469.0551331243</v>
      </c>
      <c r="F164" s="31">
        <f>'raw data'!F164</f>
        <v>2.0076986269218953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38389.11607638889</v>
      </c>
      <c r="E165" s="15">
        <f>'raw data'!E165</f>
        <v>667518.1027990525</v>
      </c>
      <c r="F165" s="31">
        <f>'raw data'!F165</f>
        <v>1.6041415595416941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83r2  32-42</v>
      </c>
      <c r="D166" s="81">
        <f>'raw data'!D166</f>
        <v>38389.12363425926</v>
      </c>
      <c r="E166" s="15">
        <f>'raw data'!E166</f>
        <v>2035746.971954975</v>
      </c>
      <c r="F166" s="31">
        <f>'raw data'!F166</f>
        <v>0.609912900915436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95r3  40-50</v>
      </c>
      <c r="D167" s="81">
        <f>'raw data'!D167</f>
        <v>38389.13119212963</v>
      </c>
      <c r="E167" s="15">
        <f>'raw data'!E167</f>
        <v>1061200.590712665</v>
      </c>
      <c r="F167" s="31">
        <f>'raw data'!F167</f>
        <v>1.803586051673727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158r1  11-18</v>
      </c>
      <c r="D168" s="81">
        <f>'raw data'!D168</f>
        <v>38389.13872685185</v>
      </c>
      <c r="E168" s="15">
        <f>'raw data'!E168</f>
        <v>357562.37055038864</v>
      </c>
      <c r="F168" s="31">
        <f>'raw data'!F168</f>
        <v>1.7412182165838888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38389.1462962963</v>
      </c>
      <c r="E169" s="15">
        <f>'raw data'!E169</f>
        <v>347276.7587335968</v>
      </c>
      <c r="F169" s="31">
        <f>'raw data'!F169</f>
        <v>0.7900410947127326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38389.15385416667</v>
      </c>
      <c r="E170" s="15">
        <f>'raw data'!E170</f>
        <v>691251.340751714</v>
      </c>
      <c r="F170" s="31">
        <f>'raw data'!F170</f>
        <v>1.572337493687045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38389.161412037036</v>
      </c>
      <c r="E171" s="15">
        <f>'raw data'!E171</f>
        <v>4702984.857073055</v>
      </c>
      <c r="F171" s="31">
        <f>'raw data'!F171</f>
        <v>0.6905158540251031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162r3  71-86</v>
      </c>
      <c r="D172" s="81">
        <f>'raw data'!D172</f>
        <v>38389.16898148148</v>
      </c>
      <c r="E172" s="15">
        <f>'raw data'!E172</f>
        <v>806633.989603638</v>
      </c>
      <c r="F172" s="31">
        <f>'raw data'!F172</f>
        <v>2.3856333891923702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158r3  42-57</v>
      </c>
      <c r="D173" s="81">
        <f>'raw data'!D173</f>
        <v>38389.17653935185</v>
      </c>
      <c r="E173" s="15">
        <f>'raw data'!E173</f>
        <v>738763.4452331488</v>
      </c>
      <c r="F173" s="31">
        <f>'raw data'!F173</f>
        <v>4.143343918602757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159r1  110-117</v>
      </c>
      <c r="D174" s="81">
        <f>'raw data'!D174</f>
        <v>38389.18409722222</v>
      </c>
      <c r="E174" s="15">
        <f>'raw data'!E174</f>
        <v>1026796.0832077384</v>
      </c>
      <c r="F174" s="31">
        <f>'raw data'!F174</f>
        <v>3.988383250300131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38389.19164351852</v>
      </c>
      <c r="E175" s="174">
        <v>673314.24</v>
      </c>
      <c r="F175" s="175">
        <v>2.1833962217097747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38389.19920138889</v>
      </c>
      <c r="E176" s="15">
        <f>'raw data'!E176</f>
        <v>807480.2783439183</v>
      </c>
      <c r="F176" s="31">
        <f>'raw data'!F176</f>
        <v>2.3523000423696456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160r2  122-132</v>
      </c>
      <c r="D177" s="81">
        <f>'raw data'!D177</f>
        <v>38389.206782407404</v>
      </c>
      <c r="E177" s="15">
        <f>'raw data'!E177</f>
        <v>948033.5477848016</v>
      </c>
      <c r="F177" s="31">
        <f>'raw data'!F177</f>
        <v>0.9801859684603725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161r2  51-60</v>
      </c>
      <c r="D178" s="81">
        <f>'raw data'!D178</f>
        <v>38389.21434027778</v>
      </c>
      <c r="E178" s="15">
        <f>'raw data'!E178</f>
        <v>1094246.721985414</v>
      </c>
      <c r="F178" s="31">
        <f>'raw data'!F178</f>
        <v>2.25937408103921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 unignited</v>
      </c>
      <c r="D179" s="81">
        <f>'raw data'!D179</f>
        <v>38389.22189814815</v>
      </c>
      <c r="E179" s="15">
        <f>'raw data'!E179</f>
        <v>594064.9049854827</v>
      </c>
      <c r="F179" s="31">
        <f>'raw data'!F179</f>
        <v>1.0821725801665314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38389.22945601852</v>
      </c>
      <c r="E180" s="15">
        <f>'raw data'!E180</f>
        <v>602747.9820143781</v>
      </c>
      <c r="F180" s="31">
        <f>'raw data'!F180</f>
        <v>0.515689074355407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164r3  115-123</v>
      </c>
      <c r="D181" s="81">
        <f>'raw data'!D181</f>
        <v>38389.23701388889</v>
      </c>
      <c r="E181" s="15">
        <f>'raw data'!E181</f>
        <v>758618.4890987707</v>
      </c>
      <c r="F181" s="31">
        <f>'raw data'!F181</f>
        <v>1.4591255314942462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38389.244571759256</v>
      </c>
      <c r="E182" s="15">
        <f>'raw data'!E182</f>
        <v>4404329.698813863</v>
      </c>
      <c r="F182" s="31">
        <f>'raw data'!F182</f>
        <v>2.3403740503563926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165r3  18-28</v>
      </c>
      <c r="D183" s="81">
        <f>'raw data'!D183</f>
        <v>38389.25212962963</v>
      </c>
      <c r="E183" s="15">
        <f>'raw data'!E183</f>
        <v>531271.109707528</v>
      </c>
      <c r="F183" s="31">
        <f>'raw data'!F183</f>
        <v>2.1472251474316133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166r3  45-55</v>
      </c>
      <c r="D184" s="81">
        <f>'raw data'!D184</f>
        <v>38389.259675925925</v>
      </c>
      <c r="E184" s="174">
        <v>820169.675</v>
      </c>
      <c r="F184" s="175">
        <v>1.2064134306123275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38389.267233796294</v>
      </c>
      <c r="E185" s="15">
        <f>'raw data'!E185</f>
        <v>660899.6325315785</v>
      </c>
      <c r="F185" s="31">
        <f>'raw data'!F185</f>
        <v>4.338010038785422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38389.27480324074</v>
      </c>
      <c r="E186" s="15">
        <f>'raw data'!E186</f>
        <v>341789.49338731135</v>
      </c>
      <c r="F186" s="31">
        <f>'raw data'!F186</f>
        <v>1.9756463974847989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38389.28234953704</v>
      </c>
      <c r="E187" s="176">
        <v>556.005</v>
      </c>
      <c r="F187" s="177">
        <v>4.15993791649564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38389.28988425926</v>
      </c>
      <c r="E188" s="174">
        <v>4057370.245</v>
      </c>
      <c r="F188" s="175">
        <v>1.448652900522033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 unignited</v>
      </c>
      <c r="D189" s="81">
        <f>'raw data'!D189</f>
        <v>38389.297418981485</v>
      </c>
      <c r="E189" s="15">
        <f>'raw data'!E189</f>
        <v>624598.4611666998</v>
      </c>
      <c r="F189" s="31">
        <f>'raw data'!F189</f>
        <v>2.0567044764860576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38389.304976851854</v>
      </c>
      <c r="E190" s="15">
        <f>'raw data'!E190</f>
        <v>695684.0452424749</v>
      </c>
      <c r="F190" s="31">
        <f>'raw data'!F190</f>
        <v>3.838526837385177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38389.069386574076</v>
      </c>
      <c r="E198" s="15">
        <f>'raw data'!E198</f>
        <v>359455.2009398142</v>
      </c>
      <c r="F198" s="31">
        <f>'raw data'!F198</f>
        <v>3.3138529394908094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38389.07695601852</v>
      </c>
      <c r="E199" s="15">
        <f>'raw data'!E199</f>
        <v>25531.045418821275</v>
      </c>
      <c r="F199" s="31">
        <f>'raw data'!F199</f>
        <v>2.153545699228856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38389.084502314814</v>
      </c>
      <c r="E200" s="15">
        <f>'raw data'!E200</f>
        <v>355831.33224773407</v>
      </c>
      <c r="F200" s="31">
        <f>'raw data'!F200</f>
        <v>1.6757827440780586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38389.09204861111</v>
      </c>
      <c r="E201" s="15">
        <f>'raw data'!E201</f>
        <v>347792.7902100856</v>
      </c>
      <c r="F201" s="31">
        <f>'raw data'!F201</f>
        <v>3.3355933832210733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38389.09960648148</v>
      </c>
      <c r="E202" s="15">
        <f>'raw data'!E202</f>
        <v>258387.24483474094</v>
      </c>
      <c r="F202" s="31">
        <f>'raw data'!F202</f>
        <v>3.928895712277158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82r2  101-110</v>
      </c>
      <c r="D203" s="81">
        <f>'raw data'!D203</f>
        <v>38389.10716435185</v>
      </c>
      <c r="E203" s="15">
        <f>'raw data'!E203</f>
        <v>270512.09655714035</v>
      </c>
      <c r="F203" s="31">
        <f>'raw data'!F203</f>
        <v>1.0415243531572087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38389.1147337963</v>
      </c>
      <c r="E204" s="15">
        <f>'raw data'!E204</f>
        <v>341934.9132491747</v>
      </c>
      <c r="F204" s="31">
        <f>'raw data'!F204</f>
        <v>3.7147603723504092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83r2  32-42</v>
      </c>
      <c r="D205" s="81">
        <f>'raw data'!D205</f>
        <v>38389.12228009259</v>
      </c>
      <c r="E205" s="15">
        <f>'raw data'!E205</f>
        <v>241799.80236204463</v>
      </c>
      <c r="F205" s="31">
        <f>'raw data'!F205</f>
        <v>0.7491373049280378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95r3  40-50</v>
      </c>
      <c r="D206" s="81">
        <f>'raw data'!D206</f>
        <v>38389.129849537036</v>
      </c>
      <c r="E206" s="15">
        <f>'raw data'!E206</f>
        <v>219960.61372566223</v>
      </c>
      <c r="F206" s="31">
        <f>'raw data'!F206</f>
        <v>3.904245668952823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158r1  11-18</v>
      </c>
      <c r="D207" s="81">
        <f>'raw data'!D207</f>
        <v>38389.137395833335</v>
      </c>
      <c r="E207" s="15">
        <f>'raw data'!E207</f>
        <v>160604.0550040404</v>
      </c>
      <c r="F207" s="31">
        <f>'raw data'!F207</f>
        <v>3.0883348847171215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38389.14494212963</v>
      </c>
      <c r="E208" s="15">
        <f>'raw data'!E208</f>
        <v>237376.0238103072</v>
      </c>
      <c r="F208" s="31">
        <f>'raw data'!F208</f>
        <v>2.0615758887802667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38389.1525</v>
      </c>
      <c r="E209" s="15">
        <f>'raw data'!E209</f>
        <v>361382.33591620123</v>
      </c>
      <c r="F209" s="31">
        <f>'raw data'!F209</f>
        <v>0.648798348268592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38389.16006944444</v>
      </c>
      <c r="E210" s="15">
        <f>'raw data'!E210</f>
        <v>261662.43330780667</v>
      </c>
      <c r="F210" s="31">
        <f>'raw data'!F210</f>
        <v>3.1146110761577837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162r3  71-86</v>
      </c>
      <c r="D211" s="81">
        <f>'raw data'!D211</f>
        <v>38389.16762731481</v>
      </c>
      <c r="E211" s="15">
        <f>'raw data'!E211</f>
        <v>264655.46522744495</v>
      </c>
      <c r="F211" s="31">
        <f>'raw data'!F211</f>
        <v>2.906902496260254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158r3  42-57</v>
      </c>
      <c r="D212" s="81">
        <f>'raw data'!D212</f>
        <v>38389.17518518519</v>
      </c>
      <c r="E212" s="174">
        <v>219097.035</v>
      </c>
      <c r="F212" s="175">
        <v>3.276840423857605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159r1  110-117</v>
      </c>
      <c r="D213" s="81">
        <f>'raw data'!D213</f>
        <v>38389.18274305556</v>
      </c>
      <c r="E213" s="15">
        <f>'raw data'!E213</f>
        <v>250490.07019607228</v>
      </c>
      <c r="F213" s="31">
        <f>'raw data'!F213</f>
        <v>4.503409498294732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38389.190300925926</v>
      </c>
      <c r="E214" s="15">
        <f>'raw data'!E214</f>
        <v>360634.2969597181</v>
      </c>
      <c r="F214" s="31">
        <f>'raw data'!F214</f>
        <v>1.737512409206089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38389.197858796295</v>
      </c>
      <c r="E215" s="174">
        <v>345383.83</v>
      </c>
      <c r="F215" s="175">
        <v>0.11785528283133352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160r2  122-132</v>
      </c>
      <c r="D216" s="81">
        <f>'raw data'!D216</f>
        <v>38389.20542824074</v>
      </c>
      <c r="E216" s="15">
        <f>'raw data'!E216</f>
        <v>210885.7050833702</v>
      </c>
      <c r="F216" s="31">
        <f>'raw data'!F216</f>
        <v>4.863815021342487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161r2  51-60</v>
      </c>
      <c r="D217" s="81">
        <f>'raw data'!D217</f>
        <v>38389.21298611111</v>
      </c>
      <c r="E217" s="15">
        <f>'raw data'!E217</f>
        <v>152183.09906784692</v>
      </c>
      <c r="F217" s="31">
        <f>'raw data'!F217</f>
        <v>4.266895326469439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bhvo2-1  unignited</v>
      </c>
      <c r="D218" s="81">
        <f>'raw data'!D218</f>
        <v>38389.220555555556</v>
      </c>
      <c r="E218" s="15">
        <f>'raw data'!E218</f>
        <v>313028.1032818158</v>
      </c>
      <c r="F218" s="31">
        <f>'raw data'!F218</f>
        <v>1.9950050421218049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38389.228101851855</v>
      </c>
      <c r="E219" s="174">
        <v>340351.23</v>
      </c>
      <c r="F219" s="175">
        <v>1.012653861384594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164r3  115-123</v>
      </c>
      <c r="D220" s="81">
        <f>'raw data'!D220</f>
        <v>38389.235659722224</v>
      </c>
      <c r="E220" s="15">
        <f>'raw data'!E220</f>
        <v>287463.22786490124</v>
      </c>
      <c r="F220" s="31">
        <f>'raw data'!F220</f>
        <v>2.5495967308311975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38389.24321759259</v>
      </c>
      <c r="E221" s="15">
        <f>'raw data'!E221</f>
        <v>289694.4685686429</v>
      </c>
      <c r="F221" s="31">
        <f>'raw data'!F221</f>
        <v>4.514170093413799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165r3  18-28</v>
      </c>
      <c r="D222" s="81">
        <f>'raw data'!D222</f>
        <v>38389.25077546296</v>
      </c>
      <c r="E222" s="15">
        <f>'raw data'!E222</f>
        <v>185002.9482646783</v>
      </c>
      <c r="F222" s="31">
        <f>'raw data'!F222</f>
        <v>1.0906979757098958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166r3  45-55</v>
      </c>
      <c r="D223" s="81">
        <f>'raw data'!D223</f>
        <v>38389.25832175926</v>
      </c>
      <c r="E223" s="15">
        <f>'raw data'!E223</f>
        <v>249521.06605807942</v>
      </c>
      <c r="F223" s="31">
        <f>'raw data'!F223</f>
        <v>1.3773416010410537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38389.26587962963</v>
      </c>
      <c r="E224" s="15">
        <f>'raw data'!E224</f>
        <v>355324.1777381897</v>
      </c>
      <c r="F224" s="31">
        <f>'raw data'!F224</f>
        <v>3.8734563933388415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38389.27344907408</v>
      </c>
      <c r="E225" s="174">
        <v>224185.125</v>
      </c>
      <c r="F225" s="175">
        <v>2.5280933976484583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38389.28099537037</v>
      </c>
      <c r="E226" s="15">
        <f>'raw data'!E226</f>
        <v>28368.827209711075</v>
      </c>
      <c r="F226" s="31">
        <f>'raw data'!F226</f>
        <v>1.520208900977047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38389.28853009259</v>
      </c>
      <c r="E227" s="15">
        <f>'raw data'!E227</f>
        <v>253353.37886277837</v>
      </c>
      <c r="F227" s="31">
        <f>'raw data'!F227</f>
        <v>3.1025638138338416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bhvo2-2  unignited</v>
      </c>
      <c r="D228" s="81">
        <f>'raw data'!D228</f>
        <v>38389.29607638889</v>
      </c>
      <c r="E228" s="15">
        <f>'raw data'!E228</f>
        <v>350589.48774274194</v>
      </c>
      <c r="F228" s="31">
        <f>'raw data'!F228</f>
        <v>1.4686176143536904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38389.303622685184</v>
      </c>
      <c r="E229" s="15">
        <f>'raw data'!E229</f>
        <v>395776.6477135023</v>
      </c>
      <c r="F229" s="31">
        <f>'raw data'!F229</f>
        <v>3.6424142133178616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38389.07300925926</v>
      </c>
      <c r="E237" s="15">
        <f>'raw data'!E237</f>
        <v>420768.8046256701</v>
      </c>
      <c r="F237" s="31">
        <f>'raw data'!F237</f>
        <v>1.6116927457197583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38389.08056712963</v>
      </c>
      <c r="E238" s="15">
        <f>'raw data'!E238</f>
        <v>7022.254442801388</v>
      </c>
      <c r="F238" s="31">
        <f>'raw data'!F238</f>
        <v>2.465400580571968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38389.088125</v>
      </c>
      <c r="E239" s="15">
        <f>'raw data'!E239</f>
        <v>333502.98854652984</v>
      </c>
      <c r="F239" s="31">
        <f>'raw data'!F239</f>
        <v>1.8509176093666913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38389.095671296294</v>
      </c>
      <c r="E240" s="15">
        <f>'raw data'!E240</f>
        <v>400273.2394591967</v>
      </c>
      <c r="F240" s="31">
        <f>'raw data'!F240</f>
        <v>2.7535103191638894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38389.10322916666</v>
      </c>
      <c r="E241" s="15">
        <f>'raw data'!E241</f>
        <v>10890.540749068063</v>
      </c>
      <c r="F241" s="31">
        <f>'raw data'!F241</f>
        <v>0.6426944867610465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82r2  101-110</v>
      </c>
      <c r="D242" s="81">
        <f>'raw data'!D242</f>
        <v>38389.11078703704</v>
      </c>
      <c r="E242" s="15">
        <f>'raw data'!E242</f>
        <v>187089.14047455788</v>
      </c>
      <c r="F242" s="31">
        <f>'raw data'!F242</f>
        <v>0.3192087010771326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38389.11834490741</v>
      </c>
      <c r="E243" s="15">
        <f>'raw data'!E243</f>
        <v>411393.89196904446</v>
      </c>
      <c r="F243" s="31">
        <f>'raw data'!F243</f>
        <v>1.0544472737517983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83r2  32-42</v>
      </c>
      <c r="D244" s="81">
        <f>'raw data'!D244</f>
        <v>38389.125925925924</v>
      </c>
      <c r="E244" s="15">
        <f>'raw data'!E244</f>
        <v>140864.6045926412</v>
      </c>
      <c r="F244" s="31">
        <f>'raw data'!F244</f>
        <v>2.3292452078262538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95r3  40-50</v>
      </c>
      <c r="D245" s="81">
        <f>'raw data'!D245</f>
        <v>38389.133472222224</v>
      </c>
      <c r="E245" s="15">
        <f>'raw data'!E245</f>
        <v>297831.97989368497</v>
      </c>
      <c r="F245" s="31">
        <f>'raw data'!F245</f>
        <v>2.7044604021616907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158r1  11-18</v>
      </c>
      <c r="D246" s="81">
        <f>'raw data'!D246</f>
        <v>38389.14100694445</v>
      </c>
      <c r="E246" s="15">
        <f>'raw data'!E246</f>
        <v>826965.4194971721</v>
      </c>
      <c r="F246" s="31">
        <f>'raw data'!F246</f>
        <v>0.8395715091796248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38389.148564814815</v>
      </c>
      <c r="E247" s="176">
        <v>581085.265</v>
      </c>
      <c r="F247" s="177">
        <v>3.089039805181361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38389.156122685185</v>
      </c>
      <c r="E248" s="15">
        <f>'raw data'!E248</f>
        <v>385293.5000406889</v>
      </c>
      <c r="F248" s="31">
        <f>'raw data'!F248</f>
        <v>4.020510612328616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38389.16369212963</v>
      </c>
      <c r="E249" s="15">
        <f>'raw data'!E249</f>
        <v>7194.7976845105495</v>
      </c>
      <c r="F249" s="31">
        <f>'raw data'!F249</f>
        <v>2.255563518374105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162r3  71-86</v>
      </c>
      <c r="D250" s="81">
        <f>'raw data'!D250</f>
        <v>38389.171261574076</v>
      </c>
      <c r="E250" s="15">
        <f>'raw data'!E250</f>
        <v>459531.4835052496</v>
      </c>
      <c r="F250" s="31">
        <f>'raw data'!F250</f>
        <v>0.9430506223202768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158r3  42-57</v>
      </c>
      <c r="D251" s="81">
        <f>'raw data'!D251</f>
        <v>38389.178819444445</v>
      </c>
      <c r="E251" s="174">
        <v>405679.17500000005</v>
      </c>
      <c r="F251" s="175">
        <v>2.892598659772768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159r1  110-117</v>
      </c>
      <c r="D252" s="81">
        <f>'raw data'!D252</f>
        <v>38389.186377314814</v>
      </c>
      <c r="E252" s="15">
        <f>'raw data'!E252</f>
        <v>276401.0096503894</v>
      </c>
      <c r="F252" s="31">
        <f>'raw data'!F252</f>
        <v>3.257295002311592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38389.193923611114</v>
      </c>
      <c r="E253" s="174">
        <v>389602.635</v>
      </c>
      <c r="F253" s="175">
        <v>1.2545706395466123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38389.20150462963</v>
      </c>
      <c r="E254" s="15">
        <f>'raw data'!E254</f>
        <v>289462.71997912665</v>
      </c>
      <c r="F254" s="31">
        <f>'raw data'!F254</f>
        <v>1.7458551412916494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160r2  122-132</v>
      </c>
      <c r="D255" s="81">
        <f>'raw data'!D255</f>
        <v>38389.20905092593</v>
      </c>
      <c r="E255" s="15">
        <f>'raw data'!E255</f>
        <v>243921.87127447128</v>
      </c>
      <c r="F255" s="31">
        <f>'raw data'!F255</f>
        <v>1.7604488927839745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161r2  51-60</v>
      </c>
      <c r="D256" s="81">
        <f>'raw data'!D256</f>
        <v>38389.21662037037</v>
      </c>
      <c r="E256" s="15">
        <f>'raw data'!E256</f>
        <v>279926.68164809485</v>
      </c>
      <c r="F256" s="31">
        <f>'raw data'!F256</f>
        <v>3.4987092961613913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 unignited</v>
      </c>
      <c r="D257" s="81">
        <f>'raw data'!D257</f>
        <v>38389.22416666667</v>
      </c>
      <c r="E257" s="15">
        <f>'raw data'!E257</f>
        <v>332383.6515987714</v>
      </c>
      <c r="F257" s="31">
        <f>'raw data'!F257</f>
        <v>2.22572043583854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38389.231724537036</v>
      </c>
      <c r="E258" s="15">
        <f>'raw data'!E258</f>
        <v>349832.996012846</v>
      </c>
      <c r="F258" s="31">
        <f>'raw data'!F258</f>
        <v>2.068216550832673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164r3  115-123</v>
      </c>
      <c r="D259" s="81">
        <f>'raw data'!D259</f>
        <v>38389.239282407405</v>
      </c>
      <c r="E259" s="174">
        <v>375582.025</v>
      </c>
      <c r="F259" s="175">
        <v>0.7657960169447002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38389.24684027778</v>
      </c>
      <c r="E260" s="15">
        <f>'raw data'!E260</f>
        <v>13826.525033225615</v>
      </c>
      <c r="F260" s="31">
        <f>'raw data'!F260</f>
        <v>0.7650402762773837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165r3  18-28</v>
      </c>
      <c r="D261" s="81">
        <f>'raw data'!D261</f>
        <v>38389.25439814815</v>
      </c>
      <c r="E261" s="15">
        <f>'raw data'!E261</f>
        <v>526466.9243696525</v>
      </c>
      <c r="F261" s="31">
        <f>'raw data'!F261</f>
        <v>2.6921024203858646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166r3  45-55</v>
      </c>
      <c r="D262" s="81">
        <f>'raw data'!D262</f>
        <v>38389.26195601852</v>
      </c>
      <c r="E262" s="15">
        <f>'raw data'!E262</f>
        <v>395307.58459393063</v>
      </c>
      <c r="F262" s="31">
        <f>'raw data'!F262</f>
        <v>3.1476808873311146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38389.26951388889</v>
      </c>
      <c r="E263" s="174">
        <v>344612.515</v>
      </c>
      <c r="F263" s="175">
        <v>1.063065453009758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38389.27707175926</v>
      </c>
      <c r="E264" s="15">
        <f>'raw data'!E264</f>
        <v>580958.4821122482</v>
      </c>
      <c r="F264" s="31">
        <f>'raw data'!F264</f>
        <v>4.041606792714538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38389.28461805556</v>
      </c>
      <c r="E265" s="15">
        <f>'raw data'!E265</f>
        <v>6607.86091761291</v>
      </c>
      <c r="F265" s="31">
        <f>'raw data'!F265</f>
        <v>3.4525379567827397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38389.29215277778</v>
      </c>
      <c r="E266" s="15">
        <f>'raw data'!E266</f>
        <v>7711.902786438664</v>
      </c>
      <c r="F266" s="31">
        <f>'raw data'!F266</f>
        <v>0.8507928245802242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 unignited</v>
      </c>
      <c r="D267" s="81">
        <f>'raw data'!D267</f>
        <v>38389.29969907407</v>
      </c>
      <c r="E267" s="15">
        <f>'raw data'!E267</f>
        <v>435831.4373399416</v>
      </c>
      <c r="F267" s="31">
        <f>'raw data'!F267</f>
        <v>3.893888761617278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38389.30725694444</v>
      </c>
      <c r="E268" s="15">
        <f>'raw data'!E268</f>
        <v>379835.77466154215</v>
      </c>
      <c r="F268" s="31">
        <f>'raw data'!F268</f>
        <v>2.0473933254577488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38389.06821759259</v>
      </c>
      <c r="E276" s="174">
        <v>173.065</v>
      </c>
      <c r="F276" s="175">
        <v>1.9489205479214944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38389.07581018518</v>
      </c>
      <c r="E277" s="176">
        <v>47.075</v>
      </c>
      <c r="F277" s="177">
        <v>26.842269102078674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38389.083344907405</v>
      </c>
      <c r="E278" s="172">
        <f>'raw data'!E278</f>
        <v>13.783821478414945</v>
      </c>
      <c r="F278" s="173">
        <f>'raw data'!F278</f>
        <v>269.80782083343087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38389.090891203705</v>
      </c>
      <c r="E279" s="174">
        <v>167.53</v>
      </c>
      <c r="F279" s="175">
        <v>5.993503427952366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38389.098449074074</v>
      </c>
      <c r="E280" s="176">
        <v>13.575</v>
      </c>
      <c r="F280" s="177">
        <v>37.13938379270781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82r2  101-110</v>
      </c>
      <c r="D281" s="81">
        <f>'raw data'!D281</f>
        <v>38389.10600694444</v>
      </c>
      <c r="E281" s="176">
        <v>36.38</v>
      </c>
      <c r="F281" s="177">
        <v>42.488604279103654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38389.11357638889</v>
      </c>
      <c r="E282" s="172">
        <f>'raw data'!E282</f>
        <v>184.86484782462304</v>
      </c>
      <c r="F282" s="173">
        <f>'raw data'!F282</f>
        <v>5.638769727288203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83r2  32-42</v>
      </c>
      <c r="D283" s="81">
        <f>'raw data'!D283</f>
        <v>38389.12112268519</v>
      </c>
      <c r="E283" s="176">
        <v>34.035</v>
      </c>
      <c r="F283" s="177">
        <v>26.073718536480566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95r3  40-50</v>
      </c>
      <c r="D284" s="81">
        <f>'raw data'!D284</f>
        <v>38389.12869212963</v>
      </c>
      <c r="E284" s="176">
        <v>58.825</v>
      </c>
      <c r="F284" s="177">
        <v>7.7291909953751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158r1  11-18</v>
      </c>
      <c r="D285" s="81">
        <f>'raw data'!D285</f>
        <v>38389.13623842593</v>
      </c>
      <c r="E285" s="176">
        <v>631.845</v>
      </c>
      <c r="F285" s="177">
        <v>8.204227006431273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38389.14377314815</v>
      </c>
      <c r="E286" s="174">
        <v>109.385</v>
      </c>
      <c r="F286" s="175">
        <v>6.5225647229255195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38389.151342592595</v>
      </c>
      <c r="E287" s="172">
        <f>'raw data'!E287</f>
        <v>140.60598648477782</v>
      </c>
      <c r="F287" s="173">
        <f>'raw data'!F287</f>
        <v>56.48735672812203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38389.158900462964</v>
      </c>
      <c r="E288" s="174">
        <v>29.275</v>
      </c>
      <c r="F288" s="175">
        <v>100.89103415939226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162r3  71-86</v>
      </c>
      <c r="D289" s="81">
        <f>'raw data'!D289</f>
        <v>38389.16646990741</v>
      </c>
      <c r="E289" s="174">
        <v>13.555</v>
      </c>
      <c r="F289" s="175">
        <v>16.119217660394163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158r3  42-57</v>
      </c>
      <c r="D290" s="81">
        <f>'raw data'!D290</f>
        <v>38389.17403935185</v>
      </c>
      <c r="E290" s="172">
        <f>'raw data'!E290</f>
        <v>27.22436536033605</v>
      </c>
      <c r="F290" s="173">
        <f>'raw data'!F290</f>
        <v>94.49114562350319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159r1  110-117</v>
      </c>
      <c r="D291" s="81">
        <f>'raw data'!D291</f>
        <v>38389.18158564815</v>
      </c>
      <c r="E291" s="176">
        <v>24.405</v>
      </c>
      <c r="F291" s="177">
        <v>32.18994607245459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38389.18914351852</v>
      </c>
      <c r="E292" s="176">
        <v>177.805</v>
      </c>
      <c r="F292" s="177">
        <v>4.466021288897524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38389.196701388886</v>
      </c>
      <c r="E293" s="174">
        <v>60.71</v>
      </c>
      <c r="F293" s="175">
        <v>9.31782943418307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160r2  122-132</v>
      </c>
      <c r="D294" s="81">
        <f>'raw data'!D294</f>
        <v>38389.20427083333</v>
      </c>
      <c r="E294" s="174">
        <v>40.48</v>
      </c>
      <c r="F294" s="175">
        <v>5.729521349535189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161r2  51-60</v>
      </c>
      <c r="D295" s="81">
        <f>'raw data'!D295</f>
        <v>38389.2118287037</v>
      </c>
      <c r="E295" s="172">
        <f>'raw data'!E295</f>
        <v>40.038971761842305</v>
      </c>
      <c r="F295" s="173">
        <f>'raw data'!F295</f>
        <v>60.47318534398242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 unignited</v>
      </c>
      <c r="D296" s="81">
        <f>'raw data'!D296</f>
        <v>38389.21938657408</v>
      </c>
      <c r="E296" s="174">
        <v>151.45</v>
      </c>
      <c r="F296" s="175">
        <v>1.606105861526266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38389.22694444445</v>
      </c>
      <c r="E297" s="174">
        <v>154.065</v>
      </c>
      <c r="F297" s="175">
        <v>6.044589172249715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164r3  115-123</v>
      </c>
      <c r="D298" s="81">
        <f>'raw data'!D298</f>
        <v>38389.234502314815</v>
      </c>
      <c r="E298" s="176">
        <v>22.63</v>
      </c>
      <c r="F298" s="177">
        <v>33.433683423314406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38389.24204861111</v>
      </c>
      <c r="E299" s="176">
        <v>30.06</v>
      </c>
      <c r="F299" s="177">
        <v>60.689803574893276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165r3  18-28</v>
      </c>
      <c r="D300" s="81">
        <f>'raw data'!D300</f>
        <v>38389.24961805555</v>
      </c>
      <c r="E300" s="172">
        <f>'raw data'!E300</f>
        <v>26.18830304127836</v>
      </c>
      <c r="F300" s="173">
        <f>'raw data'!F300</f>
        <v>43.14719793866184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166r3  45-55</v>
      </c>
      <c r="D301" s="81">
        <f>'raw data'!D301</f>
        <v>38389.25716435185</v>
      </c>
      <c r="E301" s="176">
        <v>39.265</v>
      </c>
      <c r="F301" s="177">
        <v>17.270225471995396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38389.26472222222</v>
      </c>
      <c r="E302" s="176">
        <v>177.18</v>
      </c>
      <c r="F302" s="177">
        <v>6.361486675761105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38389.27229166667</v>
      </c>
      <c r="E303" s="176">
        <v>116.765</v>
      </c>
      <c r="F303" s="177">
        <v>20.244576452760963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38389.27984953704</v>
      </c>
      <c r="E304" s="174">
        <v>36.415</v>
      </c>
      <c r="F304" s="175">
        <v>9.262390076231759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38389.28737268518</v>
      </c>
      <c r="E305" s="176">
        <v>18.14</v>
      </c>
      <c r="F305" s="177">
        <v>22.06297894992194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 unignited</v>
      </c>
      <c r="D306" s="81">
        <f>'raw data'!D306</f>
        <v>38389.294907407406</v>
      </c>
      <c r="E306" s="176">
        <v>166.21</v>
      </c>
      <c r="F306" s="177">
        <v>10.023124820862098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38389.302465277775</v>
      </c>
      <c r="E307" s="172">
        <f>'raw data'!E307</f>
        <v>207.22869834402377</v>
      </c>
      <c r="F307" s="173">
        <f>'raw data'!F307</f>
        <v>12.986901803924818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38389.06873842593</v>
      </c>
      <c r="E315" s="174">
        <v>3650683.45</v>
      </c>
      <c r="F315" s="175">
        <v>1.3386415045479956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38389.076319444444</v>
      </c>
      <c r="E316" s="15">
        <f>'raw data'!E316</f>
        <v>6607.226677698162</v>
      </c>
      <c r="F316" s="31">
        <f>'raw data'!F316</f>
        <v>2.1679360291406646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38389.08385416667</v>
      </c>
      <c r="E317" s="15">
        <f>'raw data'!E317</f>
        <v>3531187.154793567</v>
      </c>
      <c r="F317" s="31">
        <f>'raw data'!F317</f>
        <v>3.054022788588031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38389.09140046296</v>
      </c>
      <c r="E318" s="15">
        <f>'raw data'!E318</f>
        <v>3568400.6123420186</v>
      </c>
      <c r="F318" s="31">
        <f>'raw data'!F318</f>
        <v>4.70197525408146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38389.098958333336</v>
      </c>
      <c r="E319" s="15">
        <f>'raw data'!E319</f>
        <v>3318882.576540714</v>
      </c>
      <c r="F319" s="31">
        <f>'raw data'!F319</f>
        <v>1.7380641804508097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82r2  101-110</v>
      </c>
      <c r="D320" s="81">
        <f>'raw data'!D320</f>
        <v>38389.106516203705</v>
      </c>
      <c r="E320" s="15">
        <f>'raw data'!E320</f>
        <v>3413853.940001426</v>
      </c>
      <c r="F320" s="31">
        <f>'raw data'!F320</f>
        <v>0.6525559404066843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38389.11408564815</v>
      </c>
      <c r="E321" s="15">
        <f>'raw data'!E321</f>
        <v>3500057.3438713723</v>
      </c>
      <c r="F321" s="31">
        <f>'raw data'!F321</f>
        <v>2.2468419314508568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83r2  32-42</v>
      </c>
      <c r="D322" s="81">
        <f>'raw data'!D322</f>
        <v>38389.12164351852</v>
      </c>
      <c r="E322" s="15">
        <f>'raw data'!E322</f>
        <v>3540826.785088444</v>
      </c>
      <c r="F322" s="31">
        <f>'raw data'!F322</f>
        <v>1.1522246073850035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95r3  40-50</v>
      </c>
      <c r="D323" s="81">
        <f>'raw data'!D323</f>
        <v>38389.129212962966</v>
      </c>
      <c r="E323" s="174">
        <v>3702756.425</v>
      </c>
      <c r="F323" s="175">
        <v>1.8927858383717342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158r1  11-18</v>
      </c>
      <c r="D324" s="81">
        <f>'raw data'!D324</f>
        <v>38389.13674768519</v>
      </c>
      <c r="E324" s="15">
        <f>'raw data'!E324</f>
        <v>3804365.1106442576</v>
      </c>
      <c r="F324" s="31">
        <f>'raw data'!F324</f>
        <v>2.401086715173352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38389.14429398148</v>
      </c>
      <c r="E325" s="15">
        <f>'raw data'!E325</f>
        <v>4783137.279714795</v>
      </c>
      <c r="F325" s="31">
        <f>'raw data'!F325</f>
        <v>2.0042770714300544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38389.15185185185</v>
      </c>
      <c r="E326" s="15">
        <f>'raw data'!E326</f>
        <v>3538795.277242712</v>
      </c>
      <c r="F326" s="31">
        <f>'raw data'!F326</f>
        <v>1.0245442549639296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38389.159421296295</v>
      </c>
      <c r="E327" s="15">
        <f>'raw data'!E327</f>
        <v>3202067.9614368826</v>
      </c>
      <c r="F327" s="31">
        <f>'raw data'!F327</f>
        <v>1.4342817344716776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162r3  71-86</v>
      </c>
      <c r="D328" s="81">
        <f>'raw data'!D328</f>
        <v>38389.16699074074</v>
      </c>
      <c r="E328" s="15">
        <f>'raw data'!E328</f>
        <v>4067582.2051184033</v>
      </c>
      <c r="F328" s="31">
        <f>'raw data'!F328</f>
        <v>1.8343719422939753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158r3  42-57</v>
      </c>
      <c r="D329" s="81">
        <f>'raw data'!D329</f>
        <v>38389.17454861111</v>
      </c>
      <c r="E329" s="15">
        <f>'raw data'!E329</f>
        <v>3777200.3875634843</v>
      </c>
      <c r="F329" s="31">
        <f>'raw data'!F329</f>
        <v>0.6977336259345317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159r1  110-117</v>
      </c>
      <c r="D330" s="81">
        <f>'raw data'!D330</f>
        <v>38389.18209490741</v>
      </c>
      <c r="E330" s="15">
        <f>'raw data'!E330</f>
        <v>3551389.6091612508</v>
      </c>
      <c r="F330" s="31">
        <f>'raw data'!F330</f>
        <v>3.743167499342998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38389.18965277778</v>
      </c>
      <c r="E331" s="15">
        <f>'raw data'!E331</f>
        <v>3543414.6297945026</v>
      </c>
      <c r="F331" s="31">
        <f>'raw data'!F331</f>
        <v>4.348390049946137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38389.19721064815</v>
      </c>
      <c r="E332" s="15">
        <f>'raw data'!E332</f>
        <v>3415077.8395689563</v>
      </c>
      <c r="F332" s="31">
        <f>'raw data'!F332</f>
        <v>3.697078880533672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160r2  122-132</v>
      </c>
      <c r="D333" s="81">
        <f>'raw data'!D333</f>
        <v>38389.204780092594</v>
      </c>
      <c r="E333" s="15">
        <f>'raw data'!E333</f>
        <v>3298017.7449764586</v>
      </c>
      <c r="F333" s="31">
        <f>'raw data'!F333</f>
        <v>1.6785268631787764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161r2  51-60</v>
      </c>
      <c r="D334" s="81">
        <f>'raw data'!D334</f>
        <v>38389.21233796296</v>
      </c>
      <c r="E334" s="15">
        <f>'raw data'!E334</f>
        <v>3413921.77609389</v>
      </c>
      <c r="F334" s="31">
        <f>'raw data'!F334</f>
        <v>1.5489131835781413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 unignited</v>
      </c>
      <c r="D335" s="81">
        <f>'raw data'!D335</f>
        <v>38389.21990740741</v>
      </c>
      <c r="E335" s="15">
        <f>'raw data'!E335</f>
        <v>3428174.868231923</v>
      </c>
      <c r="F335" s="31">
        <f>'raw data'!F335</f>
        <v>1.1490426018212192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38389.2274537037</v>
      </c>
      <c r="E336" s="15">
        <f>'raw data'!E336</f>
        <v>3363422.836101568</v>
      </c>
      <c r="F336" s="31">
        <f>'raw data'!F336</f>
        <v>2.403689498084538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164r3  115-123</v>
      </c>
      <c r="D337" s="81">
        <f>'raw data'!D337</f>
        <v>38389.23501157408</v>
      </c>
      <c r="E337" s="15">
        <f>'raw data'!E337</f>
        <v>3662767.7206296874</v>
      </c>
      <c r="F337" s="31">
        <f>'raw data'!F337</f>
        <v>2.4402020085347926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38389.24256944445</v>
      </c>
      <c r="E338" s="15">
        <f>'raw data'!E338</f>
        <v>3584239.515029996</v>
      </c>
      <c r="F338" s="31">
        <f>'raw data'!F338</f>
        <v>2.1490940895476487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165r3  18-28</v>
      </c>
      <c r="D339" s="81">
        <f>'raw data'!D339</f>
        <v>38389.250127314815</v>
      </c>
      <c r="E339" s="15">
        <f>'raw data'!E339</f>
        <v>3745155.325232885</v>
      </c>
      <c r="F339" s="31">
        <f>'raw data'!F339</f>
        <v>1.2735356458861038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166r3  45-55</v>
      </c>
      <c r="D340" s="81">
        <f>'raw data'!D340</f>
        <v>38389.25767361111</v>
      </c>
      <c r="E340" s="15">
        <f>'raw data'!E340</f>
        <v>4120956.4872599333</v>
      </c>
      <c r="F340" s="31">
        <f>'raw data'!F340</f>
        <v>3.4537000238944895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38389.26524305555</v>
      </c>
      <c r="E341" s="15">
        <f>'raw data'!E341</f>
        <v>3477076.601777317</v>
      </c>
      <c r="F341" s="31">
        <f>'raw data'!F341</f>
        <v>4.680575409306291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38389.27280092592</v>
      </c>
      <c r="E342" s="15">
        <f>'raw data'!E342</f>
        <v>4619147.6224936005</v>
      </c>
      <c r="F342" s="31">
        <f>'raw data'!F342</f>
        <v>0.40986877685883394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38389.2803587963</v>
      </c>
      <c r="E343" s="172">
        <f>'raw data'!E343</f>
        <v>7257.908543419352</v>
      </c>
      <c r="F343" s="173">
        <f>'raw data'!F343</f>
        <v>9.681565202666047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38389.28789351852</v>
      </c>
      <c r="E344" s="15">
        <f>'raw data'!E344</f>
        <v>2790641.6001264984</v>
      </c>
      <c r="F344" s="31">
        <f>'raw data'!F344</f>
        <v>3.534501359209708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 unignited</v>
      </c>
      <c r="D345" s="81">
        <f>'raw data'!D345</f>
        <v>38389.29542824074</v>
      </c>
      <c r="E345" s="15">
        <f>'raw data'!E345</f>
        <v>3666997.2209034567</v>
      </c>
      <c r="F345" s="31">
        <f>'raw data'!F345</f>
        <v>4.217197026192935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38389.30298611111</v>
      </c>
      <c r="E346" s="15">
        <f>'raw data'!E346</f>
        <v>3707539.5645971824</v>
      </c>
      <c r="F346" s="31">
        <f>'raw data'!F346</f>
        <v>7.201008258184203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38389.071597222224</v>
      </c>
      <c r="E354" s="15">
        <f>'raw data'!E354</f>
        <v>1423344.324379603</v>
      </c>
      <c r="F354" s="31">
        <f>'raw data'!F354</f>
        <v>2.7143213755035625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38389.07915509259</v>
      </c>
      <c r="E355" s="174">
        <v>951.73</v>
      </c>
      <c r="F355" s="175">
        <v>5.2379380784097656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38389.08671296296</v>
      </c>
      <c r="E356" s="15">
        <f>'raw data'!E356</f>
        <v>492460.9672007561</v>
      </c>
      <c r="F356" s="31">
        <f>'raw data'!F356</f>
        <v>3.099634226288775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38389.094247685185</v>
      </c>
      <c r="E357" s="15">
        <f>'raw data'!E357</f>
        <v>1410642.9924596152</v>
      </c>
      <c r="F357" s="31">
        <f>'raw data'!F357</f>
        <v>0.8670068900892614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38389.10181712963</v>
      </c>
      <c r="E358" s="174">
        <v>2640.21</v>
      </c>
      <c r="F358" s="175">
        <v>0.244789466748355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82r2  101-110</v>
      </c>
      <c r="D359" s="81">
        <f>'raw data'!D359</f>
        <v>38389.10936342592</v>
      </c>
      <c r="E359" s="174">
        <v>99668.405</v>
      </c>
      <c r="F359" s="175">
        <v>2.835332859805015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38389.11693287037</v>
      </c>
      <c r="E360" s="15">
        <f>'raw data'!E360</f>
        <v>1385728.4112497964</v>
      </c>
      <c r="F360" s="31">
        <f>'raw data'!F360</f>
        <v>3.0026660945241015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83r2  32-42</v>
      </c>
      <c r="D361" s="81">
        <f>'raw data'!D361</f>
        <v>38389.124502314815</v>
      </c>
      <c r="E361" s="15">
        <f>'raw data'!E361</f>
        <v>89060.07585000992</v>
      </c>
      <c r="F361" s="31">
        <f>'raw data'!F361</f>
        <v>1.2708563655903902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95r3  40-50</v>
      </c>
      <c r="D362" s="81">
        <f>'raw data'!D362</f>
        <v>38389.132060185184</v>
      </c>
      <c r="E362" s="15">
        <f>'raw data'!E362</f>
        <v>162442.53859273592</v>
      </c>
      <c r="F362" s="31">
        <f>'raw data'!F362</f>
        <v>3.8247392103380657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158r1  11-18</v>
      </c>
      <c r="D363" s="81">
        <f>'raw data'!D363</f>
        <v>38389.13959490741</v>
      </c>
      <c r="E363" s="15">
        <f>'raw data'!E363</f>
        <v>2290871.2231267295</v>
      </c>
      <c r="F363" s="31">
        <f>'raw data'!F363</f>
        <v>1.6447641126615238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38389.147152777776</v>
      </c>
      <c r="E364" s="15">
        <f>'raw data'!E364</f>
        <v>342384.0951484045</v>
      </c>
      <c r="F364" s="31">
        <f>'raw data'!F364</f>
        <v>3.4821541045803936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38389.154710648145</v>
      </c>
      <c r="E365" s="15">
        <f>'raw data'!E365</f>
        <v>1390056.4228038788</v>
      </c>
      <c r="F365" s="31">
        <f>'raw data'!F365</f>
        <v>2.916089776557308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38389.16226851852</v>
      </c>
      <c r="E366" s="174">
        <v>2625.6949999999997</v>
      </c>
      <c r="F366" s="175">
        <v>4.066201630096482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162r3  71-86</v>
      </c>
      <c r="D367" s="81">
        <f>'raw data'!D367</f>
        <v>38389.16983796296</v>
      </c>
      <c r="E367" s="15">
        <f>'raw data'!E367</f>
        <v>181791.95012307167</v>
      </c>
      <c r="F367" s="31">
        <f>'raw data'!F367</f>
        <v>3.5327662239171205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158r3  42-57</v>
      </c>
      <c r="D368" s="81">
        <f>'raw data'!D368</f>
        <v>38389.177395833336</v>
      </c>
      <c r="E368" s="15">
        <f>'raw data'!E368</f>
        <v>157455.2737045288</v>
      </c>
      <c r="F368" s="31">
        <f>'raw data'!F368</f>
        <v>2.0214627635675906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159r1  110-117</v>
      </c>
      <c r="D369" s="81">
        <f>'raw data'!D369</f>
        <v>38389.184953703705</v>
      </c>
      <c r="E369" s="15">
        <f>'raw data'!E369</f>
        <v>163265.36526815096</v>
      </c>
      <c r="F369" s="31">
        <f>'raw data'!F369</f>
        <v>2.25527862718176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38389.192511574074</v>
      </c>
      <c r="E370" s="15">
        <f>'raw data'!E370</f>
        <v>1389835.242948532</v>
      </c>
      <c r="F370" s="31">
        <f>'raw data'!F370</f>
        <v>3.8021510875938396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38389.20008101852</v>
      </c>
      <c r="E371" s="15">
        <f>'raw data'!E371</f>
        <v>425273.92246087396</v>
      </c>
      <c r="F371" s="31">
        <f>'raw data'!F371</f>
        <v>2.277358756825331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160r2  122-132</v>
      </c>
      <c r="D372" s="81">
        <f>'raw data'!D372</f>
        <v>38389.20763888889</v>
      </c>
      <c r="E372" s="15">
        <f>'raw data'!E372</f>
        <v>165243.22051501274</v>
      </c>
      <c r="F372" s="31">
        <f>'raw data'!F372</f>
        <v>1.7167440656721207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161r2  51-60</v>
      </c>
      <c r="D373" s="81">
        <f>'raw data'!D373</f>
        <v>38389.21519675926</v>
      </c>
      <c r="E373" s="15">
        <f>'raw data'!E373</f>
        <v>74785.3895432949</v>
      </c>
      <c r="F373" s="31">
        <f>'raw data'!F373</f>
        <v>2.9873505867404937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 unignited</v>
      </c>
      <c r="D374" s="81">
        <f>'raw data'!D374</f>
        <v>38389.22275462963</v>
      </c>
      <c r="E374" s="174">
        <v>1279577.8</v>
      </c>
      <c r="F374" s="175">
        <v>4.442867226171222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38389.2303125</v>
      </c>
      <c r="E375" s="15">
        <f>'raw data'!E375</f>
        <v>1292819.6908480327</v>
      </c>
      <c r="F375" s="31">
        <f>'raw data'!F375</f>
        <v>4.467553997612504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164r3  115-123</v>
      </c>
      <c r="D376" s="81">
        <f>'raw data'!D376</f>
        <v>38389.23787037037</v>
      </c>
      <c r="E376" s="15">
        <f>'raw data'!E376</f>
        <v>143699.40687322617</v>
      </c>
      <c r="F376" s="31">
        <f>'raw data'!F376</f>
        <v>4.132449090801277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38389.24542824074</v>
      </c>
      <c r="E377" s="174">
        <v>2747.18</v>
      </c>
      <c r="F377" s="175">
        <v>3.1798415738242847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165r3  18-28</v>
      </c>
      <c r="D378" s="81">
        <f>'raw data'!D378</f>
        <v>38389.25298611111</v>
      </c>
      <c r="E378" s="15">
        <f>'raw data'!E378</f>
        <v>89738.05028887591</v>
      </c>
      <c r="F378" s="31">
        <f>'raw data'!F378</f>
        <v>3.294401012159862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166r3  45-55</v>
      </c>
      <c r="D379" s="81">
        <f>'raw data'!D379</f>
        <v>38389.26054398148</v>
      </c>
      <c r="E379" s="15">
        <f>'raw data'!E379</f>
        <v>128609.60813132921</v>
      </c>
      <c r="F379" s="31">
        <f>'raw data'!F379</f>
        <v>2.6421464451982386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38389.26810185185</v>
      </c>
      <c r="E380" s="15">
        <f>'raw data'!E380</f>
        <v>1333081.899881363</v>
      </c>
      <c r="F380" s="31">
        <f>'raw data'!F380</f>
        <v>2.5093474783636247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38389.275659722225</v>
      </c>
      <c r="E381" s="174">
        <v>318180.24</v>
      </c>
      <c r="F381" s="175">
        <v>0.8477007844471662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38389.28320601852</v>
      </c>
      <c r="E382" s="15">
        <f>'raw data'!E382</f>
        <v>1214.5840983192127</v>
      </c>
      <c r="F382" s="31">
        <f>'raw data'!F382</f>
        <v>3.333909616158154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38389.29074074074</v>
      </c>
      <c r="E383" s="174">
        <v>2992.645</v>
      </c>
      <c r="F383" s="175">
        <v>2.836087372401642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 unignited</v>
      </c>
      <c r="D384" s="81">
        <f>'raw data'!D384</f>
        <v>38389.29828703704</v>
      </c>
      <c r="E384" s="15">
        <f>'raw data'!E384</f>
        <v>1273454.1513621013</v>
      </c>
      <c r="F384" s="31">
        <f>'raw data'!F384</f>
        <v>3.9506646194604547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38389.30584490741</v>
      </c>
      <c r="E385" s="15">
        <f>'raw data'!E385</f>
        <v>1388502.0531927743</v>
      </c>
      <c r="F385" s="31">
        <f>'raw data'!F385</f>
        <v>8.484204786646755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1215</v>
      </c>
      <c r="C1" s="18" t="s">
        <v>1225</v>
      </c>
      <c r="D1" s="18" t="s">
        <v>1224</v>
      </c>
      <c r="E1" s="18" t="s">
        <v>1227</v>
      </c>
      <c r="F1" s="18" t="s">
        <v>1229</v>
      </c>
      <c r="G1" s="18" t="s">
        <v>1228</v>
      </c>
      <c r="H1" s="18" t="s">
        <v>1230</v>
      </c>
      <c r="I1" s="18" t="s">
        <v>1231</v>
      </c>
      <c r="J1" s="18" t="s">
        <v>1232</v>
      </c>
      <c r="K1" s="18" t="s">
        <v>1158</v>
      </c>
      <c r="L1" s="18" t="s">
        <v>1226</v>
      </c>
      <c r="M1" s="18" t="s">
        <v>1235</v>
      </c>
      <c r="N1" s="18" t="s">
        <v>1237</v>
      </c>
      <c r="O1" s="18" t="s">
        <v>1240</v>
      </c>
      <c r="P1" s="18" t="s">
        <v>1233</v>
      </c>
      <c r="Q1" s="18" t="s">
        <v>1234</v>
      </c>
      <c r="R1" s="18" t="s">
        <v>1075</v>
      </c>
      <c r="S1" s="18" t="s">
        <v>1074</v>
      </c>
      <c r="T1" s="18" t="s">
        <v>1173</v>
      </c>
      <c r="U1" s="18" t="s">
        <v>1236</v>
      </c>
      <c r="V1" s="18" t="s">
        <v>1287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3650683.45</v>
      </c>
      <c r="D4" s="7">
        <f>'recalc raw'!E3</f>
        <v>4222890.680122032</v>
      </c>
      <c r="E4" s="7">
        <f>'recalc raw'!E81</f>
        <v>3788145.02521931</v>
      </c>
      <c r="F4" s="7">
        <f>'recalc raw'!E159</f>
        <v>703507.7087289924</v>
      </c>
      <c r="G4" s="7">
        <f>'recalc raw'!E198</f>
        <v>359455.2009398142</v>
      </c>
      <c r="H4" s="7">
        <f>'recalc raw'!E42</f>
        <v>3835012.3922894793</v>
      </c>
      <c r="I4" s="7">
        <f>'recalc raw'!E237</f>
        <v>420768.8046256701</v>
      </c>
      <c r="J4" s="7">
        <f>'recalc raw'!E120</f>
        <v>22603.846630114203</v>
      </c>
      <c r="K4" s="7">
        <f>'recalc raw'!E276</f>
        <v>173.065</v>
      </c>
      <c r="L4" s="7">
        <f>'recalc raw'!E354</f>
        <v>1423344.324379603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173.065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6607.226677698162</v>
      </c>
      <c r="D5" s="7">
        <f>'recalc raw'!E4</f>
        <v>13310.736132900442</v>
      </c>
      <c r="E5" s="7">
        <f>'recalc raw'!E82</f>
        <v>22185.622805799896</v>
      </c>
      <c r="F5" s="7">
        <f>'recalc raw'!E160</f>
        <v>1147.805</v>
      </c>
      <c r="G5" s="7">
        <f>'recalc raw'!E199</f>
        <v>25531.045418821275</v>
      </c>
      <c r="H5" s="7">
        <f>'recalc raw'!E43</f>
        <v>21952.533867994942</v>
      </c>
      <c r="I5" s="7">
        <f>'recalc raw'!E238</f>
        <v>7022.254442801388</v>
      </c>
      <c r="J5" s="7">
        <f>'recalc raw'!E121</f>
        <v>116.25547361858946</v>
      </c>
      <c r="K5" s="7">
        <f>'recalc raw'!E277</f>
        <v>47.075</v>
      </c>
      <c r="L5" s="7">
        <f>'recalc raw'!E355</f>
        <v>951.73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47.075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3531187.154793567</v>
      </c>
      <c r="D6" s="7">
        <f>'recalc raw'!E5</f>
        <v>4705504.26</v>
      </c>
      <c r="E6" s="7">
        <f>'recalc raw'!E83</f>
        <v>3540222.0157994097</v>
      </c>
      <c r="F6" s="7">
        <f>'recalc raw'!E161</f>
        <v>920971.515</v>
      </c>
      <c r="G6" s="7">
        <f>'recalc raw'!E200</f>
        <v>355831.33224773407</v>
      </c>
      <c r="H6" s="7">
        <f>'recalc raw'!E44</f>
        <v>4459492.551119487</v>
      </c>
      <c r="I6" s="7">
        <f>'recalc raw'!E239</f>
        <v>333502.98854652984</v>
      </c>
      <c r="J6" s="7">
        <f>'recalc raw'!E122</f>
        <v>1166.63</v>
      </c>
      <c r="K6" s="7">
        <f>'recalc raw'!E278</f>
        <v>13.783821478414945</v>
      </c>
      <c r="L6" s="7">
        <f>'recalc raw'!E356</f>
        <v>492460.9672007561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13.783821478414945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3568400.6123420186</v>
      </c>
      <c r="D7" s="7">
        <f>'recalc raw'!E6</f>
        <v>4186278.293819478</v>
      </c>
      <c r="E7" s="7">
        <f>'recalc raw'!E84</f>
        <v>3777288.3958349256</v>
      </c>
      <c r="F7" s="7">
        <f>'recalc raw'!E162</f>
        <v>699206.3061232029</v>
      </c>
      <c r="G7" s="7">
        <f>'recalc raw'!E201</f>
        <v>347792.7902100856</v>
      </c>
      <c r="H7" s="7">
        <f>'recalc raw'!E45</f>
        <v>3598641.0209223432</v>
      </c>
      <c r="I7" s="7">
        <f>'recalc raw'!E240</f>
        <v>400273.2394591967</v>
      </c>
      <c r="J7" s="7">
        <f>'recalc raw'!E123</f>
        <v>21424.12231874068</v>
      </c>
      <c r="K7" s="7">
        <f>'recalc raw'!E279</f>
        <v>167.53</v>
      </c>
      <c r="L7" s="7">
        <f>'recalc raw'!E357</f>
        <v>1410642.9924596152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167.53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3318882.576540714</v>
      </c>
      <c r="D8" s="7">
        <f>'recalc raw'!E7</f>
        <v>198335.72499999998</v>
      </c>
      <c r="E8" s="7">
        <f>'recalc raw'!E85</f>
        <v>2620630.5510144476</v>
      </c>
      <c r="F8" s="7">
        <f>'recalc raw'!E163</f>
        <v>4320540.081803712</v>
      </c>
      <c r="G8" s="7">
        <f>'recalc raw'!E202</f>
        <v>258387.24483474094</v>
      </c>
      <c r="H8" s="7">
        <f>'recalc raw'!E46</f>
        <v>215311.79</v>
      </c>
      <c r="I8" s="7">
        <f>'recalc raw'!E241</f>
        <v>10890.540749068063</v>
      </c>
      <c r="J8" s="7">
        <f>'recalc raw'!E124</f>
        <v>213.2406763033623</v>
      </c>
      <c r="K8" s="7">
        <f>'recalc raw'!E280</f>
        <v>13.575</v>
      </c>
      <c r="L8" s="7">
        <f>'recalc raw'!E358</f>
        <v>2640.21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13.575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82r2  101-110</v>
      </c>
      <c r="C9" s="7">
        <f>'recalc raw'!E320</f>
        <v>3413853.940001426</v>
      </c>
      <c r="D9" s="7">
        <f>'recalc raw'!E8</f>
        <v>3847876.1177931577</v>
      </c>
      <c r="E9" s="7">
        <f>'recalc raw'!E86</f>
        <v>2403417.3681922555</v>
      </c>
      <c r="F9" s="7">
        <f>'recalc raw'!E164</f>
        <v>1957469.0551331243</v>
      </c>
      <c r="G9" s="7">
        <f>'recalc raw'!E203</f>
        <v>270512.09655714035</v>
      </c>
      <c r="H9" s="7">
        <f>'recalc raw'!E47</f>
        <v>3765724.5549999997</v>
      </c>
      <c r="I9" s="7">
        <f>'recalc raw'!E242</f>
        <v>187089.14047455788</v>
      </c>
      <c r="J9" s="7">
        <f>'recalc raw'!E125</f>
        <v>466.6287499767705</v>
      </c>
      <c r="K9" s="7">
        <f>'recalc raw'!E281</f>
        <v>36.38</v>
      </c>
      <c r="L9" s="7">
        <f>'recalc raw'!E359</f>
        <v>99668.405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36.38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3500057.3438713723</v>
      </c>
      <c r="D10" s="7">
        <f>'recalc raw'!E9</f>
        <v>4199622.466586167</v>
      </c>
      <c r="E10" s="7">
        <f>'recalc raw'!E87</f>
        <v>3618573.6448535086</v>
      </c>
      <c r="F10" s="7">
        <f>'recalc raw'!E165</f>
        <v>667518.1027990525</v>
      </c>
      <c r="G10" s="7">
        <f>'recalc raw'!E204</f>
        <v>341934.9132491747</v>
      </c>
      <c r="H10" s="7">
        <f>'recalc raw'!E48</f>
        <v>3629242.537059784</v>
      </c>
      <c r="I10" s="7">
        <f>'recalc raw'!E243</f>
        <v>411393.89196904446</v>
      </c>
      <c r="J10" s="7">
        <f>'recalc raw'!E126</f>
        <v>22447.980082921833</v>
      </c>
      <c r="K10" s="7">
        <f>'recalc raw'!E282</f>
        <v>184.86484782462304</v>
      </c>
      <c r="L10" s="7">
        <f>'recalc raw'!E360</f>
        <v>1385728.4112497964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184.86484782462304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83r2  32-42</v>
      </c>
      <c r="C11" s="7">
        <f>'recalc raw'!E322</f>
        <v>3540826.785088444</v>
      </c>
      <c r="D11" s="7">
        <f>'recalc raw'!E10</f>
        <v>4248399.672986596</v>
      </c>
      <c r="E11" s="7">
        <f>'recalc raw'!E88</f>
        <v>2071880.5053404542</v>
      </c>
      <c r="F11" s="7">
        <f>'recalc raw'!E166</f>
        <v>2035746.971954975</v>
      </c>
      <c r="G11" s="7">
        <f>'recalc raw'!E205</f>
        <v>241799.80236204463</v>
      </c>
      <c r="H11" s="7">
        <f>'recalc raw'!E49</f>
        <v>3337589.2294909162</v>
      </c>
      <c r="I11" s="7">
        <f>'recalc raw'!E244</f>
        <v>140864.6045926412</v>
      </c>
      <c r="J11" s="7">
        <f>'recalc raw'!E127</f>
        <v>1758.36</v>
      </c>
      <c r="K11" s="7">
        <f>'recalc raw'!E283</f>
        <v>34.035</v>
      </c>
      <c r="L11" s="7">
        <f>'recalc raw'!E361</f>
        <v>89060.07585000992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34.035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95r3  40-50</v>
      </c>
      <c r="C12" s="7">
        <f>'recalc raw'!E323</f>
        <v>3702756.425</v>
      </c>
      <c r="D12" s="7">
        <f>'recalc raw'!E11</f>
        <v>4883137.382689023</v>
      </c>
      <c r="E12" s="7">
        <f>'recalc raw'!E89</f>
        <v>1724407.6869651333</v>
      </c>
      <c r="F12" s="7">
        <f>'recalc raw'!E167</f>
        <v>1061200.590712665</v>
      </c>
      <c r="G12" s="7">
        <f>'recalc raw'!E206</f>
        <v>219960.61372566223</v>
      </c>
      <c r="H12" s="7">
        <f>'recalc raw'!E50</f>
        <v>4499742.113301595</v>
      </c>
      <c r="I12" s="7">
        <f>'recalc raw'!E245</f>
        <v>297831.97989368497</v>
      </c>
      <c r="J12" s="7">
        <f>'recalc raw'!E128</f>
        <v>1636.03</v>
      </c>
      <c r="K12" s="7">
        <f>'recalc raw'!E284</f>
        <v>58.825</v>
      </c>
      <c r="L12" s="7">
        <f>'recalc raw'!E362</f>
        <v>162442.53859273592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58.825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158r1  11-18</v>
      </c>
      <c r="C13" s="7">
        <f>'recalc raw'!E324</f>
        <v>3804365.1106442576</v>
      </c>
      <c r="D13" s="7">
        <f>'recalc raw'!E12</f>
        <v>4877900.771328728</v>
      </c>
      <c r="E13" s="7">
        <f>'recalc raw'!E90</f>
        <v>1224918.343058859</v>
      </c>
      <c r="F13" s="7">
        <f>'recalc raw'!E168</f>
        <v>357562.37055038864</v>
      </c>
      <c r="G13" s="7">
        <f>'recalc raw'!E207</f>
        <v>160604.0550040404</v>
      </c>
      <c r="H13" s="7">
        <f>'recalc raw'!E51</f>
        <v>5231847.208826701</v>
      </c>
      <c r="I13" s="7">
        <f>'recalc raw'!E246</f>
        <v>826965.4194971721</v>
      </c>
      <c r="J13" s="7">
        <f>'recalc raw'!E129</f>
        <v>4230.296386076156</v>
      </c>
      <c r="K13" s="7">
        <f>'recalc raw'!E285</f>
        <v>631.845</v>
      </c>
      <c r="L13" s="7">
        <f>'recalc raw'!E363</f>
        <v>2290871.2231267295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631.845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4783137.279714795</v>
      </c>
      <c r="D14" s="7">
        <f>'recalc raw'!E13</f>
        <v>4524276.105132291</v>
      </c>
      <c r="E14" s="7">
        <f>'recalc raw'!E91</f>
        <v>1987033.8519403604</v>
      </c>
      <c r="F14" s="7">
        <f>'recalc raw'!E169</f>
        <v>347276.7587335968</v>
      </c>
      <c r="G14" s="7">
        <f>'recalc raw'!E208</f>
        <v>237376.0238103072</v>
      </c>
      <c r="H14" s="7">
        <f>'recalc raw'!E52</f>
        <v>2036888.971953074</v>
      </c>
      <c r="I14" s="7">
        <f>'recalc raw'!E247</f>
        <v>581085.265</v>
      </c>
      <c r="J14" s="7">
        <f>'recalc raw'!E130</f>
        <v>54851.124259762066</v>
      </c>
      <c r="K14" s="7">
        <f>'recalc raw'!E286</f>
        <v>109.385</v>
      </c>
      <c r="L14" s="7">
        <f>'recalc raw'!E364</f>
        <v>342384.0951484045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109.385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3538795.277242712</v>
      </c>
      <c r="D15" s="7">
        <f>'recalc raw'!E14</f>
        <v>4027322.5496749664</v>
      </c>
      <c r="E15" s="7">
        <f>'recalc raw'!E92</f>
        <v>3705301.757089351</v>
      </c>
      <c r="F15" s="7">
        <f>'recalc raw'!E170</f>
        <v>691251.340751714</v>
      </c>
      <c r="G15" s="7">
        <f>'recalc raw'!E209</f>
        <v>361382.33591620123</v>
      </c>
      <c r="H15" s="7">
        <f>'recalc raw'!E53</f>
        <v>3747908.341420491</v>
      </c>
      <c r="I15" s="7">
        <f>'recalc raw'!E248</f>
        <v>385293.5000406889</v>
      </c>
      <c r="J15" s="7">
        <f>'recalc raw'!E131</f>
        <v>20864.447271635017</v>
      </c>
      <c r="K15" s="7">
        <f>'recalc raw'!E287</f>
        <v>140.60598648477782</v>
      </c>
      <c r="L15" s="7">
        <f>'recalc raw'!E365</f>
        <v>1390056.4228038788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140.60598648477782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3202067.9614368826</v>
      </c>
      <c r="D16" s="7">
        <f>'recalc raw'!E15</f>
        <v>59966.40881845317</v>
      </c>
      <c r="E16" s="7">
        <f>'recalc raw'!E93</f>
        <v>2575566.5809437786</v>
      </c>
      <c r="F16" s="7">
        <f>'recalc raw'!E171</f>
        <v>4702984.857073055</v>
      </c>
      <c r="G16" s="7">
        <f>'recalc raw'!E210</f>
        <v>261662.43330780667</v>
      </c>
      <c r="H16" s="7">
        <f>'recalc raw'!E54</f>
        <v>55156.26943701506</v>
      </c>
      <c r="I16" s="7">
        <f>'recalc raw'!E249</f>
        <v>7194.7976845105495</v>
      </c>
      <c r="J16" s="7">
        <f>'recalc raw'!E132</f>
        <v>108.55</v>
      </c>
      <c r="K16" s="7">
        <f>'recalc raw'!E288</f>
        <v>29.275</v>
      </c>
      <c r="L16" s="7">
        <f>'recalc raw'!E366</f>
        <v>2625.6949999999997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29.275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162r3  71-86</v>
      </c>
      <c r="C17" s="7">
        <f>'recalc raw'!E328</f>
        <v>4067582.2051184033</v>
      </c>
      <c r="D17" s="7">
        <f>'recalc raw'!E16</f>
        <v>5257837.167098588</v>
      </c>
      <c r="E17" s="7">
        <f>'recalc raw'!E94</f>
        <v>1891332.9328631773</v>
      </c>
      <c r="F17" s="7">
        <f>'recalc raw'!E172</f>
        <v>806633.989603638</v>
      </c>
      <c r="G17" s="7">
        <f>'recalc raw'!E211</f>
        <v>264655.46522744495</v>
      </c>
      <c r="H17" s="7">
        <f>'recalc raw'!E55</f>
        <v>4253233.616658528</v>
      </c>
      <c r="I17" s="7">
        <f>'recalc raw'!E250</f>
        <v>459531.4835052496</v>
      </c>
      <c r="J17" s="7">
        <f>'recalc raw'!E133</f>
        <v>1034.44</v>
      </c>
      <c r="K17" s="7">
        <f>'recalc raw'!E289</f>
        <v>13.555</v>
      </c>
      <c r="L17" s="7">
        <f>'recalc raw'!E367</f>
        <v>181791.95012307167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13.555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158r3  42-57</v>
      </c>
      <c r="C18" s="7">
        <f>'recalc raw'!E329</f>
        <v>3777200.3875634843</v>
      </c>
      <c r="D18" s="7">
        <f>'recalc raw'!E17</f>
        <v>5081695.794858007</v>
      </c>
      <c r="E18" s="7">
        <f>'recalc raw'!E95</f>
        <v>1736274.9953775823</v>
      </c>
      <c r="F18" s="7">
        <f>'recalc raw'!E173</f>
        <v>738763.4452331488</v>
      </c>
      <c r="G18" s="7">
        <f>'recalc raw'!E212</f>
        <v>219097.035</v>
      </c>
      <c r="H18" s="7">
        <f>'recalc raw'!E56</f>
        <v>4106406.091430664</v>
      </c>
      <c r="I18" s="7">
        <f>'recalc raw'!E251</f>
        <v>405679.17500000005</v>
      </c>
      <c r="J18" s="7">
        <f>'recalc raw'!E134</f>
        <v>1107.27</v>
      </c>
      <c r="K18" s="7">
        <f>'recalc raw'!E290</f>
        <v>27.22436536033605</v>
      </c>
      <c r="L18" s="7">
        <f>'recalc raw'!E368</f>
        <v>157455.2737045288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27.22436536033605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159r1  110-117</v>
      </c>
      <c r="C19" s="7">
        <f>'recalc raw'!E330</f>
        <v>3551389.6091612508</v>
      </c>
      <c r="D19" s="7">
        <f>'recalc raw'!E18</f>
        <v>4337817.586119284</v>
      </c>
      <c r="E19" s="7">
        <f>'recalc raw'!E96</f>
        <v>2036336.2879730186</v>
      </c>
      <c r="F19" s="7">
        <f>'recalc raw'!E174</f>
        <v>1026796.0832077384</v>
      </c>
      <c r="G19" s="7">
        <f>'recalc raw'!E213</f>
        <v>250490.07019607228</v>
      </c>
      <c r="H19" s="7">
        <f>'recalc raw'!E57</f>
        <v>4290745.699058533</v>
      </c>
      <c r="I19" s="7">
        <f>'recalc raw'!E252</f>
        <v>276401.0096503894</v>
      </c>
      <c r="J19" s="7">
        <f>'recalc raw'!E135</f>
        <v>477.42</v>
      </c>
      <c r="K19" s="7">
        <f>'recalc raw'!E291</f>
        <v>24.405</v>
      </c>
      <c r="L19" s="7">
        <f>'recalc raw'!E369</f>
        <v>163265.36526815096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24.405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3543414.6297945026</v>
      </c>
      <c r="D20" s="7">
        <f>'recalc raw'!E19</f>
        <v>3818694.9857787485</v>
      </c>
      <c r="E20" s="7">
        <f>'recalc raw'!E97</f>
        <v>3751961.136998932</v>
      </c>
      <c r="F20" s="7">
        <f>'recalc raw'!E175</f>
        <v>673314.24</v>
      </c>
      <c r="G20" s="7">
        <f>'recalc raw'!E214</f>
        <v>360634.2969597181</v>
      </c>
      <c r="H20" s="7">
        <f>'recalc raw'!E58</f>
        <v>3543192.168270111</v>
      </c>
      <c r="I20" s="7">
        <f>'recalc raw'!E253</f>
        <v>389602.635</v>
      </c>
      <c r="J20" s="7">
        <f>'recalc raw'!E136</f>
        <v>19982.752961885504</v>
      </c>
      <c r="K20" s="7">
        <f>'recalc raw'!E292</f>
        <v>177.805</v>
      </c>
      <c r="L20" s="7">
        <f>'recalc raw'!E370</f>
        <v>1389835.242948532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177.805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3415077.8395689563</v>
      </c>
      <c r="D21" s="7">
        <f>'recalc raw'!E20</f>
        <v>4036686.6007226785</v>
      </c>
      <c r="E21" s="7">
        <f>'recalc raw'!E98</f>
        <v>3126987.5783297224</v>
      </c>
      <c r="F21" s="7">
        <f>'recalc raw'!E176</f>
        <v>807480.2783439183</v>
      </c>
      <c r="G21" s="7">
        <f>'recalc raw'!E215</f>
        <v>345383.83</v>
      </c>
      <c r="H21" s="7">
        <f>'recalc raw'!E59</f>
        <v>3649780.796192169</v>
      </c>
      <c r="I21" s="7">
        <f>'recalc raw'!E254</f>
        <v>289462.71997912665</v>
      </c>
      <c r="J21" s="7">
        <f>'recalc raw'!E137</f>
        <v>690.0213475656144</v>
      </c>
      <c r="K21" s="7">
        <f>'recalc raw'!E293</f>
        <v>60.71</v>
      </c>
      <c r="L21" s="7">
        <f>'recalc raw'!E371</f>
        <v>425273.92246087396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60.71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160r2  122-132</v>
      </c>
      <c r="C22" s="7">
        <f>'recalc raw'!E333</f>
        <v>3298017.7449764586</v>
      </c>
      <c r="D22" s="7">
        <f>'recalc raw'!E21</f>
        <v>4748030.64</v>
      </c>
      <c r="E22" s="7">
        <f>'recalc raw'!E99</f>
        <v>1626375.2380484506</v>
      </c>
      <c r="F22" s="7">
        <f>'recalc raw'!E177</f>
        <v>948033.5477848016</v>
      </c>
      <c r="G22" s="7">
        <f>'recalc raw'!E216</f>
        <v>210885.7050833702</v>
      </c>
      <c r="H22" s="7">
        <f>'recalc raw'!E60</f>
        <v>4232496.620669047</v>
      </c>
      <c r="I22" s="7">
        <f>'recalc raw'!E255</f>
        <v>243921.87127447128</v>
      </c>
      <c r="J22" s="7">
        <f>'recalc raw'!E138</f>
        <v>241468.315</v>
      </c>
      <c r="K22" s="7">
        <f>'recalc raw'!E294</f>
        <v>40.48</v>
      </c>
      <c r="L22" s="7">
        <f>'recalc raw'!E372</f>
        <v>165243.22051501274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40.48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161r2  51-60</v>
      </c>
      <c r="C23" s="7">
        <f>'recalc raw'!E334</f>
        <v>3413921.77609389</v>
      </c>
      <c r="D23" s="7">
        <f>'recalc raw'!E22</f>
        <v>5192368.831478774</v>
      </c>
      <c r="E23" s="7">
        <f>'recalc raw'!E100</f>
        <v>2217912.1313602435</v>
      </c>
      <c r="F23" s="7">
        <f>'recalc raw'!E178</f>
        <v>1094246.721985414</v>
      </c>
      <c r="G23" s="7">
        <f>'recalc raw'!E217</f>
        <v>152183.09906784692</v>
      </c>
      <c r="H23" s="7">
        <f>'recalc raw'!E61</f>
        <v>2949158.2997512817</v>
      </c>
      <c r="I23" s="7">
        <f>'recalc raw'!E256</f>
        <v>279926.68164809485</v>
      </c>
      <c r="J23" s="7">
        <f>'recalc raw'!E139</f>
        <v>760.513409960335</v>
      </c>
      <c r="K23" s="7">
        <f>'recalc raw'!E295</f>
        <v>40.038971761842305</v>
      </c>
      <c r="L23" s="7">
        <f>'recalc raw'!E373</f>
        <v>74785.3895432949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40.038971761842305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 unignited</v>
      </c>
      <c r="C24" s="7">
        <f>'recalc raw'!E335</f>
        <v>3428174.868231923</v>
      </c>
      <c r="D24" s="7">
        <f>'recalc raw'!E23</f>
        <v>3566570.27</v>
      </c>
      <c r="E24" s="7">
        <f>'recalc raw'!E101</f>
        <v>3350242.1137445625</v>
      </c>
      <c r="F24" s="7">
        <f>'recalc raw'!E179</f>
        <v>594064.9049854827</v>
      </c>
      <c r="G24" s="7">
        <f>'recalc raw'!E218</f>
        <v>313028.1032818158</v>
      </c>
      <c r="H24" s="7">
        <f>'recalc raw'!E62</f>
        <v>3421143.06598409</v>
      </c>
      <c r="I24" s="7">
        <f>'recalc raw'!E257</f>
        <v>332383.6515987714</v>
      </c>
      <c r="J24" s="7">
        <f>'recalc raw'!E140</f>
        <v>16976.74892942946</v>
      </c>
      <c r="K24" s="7">
        <f>'recalc raw'!E296</f>
        <v>151.45</v>
      </c>
      <c r="L24" s="7">
        <f>'recalc raw'!E374</f>
        <v>1279577.8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151.45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3363422.836101568</v>
      </c>
      <c r="D25" s="7">
        <f>'recalc raw'!E24</f>
        <v>3638502.511260264</v>
      </c>
      <c r="E25" s="7">
        <f>'recalc raw'!E102</f>
        <v>3517714.8102284055</v>
      </c>
      <c r="F25" s="7">
        <f>'recalc raw'!E180</f>
        <v>602747.9820143781</v>
      </c>
      <c r="G25" s="7">
        <f>'recalc raw'!E219</f>
        <v>340351.23</v>
      </c>
      <c r="H25" s="7">
        <f>'recalc raw'!E63</f>
        <v>3164409.046820323</v>
      </c>
      <c r="I25" s="7">
        <f>'recalc raw'!E258</f>
        <v>349832.996012846</v>
      </c>
      <c r="J25" s="7">
        <f>'recalc raw'!E141</f>
        <v>18082.933419014247</v>
      </c>
      <c r="K25" s="7">
        <f>'recalc raw'!E297</f>
        <v>154.065</v>
      </c>
      <c r="L25" s="7">
        <f>'recalc raw'!E375</f>
        <v>1292819.6908480327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154.065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164r3  115-123</v>
      </c>
      <c r="C26" s="7">
        <f>'recalc raw'!E337</f>
        <v>3662767.7206296874</v>
      </c>
      <c r="D26" s="7">
        <f>'recalc raw'!E25</f>
        <v>4501297.258393948</v>
      </c>
      <c r="E26" s="7">
        <f>'recalc raw'!E103</f>
        <v>1822557.1703544066</v>
      </c>
      <c r="F26" s="7">
        <f>'recalc raw'!E181</f>
        <v>758618.4890987707</v>
      </c>
      <c r="G26" s="7">
        <f>'recalc raw'!E220</f>
        <v>287463.22786490124</v>
      </c>
      <c r="H26" s="7">
        <f>'recalc raw'!E64</f>
        <v>3805846.9955266314</v>
      </c>
      <c r="I26" s="7">
        <f>'recalc raw'!E259</f>
        <v>375582.025</v>
      </c>
      <c r="J26" s="7">
        <f>'recalc raw'!E142</f>
        <v>741.04</v>
      </c>
      <c r="K26" s="7">
        <f>'recalc raw'!E298</f>
        <v>22.63</v>
      </c>
      <c r="L26" s="7">
        <f>'recalc raw'!E376</f>
        <v>143699.40687322617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22.63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3584239.515029996</v>
      </c>
      <c r="D27" s="7">
        <f>'recalc raw'!E26</f>
        <v>220412.534475655</v>
      </c>
      <c r="E27" s="7">
        <f>'recalc raw'!E104</f>
        <v>2791372.4738647644</v>
      </c>
      <c r="F27" s="7">
        <f>'recalc raw'!E182</f>
        <v>4404329.698813863</v>
      </c>
      <c r="G27" s="7">
        <f>'recalc raw'!E221</f>
        <v>289694.4685686429</v>
      </c>
      <c r="H27" s="7">
        <f>'recalc raw'!E65</f>
        <v>202368.30502780277</v>
      </c>
      <c r="I27" s="7">
        <f>'recalc raw'!E260</f>
        <v>13826.525033225615</v>
      </c>
      <c r="J27" s="7">
        <f>'recalc raw'!E143</f>
        <v>302.15</v>
      </c>
      <c r="K27" s="7">
        <f>'recalc raw'!E299</f>
        <v>30.06</v>
      </c>
      <c r="L27" s="7">
        <f>'recalc raw'!E377</f>
        <v>2747.18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30.06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165r3  18-28</v>
      </c>
      <c r="C28" s="7">
        <f>'recalc raw'!E339</f>
        <v>3745155.325232885</v>
      </c>
      <c r="D28" s="7">
        <f>'recalc raw'!E27</f>
        <v>6019702.07140396</v>
      </c>
      <c r="E28" s="7">
        <f>'recalc raw'!E105</f>
        <v>1245210.8186742417</v>
      </c>
      <c r="F28" s="7">
        <f>'recalc raw'!E183</f>
        <v>531271.109707528</v>
      </c>
      <c r="G28" s="7">
        <f>'recalc raw'!E222</f>
        <v>185002.9482646783</v>
      </c>
      <c r="H28" s="7">
        <f>'recalc raw'!E66</f>
        <v>3404928.3224334717</v>
      </c>
      <c r="I28" s="7">
        <f>'recalc raw'!E261</f>
        <v>526466.9243696525</v>
      </c>
      <c r="J28" s="7">
        <f>'recalc raw'!E144</f>
        <v>815.245</v>
      </c>
      <c r="K28" s="7">
        <f>'recalc raw'!E300</f>
        <v>26.18830304127836</v>
      </c>
      <c r="L28" s="7">
        <f>'recalc raw'!E378</f>
        <v>89738.05028887591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26.18830304127836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166r3  45-55</v>
      </c>
      <c r="C29" s="7">
        <f>'recalc raw'!E340</f>
        <v>4120956.4872599333</v>
      </c>
      <c r="D29" s="7">
        <f>'recalc raw'!E28</f>
        <v>5089132.709122264</v>
      </c>
      <c r="E29" s="7">
        <f>'recalc raw'!E106</f>
        <v>1773212.8050000002</v>
      </c>
      <c r="F29" s="7">
        <f>'recalc raw'!E184</f>
        <v>820169.675</v>
      </c>
      <c r="G29" s="7">
        <f>'recalc raw'!E223</f>
        <v>249521.06605807942</v>
      </c>
      <c r="H29" s="7">
        <f>'recalc raw'!E67</f>
        <v>4185962.3835207624</v>
      </c>
      <c r="I29" s="7">
        <f>'recalc raw'!E262</f>
        <v>395307.58459393063</v>
      </c>
      <c r="J29" s="7">
        <f>'recalc raw'!E145</f>
        <v>525.74404748783</v>
      </c>
      <c r="K29" s="7">
        <f>'recalc raw'!E301</f>
        <v>39.265</v>
      </c>
      <c r="L29" s="7">
        <f>'recalc raw'!E379</f>
        <v>128609.60813132921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39.265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3477076.601777317</v>
      </c>
      <c r="D30" s="7">
        <f>'recalc raw'!E29</f>
        <v>3822652.109266049</v>
      </c>
      <c r="E30" s="7">
        <f>'recalc raw'!E107</f>
        <v>3937403.1001289575</v>
      </c>
      <c r="F30" s="7">
        <f>'recalc raw'!E185</f>
        <v>660899.6325315785</v>
      </c>
      <c r="G30" s="7">
        <f>'recalc raw'!E224</f>
        <v>355324.1777381897</v>
      </c>
      <c r="H30" s="7">
        <f>'recalc raw'!E68</f>
        <v>3562669.12</v>
      </c>
      <c r="I30" s="7">
        <f>'recalc raw'!E263</f>
        <v>344612.515</v>
      </c>
      <c r="J30" s="7">
        <f>'recalc raw'!E146</f>
        <v>18108.445</v>
      </c>
      <c r="K30" s="7">
        <f>'recalc raw'!E302</f>
        <v>177.18</v>
      </c>
      <c r="L30" s="7">
        <f>'recalc raw'!E380</f>
        <v>1333081.899881363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177.18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4619147.6224936005</v>
      </c>
      <c r="D31" s="7">
        <f>'recalc raw'!E30</f>
        <v>4338025.985481553</v>
      </c>
      <c r="E31" s="7">
        <f>'recalc raw'!E108</f>
        <v>1935562.7564782551</v>
      </c>
      <c r="F31" s="7">
        <f>'recalc raw'!E186</f>
        <v>341789.49338731135</v>
      </c>
      <c r="G31" s="7">
        <f>'recalc raw'!E225</f>
        <v>224185.125</v>
      </c>
      <c r="H31" s="7">
        <f>'recalc raw'!E69</f>
        <v>1938492.0492668152</v>
      </c>
      <c r="I31" s="7">
        <f>'recalc raw'!E264</f>
        <v>580958.4821122482</v>
      </c>
      <c r="J31" s="7">
        <f>'recalc raw'!E147</f>
        <v>50376.9344798154</v>
      </c>
      <c r="K31" s="7">
        <f>'recalc raw'!E303</f>
        <v>116.765</v>
      </c>
      <c r="L31" s="7">
        <f>'recalc raw'!E381</f>
        <v>318180.24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116.765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7257.908543419352</v>
      </c>
      <c r="D32" s="7">
        <f>'recalc raw'!E31</f>
        <v>6176.889472732552</v>
      </c>
      <c r="E32" s="7">
        <f>'recalc raw'!E109</f>
        <v>23362.946162323155</v>
      </c>
      <c r="F32" s="7">
        <f>'recalc raw'!E187</f>
        <v>556.005</v>
      </c>
      <c r="G32" s="7">
        <f>'recalc raw'!E226</f>
        <v>28368.827209711075</v>
      </c>
      <c r="H32" s="7">
        <f>'recalc raw'!E70</f>
        <v>7634.491036410132</v>
      </c>
      <c r="I32" s="7">
        <f>'recalc raw'!E265</f>
        <v>6607.86091761291</v>
      </c>
      <c r="J32" s="7">
        <f>'recalc raw'!E148</f>
        <v>90.345</v>
      </c>
      <c r="K32" s="7">
        <f>'recalc raw'!E304</f>
        <v>36.415</v>
      </c>
      <c r="L32" s="7">
        <f>'recalc raw'!E382</f>
        <v>1214.5840983192127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36.415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2790641.6001264984</v>
      </c>
      <c r="D33" s="7">
        <f>'recalc raw'!E32</f>
        <v>53427.01910339884</v>
      </c>
      <c r="E33" s="7">
        <f>'recalc raw'!E110</f>
        <v>2345663.9450000003</v>
      </c>
      <c r="F33" s="7">
        <f>'recalc raw'!E188</f>
        <v>4057370.245</v>
      </c>
      <c r="G33" s="7">
        <f>'recalc raw'!E227</f>
        <v>253353.37886277837</v>
      </c>
      <c r="H33" s="7">
        <f>'recalc raw'!E71</f>
        <v>52445.291240672275</v>
      </c>
      <c r="I33" s="7">
        <f>'recalc raw'!E266</f>
        <v>7711.902786438664</v>
      </c>
      <c r="J33" s="7">
        <f>'recalc raw'!E149</f>
        <v>167.91905489275007</v>
      </c>
      <c r="K33" s="7">
        <f>'recalc raw'!E305</f>
        <v>18.14</v>
      </c>
      <c r="L33" s="7">
        <f>'recalc raw'!E383</f>
        <v>2992.645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18.14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 unignited</v>
      </c>
      <c r="C34" s="7">
        <f>'recalc raw'!E345</f>
        <v>3666997.2209034567</v>
      </c>
      <c r="D34" s="7">
        <f>'recalc raw'!E33</f>
        <v>4129907.030525065</v>
      </c>
      <c r="E34" s="7">
        <f>'recalc raw'!E111</f>
        <v>3743608.026421569</v>
      </c>
      <c r="F34" s="7">
        <f>'recalc raw'!E189</f>
        <v>624598.4611666998</v>
      </c>
      <c r="G34" s="7">
        <f>'recalc raw'!E228</f>
        <v>350589.48774274194</v>
      </c>
      <c r="H34" s="7">
        <f>'recalc raw'!E72</f>
        <v>3683220.0709279375</v>
      </c>
      <c r="I34" s="7">
        <f>'recalc raw'!E267</f>
        <v>435831.4373399416</v>
      </c>
      <c r="J34" s="7">
        <f>'recalc raw'!E150</f>
        <v>21287.125660106944</v>
      </c>
      <c r="K34" s="7">
        <f>'recalc raw'!E306</f>
        <v>166.21</v>
      </c>
      <c r="L34" s="7">
        <f>'recalc raw'!E384</f>
        <v>1273454.1513621013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166.21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3707539.5645971824</v>
      </c>
      <c r="D35" s="7">
        <f>'recalc raw'!E34</f>
        <v>3510993.615</v>
      </c>
      <c r="E35" s="7">
        <f>'recalc raw'!E112</f>
        <v>4076430.3476067614</v>
      </c>
      <c r="F35" s="7">
        <f>'recalc raw'!E190</f>
        <v>695684.0452424749</v>
      </c>
      <c r="G35" s="7">
        <f>'recalc raw'!E229</f>
        <v>395776.6477135023</v>
      </c>
      <c r="H35" s="7">
        <f>'recalc raw'!E73</f>
        <v>3254594.89</v>
      </c>
      <c r="I35" s="7">
        <f>'recalc raw'!E268</f>
        <v>379835.77466154215</v>
      </c>
      <c r="J35" s="7">
        <f>'recalc raw'!E151</f>
        <v>18448.56230396634</v>
      </c>
      <c r="K35" s="7">
        <f>'recalc raw'!E307</f>
        <v>207.22869834402377</v>
      </c>
      <c r="L35" s="7">
        <f>'recalc raw'!E385</f>
        <v>1388502.0531927743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207.22869834402377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1242</v>
      </c>
    </row>
    <row r="38" spans="1:22" s="20" customFormat="1" ht="11.25">
      <c r="A38" s="24"/>
      <c r="B38" s="20" t="s">
        <v>1213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1209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3643750.8823894416</v>
      </c>
      <c r="D40" s="7">
        <f>D4-blanks!D$9</f>
        <v>4213146.867319215</v>
      </c>
      <c r="E40" s="7">
        <f>E4-blanks!E$9</f>
        <v>3765370.7407352487</v>
      </c>
      <c r="F40" s="7">
        <f>F4-blanks!F$9</f>
        <v>702655.8037289924</v>
      </c>
      <c r="G40" s="7">
        <f>G4-blanks!G$9</f>
        <v>332505.26462554804</v>
      </c>
      <c r="H40" s="7">
        <f>H4-blanks!H$9</f>
        <v>3820218.879837277</v>
      </c>
      <c r="I40" s="7">
        <f>I4-blanks!I$9</f>
        <v>413953.74694546295</v>
      </c>
      <c r="J40" s="7">
        <f>J4-blanks!J$9</f>
        <v>22500.54639330491</v>
      </c>
      <c r="K40" s="7">
        <f>K4-blanks!K$9</f>
        <v>131.32</v>
      </c>
      <c r="L40" s="7">
        <f>L4-blanks!L$9</f>
        <v>1422261.1673304434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140.45749999999998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-325.3409328605949</v>
      </c>
      <c r="D41" s="7">
        <f>D5-blanks!D$9</f>
        <v>3566.923330083944</v>
      </c>
      <c r="E41" s="7">
        <f>E5-blanks!E$9</f>
        <v>-588.6616782616293</v>
      </c>
      <c r="F41" s="7">
        <f>F5-blanks!F$9</f>
        <v>295.9000000000001</v>
      </c>
      <c r="G41" s="7">
        <f>G5-blanks!G$9</f>
        <v>-1418.8908954448998</v>
      </c>
      <c r="H41" s="7">
        <f>H5-blanks!H$9</f>
        <v>7159.021415792406</v>
      </c>
      <c r="I41" s="7">
        <f>I5-blanks!I$9</f>
        <v>207.19676259423886</v>
      </c>
      <c r="J41" s="7">
        <f>J5-blanks!J$9</f>
        <v>12.955236809294732</v>
      </c>
      <c r="K41" s="7">
        <f>K5-blanks!K$9</f>
        <v>5.329999999999998</v>
      </c>
      <c r="L41" s="7">
        <f>L5-blanks!L$9</f>
        <v>-131.4270491596062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14.467500000000001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3524254.5871830084</v>
      </c>
      <c r="D42" s="7">
        <f>D6-blanks!D$9</f>
        <v>4695760.447197183</v>
      </c>
      <c r="E42" s="7">
        <f>E6-blanks!E$9</f>
        <v>3517447.7313153483</v>
      </c>
      <c r="F42" s="7">
        <f>F6-blanks!F$9</f>
        <v>920119.61</v>
      </c>
      <c r="G42" s="7">
        <f>G6-blanks!G$9</f>
        <v>328881.3959334679</v>
      </c>
      <c r="H42" s="7">
        <f>H6-blanks!H$9</f>
        <v>4444699.038667284</v>
      </c>
      <c r="I42" s="7">
        <f>I6-blanks!I$9</f>
        <v>326687.9308663227</v>
      </c>
      <c r="J42" s="7">
        <f>J6-blanks!J$9</f>
        <v>1063.3297631907053</v>
      </c>
      <c r="K42" s="7">
        <f>K6-blanks!K$9</f>
        <v>-27.96117852158506</v>
      </c>
      <c r="L42" s="7">
        <f>L6-blanks!L$9</f>
        <v>491377.8101515965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-18.82367852158506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3561468.04473146</v>
      </c>
      <c r="D43" s="7">
        <f>D7-blanks!D$9</f>
        <v>4176534.4810166615</v>
      </c>
      <c r="E43" s="7">
        <f>E7-blanks!E$9</f>
        <v>3754514.111350864</v>
      </c>
      <c r="F43" s="7">
        <f>F7-blanks!F$9</f>
        <v>698354.4011232029</v>
      </c>
      <c r="G43" s="7">
        <f>G7-blanks!G$9</f>
        <v>320842.8538958194</v>
      </c>
      <c r="H43" s="7">
        <f>H7-blanks!H$9</f>
        <v>3583847.508470141</v>
      </c>
      <c r="I43" s="7">
        <f>I7-blanks!I$9</f>
        <v>393458.18177898956</v>
      </c>
      <c r="J43" s="7">
        <f>J7-blanks!J$9</f>
        <v>21320.822081931386</v>
      </c>
      <c r="K43" s="7">
        <f>K7-blanks!K$9</f>
        <v>125.785</v>
      </c>
      <c r="L43" s="7">
        <f>L7-blanks!L$9</f>
        <v>1409559.8354104557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134.9225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3311950.0089301555</v>
      </c>
      <c r="D44" s="7">
        <f>D8-blanks!D$9</f>
        <v>188591.91219718347</v>
      </c>
      <c r="E44" s="7">
        <f>E8-blanks!E$9</f>
        <v>2597856.266530386</v>
      </c>
      <c r="F44" s="7">
        <f>F8-blanks!F$9</f>
        <v>4319688.176803712</v>
      </c>
      <c r="G44" s="7">
        <f>G8-blanks!G$9</f>
        <v>231437.30852047476</v>
      </c>
      <c r="H44" s="7">
        <f>H8-blanks!H$9</f>
        <v>200518.27754779748</v>
      </c>
      <c r="I44" s="7">
        <f>I8-blanks!I$9</f>
        <v>4075.4830688609136</v>
      </c>
      <c r="J44" s="7">
        <f>J8-blanks!J$9</f>
        <v>109.94043949406758</v>
      </c>
      <c r="K44" s="7">
        <f>K8-blanks!K$9</f>
        <v>-28.170000000000005</v>
      </c>
      <c r="L44" s="7">
        <f>L8-blanks!L$9</f>
        <v>1557.0529508403938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-19.032500000000002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82r2  101-110</v>
      </c>
      <c r="C45" s="7">
        <f>C9-blanks!C$9</f>
        <v>3406921.372390867</v>
      </c>
      <c r="D45" s="7">
        <f>D9-blanks!D$9</f>
        <v>3838132.3049903414</v>
      </c>
      <c r="E45" s="7">
        <f>E9-blanks!E$9</f>
        <v>2380643.083708194</v>
      </c>
      <c r="F45" s="7">
        <f>F9-blanks!F$9</f>
        <v>1956617.1501331243</v>
      </c>
      <c r="G45" s="7">
        <f>G9-blanks!G$9</f>
        <v>243562.16024287418</v>
      </c>
      <c r="H45" s="7">
        <f>H9-blanks!H$9</f>
        <v>3750931.0425477973</v>
      </c>
      <c r="I45" s="7">
        <f>I9-blanks!I$9</f>
        <v>180274.08279435072</v>
      </c>
      <c r="J45" s="7">
        <f>J9-blanks!J$9</f>
        <v>363.32851316747576</v>
      </c>
      <c r="K45" s="7">
        <f>K9-blanks!K$9</f>
        <v>-5.365000000000002</v>
      </c>
      <c r="L45" s="7">
        <f>L9-blanks!L$9</f>
        <v>98585.24795084039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3.772500000000001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3493124.7762608137</v>
      </c>
      <c r="D46" s="7">
        <f>D10-blanks!D$9</f>
        <v>4189878.6537833507</v>
      </c>
      <c r="E46" s="7">
        <f>E10-blanks!E$9</f>
        <v>3595799.360369447</v>
      </c>
      <c r="F46" s="7">
        <f>F10-blanks!F$9</f>
        <v>666666.1977990525</v>
      </c>
      <c r="G46" s="7">
        <f>G10-blanks!G$9</f>
        <v>314984.97693490854</v>
      </c>
      <c r="H46" s="7">
        <f>H10-blanks!H$9</f>
        <v>3614449.0246075816</v>
      </c>
      <c r="I46" s="7">
        <f>I10-blanks!I$9</f>
        <v>404578.83428883733</v>
      </c>
      <c r="J46" s="7">
        <f>J10-blanks!J$9</f>
        <v>22344.67984611254</v>
      </c>
      <c r="K46" s="7">
        <f>K10-blanks!K$9</f>
        <v>143.11984782462304</v>
      </c>
      <c r="L46" s="7">
        <f>L10-blanks!L$9</f>
        <v>1384645.2542006369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152.25734782462303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83r2  32-42</v>
      </c>
      <c r="C47" s="7">
        <f>C11-blanks!C$9</f>
        <v>3533894.2174778855</v>
      </c>
      <c r="D47" s="7">
        <f>D11-blanks!D$9</f>
        <v>4238655.860183779</v>
      </c>
      <c r="E47" s="7">
        <f>E11-blanks!E$9</f>
        <v>2049106.2208563928</v>
      </c>
      <c r="F47" s="7">
        <f>F11-blanks!F$9</f>
        <v>2034895.066954975</v>
      </c>
      <c r="G47" s="7">
        <f>G11-blanks!G$9</f>
        <v>214849.86604777846</v>
      </c>
      <c r="H47" s="7">
        <f>H11-blanks!H$9</f>
        <v>3322795.717038714</v>
      </c>
      <c r="I47" s="7">
        <f>I11-blanks!I$9</f>
        <v>134049.54691243405</v>
      </c>
      <c r="J47" s="7">
        <f>J11-blanks!J$9</f>
        <v>1655.059763190705</v>
      </c>
      <c r="K47" s="7">
        <f>K11-blanks!K$9</f>
        <v>-7.710000000000008</v>
      </c>
      <c r="L47" s="7">
        <f>L11-blanks!L$9</f>
        <v>87976.91880085031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1.4274999999999949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95r3  40-50</v>
      </c>
      <c r="C48" s="7">
        <f>C12-blanks!C$9</f>
        <v>3695823.857389441</v>
      </c>
      <c r="D48" s="7">
        <f>D12-blanks!D$9</f>
        <v>4873393.569886207</v>
      </c>
      <c r="E48" s="7">
        <f>E12-blanks!E$9</f>
        <v>1701633.402481072</v>
      </c>
      <c r="F48" s="7">
        <f>F12-blanks!F$9</f>
        <v>1060348.685712665</v>
      </c>
      <c r="G48" s="7">
        <f>G12-blanks!G$9</f>
        <v>193010.67741139606</v>
      </c>
      <c r="H48" s="7">
        <f>H12-blanks!H$9</f>
        <v>4484948.600849392</v>
      </c>
      <c r="I48" s="7">
        <f>I12-blanks!I$9</f>
        <v>291016.92221347784</v>
      </c>
      <c r="J48" s="7">
        <f>J12-blanks!J$9</f>
        <v>1532.7297631907052</v>
      </c>
      <c r="K48" s="7">
        <f>K12-blanks!K$9</f>
        <v>17.08</v>
      </c>
      <c r="L48" s="7">
        <f>L12-blanks!L$9</f>
        <v>161359.3815435763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26.2175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158r1  11-18</v>
      </c>
      <c r="C49" s="7">
        <f>C13-blanks!C$9</f>
        <v>3797432.543033699</v>
      </c>
      <c r="D49" s="7">
        <f>D13-blanks!D$9</f>
        <v>4868156.958525911</v>
      </c>
      <c r="E49" s="7">
        <f>E13-blanks!E$9</f>
        <v>1202144.0585747976</v>
      </c>
      <c r="F49" s="7">
        <f>F13-blanks!F$9</f>
        <v>356710.4655503886</v>
      </c>
      <c r="G49" s="7">
        <f>G13-blanks!G$9</f>
        <v>133654.11868977422</v>
      </c>
      <c r="H49" s="7">
        <f>H13-blanks!H$9</f>
        <v>5217053.696374498</v>
      </c>
      <c r="I49" s="7">
        <f>I13-blanks!I$9</f>
        <v>820150.3618169649</v>
      </c>
      <c r="J49" s="7">
        <f>J13-blanks!J$9</f>
        <v>4126.996149266861</v>
      </c>
      <c r="K49" s="7">
        <f>K13-blanks!K$9</f>
        <v>590.1</v>
      </c>
      <c r="L49" s="7">
        <f>L13-blanks!L$9</f>
        <v>2289788.06607757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599.2375000000001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4776204.712104236</v>
      </c>
      <c r="D50" s="7">
        <f>D14-blanks!D$9</f>
        <v>4514532.292329474</v>
      </c>
      <c r="E50" s="7">
        <f>E14-blanks!E$9</f>
        <v>1964259.567456299</v>
      </c>
      <c r="F50" s="7">
        <f>F14-blanks!F$9</f>
        <v>346424.8537335968</v>
      </c>
      <c r="G50" s="7">
        <f>G14-blanks!G$9</f>
        <v>210426.08749604103</v>
      </c>
      <c r="H50" s="7">
        <f>H14-blanks!H$9</f>
        <v>2022095.4595008714</v>
      </c>
      <c r="I50" s="7">
        <f>I14-blanks!I$9</f>
        <v>574270.2073197928</v>
      </c>
      <c r="J50" s="7">
        <f>J14-blanks!J$9</f>
        <v>54747.82402295277</v>
      </c>
      <c r="K50" s="7">
        <f>K14-blanks!K$9</f>
        <v>67.64</v>
      </c>
      <c r="L50" s="7">
        <f>L14-blanks!L$9</f>
        <v>341300.9380992449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76.7775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3531862.7096321536</v>
      </c>
      <c r="D51" s="7">
        <f>D15-blanks!D$9</f>
        <v>4017578.73687215</v>
      </c>
      <c r="E51" s="7">
        <f>E15-blanks!E$9</f>
        <v>3682527.4726052894</v>
      </c>
      <c r="F51" s="7">
        <f>F15-blanks!F$9</f>
        <v>690399.4357517139</v>
      </c>
      <c r="G51" s="7">
        <f>G15-blanks!G$9</f>
        <v>334432.39960193506</v>
      </c>
      <c r="H51" s="7">
        <f>H15-blanks!H$9</f>
        <v>3733114.828968289</v>
      </c>
      <c r="I51" s="7">
        <f>I15-blanks!I$9</f>
        <v>378478.4423604818</v>
      </c>
      <c r="J51" s="7">
        <f>J15-blanks!J$9</f>
        <v>20761.147034825724</v>
      </c>
      <c r="K51" s="7">
        <f>K15-blanks!K$9</f>
        <v>98.86098648477781</v>
      </c>
      <c r="L51" s="7">
        <f>L15-blanks!L$9</f>
        <v>1388973.2657547193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107.99848648477781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3195135.393826324</v>
      </c>
      <c r="D52" s="7">
        <f>D16-blanks!D$9</f>
        <v>50222.59601563668</v>
      </c>
      <c r="E52" s="7">
        <f>E16-blanks!E$9</f>
        <v>2552792.296459717</v>
      </c>
      <c r="F52" s="7">
        <f>F16-blanks!F$9</f>
        <v>4702132.952073054</v>
      </c>
      <c r="G52" s="7">
        <f>G16-blanks!G$9</f>
        <v>234712.4969935405</v>
      </c>
      <c r="H52" s="7">
        <f>H16-blanks!H$9</f>
        <v>40362.75698481252</v>
      </c>
      <c r="I52" s="7">
        <f>I16-blanks!I$9</f>
        <v>379.7400043034004</v>
      </c>
      <c r="J52" s="7">
        <f>J16-blanks!J$9</f>
        <v>5.249763190705266</v>
      </c>
      <c r="K52" s="7">
        <f>K16-blanks!K$9</f>
        <v>-12.470000000000006</v>
      </c>
      <c r="L52" s="7">
        <f>L16-blanks!L$9</f>
        <v>1542.5379508403935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-3.332500000000003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162r3  71-86</v>
      </c>
      <c r="C53" s="7">
        <f>C17-blanks!C$9</f>
        <v>4060649.6375078447</v>
      </c>
      <c r="D53" s="7">
        <f>D17-blanks!D$9</f>
        <v>5248093.354295772</v>
      </c>
      <c r="E53" s="7">
        <f>E17-blanks!E$9</f>
        <v>1868558.6483791159</v>
      </c>
      <c r="F53" s="7">
        <f>F17-blanks!F$9</f>
        <v>805782.0846036379</v>
      </c>
      <c r="G53" s="7">
        <f>G17-blanks!G$9</f>
        <v>237705.52891317877</v>
      </c>
      <c r="H53" s="7">
        <f>H17-blanks!H$9</f>
        <v>4238440.1042063255</v>
      </c>
      <c r="I53" s="7">
        <f>I17-blanks!I$9</f>
        <v>452716.4258250425</v>
      </c>
      <c r="J53" s="7">
        <f>J17-blanks!J$9</f>
        <v>931.1397631907054</v>
      </c>
      <c r="K53" s="7">
        <f>K17-blanks!K$9</f>
        <v>-28.190000000000005</v>
      </c>
      <c r="L53" s="7">
        <f>L17-blanks!L$9</f>
        <v>180708.79307391206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-19.052500000000002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158r3  42-57</v>
      </c>
      <c r="C54" s="7">
        <f>C18-blanks!C$9</f>
        <v>3770267.8199529257</v>
      </c>
      <c r="D54" s="7">
        <f>D18-blanks!D$9</f>
        <v>5071951.98205519</v>
      </c>
      <c r="E54" s="7">
        <f>E18-blanks!E$9</f>
        <v>1713500.7108935209</v>
      </c>
      <c r="F54" s="7">
        <f>F18-blanks!F$9</f>
        <v>737911.5402331487</v>
      </c>
      <c r="G54" s="7">
        <f>G18-blanks!G$9</f>
        <v>192147.09868573383</v>
      </c>
      <c r="H54" s="7">
        <f>H18-blanks!H$9</f>
        <v>4091612.5789784617</v>
      </c>
      <c r="I54" s="7">
        <f>I18-blanks!I$9</f>
        <v>398864.1173197929</v>
      </c>
      <c r="J54" s="7">
        <f>J18-blanks!J$9</f>
        <v>1003.9697631907053</v>
      </c>
      <c r="K54" s="7">
        <f>K18-blanks!K$9</f>
        <v>-14.520634639663953</v>
      </c>
      <c r="L54" s="7">
        <f>L18-blanks!L$9</f>
        <v>156372.1166553692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-5.38313463966395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159r1  110-117</v>
      </c>
      <c r="C55" s="7">
        <f>C19-blanks!C$9</f>
        <v>3544457.041550692</v>
      </c>
      <c r="D55" s="7">
        <f>D19-blanks!D$9</f>
        <v>4328073.773316467</v>
      </c>
      <c r="E55" s="7">
        <f>E19-blanks!E$9</f>
        <v>2013562.0034889572</v>
      </c>
      <c r="F55" s="7">
        <f>F19-blanks!F$9</f>
        <v>1025944.1782077383</v>
      </c>
      <c r="G55" s="7">
        <f>G19-blanks!G$9</f>
        <v>223540.1338818061</v>
      </c>
      <c r="H55" s="7">
        <f>H19-blanks!H$9</f>
        <v>4275952.18660633</v>
      </c>
      <c r="I55" s="7">
        <f>I19-blanks!I$9</f>
        <v>269585.95197018224</v>
      </c>
      <c r="J55" s="7">
        <f>J19-blanks!J$9</f>
        <v>374.11976319070527</v>
      </c>
      <c r="K55" s="7">
        <f>K19-blanks!K$9</f>
        <v>-17.340000000000003</v>
      </c>
      <c r="L55" s="7">
        <f>L19-blanks!L$9</f>
        <v>162182.20821899135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-8.2025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3536482.062183944</v>
      </c>
      <c r="D56" s="7">
        <f>D20-blanks!D$9</f>
        <v>3808951.1729759322</v>
      </c>
      <c r="E56" s="7">
        <f>E20-blanks!E$9</f>
        <v>3729186.8525148705</v>
      </c>
      <c r="F56" s="7">
        <f>F20-blanks!F$9</f>
        <v>672462.335</v>
      </c>
      <c r="G56" s="7">
        <f>G20-blanks!G$9</f>
        <v>333684.36064545193</v>
      </c>
      <c r="H56" s="7">
        <f>H20-blanks!H$9</f>
        <v>3528398.6558179087</v>
      </c>
      <c r="I56" s="7">
        <f>I20-blanks!I$9</f>
        <v>382787.5773197929</v>
      </c>
      <c r="J56" s="7">
        <f>J20-blanks!J$9</f>
        <v>19879.45272507621</v>
      </c>
      <c r="K56" s="7">
        <f>K20-blanks!K$9</f>
        <v>136.06</v>
      </c>
      <c r="L56" s="7">
        <f>L20-blanks!L$9</f>
        <v>1388752.0858993726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145.1975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3408145.2719583977</v>
      </c>
      <c r="D57" s="7">
        <f>D21-blanks!D$9</f>
        <v>4026942.787919862</v>
      </c>
      <c r="E57" s="7">
        <f>E21-blanks!E$9</f>
        <v>3104213.293845661</v>
      </c>
      <c r="F57" s="7">
        <f>F21-blanks!F$9</f>
        <v>806628.3733439182</v>
      </c>
      <c r="G57" s="7">
        <f>G21-blanks!G$9</f>
        <v>318433.89368573384</v>
      </c>
      <c r="H57" s="7">
        <f>H21-blanks!H$9</f>
        <v>3634987.283739967</v>
      </c>
      <c r="I57" s="7">
        <f>I21-blanks!I$9</f>
        <v>282647.6622989195</v>
      </c>
      <c r="J57" s="7">
        <f>J21-blanks!J$9</f>
        <v>586.7211107563197</v>
      </c>
      <c r="K57" s="7">
        <f>K21-blanks!K$9</f>
        <v>18.964999999999996</v>
      </c>
      <c r="L57" s="7">
        <f>L21-blanks!L$9</f>
        <v>424190.7654117144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28.1025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160r2  122-132</v>
      </c>
      <c r="C58" s="7">
        <f>C22-blanks!C$9</f>
        <v>3291085.1773659</v>
      </c>
      <c r="D58" s="7">
        <f>D22-blanks!D$9</f>
        <v>4738286.827197183</v>
      </c>
      <c r="E58" s="7">
        <f>E22-blanks!E$9</f>
        <v>1603600.9535643891</v>
      </c>
      <c r="F58" s="7">
        <f>F22-blanks!F$9</f>
        <v>947181.6427848015</v>
      </c>
      <c r="G58" s="7">
        <f>G22-blanks!G$9</f>
        <v>183935.76876910403</v>
      </c>
      <c r="H58" s="7">
        <f>H22-blanks!H$9</f>
        <v>4217703.1082168445</v>
      </c>
      <c r="I58" s="7">
        <f>I22-blanks!I$9</f>
        <v>237106.81359426412</v>
      </c>
      <c r="J58" s="7">
        <f>J22-blanks!J$9</f>
        <v>241365.0147631907</v>
      </c>
      <c r="K58" s="7">
        <f>K22-blanks!K$9</f>
        <v>-1.2650000000000077</v>
      </c>
      <c r="L58" s="7">
        <f>L22-blanks!L$9</f>
        <v>164160.06346585313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7.872499999999995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161r2  51-60</v>
      </c>
      <c r="C59" s="7">
        <f>C23-blanks!C$9</f>
        <v>3406989.2084833314</v>
      </c>
      <c r="D59" s="7">
        <f>D23-blanks!D$9</f>
        <v>5182625.018675957</v>
      </c>
      <c r="E59" s="7">
        <f>E23-blanks!E$9</f>
        <v>2195137.846876182</v>
      </c>
      <c r="F59" s="7">
        <f>F23-blanks!F$9</f>
        <v>1093394.816985414</v>
      </c>
      <c r="G59" s="7">
        <f>G23-blanks!G$9</f>
        <v>125233.16275358075</v>
      </c>
      <c r="H59" s="7">
        <f>H23-blanks!H$9</f>
        <v>2934364.7872990794</v>
      </c>
      <c r="I59" s="7">
        <f>I23-blanks!I$9</f>
        <v>273111.6239678877</v>
      </c>
      <c r="J59" s="7">
        <f>J23-blanks!J$9</f>
        <v>657.2131731510403</v>
      </c>
      <c r="K59" s="7">
        <f>K23-blanks!K$9</f>
        <v>-1.7060282381576997</v>
      </c>
      <c r="L59" s="7">
        <f>L23-blanks!L$9</f>
        <v>73702.2324941353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7.431471761842303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 unignited</v>
      </c>
      <c r="C60" s="7">
        <f>C24-blanks!C$9</f>
        <v>3421242.3006213643</v>
      </c>
      <c r="D60" s="7">
        <f>D24-blanks!D$9</f>
        <v>3556826.4571971837</v>
      </c>
      <c r="E60" s="7">
        <f>E24-blanks!E$9</f>
        <v>3327467.829260501</v>
      </c>
      <c r="F60" s="7">
        <f>F24-blanks!F$9</f>
        <v>593212.9999854827</v>
      </c>
      <c r="G60" s="7">
        <f>G24-blanks!G$9</f>
        <v>286078.16696754965</v>
      </c>
      <c r="H60" s="7">
        <f>H24-blanks!H$9</f>
        <v>3406349.5535318875</v>
      </c>
      <c r="I60" s="7">
        <f>I24-blanks!I$9</f>
        <v>325568.59391856426</v>
      </c>
      <c r="J60" s="7">
        <f>J24-blanks!J$9</f>
        <v>16873.448692620168</v>
      </c>
      <c r="K60" s="7">
        <f>K24-blanks!K$9</f>
        <v>109.70499999999998</v>
      </c>
      <c r="L60" s="7">
        <f>L24-blanks!L$9</f>
        <v>1278494.6429508405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118.84249999999999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3356490.2684910093</v>
      </c>
      <c r="D61" s="7">
        <f>D25-blanks!D$9</f>
        <v>3628758.698457448</v>
      </c>
      <c r="E61" s="7">
        <f>E25-blanks!E$9</f>
        <v>3494940.525744344</v>
      </c>
      <c r="F61" s="7">
        <f>F25-blanks!F$9</f>
        <v>601896.077014378</v>
      </c>
      <c r="G61" s="7">
        <f>G25-blanks!G$9</f>
        <v>313401.2936857338</v>
      </c>
      <c r="H61" s="7">
        <f>H25-blanks!H$9</f>
        <v>3149615.5343681206</v>
      </c>
      <c r="I61" s="7">
        <f>I25-blanks!I$9</f>
        <v>343017.9383326389</v>
      </c>
      <c r="J61" s="7">
        <f>J25-blanks!J$9</f>
        <v>17979.633182204954</v>
      </c>
      <c r="K61" s="7">
        <f>K25-blanks!K$9</f>
        <v>112.32</v>
      </c>
      <c r="L61" s="7">
        <f>L25-blanks!L$9</f>
        <v>1291736.5337988732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121.4575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164r3  115-123</v>
      </c>
      <c r="C62" s="7">
        <f>C26-blanks!C$9</f>
        <v>3655835.153019129</v>
      </c>
      <c r="D62" s="7">
        <f>D26-blanks!D$9</f>
        <v>4491553.445591131</v>
      </c>
      <c r="E62" s="7">
        <f>E26-blanks!E$9</f>
        <v>1799782.8858703452</v>
      </c>
      <c r="F62" s="7">
        <f>F26-blanks!F$9</f>
        <v>757766.5840987706</v>
      </c>
      <c r="G62" s="7">
        <f>G26-blanks!G$9</f>
        <v>260513.29155063507</v>
      </c>
      <c r="H62" s="7">
        <f>H26-blanks!H$9</f>
        <v>3791053.483074429</v>
      </c>
      <c r="I62" s="7">
        <f>I26-blanks!I$9</f>
        <v>368766.9673197929</v>
      </c>
      <c r="J62" s="7">
        <f>J26-blanks!J$9</f>
        <v>637.7397631907053</v>
      </c>
      <c r="K62" s="7">
        <f>K26-blanks!K$9</f>
        <v>-19.115000000000006</v>
      </c>
      <c r="L62" s="7">
        <f>L26-blanks!L$9</f>
        <v>142616.24982406656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-9.977500000000003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3577306.9474194376</v>
      </c>
      <c r="D63" s="7">
        <f>D27-blanks!D$9</f>
        <v>210668.7216728385</v>
      </c>
      <c r="E63" s="7">
        <f>E27-blanks!E$9</f>
        <v>2768598.189380703</v>
      </c>
      <c r="F63" s="7">
        <f>F27-blanks!F$9</f>
        <v>4403477.793813863</v>
      </c>
      <c r="G63" s="7">
        <f>G27-blanks!G$9</f>
        <v>262744.53225437674</v>
      </c>
      <c r="H63" s="7">
        <f>H27-blanks!H$9</f>
        <v>187574.79257560024</v>
      </c>
      <c r="I63" s="7">
        <f>I27-blanks!I$9</f>
        <v>7011.4673530184655</v>
      </c>
      <c r="J63" s="7">
        <f>J27-blanks!J$9</f>
        <v>198.84976319070523</v>
      </c>
      <c r="K63" s="7">
        <f>K27-blanks!K$9</f>
        <v>-11.685000000000006</v>
      </c>
      <c r="L63" s="7">
        <f>L27-blanks!L$9</f>
        <v>1664.0229508403936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-2.547500000000003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165r3  18-28</v>
      </c>
      <c r="C64" s="7">
        <f>C28-blanks!C$9</f>
        <v>3738222.7576223263</v>
      </c>
      <c r="D64" s="7">
        <f>D28-blanks!D$9</f>
        <v>6009958.258601143</v>
      </c>
      <c r="E64" s="7">
        <f>E28-blanks!E$9</f>
        <v>1222436.5341901802</v>
      </c>
      <c r="F64" s="7">
        <f>F28-blanks!F$9</f>
        <v>530419.204707528</v>
      </c>
      <c r="G64" s="7">
        <f>G28-blanks!G$9</f>
        <v>158053.01195041212</v>
      </c>
      <c r="H64" s="7">
        <f>H28-blanks!H$9</f>
        <v>3390134.8099812693</v>
      </c>
      <c r="I64" s="7">
        <f>I28-blanks!I$9</f>
        <v>519651.8666894454</v>
      </c>
      <c r="J64" s="7">
        <f>J28-blanks!J$9</f>
        <v>711.9447631907053</v>
      </c>
      <c r="K64" s="7">
        <f>K28-blanks!K$9</f>
        <v>-15.556696958721645</v>
      </c>
      <c r="L64" s="7">
        <f>L28-blanks!L$9</f>
        <v>88654.8932397163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-6.419196958721642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166r3  45-55</v>
      </c>
      <c r="C65" s="7">
        <f>C29-blanks!C$9</f>
        <v>4114023.9196493747</v>
      </c>
      <c r="D65" s="7">
        <f>D29-blanks!D$9</f>
        <v>5079388.896319447</v>
      </c>
      <c r="E65" s="7">
        <f>E29-blanks!E$9</f>
        <v>1750438.5205159388</v>
      </c>
      <c r="F65" s="7">
        <f>F29-blanks!F$9</f>
        <v>819317.77</v>
      </c>
      <c r="G65" s="7">
        <f>G29-blanks!G$9</f>
        <v>222571.12974381325</v>
      </c>
      <c r="H65" s="7">
        <f>H29-blanks!H$9</f>
        <v>4171168.87106856</v>
      </c>
      <c r="I65" s="7">
        <f>I29-blanks!I$9</f>
        <v>388492.5269137235</v>
      </c>
      <c r="J65" s="7">
        <f>J29-blanks!J$9</f>
        <v>422.44381067853527</v>
      </c>
      <c r="K65" s="7">
        <f>K29-blanks!K$9</f>
        <v>-2.480000000000004</v>
      </c>
      <c r="L65" s="7">
        <f>L29-blanks!L$9</f>
        <v>127526.4510821696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6.657499999999999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3470144.0341667584</v>
      </c>
      <c r="D66" s="7">
        <f>D30-blanks!D$9</f>
        <v>3812908.296463233</v>
      </c>
      <c r="E66" s="7">
        <f>E30-blanks!E$9</f>
        <v>3914628.815644896</v>
      </c>
      <c r="F66" s="7">
        <f>F30-blanks!F$9</f>
        <v>660047.7275315785</v>
      </c>
      <c r="G66" s="7">
        <f>G30-blanks!G$9</f>
        <v>328374.2414239235</v>
      </c>
      <c r="H66" s="7">
        <f>H30-blanks!H$9</f>
        <v>3547875.6075477977</v>
      </c>
      <c r="I66" s="7">
        <f>I30-blanks!I$9</f>
        <v>337797.4573197929</v>
      </c>
      <c r="J66" s="7">
        <f>J30-blanks!J$9</f>
        <v>18005.144763190707</v>
      </c>
      <c r="K66" s="7">
        <f>K30-blanks!K$9</f>
        <v>135.435</v>
      </c>
      <c r="L66" s="7">
        <f>L30-blanks!L$9</f>
        <v>1331998.7428322034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144.5725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4612215.054883041</v>
      </c>
      <c r="D67" s="7">
        <f>D31-blanks!D$9</f>
        <v>4328282.172678736</v>
      </c>
      <c r="E67" s="7">
        <f>E31-blanks!E$9</f>
        <v>1912788.4719941937</v>
      </c>
      <c r="F67" s="7">
        <f>F31-blanks!F$9</f>
        <v>340937.5883873113</v>
      </c>
      <c r="G67" s="7">
        <f>G31-blanks!G$9</f>
        <v>197235.18868573382</v>
      </c>
      <c r="H67" s="7">
        <f>H31-blanks!H$9</f>
        <v>1923698.5368146126</v>
      </c>
      <c r="I67" s="7">
        <f>I31-blanks!I$9</f>
        <v>574143.424432041</v>
      </c>
      <c r="J67" s="7">
        <f>J31-blanks!J$9</f>
        <v>50273.634243006105</v>
      </c>
      <c r="K67" s="7">
        <f>K31-blanks!K$9</f>
        <v>75.02</v>
      </c>
      <c r="L67" s="7">
        <f>L31-blanks!L$9</f>
        <v>317097.0829508404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84.1575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325.3409328605949</v>
      </c>
      <c r="D68" s="7">
        <f>D32-blanks!D$9</f>
        <v>-3566.923330083945</v>
      </c>
      <c r="E68" s="7">
        <f>E32-blanks!E$9</f>
        <v>588.6616782616293</v>
      </c>
      <c r="F68" s="7">
        <f>F32-blanks!F$9</f>
        <v>-295.9</v>
      </c>
      <c r="G68" s="7">
        <f>G32-blanks!G$9</f>
        <v>1418.8908954448998</v>
      </c>
      <c r="H68" s="7">
        <f>H32-blanks!H$9</f>
        <v>-7159.021415792404</v>
      </c>
      <c r="I68" s="7">
        <f>I32-blanks!I$9</f>
        <v>-207.19676259423886</v>
      </c>
      <c r="J68" s="7">
        <f>J32-blanks!J$9</f>
        <v>-12.955236809294732</v>
      </c>
      <c r="K68" s="7">
        <f>K32-blanks!K$9</f>
        <v>-5.330000000000005</v>
      </c>
      <c r="L68" s="7">
        <f>L32-blanks!L$9</f>
        <v>131.42704915960644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3.8074999999999974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2783709.03251594</v>
      </c>
      <c r="D69" s="7">
        <f>D33-blanks!D$9</f>
        <v>43683.206300582344</v>
      </c>
      <c r="E69" s="7">
        <f>E33-blanks!E$9</f>
        <v>2322889.660515939</v>
      </c>
      <c r="F69" s="7">
        <f>F33-blanks!F$9</f>
        <v>4056518.3400000003</v>
      </c>
      <c r="G69" s="7">
        <f>G33-blanks!G$9</f>
        <v>226403.4425485122</v>
      </c>
      <c r="H69" s="7">
        <f>H33-blanks!H$9</f>
        <v>37651.77878846974</v>
      </c>
      <c r="I69" s="7">
        <f>I33-blanks!I$9</f>
        <v>896.8451062315153</v>
      </c>
      <c r="J69" s="7">
        <f>J33-blanks!J$9</f>
        <v>64.61881808345534</v>
      </c>
      <c r="K69" s="7">
        <f>K33-blanks!K$9</f>
        <v>-23.605000000000004</v>
      </c>
      <c r="L69" s="7">
        <f>L33-blanks!L$9</f>
        <v>1909.4879508403938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-14.467500000000001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 unignited</v>
      </c>
      <c r="C70" s="7">
        <f>C34-blanks!C$9</f>
        <v>3660064.653292898</v>
      </c>
      <c r="D70" s="7">
        <f>D34-blanks!D$9</f>
        <v>4120163.2177222488</v>
      </c>
      <c r="E70" s="7">
        <f>E34-blanks!E$9</f>
        <v>3720833.7419375074</v>
      </c>
      <c r="F70" s="7">
        <f>F34-blanks!F$9</f>
        <v>623746.5561666997</v>
      </c>
      <c r="G70" s="7">
        <f>G34-blanks!G$9</f>
        <v>323639.55142847577</v>
      </c>
      <c r="H70" s="7">
        <f>H34-blanks!H$9</f>
        <v>3668426.558475735</v>
      </c>
      <c r="I70" s="7">
        <f>I34-blanks!I$9</f>
        <v>429016.3796597345</v>
      </c>
      <c r="J70" s="7">
        <f>J34-blanks!J$9</f>
        <v>21183.82542329765</v>
      </c>
      <c r="K70" s="7">
        <f>K34-blanks!K$9</f>
        <v>124.465</v>
      </c>
      <c r="L70" s="7">
        <f>L34-blanks!L$9</f>
        <v>1272370.9943129418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133.60250000000002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3700606.996986624</v>
      </c>
      <c r="D71" s="7">
        <f>D35-blanks!D$9</f>
        <v>3501249.802197184</v>
      </c>
      <c r="E71" s="7">
        <f>E35-blanks!E$9</f>
        <v>4053656.0631227</v>
      </c>
      <c r="F71" s="7">
        <f>F35-blanks!F$9</f>
        <v>694832.1402424749</v>
      </c>
      <c r="G71" s="7">
        <f>G35-blanks!G$9</f>
        <v>368826.7113992361</v>
      </c>
      <c r="H71" s="7">
        <f>H35-blanks!H$9</f>
        <v>3239801.3775477977</v>
      </c>
      <c r="I71" s="7">
        <f>I35-blanks!I$9</f>
        <v>373020.716981335</v>
      </c>
      <c r="J71" s="7">
        <f>J35-blanks!J$9</f>
        <v>18345.262067157048</v>
      </c>
      <c r="K71" s="7">
        <f>K35-blanks!K$9</f>
        <v>165.48369834402376</v>
      </c>
      <c r="L71" s="7">
        <f>L35-blanks!L$9</f>
        <v>1387418.8961436148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174.62119834402375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1060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1213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1209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3643750.8823894416</v>
      </c>
      <c r="D76" s="7">
        <f>D40/Drift!D25</f>
        <v>4213146.867319215</v>
      </c>
      <c r="E76" s="7">
        <f>E40/Drift!E25</f>
        <v>3765370.7407352487</v>
      </c>
      <c r="F76" s="7">
        <f>F40/Drift!F25</f>
        <v>702655.8037289924</v>
      </c>
      <c r="G76" s="7">
        <f>G40/Drift!G25</f>
        <v>332505.26462554804</v>
      </c>
      <c r="H76" s="7">
        <f>H40/Drift!H25</f>
        <v>3820218.879837277</v>
      </c>
      <c r="I76" s="7">
        <f>I40/Drift!I25</f>
        <v>413953.74694546295</v>
      </c>
      <c r="J76" s="7">
        <f>J40/Drift!J25</f>
        <v>22500.54639330491</v>
      </c>
      <c r="K76" s="7">
        <f>K40/Drift!K25</f>
        <v>131.32</v>
      </c>
      <c r="L76" s="7">
        <f>L40/Drift!L25</f>
        <v>1422261.1673304434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140.45749999999998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-327.80844596387567</v>
      </c>
      <c r="D77" s="7">
        <f>D41/Drift!D26</f>
        <v>3577.285573592937</v>
      </c>
      <c r="E77" s="7">
        <f>E41/Drift!E26</f>
        <v>-589.2279819329207</v>
      </c>
      <c r="F77" s="7">
        <f>F41/Drift!F26</f>
        <v>296.5050318947311</v>
      </c>
      <c r="G77" s="7">
        <f>G41/Drift!G26</f>
        <v>-1435.6760368119958</v>
      </c>
      <c r="H77" s="7">
        <f>H41/Drift!H26</f>
        <v>7309.782704308485</v>
      </c>
      <c r="I77" s="7">
        <f>I41/Drift!I26</f>
        <v>210.67370224845283</v>
      </c>
      <c r="J77" s="7">
        <f>J41/Drift!J26</f>
        <v>13.185682625791742</v>
      </c>
      <c r="K77" s="7">
        <f>K41/Drift!K26</f>
        <v>5.405951728132842</v>
      </c>
      <c r="L77" s="7">
        <f>L41/Drift!L26</f>
        <v>-131.81944839119245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14.66006948327171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3578121.79235405</v>
      </c>
      <c r="D78" s="7">
        <f>D42/Drift!D27</f>
        <v>4723123.178796214</v>
      </c>
      <c r="E78" s="7">
        <f>E42/Drift!E27</f>
        <v>3524221.950769827</v>
      </c>
      <c r="F78" s="7">
        <f>F42/Drift!F27</f>
        <v>923890.0888170925</v>
      </c>
      <c r="G78" s="7">
        <f>G42/Drift!G27</f>
        <v>336755.72453913285</v>
      </c>
      <c r="H78" s="7">
        <f>H42/Drift!H27</f>
        <v>4635927.258501095</v>
      </c>
      <c r="I78" s="7">
        <f>I42/Drift!I27</f>
        <v>337839.2680802435</v>
      </c>
      <c r="J78" s="7">
        <f>J42/Drift!J27</f>
        <v>1101.8435424147017</v>
      </c>
      <c r="K78" s="7">
        <f>K42/Drift!K27</f>
        <v>-28.769583667276898</v>
      </c>
      <c r="L78" s="7">
        <f>L42/Drift!L27</f>
        <v>494320.79164890165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-19.33154313667745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3643750.882389441</v>
      </c>
      <c r="D79" s="7">
        <f>D43/Drift!D28</f>
        <v>4213146.867319215</v>
      </c>
      <c r="E79" s="7">
        <f>E43/Drift!E28</f>
        <v>3765370.740735248</v>
      </c>
      <c r="F79" s="7">
        <f>F43/Drift!F28</f>
        <v>702655.8037289924</v>
      </c>
      <c r="G79" s="7">
        <f>G43/Drift!G28</f>
        <v>332505.264625548</v>
      </c>
      <c r="H79" s="7">
        <f>H43/Drift!H28</f>
        <v>3820218.8798372773</v>
      </c>
      <c r="I79" s="7">
        <f>I43/Drift!I28</f>
        <v>413953.746945463</v>
      </c>
      <c r="J79" s="7">
        <f>J43/Drift!J28</f>
        <v>22500.54639330491</v>
      </c>
      <c r="K79" s="7">
        <f>K43/Drift!K28</f>
        <v>131.32</v>
      </c>
      <c r="L79" s="7">
        <f>L43/Drift!L28</f>
        <v>1422261.1673304434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140.45749999999998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3410282.0961867934</v>
      </c>
      <c r="D80" s="7">
        <f>D44/Drift!D29</f>
        <v>190042.75113292094</v>
      </c>
      <c r="E80" s="7">
        <f>E44/Drift!E29</f>
        <v>2642605.272739568</v>
      </c>
      <c r="F80" s="7">
        <f>F44/Drift!F29</f>
        <v>4413042.662139119</v>
      </c>
      <c r="G80" s="7">
        <f>G44/Drift!G29</f>
        <v>241318.5375356875</v>
      </c>
      <c r="H80" s="7">
        <f>H44/Drift!H29</f>
        <v>213136.74906087926</v>
      </c>
      <c r="I80" s="7">
        <f>I44/Drift!I29</f>
        <v>4247.759009058125</v>
      </c>
      <c r="J80" s="7">
        <f>J44/Drift!J29</f>
        <v>114.19571719229201</v>
      </c>
      <c r="K80" s="7">
        <f>K44/Drift!K29</f>
        <v>-28.117908938289276</v>
      </c>
      <c r="L80" s="7">
        <f>L44/Drift!L29</f>
        <v>1580.3947082837071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-18.999591325613974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82r2  101-110</v>
      </c>
      <c r="C81" s="7">
        <f>C45/Drift!C30</f>
        <v>3530803.5058068694</v>
      </c>
      <c r="D81" s="7">
        <f>D45/Drift!D30</f>
        <v>3863548.737811982</v>
      </c>
      <c r="E81" s="7">
        <f>E45/Drift!E30</f>
        <v>2456763.5878691804</v>
      </c>
      <c r="F81" s="7">
        <f>F45/Drift!F30</f>
        <v>2030079.2402186047</v>
      </c>
      <c r="G81" s="7">
        <f>G45/Drift!G30</f>
        <v>255525.69301618717</v>
      </c>
      <c r="H81" s="7">
        <f>H45/Drift!H30</f>
        <v>3975690.774169014</v>
      </c>
      <c r="I81" s="7">
        <f>I45/Drift!I30</f>
        <v>186157.03101138966</v>
      </c>
      <c r="J81" s="7">
        <f>J45/Drift!J30</f>
        <v>371.5376861635563</v>
      </c>
      <c r="K81" s="7">
        <f>K45/Drift!K30</f>
        <v>-5.129778438813023</v>
      </c>
      <c r="L81" s="7">
        <f>L45/Drift!L30</f>
        <v>100659.7209491553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3.6174173965893037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3643750.8823894416</v>
      </c>
      <c r="D82" s="7">
        <f>D46/Drift!D31</f>
        <v>4213146.867319215</v>
      </c>
      <c r="E82" s="7">
        <f>E46/Drift!E31</f>
        <v>3765370.740735249</v>
      </c>
      <c r="F82" s="7">
        <f>F46/Drift!F31</f>
        <v>702655.8037289925</v>
      </c>
      <c r="G82" s="7">
        <f>G46/Drift!G31</f>
        <v>332505.26462554804</v>
      </c>
      <c r="H82" s="7">
        <f>H46/Drift!H31</f>
        <v>3820218.8798372773</v>
      </c>
      <c r="I82" s="7">
        <f>I46/Drift!I31</f>
        <v>413953.74694546295</v>
      </c>
      <c r="J82" s="7">
        <f>J46/Drift!J31</f>
        <v>22500.54639330491</v>
      </c>
      <c r="K82" s="7">
        <f>K46/Drift!K31</f>
        <v>131.32</v>
      </c>
      <c r="L82" s="7">
        <f>L46/Drift!L31</f>
        <v>1422261.1673304434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140.45749999999998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83r2  32-42</v>
      </c>
      <c r="C83" s="7">
        <f>C47/Drift!C32</f>
        <v>3678120.4335054383</v>
      </c>
      <c r="D83" s="7">
        <f>D47/Drift!D32</f>
        <v>4297540.410592065</v>
      </c>
      <c r="E83" s="7">
        <f>E47/Drift!E32</f>
        <v>2135437.3116399376</v>
      </c>
      <c r="F83" s="7">
        <f>F47/Drift!F32</f>
        <v>2129585.15553237</v>
      </c>
      <c r="G83" s="7">
        <f>G47/Drift!G32</f>
        <v>224033.97009603074</v>
      </c>
      <c r="H83" s="7">
        <f>H47/Drift!H32</f>
        <v>3489052.027887922</v>
      </c>
      <c r="I83" s="7">
        <f>I47/Drift!I32</f>
        <v>138948.53036400833</v>
      </c>
      <c r="J83" s="7">
        <f>J47/Drift!J32</f>
        <v>1690.5662861257688</v>
      </c>
      <c r="K83" s="7">
        <f>K47/Drift!K32</f>
        <v>-7.540714319486835</v>
      </c>
      <c r="L83" s="7">
        <f>L47/Drift!L32</f>
        <v>90310.48341756435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1.39815401508422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95r3  40-50</v>
      </c>
      <c r="C84" s="7">
        <f>C48/Drift!C33</f>
        <v>3838164.7584880507</v>
      </c>
      <c r="D84" s="7">
        <f>D48/Drift!D33</f>
        <v>4982414.144761276</v>
      </c>
      <c r="E84" s="7">
        <f>E48/Drift!E33</f>
        <v>1764852.5562551224</v>
      </c>
      <c r="F84" s="7">
        <f>F48/Drift!F33</f>
        <v>1101900.0187494557</v>
      </c>
      <c r="G84" s="7">
        <f>G48/Drift!G33</f>
        <v>198835.92068827507</v>
      </c>
      <c r="H84" s="7">
        <f>H48/Drift!H33</f>
        <v>4678831.6221273765</v>
      </c>
      <c r="I84" s="7">
        <f>I48/Drift!I33</f>
        <v>305647.61147923156</v>
      </c>
      <c r="J84" s="7">
        <f>J48/Drift!J33</f>
        <v>1588.4497937084743</v>
      </c>
      <c r="K84" s="7">
        <f>K48/Drift!K33</f>
        <v>17.88400344440991</v>
      </c>
      <c r="L84" s="7">
        <f>L48/Drift!L33</f>
        <v>165535.97754309964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27.367821765315114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158r1  11-18</v>
      </c>
      <c r="C85" s="7">
        <f>C49/Drift!C34</f>
        <v>3934997.7033735723</v>
      </c>
      <c r="D85" s="7">
        <f>D49/Drift!D34</f>
        <v>5019030.159285092</v>
      </c>
      <c r="E85" s="7">
        <f>E49/Drift!E34</f>
        <v>1240877.5454118156</v>
      </c>
      <c r="F85" s="7">
        <f>F49/Drift!F34</f>
        <v>368104.5946505824</v>
      </c>
      <c r="G85" s="7">
        <f>G49/Drift!G34</f>
        <v>136048.46589376061</v>
      </c>
      <c r="H85" s="7">
        <f>H49/Drift!H34</f>
        <v>5407538.7245828295</v>
      </c>
      <c r="I85" s="7">
        <f>I49/Drift!I34</f>
        <v>872944.405566304</v>
      </c>
      <c r="J85" s="7">
        <f>J49/Drift!J34</f>
        <v>4340.340143942103</v>
      </c>
      <c r="K85" s="7">
        <f>K49/Drift!K34</f>
        <v>664.7985568288187</v>
      </c>
      <c r="L85" s="7">
        <f>L49/Drift!L34</f>
        <v>2347590.762306313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669.5786891651661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4938346.088874462</v>
      </c>
      <c r="D86" s="7">
        <f>D50/Drift!D35</f>
        <v>4694029.079674058</v>
      </c>
      <c r="E86" s="7">
        <f>E50/Drift!E35</f>
        <v>2017953.2162067601</v>
      </c>
      <c r="F86" s="7">
        <f>F50/Drift!F35</f>
        <v>355015.597157693</v>
      </c>
      <c r="G86" s="7">
        <f>G50/Drift!G35</f>
        <v>211675.33387452515</v>
      </c>
      <c r="H86" s="7">
        <f>H50/Drift!H35</f>
        <v>2082516.1556328242</v>
      </c>
      <c r="I86" s="7">
        <f>I50/Drift!I35</f>
        <v>619552.3079340919</v>
      </c>
      <c r="J86" s="7">
        <f>J50/Drift!J35</f>
        <v>58443.14026981455</v>
      </c>
      <c r="K86" s="7">
        <f>K50/Drift!K35</f>
        <v>82.46455575787098</v>
      </c>
      <c r="L86" s="7">
        <f>L50/Drift!L35</f>
        <v>349698.4300394107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92.28884746476007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3643750.8823894416</v>
      </c>
      <c r="D87" s="7">
        <f>D51/Drift!D36</f>
        <v>4213146.867319215</v>
      </c>
      <c r="E87" s="7">
        <f>E51/Drift!E36</f>
        <v>3765370.7407352487</v>
      </c>
      <c r="F87" s="7">
        <f>F51/Drift!F36</f>
        <v>702655.8037289924</v>
      </c>
      <c r="G87" s="7">
        <f>G51/Drift!G36</f>
        <v>332505.26462554804</v>
      </c>
      <c r="H87" s="7">
        <f>H51/Drift!H36</f>
        <v>3820218.8798372764</v>
      </c>
      <c r="I87" s="7">
        <f>I51/Drift!I36</f>
        <v>413953.74694546295</v>
      </c>
      <c r="J87" s="7">
        <f>J51/Drift!J36</f>
        <v>22500.54639330491</v>
      </c>
      <c r="K87" s="7">
        <f>K51/Drift!K36</f>
        <v>131.32</v>
      </c>
      <c r="L87" s="7">
        <f>L51/Drift!L36</f>
        <v>1422261.1673304434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140.45749999999998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3295494.122415614</v>
      </c>
      <c r="D88" s="7">
        <f>D52/Drift!D37</f>
        <v>53220.06652300243</v>
      </c>
      <c r="E88" s="7">
        <f>E52/Drift!E37</f>
        <v>2603622.8666030155</v>
      </c>
      <c r="F88" s="7">
        <f>F52/Drift!F37</f>
        <v>4810604.552086226</v>
      </c>
      <c r="G88" s="7">
        <f>G52/Drift!G37</f>
        <v>233464.42842911734</v>
      </c>
      <c r="H88" s="7">
        <f>H52/Drift!H37</f>
        <v>41762.56772900682</v>
      </c>
      <c r="I88" s="7">
        <f>I52/Drift!I37</f>
        <v>414.3899563177433</v>
      </c>
      <c r="J88" s="7">
        <f>J52/Drift!J37</f>
        <v>5.7383357296462885</v>
      </c>
      <c r="K88" s="7">
        <f>K52/Drift!K37</f>
        <v>-15.40496935640435</v>
      </c>
      <c r="L88" s="7">
        <f>L52/Drift!L37</f>
        <v>1579.5564636988727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-4.054760530870534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162r3  71-86</v>
      </c>
      <c r="C89" s="7">
        <f>C53/Drift!C38</f>
        <v>4187099.058161357</v>
      </c>
      <c r="D89" s="7">
        <f>D53/Drift!D38</f>
        <v>5620302.56706304</v>
      </c>
      <c r="E89" s="7">
        <f>E53/Drift!E38</f>
        <v>1900959.8896835188</v>
      </c>
      <c r="F89" s="7">
        <f>F53/Drift!F38</f>
        <v>828698.8818279083</v>
      </c>
      <c r="G89" s="7">
        <f>G53/Drift!G38</f>
        <v>236547.41155448093</v>
      </c>
      <c r="H89" s="7">
        <f>H53/Drift!H38</f>
        <v>4434608.660972051</v>
      </c>
      <c r="I89" s="7">
        <f>I53/Drift!I38</f>
        <v>492905.3852569318</v>
      </c>
      <c r="J89" s="7">
        <f>J53/Drift!J38</f>
        <v>1026.5911235737294</v>
      </c>
      <c r="K89" s="7">
        <f>K53/Drift!K38</f>
        <v>-32.54696268463204</v>
      </c>
      <c r="L89" s="7">
        <f>L53/Drift!L38</f>
        <v>185051.4168843726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-21.77822325827398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158r3  42-57</v>
      </c>
      <c r="C90" s="7">
        <f>C54/Drift!C39</f>
        <v>3886658.5472629373</v>
      </c>
      <c r="D90" s="7">
        <f>D54/Drift!D39</f>
        <v>5489894.803891333</v>
      </c>
      <c r="E90" s="7">
        <f>E54/Drift!E39</f>
        <v>1738829.0723939573</v>
      </c>
      <c r="F90" s="7">
        <f>F54/Drift!F39</f>
        <v>762903.8628648112</v>
      </c>
      <c r="G90" s="7">
        <f>G54/Drift!G39</f>
        <v>191296.5979258422</v>
      </c>
      <c r="H90" s="7">
        <f>H54/Drift!H39</f>
        <v>4329534.948532699</v>
      </c>
      <c r="I90" s="7">
        <f>I54/Drift!I39</f>
        <v>433290.2848454846</v>
      </c>
      <c r="J90" s="7">
        <f>J54/Drift!J39</f>
        <v>1116.5343309305877</v>
      </c>
      <c r="K90" s="7">
        <f>K54/Drift!K39</f>
        <v>-15.735629078208023</v>
      </c>
      <c r="L90" s="7">
        <f>L54/Drift!L39</f>
        <v>160135.00463857944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-5.801978584803861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159r1  110-117</v>
      </c>
      <c r="C91" s="7">
        <f>C55/Drift!C40</f>
        <v>3652922.0486760894</v>
      </c>
      <c r="D91" s="7">
        <f>D55/Drift!D40</f>
        <v>4735482.084754308</v>
      </c>
      <c r="E91" s="7">
        <f>E55/Drift!E40</f>
        <v>2038199.7417706046</v>
      </c>
      <c r="F91" s="7">
        <f>F55/Drift!F40</f>
        <v>1066320.3789776175</v>
      </c>
      <c r="G91" s="7">
        <f>G55/Drift!G40</f>
        <v>222650.4142728763</v>
      </c>
      <c r="H91" s="7">
        <f>H55/Drift!H40</f>
        <v>4576494.427801868</v>
      </c>
      <c r="I91" s="7">
        <f>I55/Drift!I40</f>
        <v>292193.2203997699</v>
      </c>
      <c r="J91" s="7">
        <f>J55/Drift!J40</f>
        <v>419.7241007315894</v>
      </c>
      <c r="K91" s="7">
        <f>K55/Drift!K40</f>
        <v>-17.703975330893844</v>
      </c>
      <c r="L91" s="7">
        <f>L55/Drift!L40</f>
        <v>166090.19850449314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-8.363254223584219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3643750.8823894416</v>
      </c>
      <c r="D92" s="7">
        <f>D56/Drift!D41</f>
        <v>4213146.867319215</v>
      </c>
      <c r="E92" s="7">
        <f>E56/Drift!E41</f>
        <v>3765370.7407352487</v>
      </c>
      <c r="F92" s="7">
        <f>F56/Drift!F41</f>
        <v>702655.8037289925</v>
      </c>
      <c r="G92" s="7">
        <f>G56/Drift!G41</f>
        <v>332505.26462554804</v>
      </c>
      <c r="H92" s="7">
        <f>H56/Drift!H41</f>
        <v>3820218.879837277</v>
      </c>
      <c r="I92" s="7">
        <f>I56/Drift!I41</f>
        <v>413953.74694546295</v>
      </c>
      <c r="J92" s="7">
        <f>J56/Drift!J41</f>
        <v>22500.54639330491</v>
      </c>
      <c r="K92" s="7">
        <f>K56/Drift!K41</f>
        <v>131.32</v>
      </c>
      <c r="L92" s="7">
        <f>L56/Drift!L41</f>
        <v>1422261.1673304434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140.45749999999998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3547633.23988252</v>
      </c>
      <c r="D93" s="7">
        <f>D57/Drift!D42</f>
        <v>4496817.933371063</v>
      </c>
      <c r="E93" s="7">
        <f>E57/Drift!E42</f>
        <v>3174210.3033687826</v>
      </c>
      <c r="F93" s="7">
        <f>F57/Drift!F42</f>
        <v>860914.2509214056</v>
      </c>
      <c r="G93" s="7">
        <f>G57/Drift!G42</f>
        <v>321213.69322798005</v>
      </c>
      <c r="H93" s="7">
        <f>H57/Drift!H42</f>
        <v>4021977.0606124657</v>
      </c>
      <c r="I93" s="7">
        <f>I57/Drift!I42</f>
        <v>312146.62563808414</v>
      </c>
      <c r="J93" s="7">
        <f>J57/Drift!J42</f>
        <v>677.02008482047</v>
      </c>
      <c r="K93" s="7">
        <f>K57/Drift!K42</f>
        <v>18.966155416108194</v>
      </c>
      <c r="L93" s="7">
        <f>L57/Drift!L42</f>
        <v>440581.66617030575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28.104100717695683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160r2  122-132</v>
      </c>
      <c r="C94" s="7">
        <f>C58/Drift!C43</f>
        <v>3461378.3364295885</v>
      </c>
      <c r="D94" s="7">
        <f>D58/Drift!D43</f>
        <v>5342191.715306502</v>
      </c>
      <c r="E94" s="7">
        <f>E58/Drift!E43</f>
        <v>1660891.6260706976</v>
      </c>
      <c r="F94" s="7">
        <f>F58/Drift!F43</f>
        <v>1033073.0543546906</v>
      </c>
      <c r="G94" s="7">
        <f>G58/Drift!G43</f>
        <v>187853.2987346479</v>
      </c>
      <c r="H94" s="7">
        <f>H58/Drift!H43</f>
        <v>4771423.101602093</v>
      </c>
      <c r="I94" s="7">
        <f>I58/Drift!I43</f>
        <v>267529.7872888002</v>
      </c>
      <c r="J94" s="7">
        <f>J58/Drift!J43</f>
        <v>284047.0533945148</v>
      </c>
      <c r="K94" s="7">
        <f>K58/Drift!K43</f>
        <v>-1.3125359501912155</v>
      </c>
      <c r="L94" s="7">
        <f>L58/Drift!L43</f>
        <v>172953.9602565839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8.148411541139923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161r2  51-60</v>
      </c>
      <c r="C95" s="7">
        <f>C59/Drift!C44</f>
        <v>3620903.327184935</v>
      </c>
      <c r="D95" s="7">
        <f>D59/Drift!D44</f>
        <v>5900062.094397479</v>
      </c>
      <c r="E95" s="7">
        <f>E59/Drift!E44</f>
        <v>2303243.0095320805</v>
      </c>
      <c r="F95" s="7">
        <f>F59/Drift!F44</f>
        <v>1219255.1704267308</v>
      </c>
      <c r="G95" s="7">
        <f>G59/Drift!G44</f>
        <v>129514.16894158033</v>
      </c>
      <c r="H95" s="7">
        <f>H59/Drift!H44</f>
        <v>3395782.624014671</v>
      </c>
      <c r="I95" s="7">
        <f>I59/Drift!I44</f>
        <v>314983.15804715763</v>
      </c>
      <c r="J95" s="7">
        <f>J59/Drift!J44</f>
        <v>789.1142963960742</v>
      </c>
      <c r="K95" s="7">
        <f>K59/Drift!K44</f>
        <v>-1.8391313804005147</v>
      </c>
      <c r="L95" s="7">
        <f>L59/Drift!L44</f>
        <v>78782.75452366311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7.970813647508201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 unignited</v>
      </c>
      <c r="C96" s="7">
        <f>C60/Drift!C45</f>
        <v>3674634.176132051</v>
      </c>
      <c r="D96" s="7">
        <f>D60/Drift!D45</f>
        <v>4089020.880305419</v>
      </c>
      <c r="E96" s="7">
        <f>E60/Drift!E45</f>
        <v>3537519.374109872</v>
      </c>
      <c r="F96" s="7">
        <f>F60/Drift!F45</f>
        <v>676652.9952181359</v>
      </c>
      <c r="G96" s="7">
        <f>G60/Drift!G45</f>
        <v>299638.13938917476</v>
      </c>
      <c r="H96" s="7">
        <f>H60/Drift!H45</f>
        <v>4034573.449391303</v>
      </c>
      <c r="I96" s="7">
        <f>I60/Drift!I45</f>
        <v>383991.85902385076</v>
      </c>
      <c r="J96" s="7">
        <f>J60/Drift!J45</f>
        <v>20679.20190438323</v>
      </c>
      <c r="K96" s="7">
        <f>K60/Drift!K45</f>
        <v>123.06061946902652</v>
      </c>
      <c r="L96" s="7">
        <f>L60/Drift!L45</f>
        <v>1386849.4414964835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132.263018994814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3643750.8823894416</v>
      </c>
      <c r="D97" s="7">
        <f>D61/Drift!D46</f>
        <v>4213146.867319215</v>
      </c>
      <c r="E97" s="7">
        <f>E61/Drift!E46</f>
        <v>3765370.740735248</v>
      </c>
      <c r="F97" s="7">
        <f>F61/Drift!F46</f>
        <v>702655.8037289924</v>
      </c>
      <c r="G97" s="7">
        <f>G61/Drift!G46</f>
        <v>332505.264625548</v>
      </c>
      <c r="H97" s="7">
        <f>H61/Drift!H46</f>
        <v>3820218.879837277</v>
      </c>
      <c r="I97" s="7">
        <f>I61/Drift!I46</f>
        <v>413953.74694546295</v>
      </c>
      <c r="J97" s="7">
        <f>J61/Drift!J46</f>
        <v>22500.54639330491</v>
      </c>
      <c r="K97" s="7">
        <f>K61/Drift!K46</f>
        <v>131.32</v>
      </c>
      <c r="L97" s="7">
        <f>L61/Drift!L46</f>
        <v>1422261.1673304434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140.45749999999998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164r3  115-123</v>
      </c>
      <c r="C98" s="7">
        <f>C62/Drift!C47</f>
        <v>3942018.7313682847</v>
      </c>
      <c r="D98" s="7">
        <f>D62/Drift!D47</f>
        <v>5162492.658194562</v>
      </c>
      <c r="E98" s="7">
        <f>E62/Drift!E47</f>
        <v>1893568.171431791</v>
      </c>
      <c r="F98" s="7">
        <f>F62/Drift!F47</f>
        <v>867850.3190925346</v>
      </c>
      <c r="G98" s="7">
        <f>G62/Drift!G47</f>
        <v>273777.39577485126</v>
      </c>
      <c r="H98" s="7">
        <f>H62/Drift!H47</f>
        <v>4484810.834265009</v>
      </c>
      <c r="I98" s="7">
        <f>I62/Drift!I47</f>
        <v>446386.38710174215</v>
      </c>
      <c r="J98" s="7">
        <f>J62/Drift!J47</f>
        <v>797.8706792659066</v>
      </c>
      <c r="K98" s="7">
        <f>K62/Drift!K47</f>
        <v>-21.46500260810823</v>
      </c>
      <c r="L98" s="7">
        <f>L62/Drift!L47</f>
        <v>156054.21938632007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-11.115237536732488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3831569.7015287695</v>
      </c>
      <c r="D99" s="7">
        <f>D63/Drift!D48</f>
        <v>239729.31631848594</v>
      </c>
      <c r="E99" s="7">
        <f>E63/Drift!E48</f>
        <v>2846115.957141677</v>
      </c>
      <c r="F99" s="7">
        <f>F63/Drift!F48</f>
        <v>4949365.565774847</v>
      </c>
      <c r="G99" s="7">
        <f>G63/Drift!G48</f>
        <v>273533.3319915855</v>
      </c>
      <c r="H99" s="7">
        <f>H63/Drift!H48</f>
        <v>216559.1366598817</v>
      </c>
      <c r="I99" s="7">
        <f>I63/Drift!I48</f>
        <v>8513.258866490893</v>
      </c>
      <c r="J99" s="7">
        <f>J63/Drift!J48</f>
        <v>248.70865252265904</v>
      </c>
      <c r="K99" s="7">
        <f>K63/Drift!K48</f>
        <v>-12.622560584373925</v>
      </c>
      <c r="L99" s="7">
        <f>L63/Drift!L48</f>
        <v>1809.6041255596501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-2.737612085751341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165r3  18-28</v>
      </c>
      <c r="C100" s="7">
        <f>C64/Drift!C49</f>
        <v>3977347.4944613795</v>
      </c>
      <c r="D100" s="7">
        <f>D64/Drift!D49</f>
        <v>6771637.963980793</v>
      </c>
      <c r="E100" s="7">
        <f>E64/Drift!E49</f>
        <v>1228510.6982973097</v>
      </c>
      <c r="F100" s="7">
        <f>F64/Drift!F49</f>
        <v>585285.3359018045</v>
      </c>
      <c r="G100" s="7">
        <f>G64/Drift!G49</f>
        <v>163014.5583788319</v>
      </c>
      <c r="H100" s="7">
        <f>H64/Drift!H49</f>
        <v>3821981.241096692</v>
      </c>
      <c r="I100" s="7">
        <f>I64/Drift!I49</f>
        <v>632894.7323824635</v>
      </c>
      <c r="J100" s="7">
        <f>J64/Drift!J49</f>
        <v>890.2028046332811</v>
      </c>
      <c r="K100" s="7">
        <f>K64/Drift!K49</f>
        <v>-16.18925139766007</v>
      </c>
      <c r="L100" s="7">
        <f>L64/Drift!L49</f>
        <v>95821.111304162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-6.662585353420395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166r3  45-55</v>
      </c>
      <c r="C101" s="7">
        <f>C65/Drift!C50</f>
        <v>4348326.430681936</v>
      </c>
      <c r="D101" s="7">
        <f>D65/Drift!D50</f>
        <v>5667311.236851995</v>
      </c>
      <c r="E101" s="7">
        <f>E65/Drift!E50</f>
        <v>1720590.2844500155</v>
      </c>
      <c r="F101" s="7">
        <f>F65/Drift!F50</f>
        <v>887851.5420348484</v>
      </c>
      <c r="G101" s="7">
        <f>G65/Drift!G50</f>
        <v>227445.29956535838</v>
      </c>
      <c r="H101" s="7">
        <f>H65/Drift!H50</f>
        <v>4594507.143314564</v>
      </c>
      <c r="I101" s="7">
        <f>I65/Drift!I50</f>
        <v>474611.02543207904</v>
      </c>
      <c r="J101" s="7">
        <f>J65/Drift!J50</f>
        <v>528.0663414393504</v>
      </c>
      <c r="K101" s="7">
        <f>K65/Drift!K50</f>
        <v>-2.489630920710642</v>
      </c>
      <c r="L101" s="7">
        <f>L65/Drift!L50</f>
        <v>136996.4318349923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6.681665931282354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3643750.8823894416</v>
      </c>
      <c r="D102" s="7">
        <f>D66/Drift!D51</f>
        <v>4213146.867319215</v>
      </c>
      <c r="E102" s="7">
        <f>E66/Drift!E51</f>
        <v>3765370.740735248</v>
      </c>
      <c r="F102" s="7">
        <f>F66/Drift!F51</f>
        <v>702655.8037289925</v>
      </c>
      <c r="G102" s="7">
        <f>G66/Drift!G51</f>
        <v>332505.26462554804</v>
      </c>
      <c r="H102" s="7">
        <f>H66/Drift!H51</f>
        <v>3820218.879837277</v>
      </c>
      <c r="I102" s="7">
        <f>I66/Drift!I51</f>
        <v>413953.74694546295</v>
      </c>
      <c r="J102" s="7">
        <f>J66/Drift!J51</f>
        <v>22500.54639330491</v>
      </c>
      <c r="K102" s="7">
        <f>K66/Drift!K51</f>
        <v>131.32</v>
      </c>
      <c r="L102" s="7">
        <f>L66/Drift!L51</f>
        <v>1422261.1673304434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140.4575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4779474.324407267</v>
      </c>
      <c r="D103" s="7">
        <f>D67/Drift!D52</f>
        <v>4862102.666644733</v>
      </c>
      <c r="E103" s="7">
        <f>E67/Drift!E52</f>
        <v>1826880.8713811296</v>
      </c>
      <c r="F103" s="7">
        <f>F67/Drift!F52</f>
        <v>359160.5988498636</v>
      </c>
      <c r="G103" s="7">
        <f>G67/Drift!G52</f>
        <v>194914.1520752643</v>
      </c>
      <c r="H103" s="7">
        <f>H67/Drift!H52</f>
        <v>2107974.6961302483</v>
      </c>
      <c r="I103" s="7">
        <f>I67/Drift!I52</f>
        <v>689210.5559358812</v>
      </c>
      <c r="J103" s="7">
        <f>J67/Drift!J52</f>
        <v>62589.15014931719</v>
      </c>
      <c r="K103" s="7">
        <f>K67/Drift!K52</f>
        <v>69.65000199419043</v>
      </c>
      <c r="L103" s="7">
        <f>L67/Drift!L52</f>
        <v>335790.821128116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78.49897891177929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332.7770226197406</v>
      </c>
      <c r="D104" s="7">
        <f>D68/Drift!D53</f>
        <v>-4074.559110534236</v>
      </c>
      <c r="E104" s="7">
        <f>E68/Drift!E53</f>
        <v>558.286052942184</v>
      </c>
      <c r="F104" s="7">
        <f>F68/Drift!F53</f>
        <v>-308.4981183663731</v>
      </c>
      <c r="G104" s="7">
        <f>G68/Drift!G53</f>
        <v>1369.2687046631454</v>
      </c>
      <c r="H104" s="7">
        <f>H68/Drift!H53</f>
        <v>-7985.943495532106</v>
      </c>
      <c r="I104" s="7">
        <f>I68/Drift!I53</f>
        <v>-243.74283346768524</v>
      </c>
      <c r="J104" s="7">
        <f>J68/Drift!J53</f>
        <v>-16.068399029617936</v>
      </c>
      <c r="K104" s="7">
        <f>K68/Drift!K53</f>
        <v>-4.746791030996345</v>
      </c>
      <c r="L104" s="7">
        <f>L68/Drift!L53</f>
        <v>138.03586661757942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3.4151936357927872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2810963.565903272</v>
      </c>
      <c r="D105" s="7">
        <f>D69/Drift!D54</f>
        <v>50757.9066660091</v>
      </c>
      <c r="E105" s="7">
        <f>E69/Drift!E54</f>
        <v>2187704.3411446805</v>
      </c>
      <c r="F105" s="7">
        <f>F69/Drift!F54</f>
        <v>4186017.3825860117</v>
      </c>
      <c r="G105" s="7">
        <f>G69/Drift!G54</f>
        <v>213472.98883699757</v>
      </c>
      <c r="H105" s="7">
        <f>H69/Drift!H54</f>
        <v>42770.3560307903</v>
      </c>
      <c r="I105" s="7">
        <f>I69/Drift!I54</f>
        <v>1034.3268340057848</v>
      </c>
      <c r="J105" s="7">
        <f>J69/Drift!J54</f>
        <v>79.8474125624794</v>
      </c>
      <c r="K105" s="7">
        <f>K69/Drift!K54</f>
        <v>-20.198901216644117</v>
      </c>
      <c r="L105" s="7">
        <f>L69/Drift!L54</f>
        <v>1989.2246118462358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-12.497216472661275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 unignited</v>
      </c>
      <c r="C106" s="7">
        <f>C70/Drift!C55</f>
        <v>3649284.7842927896</v>
      </c>
      <c r="D106" s="7">
        <f>D70/Drift!D55</f>
        <v>4871181.63243178</v>
      </c>
      <c r="E106" s="7">
        <f>E70/Drift!E55</f>
        <v>3480089.016618819</v>
      </c>
      <c r="F106" s="7">
        <f>F70/Drift!F55</f>
        <v>637149.152902749</v>
      </c>
      <c r="G106" s="7">
        <f>G70/Drift!G55</f>
        <v>298311.75662201183</v>
      </c>
      <c r="H106" s="7">
        <f>H70/Drift!H55</f>
        <v>4244903.232142426</v>
      </c>
      <c r="I106" s="7">
        <f>I70/Drift!I55</f>
        <v>485258.3401522004</v>
      </c>
      <c r="J106" s="7">
        <f>J70/Drift!J55</f>
        <v>26078.75604133227</v>
      </c>
      <c r="K106" s="7">
        <f>K70/Drift!K55</f>
        <v>102.49161641047195</v>
      </c>
      <c r="L106" s="7">
        <f>L70/Drift!L55</f>
        <v>1314828.1722966104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111.2941747327875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3643750.882389442</v>
      </c>
      <c r="D107" s="7">
        <f>D71/Drift!D56</f>
        <v>4213146.867319215</v>
      </c>
      <c r="E107" s="7">
        <f>E71/Drift!E56</f>
        <v>3765370.7407352487</v>
      </c>
      <c r="F107" s="7">
        <f>F71/Drift!F56</f>
        <v>702655.8037289924</v>
      </c>
      <c r="G107" s="7">
        <f>G71/Drift!G56</f>
        <v>332505.26462554804</v>
      </c>
      <c r="H107" s="7">
        <f>H71/Drift!H56</f>
        <v>3820218.8798372764</v>
      </c>
      <c r="I107" s="7">
        <f>I71/Drift!I56</f>
        <v>413953.7469454629</v>
      </c>
      <c r="J107" s="7">
        <f>J71/Drift!J56</f>
        <v>22500.54639330491</v>
      </c>
      <c r="K107" s="7">
        <f>K71/Drift!K56</f>
        <v>131.32</v>
      </c>
      <c r="L107" s="7">
        <f>L71/Drift!L56</f>
        <v>1422261.1673304434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140.45749999999998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1281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21.9135946504002</v>
      </c>
      <c r="D111" s="7">
        <f>D76*regressions!C$38+regressions!C$39</f>
        <v>7.350352670716789</v>
      </c>
      <c r="E111" s="7">
        <f>E76*regressions!D$38+regressions!D$39</f>
        <v>8.67508412163944</v>
      </c>
      <c r="F111" s="7">
        <f>F76*regressions!E$38+regressions!E$39</f>
        <v>4.355375884576235</v>
      </c>
      <c r="G111" s="7">
        <f>G76*regressions!F$38+regressions!F$39</f>
        <v>0.1320648334876205</v>
      </c>
      <c r="H111" s="7">
        <f>H76*regressions!G$38+regressions!G$39</f>
        <v>8.291578225409307</v>
      </c>
      <c r="I111" s="7">
        <f>I76*regressions!H$38+regressions!H$39</f>
        <v>1.5458853369803724</v>
      </c>
      <c r="J111" s="7">
        <f>J76*regressions!I$38+regressions!I$39</f>
        <v>0.4369918732330128</v>
      </c>
      <c r="K111" s="7">
        <f>K76*regressions!J$38+regressions!J$39</f>
        <v>0.07939434806392777</v>
      </c>
      <c r="L111" s="7">
        <f>L76*regressions!K$38+regressions!K$39</f>
        <v>1.7369131657065482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7.843692542478443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0.18599639946413726</v>
      </c>
      <c r="D112" s="7">
        <f>D77*regressions!C$38+regressions!C$39</f>
        <v>0.0011794980580850638</v>
      </c>
      <c r="E112" s="7">
        <f>E77*regressions!D$38+regressions!D$39</f>
        <v>0.024730297925403197</v>
      </c>
      <c r="F112" s="7">
        <f>F77*regressions!E$38+regressions!E$39</f>
        <v>0.20473149706634772</v>
      </c>
      <c r="G112" s="7">
        <f>G77*regressions!F$38+regressions!F$39</f>
        <v>-0.001587445172977004</v>
      </c>
      <c r="H112" s="7">
        <f>H77*regressions!G$38+regressions!G$39</f>
        <v>-0.03109400840317187</v>
      </c>
      <c r="I112" s="7">
        <f>I77*regressions!H$38+regressions!H$39</f>
        <v>0.027609848094019666</v>
      </c>
      <c r="J112" s="7">
        <f>J77*regressions!I$38+regressions!I$39</f>
        <v>0.002430257575074212</v>
      </c>
      <c r="K112" s="7">
        <f>K77*regressions!J$38+regressions!J$39</f>
        <v>0.011219730618476458</v>
      </c>
      <c r="L112" s="7">
        <f>L77*regressions!K$38+regressions!K$39</f>
        <v>0.0007498733599114966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16.400622934760623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21.522285180204154</v>
      </c>
      <c r="D113" s="7">
        <f>D78*regressions!C$38+regressions!C$39</f>
        <v>8.240682229171082</v>
      </c>
      <c r="E113" s="7">
        <f>E78*regressions!D$38+regressions!D$39</f>
        <v>8.121168951353663</v>
      </c>
      <c r="F113" s="7">
        <f>F78*regressions!E$38+regressions!E$39</f>
        <v>5.6627763068801755</v>
      </c>
      <c r="G113" s="7">
        <f>G78*regressions!F$38+regressions!F$39</f>
        <v>0.13376598355229768</v>
      </c>
      <c r="H113" s="7">
        <f>H78*regressions!G$38+regressions!G$39</f>
        <v>10.072075294982326</v>
      </c>
      <c r="I113" s="7">
        <f>I78*regressions!H$38+regressions!H$39</f>
        <v>1.2665749265255037</v>
      </c>
      <c r="J113" s="7">
        <f>J78*regressions!I$38+regressions!I$39</f>
        <v>0.02346824974033152</v>
      </c>
      <c r="K113" s="7">
        <f>K78*regressions!J$38+regressions!J$39</f>
        <v>-0.00728419395191723</v>
      </c>
      <c r="L113" s="7">
        <f>L78*regressions!K$38+regressions!K$39</f>
        <v>0.6042753977201818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18.712783540232188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21.913594650400196</v>
      </c>
      <c r="D114" s="7">
        <f>D79*regressions!C$38+regressions!C$39</f>
        <v>7.350352670716789</v>
      </c>
      <c r="E114" s="7">
        <f>E79*regressions!D$38+regressions!D$39</f>
        <v>8.67508412163944</v>
      </c>
      <c r="F114" s="7">
        <f>F79*regressions!E$38+regressions!E$39</f>
        <v>4.355375884576235</v>
      </c>
      <c r="G114" s="7">
        <f>G79*regressions!F$38+regressions!F$39</f>
        <v>0.1320648334876205</v>
      </c>
      <c r="H114" s="7">
        <f>H79*regressions!G$38+regressions!G$39</f>
        <v>8.29157822540931</v>
      </c>
      <c r="I114" s="7">
        <f>I79*regressions!H$38+regressions!H$39</f>
        <v>1.5458853369803727</v>
      </c>
      <c r="J114" s="7">
        <f>J79*regressions!I$38+regressions!I$39</f>
        <v>0.4369918732330128</v>
      </c>
      <c r="K114" s="7">
        <f>K79*regressions!J$38+regressions!J$39</f>
        <v>0.07939434806392777</v>
      </c>
      <c r="L114" s="7">
        <f>L79*regressions!K$38+regressions!K$39</f>
        <v>1.7369131657065482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7.843692542478443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20.521551168051055</v>
      </c>
      <c r="D115" s="7">
        <f>D80*regressions!C$38+regressions!C$39</f>
        <v>0.3267156296042622</v>
      </c>
      <c r="E115" s="7">
        <f>E80*regressions!D$38+regressions!D$39</f>
        <v>6.09610860413842</v>
      </c>
      <c r="F115" s="7">
        <f>F80*regressions!E$38+regressions!E$39</f>
        <v>26.282182318147942</v>
      </c>
      <c r="G115" s="7">
        <f>G80*regressions!F$38+regressions!F$39</f>
        <v>0.09556941655854079</v>
      </c>
      <c r="H115" s="7">
        <f>H80*regressions!G$38+regressions!G$39</f>
        <v>0.4181772262962763</v>
      </c>
      <c r="I115" s="7">
        <f>I80*regressions!H$38+regressions!H$39</f>
        <v>0.042424374461375335</v>
      </c>
      <c r="J115" s="7">
        <f>J80*regressions!I$38+regressions!I$39</f>
        <v>0.004382246711711179</v>
      </c>
      <c r="K115" s="7">
        <f>K80*regressions!J$38+regressions!J$39</f>
        <v>-0.00693135266091471</v>
      </c>
      <c r="L115" s="7">
        <f>L80*regressions!K$38+regressions!K$39</f>
        <v>0.0028397904187597565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18.690203678869405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82r2  101-110</v>
      </c>
      <c r="C116" s="7">
        <f>C81*regressions!B$38+regressions!B$39</f>
        <v>21.24015276560909</v>
      </c>
      <c r="D116" s="7">
        <f>D81*regressions!C$38+regressions!C$39</f>
        <v>6.740015403522644</v>
      </c>
      <c r="E116" s="7">
        <f>E81*regressions!D$38+regressions!D$39</f>
        <v>5.669233028540728</v>
      </c>
      <c r="F116" s="7">
        <f>F81*regressions!E$38+regressions!E$39</f>
        <v>12.199883171281662</v>
      </c>
      <c r="G116" s="7">
        <f>G81*regressions!F$38+regressions!F$39</f>
        <v>0.10125550793592009</v>
      </c>
      <c r="H116" s="7">
        <f>H81*regressions!G$38+regressions!G$39</f>
        <v>8.630936333649004</v>
      </c>
      <c r="I116" s="7">
        <f>I81*regressions!H$38+regressions!H$39</f>
        <v>0.7099603569186478</v>
      </c>
      <c r="J116" s="7">
        <f>J81*regressions!I$38+regressions!I$39</f>
        <v>0.009355304388490466</v>
      </c>
      <c r="K116" s="7">
        <f>K81*regressions!J$38+regressions!J$39</f>
        <v>0.005515288711492539</v>
      </c>
      <c r="L116" s="7">
        <f>L81*regressions!K$38+regressions!K$39</f>
        <v>0.12377534820676009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17.151760735141735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21.9135946504002</v>
      </c>
      <c r="D117" s="7">
        <f>D82*regressions!C$38+regressions!C$39</f>
        <v>7.350352670716789</v>
      </c>
      <c r="E117" s="7">
        <f>E82*regressions!D$38+regressions!D$39</f>
        <v>8.675084121639442</v>
      </c>
      <c r="F117" s="7">
        <f>F82*regressions!E$38+regressions!E$39</f>
        <v>4.355375884576235</v>
      </c>
      <c r="G117" s="7">
        <f>G82*regressions!F$38+regressions!F$39</f>
        <v>0.1320648334876205</v>
      </c>
      <c r="H117" s="7">
        <f>H82*regressions!G$38+regressions!G$39</f>
        <v>8.29157822540931</v>
      </c>
      <c r="I117" s="7">
        <f>I82*regressions!H$38+regressions!H$39</f>
        <v>1.5458853369803724</v>
      </c>
      <c r="J117" s="7">
        <f>J82*regressions!I$38+regressions!I$39</f>
        <v>0.4369918732330128</v>
      </c>
      <c r="K117" s="7">
        <f>K82*regressions!J$38+regressions!J$39</f>
        <v>0.07939434806392777</v>
      </c>
      <c r="L117" s="7">
        <f>L82*regressions!K$38+regressions!K$39</f>
        <v>1.7369131657065482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7.843692542478443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83r2  32-42</v>
      </c>
      <c r="C118" s="7">
        <f>C83*regressions!B$38+regressions!B$39</f>
        <v>22.118521015078176</v>
      </c>
      <c r="D118" s="7">
        <f>D83*regressions!C$38+regressions!C$39</f>
        <v>7.49768905561846</v>
      </c>
      <c r="E118" s="7">
        <f>E83*regressions!D$38+regressions!D$39</f>
        <v>4.931151369328018</v>
      </c>
      <c r="F118" s="7">
        <f>F83*regressions!E$38+regressions!E$39</f>
        <v>12.787920760713837</v>
      </c>
      <c r="G118" s="7">
        <f>G83*regressions!F$38+regressions!F$39</f>
        <v>0.08865166092369454</v>
      </c>
      <c r="H118" s="7">
        <f>H83*regressions!G$38+regressions!G$39</f>
        <v>7.56871987938935</v>
      </c>
      <c r="I118" s="7">
        <f>I83*regressions!H$38+regressions!H$39</f>
        <v>0.5367235971146694</v>
      </c>
      <c r="J118" s="7">
        <f>J83*regressions!I$38+regressions!I$39</f>
        <v>0.034845143186086606</v>
      </c>
      <c r="K118" s="7">
        <f>K83*regressions!J$38+regressions!J$39</f>
        <v>0.004209917042434915</v>
      </c>
      <c r="L118" s="7">
        <f>L83*regressions!K$38+regressions!K$39</f>
        <v>0.11114313863237603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17.302718367580457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95r3  40-50</v>
      </c>
      <c r="C119" s="7">
        <f>C84*regressions!B$38+regressions!B$39</f>
        <v>23.07277559918192</v>
      </c>
      <c r="D119" s="7">
        <f>D84*regressions!C$38+regressions!C$39</f>
        <v>8.693358963449693</v>
      </c>
      <c r="E119" s="7">
        <f>E84*regressions!D$38+regressions!D$39</f>
        <v>4.079923718906355</v>
      </c>
      <c r="F119" s="7">
        <f>F84*regressions!E$38+regressions!E$39</f>
        <v>6.714739195341105</v>
      </c>
      <c r="G119" s="7">
        <f>G84*regressions!F$38+regressions!F$39</f>
        <v>0.07856671382356062</v>
      </c>
      <c r="H119" s="7">
        <f>H84*regressions!G$38+regressions!G$39</f>
        <v>10.165725299943198</v>
      </c>
      <c r="I119" s="7">
        <f>I84*regressions!H$38+regressions!H$39</f>
        <v>1.14844411945038</v>
      </c>
      <c r="J119" s="7">
        <f>J84*regressions!I$38+regressions!I$39</f>
        <v>0.03287177207770628</v>
      </c>
      <c r="K119" s="7">
        <f>K84*regressions!J$38+regressions!J$39</f>
        <v>0.017975818711085376</v>
      </c>
      <c r="L119" s="7">
        <f>L84*regressions!K$38+regressions!K$39</f>
        <v>0.20296286972171335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15.53622251518806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158r1  11-18</v>
      </c>
      <c r="C120" s="7">
        <f>C85*regressions!B$38+regressions!B$39</f>
        <v>23.650136162009208</v>
      </c>
      <c r="D120" s="7">
        <f>D85*regressions!C$38+regressions!C$39</f>
        <v>8.757284128814586</v>
      </c>
      <c r="E120" s="7">
        <f>E85*regressions!D$38+regressions!D$39</f>
        <v>2.876360941757941</v>
      </c>
      <c r="F120" s="7">
        <f>F85*regressions!E$38+regressions!E$39</f>
        <v>2.3783206923521707</v>
      </c>
      <c r="G120" s="7">
        <f>G85*regressions!F$38+regressions!F$39</f>
        <v>0.05343746076479669</v>
      </c>
      <c r="H120" s="7">
        <f>H85*regressions!G$38+regressions!G$39</f>
        <v>11.756319309317359</v>
      </c>
      <c r="I120" s="7">
        <f>I85*regressions!H$38+regressions!H$39</f>
        <v>3.2302017924782906</v>
      </c>
      <c r="J120" s="7">
        <f>J85*regressions!I$38+regressions!I$39</f>
        <v>0.08605124174055143</v>
      </c>
      <c r="K120" s="7">
        <f>K85*regressions!J$38+regressions!J$39</f>
        <v>0.3682397710037779</v>
      </c>
      <c r="L120" s="7">
        <f>L85*regressions!K$38+regressions!K$39</f>
        <v>2.8663642323609437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-28.147926413250715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29.632540076808016</v>
      </c>
      <c r="D121" s="7">
        <f>D86*regressions!C$38+regressions!C$39</f>
        <v>8.189889014188147</v>
      </c>
      <c r="E121" s="7">
        <f>E86*regressions!D$38+regressions!D$39</f>
        <v>4.661292156113345</v>
      </c>
      <c r="F121" s="7">
        <f>F86*regressions!E$38+regressions!E$39</f>
        <v>2.300970290523972</v>
      </c>
      <c r="G121" s="7">
        <f>G86*regressions!F$38+regressions!F$39</f>
        <v>0.08370539740516517</v>
      </c>
      <c r="H121" s="7">
        <f>H86*regressions!G$38+regressions!G$39</f>
        <v>4.498587140405123</v>
      </c>
      <c r="I121" s="7">
        <f>I86*regressions!H$38+regressions!H$39</f>
        <v>2.3003517580190254</v>
      </c>
      <c r="J121" s="7">
        <f>J86*regressions!I$38+regressions!I$39</f>
        <v>1.131571902738016</v>
      </c>
      <c r="K121" s="7">
        <f>K86*regressions!J$38+regressions!J$39</f>
        <v>0.05294216685740153</v>
      </c>
      <c r="L121" s="7">
        <f>L86*regressions!K$38+regressions!K$39</f>
        <v>0.42775031793369034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11.120196721784907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21.9135946504002</v>
      </c>
      <c r="D122" s="7">
        <f>D87*regressions!C$38+regressions!C$39</f>
        <v>7.350352670716789</v>
      </c>
      <c r="E122" s="7">
        <f>E87*regressions!D$38+regressions!D$39</f>
        <v>8.67508412163944</v>
      </c>
      <c r="F122" s="7">
        <f>F87*regressions!E$38+regressions!E$39</f>
        <v>4.355375884576235</v>
      </c>
      <c r="G122" s="7">
        <f>G87*regressions!F$38+regressions!F$39</f>
        <v>0.1320648334876205</v>
      </c>
      <c r="H122" s="7">
        <f>H87*regressions!G$38+regressions!G$39</f>
        <v>8.291578225409307</v>
      </c>
      <c r="I122" s="7">
        <f>I87*regressions!H$38+regressions!H$39</f>
        <v>1.5458853369803724</v>
      </c>
      <c r="J122" s="7">
        <f>J87*regressions!I$38+regressions!I$39</f>
        <v>0.4369918732330128</v>
      </c>
      <c r="K122" s="7">
        <f>K87*regressions!J$38+regressions!J$39</f>
        <v>0.07939434806392777</v>
      </c>
      <c r="L122" s="7">
        <f>L87*regressions!K$38+regressions!K$39</f>
        <v>1.7369131657065482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7.843692542478443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19.837134834119635</v>
      </c>
      <c r="D123" s="7">
        <f>D88*regressions!C$38+regressions!C$39</f>
        <v>0.08784712211913785</v>
      </c>
      <c r="E123" s="7">
        <f>E88*regressions!D$38+regressions!D$39</f>
        <v>6.006566599236078</v>
      </c>
      <c r="F123" s="7">
        <f>F88*regressions!E$38+regressions!E$39</f>
        <v>28.63160380407096</v>
      </c>
      <c r="G123" s="7">
        <f>G88*regressions!F$38+regressions!F$39</f>
        <v>0.09242598773289284</v>
      </c>
      <c r="H123" s="7">
        <f>H88*regressions!G$38+regressions!G$39</f>
        <v>0.04410821383658055</v>
      </c>
      <c r="I123" s="7">
        <f>I88*regressions!H$38+regressions!H$39</f>
        <v>0.028357407183810957</v>
      </c>
      <c r="J123" s="7">
        <f>J88*regressions!I$38+regressions!I$39</f>
        <v>0.002286339792049671</v>
      </c>
      <c r="K123" s="7">
        <f>K88*regressions!J$38+regressions!J$39</f>
        <v>-4.8087413729528544E-05</v>
      </c>
      <c r="L123" s="7">
        <f>L88*regressions!K$38+regressions!K$39</f>
        <v>0.002838767263069504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17.673633814844646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162r3  71-86</v>
      </c>
      <c r="C124" s="7">
        <f>C89*regressions!B$38+regressions!B$39</f>
        <v>25.153275204840895</v>
      </c>
      <c r="D124" s="7">
        <f>D89*regressions!C$38+regressions!C$39</f>
        <v>9.80700072403694</v>
      </c>
      <c r="E124" s="7">
        <f>E89*regressions!D$38+regressions!D$39</f>
        <v>4.392560231757792</v>
      </c>
      <c r="F124" s="7">
        <f>F89*regressions!E$38+regressions!E$39</f>
        <v>5.100236806423809</v>
      </c>
      <c r="G124" s="7">
        <f>G89*regressions!F$38+regressions!F$39</f>
        <v>0.09365988172312877</v>
      </c>
      <c r="H124" s="7">
        <f>H89*regressions!G$38+regressions!G$39</f>
        <v>9.632644755433166</v>
      </c>
      <c r="I124" s="7">
        <f>I89*regressions!H$38+regressions!H$39</f>
        <v>1.8356070145328072</v>
      </c>
      <c r="J124" s="7">
        <f>J89*regressions!I$38+regressions!I$39</f>
        <v>0.022014018933326635</v>
      </c>
      <c r="K124" s="7">
        <f>K89*regressions!J$38+regressions!J$39</f>
        <v>-0.009329409501643937</v>
      </c>
      <c r="L124" s="7">
        <f>L89*regressions!K$38+regressions!K$39</f>
        <v>0.22678328344230195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18.879210401311024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158r3  42-57</v>
      </c>
      <c r="C125" s="7">
        <f>C90*regressions!B$38+regressions!B$39</f>
        <v>23.361916874538117</v>
      </c>
      <c r="D125" s="7">
        <f>D90*regressions!C$38+regressions!C$39</f>
        <v>9.579331548840525</v>
      </c>
      <c r="E125" s="7">
        <f>E90*regressions!D$38+regressions!D$39</f>
        <v>4.020148164998522</v>
      </c>
      <c r="F125" s="7">
        <f>F90*regressions!E$38+regressions!E$39</f>
        <v>4.7114162601708</v>
      </c>
      <c r="G125" s="7">
        <f>G90*regressions!F$38+regressions!F$39</f>
        <v>0.07554927108425998</v>
      </c>
      <c r="H125" s="7">
        <f>H90*regressions!G$38+regressions!G$39</f>
        <v>9.403293872224292</v>
      </c>
      <c r="I125" s="7">
        <f>I90*regressions!H$38+regressions!H$39</f>
        <v>1.6168428790689793</v>
      </c>
      <c r="J125" s="7">
        <f>J90*regressions!I$38+regressions!I$39</f>
        <v>0.02375214489703262</v>
      </c>
      <c r="K125" s="7">
        <f>K90*regressions!J$38+regressions!J$39</f>
        <v>-0.00022711906546319348</v>
      </c>
      <c r="L125" s="7">
        <f>L90*regressions!K$38+regressions!K$39</f>
        <v>0.1963704785984824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17.79248221426134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159r1  110-117</v>
      </c>
      <c r="C126" s="7">
        <f>C91*regressions!B$38+regressions!B$39</f>
        <v>21.96827717332978</v>
      </c>
      <c r="D126" s="7">
        <f>D91*regressions!C$38+regressions!C$39</f>
        <v>8.26225872015118</v>
      </c>
      <c r="E126" s="7">
        <f>E91*regressions!D$38+regressions!D$39</f>
        <v>4.707798123060144</v>
      </c>
      <c r="F126" s="7">
        <f>F91*regressions!E$38+regressions!E$39</f>
        <v>6.504478674262288</v>
      </c>
      <c r="G126" s="7">
        <f>G91*regressions!F$38+regressions!F$39</f>
        <v>0.08809792412205544</v>
      </c>
      <c r="H126" s="7">
        <f>H91*regressions!G$38+regressions!G$39</f>
        <v>9.942347583873435</v>
      </c>
      <c r="I126" s="7">
        <f>I91*regressions!H$38+regressions!H$39</f>
        <v>1.0990717588844068</v>
      </c>
      <c r="J126" s="7">
        <f>J91*regressions!I$38+regressions!I$39</f>
        <v>0.01028649264294415</v>
      </c>
      <c r="K126" s="7">
        <f>K91*regressions!J$38+regressions!J$39</f>
        <v>-0.001292856007597756</v>
      </c>
      <c r="L126" s="7">
        <f>L91*regressions!K$38+regressions!K$39</f>
        <v>0.20363934809159023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17.96670403474262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21.9135946504002</v>
      </c>
      <c r="D127" s="7">
        <f>D92*regressions!C$38+regressions!C$39</f>
        <v>7.350352670716789</v>
      </c>
      <c r="E127" s="7">
        <f>E92*regressions!D$38+regressions!D$39</f>
        <v>8.67508412163944</v>
      </c>
      <c r="F127" s="7">
        <f>F92*regressions!E$38+regressions!E$39</f>
        <v>4.355375884576235</v>
      </c>
      <c r="G127" s="7">
        <f>G92*regressions!F$38+regressions!F$39</f>
        <v>0.1320648334876205</v>
      </c>
      <c r="H127" s="7">
        <f>H92*regressions!G$38+regressions!G$39</f>
        <v>8.291578225409307</v>
      </c>
      <c r="I127" s="7">
        <f>I92*regressions!H$38+regressions!H$39</f>
        <v>1.5458853369803724</v>
      </c>
      <c r="J127" s="7">
        <f>J92*regressions!I$38+regressions!I$39</f>
        <v>0.4369918732330128</v>
      </c>
      <c r="K127" s="7">
        <f>K92*regressions!J$38+regressions!J$39</f>
        <v>0.07939434806392777</v>
      </c>
      <c r="L127" s="7">
        <f>L92*regressions!K$38+regressions!K$39</f>
        <v>1.7369131657065482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7.843692542478443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21.340499034636007</v>
      </c>
      <c r="D128" s="7">
        <f>D93*regressions!C$38+regressions!C$39</f>
        <v>7.845592801092121</v>
      </c>
      <c r="E128" s="7">
        <f>E93*regressions!D$38+regressions!D$39</f>
        <v>7.317197422821611</v>
      </c>
      <c r="F128" s="7">
        <f>F93*regressions!E$38+regressions!E$39</f>
        <v>5.290615920315416</v>
      </c>
      <c r="G128" s="7">
        <f>G93*regressions!F$38+regressions!F$39</f>
        <v>0.12754563843489514</v>
      </c>
      <c r="H128" s="7">
        <f>H93*regressions!G$38+regressions!G$39</f>
        <v>8.731968270465664</v>
      </c>
      <c r="I128" s="7">
        <f>I93*regressions!H$38+regressions!H$39</f>
        <v>1.172292963183193</v>
      </c>
      <c r="J128" s="7">
        <f>J93*regressions!I$38+regressions!I$39</f>
        <v>0.015258661675429356</v>
      </c>
      <c r="K128" s="7">
        <f>K93*regressions!J$38+regressions!J$39</f>
        <v>0.018561736626527818</v>
      </c>
      <c r="L128" s="7">
        <f>L93*regressions!K$38+regressions!K$39</f>
        <v>0.5386817833773299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15.486139713663865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160r2  122-132</v>
      </c>
      <c r="C129" s="7">
        <f>C94*regressions!B$38+regressions!B$39</f>
        <v>20.82620940249611</v>
      </c>
      <c r="D129" s="7">
        <f>D94*regressions!C$38+regressions!C$39</f>
        <v>9.321467756576912</v>
      </c>
      <c r="E129" s="7">
        <f>E94*regressions!D$38+regressions!D$39</f>
        <v>3.841127014372068</v>
      </c>
      <c r="F129" s="7">
        <f>F94*regressions!E$38+regressions!E$39</f>
        <v>6.3080011426031195</v>
      </c>
      <c r="G129" s="7">
        <f>G94*regressions!F$38+regressions!F$39</f>
        <v>0.07417116877041816</v>
      </c>
      <c r="H129" s="7">
        <f>H94*regressions!G$38+regressions!G$39</f>
        <v>10.367830442153714</v>
      </c>
      <c r="I129" s="7">
        <f>I94*regressions!H$38+regressions!H$39</f>
        <v>1.008566591823492</v>
      </c>
      <c r="J129" s="7">
        <f>J94*regressions!I$38+regressions!I$39</f>
        <v>5.4913010077932345</v>
      </c>
      <c r="K129" s="7">
        <f>K94*regressions!J$38+regressions!J$39</f>
        <v>0.007582087848920154</v>
      </c>
      <c r="L129" s="7">
        <f>L94*regressions!K$38+regressions!K$39</f>
        <v>0.21201720942257113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16.843555699923613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161r2  51-60</v>
      </c>
      <c r="C130" s="7">
        <f>C95*regressions!B$38+regressions!B$39</f>
        <v>21.7773674877574</v>
      </c>
      <c r="D130" s="7">
        <f>D95*regressions!C$38+regressions!C$39</f>
        <v>10.29541199106946</v>
      </c>
      <c r="E130" s="7">
        <f>E95*regressions!D$38+regressions!D$39</f>
        <v>5.3165985521074886</v>
      </c>
      <c r="F130" s="7">
        <f>F95*regressions!E$38+regressions!E$39</f>
        <v>7.408258171395442</v>
      </c>
      <c r="G130" s="7">
        <f>G95*regressions!F$38+regressions!F$39</f>
        <v>0.05082225678480045</v>
      </c>
      <c r="H130" s="7">
        <f>H95*regressions!G$38+regressions!G$39</f>
        <v>7.365134989714474</v>
      </c>
      <c r="I130" s="7">
        <f>I95*regressions!H$38+regressions!H$39</f>
        <v>1.1827019292992165</v>
      </c>
      <c r="J130" s="7">
        <f>J95*regressions!I$38+regressions!I$39</f>
        <v>0.017424849264756563</v>
      </c>
      <c r="K130" s="7">
        <f>K95*regressions!J$38+regressions!J$39</f>
        <v>0.007296969210485725</v>
      </c>
      <c r="L130" s="7">
        <f>L95*regressions!K$38+regressions!K$39</f>
        <v>0.09707247044450837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16.85563617571219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 unignited</v>
      </c>
      <c r="C131" s="7">
        <f>C96*regressions!B$38+regressions!B$39</f>
        <v>22.0977344168637</v>
      </c>
      <c r="D131" s="7">
        <f>D96*regressions!C$38+regressions!C$39</f>
        <v>7.133650379407165</v>
      </c>
      <c r="E131" s="7">
        <f>E96*regressions!D$38+regressions!D$39</f>
        <v>8.151712934239994</v>
      </c>
      <c r="F131" s="7">
        <f>F96*regressions!E$38+regressions!E$39</f>
        <v>4.201710358391429</v>
      </c>
      <c r="G131" s="7">
        <f>G96*regressions!F$38+regressions!F$39</f>
        <v>0.1189105129297649</v>
      </c>
      <c r="H131" s="7">
        <f>H96*regressions!G$38+regressions!G$39</f>
        <v>8.759463186411804</v>
      </c>
      <c r="I131" s="7">
        <f>I96*regressions!H$38+regressions!H$39</f>
        <v>1.435936910108697</v>
      </c>
      <c r="J131" s="7">
        <f>J96*regressions!I$38+regressions!I$39</f>
        <v>0.4017949279819138</v>
      </c>
      <c r="K131" s="7">
        <f>K96*regressions!J$38+regressions!J$39</f>
        <v>0.07492240775414</v>
      </c>
      <c r="L131" s="7">
        <f>L96*regressions!K$38+regressions!K$39</f>
        <v>1.6936898518382806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8.40109346294423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21.9135946504002</v>
      </c>
      <c r="D132" s="7">
        <f>D97*regressions!C$38+regressions!C$39</f>
        <v>7.350352670716789</v>
      </c>
      <c r="E132" s="7">
        <f>E97*regressions!D$38+regressions!D$39</f>
        <v>8.67508412163944</v>
      </c>
      <c r="F132" s="7">
        <f>F97*regressions!E$38+regressions!E$39</f>
        <v>4.355375884576235</v>
      </c>
      <c r="G132" s="7">
        <f>G97*regressions!F$38+regressions!F$39</f>
        <v>0.1320648334876205</v>
      </c>
      <c r="H132" s="7">
        <f>H97*regressions!G$38+regressions!G$39</f>
        <v>8.291578225409307</v>
      </c>
      <c r="I132" s="7">
        <f>I97*regressions!H$38+regressions!H$39</f>
        <v>1.5458853369803724</v>
      </c>
      <c r="J132" s="7">
        <f>J97*regressions!I$38+regressions!I$39</f>
        <v>0.4369918732330128</v>
      </c>
      <c r="K132" s="7">
        <f>K97*regressions!J$38+regressions!J$39</f>
        <v>0.07939434806392777</v>
      </c>
      <c r="L132" s="7">
        <f>L97*regressions!K$38+regressions!K$39</f>
        <v>1.7369131657065482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7.843692542478443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164r3  115-123</v>
      </c>
      <c r="C133" s="7">
        <f>C98*regressions!B$38+regressions!B$39</f>
        <v>23.69199861573759</v>
      </c>
      <c r="D133" s="7">
        <f>D98*regressions!C$38+regressions!C$39</f>
        <v>9.007744592240599</v>
      </c>
      <c r="E133" s="7">
        <f>E98*regressions!D$38+regressions!D$39</f>
        <v>4.375581565289272</v>
      </c>
      <c r="F133" s="7">
        <f>F98*regressions!E$38+regressions!E$39</f>
        <v>5.331605129797354</v>
      </c>
      <c r="G133" s="7">
        <f>G98*regressions!F$38+regressions!F$39</f>
        <v>0.10856033752133402</v>
      </c>
      <c r="H133" s="7">
        <f>H98*regressions!G$38+regressions!G$39</f>
        <v>9.742224140385328</v>
      </c>
      <c r="I133" s="7">
        <f>I98*regressions!H$38+regressions!H$39</f>
        <v>1.664900459585709</v>
      </c>
      <c r="J133" s="7">
        <f>J98*regressions!I$38+regressions!I$39</f>
        <v>0.017594063782022114</v>
      </c>
      <c r="K133" s="7">
        <f>K98*regressions!J$38+regressions!J$39</f>
        <v>-0.003329218108134609</v>
      </c>
      <c r="L133" s="7">
        <f>L98*regressions!K$38+regressions!K$39</f>
        <v>0.19138949962517715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18.153898078012052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23.033452971925357</v>
      </c>
      <c r="D134" s="7">
        <f>D99*regressions!C$38+regressions!C$39</f>
        <v>0.41345969329352183</v>
      </c>
      <c r="E134" s="7">
        <f>E99*regressions!D$38+regressions!D$39</f>
        <v>6.563569607868662</v>
      </c>
      <c r="F134" s="7">
        <f>F99*regressions!E$38+regressions!E$39</f>
        <v>29.451622309898763</v>
      </c>
      <c r="G134" s="7">
        <f>G99*regressions!F$38+regressions!F$39</f>
        <v>0.10846265653406935</v>
      </c>
      <c r="H134" s="7">
        <f>H99*regressions!G$38+regressions!G$39</f>
        <v>0.4256474831311375</v>
      </c>
      <c r="I134" s="7">
        <f>I99*regressions!H$38+regressions!H$39</f>
        <v>0.05807709302080227</v>
      </c>
      <c r="J134" s="7">
        <f>J99*regressions!I$38+regressions!I$39</f>
        <v>0.006981669527759866</v>
      </c>
      <c r="K134" s="7">
        <f>K99*regressions!J$38+regressions!J$39</f>
        <v>0.0014584136972543224</v>
      </c>
      <c r="L134" s="7">
        <f>L99*regressions!K$38+regressions!K$39</f>
        <v>0.003119561888552957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17.584039396938877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165r3  18-28</v>
      </c>
      <c r="C135" s="7">
        <f>C100*regressions!B$38+regressions!B$39</f>
        <v>23.902644223671288</v>
      </c>
      <c r="D135" s="7">
        <f>D100*regressions!C$38+regressions!C$39</f>
        <v>11.817031214672411</v>
      </c>
      <c r="E135" s="7">
        <f>E100*regressions!D$38+regressions!D$39</f>
        <v>2.8479544785685054</v>
      </c>
      <c r="F135" s="7">
        <f>F100*regressions!E$38+regressions!E$39</f>
        <v>3.6617663965975997</v>
      </c>
      <c r="G135" s="7">
        <f>G100*regressions!F$38+regressions!F$39</f>
        <v>0.06423002695944663</v>
      </c>
      <c r="H135" s="7">
        <f>H100*regressions!G$38+regressions!G$39</f>
        <v>8.295425040202431</v>
      </c>
      <c r="I135" s="7">
        <f>I100*regressions!H$38+regressions!H$39</f>
        <v>2.3493132447781586</v>
      </c>
      <c r="J135" s="7">
        <f>J100*regressions!I$38+regressions!I$39</f>
        <v>0.0193783548819431</v>
      </c>
      <c r="K135" s="7">
        <f>K100*regressions!J$38+regressions!J$39</f>
        <v>-0.0004727273078936854</v>
      </c>
      <c r="L135" s="7">
        <f>L100*regressions!K$38+regressions!K$39</f>
        <v>0.11786937388762633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17.8510219808045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166r3  45-55</v>
      </c>
      <c r="C136" s="7">
        <f>C101*regressions!B$38+regressions!B$39</f>
        <v>26.114583638160724</v>
      </c>
      <c r="D136" s="7">
        <f>D101*regressions!C$38+regressions!C$39</f>
        <v>9.889069650131777</v>
      </c>
      <c r="E136" s="7">
        <f>E101*regressions!D$38+regressions!D$39</f>
        <v>3.97825394138984</v>
      </c>
      <c r="F136" s="7">
        <f>F101*regressions!E$38+regressions!E$39</f>
        <v>5.449803840774556</v>
      </c>
      <c r="G136" s="7">
        <f>G101*regressions!F$38+regressions!F$39</f>
        <v>0.09001696808229978</v>
      </c>
      <c r="H136" s="7">
        <f>H101*regressions!G$38+regressions!G$39</f>
        <v>9.981665050782308</v>
      </c>
      <c r="I136" s="7">
        <f>I101*regressions!H$38+regressions!H$39</f>
        <v>1.768473858950977</v>
      </c>
      <c r="J136" s="7">
        <f>J101*regressions!I$38+regressions!I$39</f>
        <v>0.012380174501465113</v>
      </c>
      <c r="K136" s="7">
        <f>K101*regressions!J$38+regressions!J$39</f>
        <v>0.00694476421098216</v>
      </c>
      <c r="L136" s="7">
        <f>L101*regressions!K$38+regressions!K$39</f>
        <v>0.16812769259469812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16.943325941932393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21.9135946504002</v>
      </c>
      <c r="D137" s="7">
        <f>D102*regressions!C$38+regressions!C$39</f>
        <v>7.350352670716789</v>
      </c>
      <c r="E137" s="7">
        <f>E102*regressions!D$38+regressions!D$39</f>
        <v>8.67508412163944</v>
      </c>
      <c r="F137" s="7">
        <f>F102*regressions!E$38+regressions!E$39</f>
        <v>4.355375884576235</v>
      </c>
      <c r="G137" s="7">
        <f>G102*regressions!F$38+regressions!F$39</f>
        <v>0.1320648334876205</v>
      </c>
      <c r="H137" s="7">
        <f>H102*regressions!G$38+regressions!G$39</f>
        <v>8.291578225409307</v>
      </c>
      <c r="I137" s="7">
        <f>I102*regressions!H$38+regressions!H$39</f>
        <v>1.5458853369803724</v>
      </c>
      <c r="J137" s="7">
        <f>J102*regressions!I$38+regressions!I$39</f>
        <v>0.4369918732330128</v>
      </c>
      <c r="K137" s="7">
        <f>K102*regressions!J$38+regressions!J$39</f>
        <v>0.07939434806392777</v>
      </c>
      <c r="L137" s="7">
        <f>L102*regressions!K$38+regressions!K$39</f>
        <v>1.7369131657065482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7.843692542478442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28.685276813684247</v>
      </c>
      <c r="D138" s="7">
        <f>D103*regressions!C$38+regressions!C$39</f>
        <v>8.483316138365815</v>
      </c>
      <c r="E138" s="7">
        <f>E103*regressions!D$38+regressions!D$39</f>
        <v>4.222401832690333</v>
      </c>
      <c r="F138" s="7">
        <f>F103*regressions!E$38+regressions!E$39</f>
        <v>2.3254654855640915</v>
      </c>
      <c r="G138" s="7">
        <f>G103*regressions!F$38+regressions!F$39</f>
        <v>0.07699711498830293</v>
      </c>
      <c r="H138" s="7">
        <f>H103*regressions!G$38+regressions!G$39</f>
        <v>4.554157069483847</v>
      </c>
      <c r="I138" s="7">
        <f>I103*regressions!H$38+regressions!H$39</f>
        <v>2.555970322726001</v>
      </c>
      <c r="J138" s="7">
        <f>J103*regressions!I$38+regressions!I$39</f>
        <v>1.2116923212678272</v>
      </c>
      <c r="K138" s="7">
        <f>K103*regressions!J$38+regressions!J$39</f>
        <v>0.04600388385750307</v>
      </c>
      <c r="L138" s="7">
        <f>L103*regressions!K$38+regressions!K$39</f>
        <v>0.4107747842376308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12.05820431734455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0.18993510026878446</v>
      </c>
      <c r="D139" s="7">
        <f>D104*regressions!C$38+regressions!C$39</f>
        <v>-0.012179286155340183</v>
      </c>
      <c r="E139" s="7">
        <f>E104*regressions!D$38+regressions!D$39</f>
        <v>0.027366120531539043</v>
      </c>
      <c r="F139" s="7">
        <f>F104*regressions!E$38+regressions!E$39</f>
        <v>0.20115618606140293</v>
      </c>
      <c r="G139" s="7">
        <f>G104*regressions!F$38+regressions!F$39</f>
        <v>-0.0004648297324394121</v>
      </c>
      <c r="H139" s="7">
        <f>H104*regressions!G$38+regressions!G$39</f>
        <v>-0.06448093489327171</v>
      </c>
      <c r="I139" s="7">
        <f>I104*regressions!H$38+regressions!H$39</f>
        <v>0.025942316883130017</v>
      </c>
      <c r="J139" s="7">
        <f>J104*regressions!I$38+regressions!I$39</f>
        <v>0.001864931072230021</v>
      </c>
      <c r="K139" s="7">
        <f>K104*regressions!J$38+regressions!J$39</f>
        <v>0.005722652547162023</v>
      </c>
      <c r="L139" s="7">
        <f>L104*regressions!K$38+regressions!K$39</f>
        <v>0.0010792569385129822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17.165516299446136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16.94815076835865</v>
      </c>
      <c r="D140" s="7">
        <f>D105*regressions!C$38+regressions!C$39</f>
        <v>0.08354862109274336</v>
      </c>
      <c r="E140" s="7">
        <f>E105*regressions!D$38+regressions!D$39</f>
        <v>5.05120795577244</v>
      </c>
      <c r="F140" s="7">
        <f>F105*regressions!E$38+regressions!E$39</f>
        <v>24.940559584387643</v>
      </c>
      <c r="G140" s="7">
        <f>G105*regressions!F$38+regressions!F$39</f>
        <v>0.08442486798431434</v>
      </c>
      <c r="H140" s="7">
        <f>H105*regressions!G$38+regressions!G$39</f>
        <v>0.046307975620338046</v>
      </c>
      <c r="I140" s="7">
        <f>I105*regressions!H$38+regressions!H$39</f>
        <v>0.030632333404744198</v>
      </c>
      <c r="J140" s="7">
        <f>J105*regressions!I$38+regressions!I$39</f>
        <v>0.0037184758518452664</v>
      </c>
      <c r="K140" s="7">
        <f>K105*regressions!J$38+regressions!J$39</f>
        <v>-0.0026437030349963815</v>
      </c>
      <c r="L140" s="7">
        <f>L105*regressions!K$38+regressions!K$39</f>
        <v>0.003338805443423431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18.247902363391873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 unignited</v>
      </c>
      <c r="C141" s="7">
        <f>C106*regressions!B$38+regressions!B$39</f>
        <v>21.94659020497437</v>
      </c>
      <c r="D141" s="7">
        <f>D106*regressions!C$38+regressions!C$39</f>
        <v>8.499166426738999</v>
      </c>
      <c r="E141" s="7">
        <f>E106*regressions!D$38+regressions!D$39</f>
        <v>8.01979626049765</v>
      </c>
      <c r="F141" s="7">
        <f>F106*regressions!E$38+regressions!E$39</f>
        <v>3.9682594712235653</v>
      </c>
      <c r="G141" s="7">
        <f>G106*regressions!F$38+regressions!F$39</f>
        <v>0.11837965834555053</v>
      </c>
      <c r="H141" s="7">
        <f>H106*regressions!G$38+regressions!G$39</f>
        <v>9.218562996623078</v>
      </c>
      <c r="I141" s="7">
        <f>I106*regressions!H$38+regressions!H$39</f>
        <v>1.8075453455992052</v>
      </c>
      <c r="J141" s="7">
        <f>J106*regressions!I$38+regressions!I$39</f>
        <v>0.5061397196973226</v>
      </c>
      <c r="K141" s="7">
        <f>K106*regressions!J$38+regressions!J$39</f>
        <v>0.06378557327063951</v>
      </c>
      <c r="L141" s="7">
        <f>L106*regressions!K$38+regressions!K$39</f>
        <v>1.6057811760958591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9.827425781654874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21.913594650400203</v>
      </c>
      <c r="D142" s="7">
        <f>D107*regressions!C$38+regressions!C$39</f>
        <v>7.350352670716789</v>
      </c>
      <c r="E142" s="7">
        <f>E107*regressions!D$38+regressions!D$39</f>
        <v>8.67508412163944</v>
      </c>
      <c r="F142" s="7">
        <f>F107*regressions!E$38+regressions!E$39</f>
        <v>4.355375884576235</v>
      </c>
      <c r="G142" s="7">
        <f>G107*regressions!F$38+regressions!F$39</f>
        <v>0.1320648334876205</v>
      </c>
      <c r="H142" s="7">
        <f>H107*regressions!G$38+regressions!G$39</f>
        <v>8.291578225409307</v>
      </c>
      <c r="I142" s="7">
        <f>I107*regressions!H$38+regressions!H$39</f>
        <v>1.5458853369803722</v>
      </c>
      <c r="J142" s="7">
        <f>J107*regressions!I$38+regressions!I$39</f>
        <v>0.4369918732330128</v>
      </c>
      <c r="K142" s="7">
        <f>K107*regressions!J$38+regressions!J$39</f>
        <v>0.07939434806392777</v>
      </c>
      <c r="L142" s="7">
        <f>L107*regressions!K$38+regressions!K$39</f>
        <v>1.7369131657065482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7.843692542478443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1283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1191</v>
      </c>
      <c r="D145" s="20" t="s">
        <v>1195</v>
      </c>
      <c r="E145" s="20" t="s">
        <v>1192</v>
      </c>
      <c r="F145" s="20" t="s">
        <v>1067</v>
      </c>
      <c r="G145" s="20" t="s">
        <v>1066</v>
      </c>
      <c r="H145" s="20" t="s">
        <v>1068</v>
      </c>
      <c r="I145" s="20" t="s">
        <v>1196</v>
      </c>
      <c r="J145" s="20" t="s">
        <v>1288</v>
      </c>
      <c r="K145" s="20" t="s">
        <v>1160</v>
      </c>
      <c r="L145" s="20" t="s">
        <v>1289</v>
      </c>
      <c r="N145" s="73" t="s">
        <v>1259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46.87317895720602</v>
      </c>
      <c r="D146" s="114">
        <f aca="true" t="shared" si="12" ref="D146:D177">D111*1.889</f>
        <v>13.884816194984014</v>
      </c>
      <c r="E146" s="114">
        <f aca="true" t="shared" si="13" ref="E146:E177">E111*1.43</f>
        <v>12.405370293944399</v>
      </c>
      <c r="F146" s="114">
        <f aca="true" t="shared" si="14" ref="F146:F177">F111*1.658</f>
        <v>7.2212132166273975</v>
      </c>
      <c r="G146" s="114">
        <f aca="true" t="shared" si="15" ref="G146:G177">G111*1.291</f>
        <v>0.17049570003251804</v>
      </c>
      <c r="H146" s="114">
        <f aca="true" t="shared" si="16" ref="H146:H177">H111*1.399</f>
        <v>11.59991793734762</v>
      </c>
      <c r="I146" s="114">
        <f aca="true" t="shared" si="17" ref="I146:I177">I111*1.348</f>
        <v>2.083853434249542</v>
      </c>
      <c r="J146" s="114">
        <f aca="true" t="shared" si="18" ref="J146:J177">J111*1.205</f>
        <v>0.5265752072457804</v>
      </c>
      <c r="K146" s="114">
        <f aca="true" t="shared" si="19" ref="K146:K177">K111*2.291</f>
        <v>0.1818924514144585</v>
      </c>
      <c r="L146" s="114">
        <f aca="true" t="shared" si="20" ref="L146:L177">L111*1.668</f>
        <v>2.897171160398522</v>
      </c>
      <c r="N146" s="115">
        <f>SUM(C146:J146,L146)</f>
        <v>97.66259210203583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0.39784629845378955</v>
      </c>
      <c r="D147" s="114">
        <f t="shared" si="12"/>
        <v>0.002228071831722686</v>
      </c>
      <c r="E147" s="114">
        <f t="shared" si="13"/>
        <v>0.03536432603332657</v>
      </c>
      <c r="F147" s="114">
        <f t="shared" si="14"/>
        <v>0.3394448221360045</v>
      </c>
      <c r="G147" s="114">
        <f t="shared" si="15"/>
        <v>-0.0020493917183133123</v>
      </c>
      <c r="H147" s="114">
        <f t="shared" si="16"/>
        <v>-0.04350051775603745</v>
      </c>
      <c r="I147" s="114">
        <f t="shared" si="17"/>
        <v>0.037218075230738515</v>
      </c>
      <c r="J147" s="114">
        <f t="shared" si="18"/>
        <v>0.0029284603779644257</v>
      </c>
      <c r="K147" s="114">
        <f t="shared" si="19"/>
        <v>0.025704402846929566</v>
      </c>
      <c r="L147" s="114">
        <f t="shared" si="20"/>
        <v>0.0012507887643323763</v>
      </c>
      <c r="N147" s="114">
        <f aca="true" t="shared" si="21" ref="N147:N177">SUM(C147:J147,L147)</f>
        <v>0.7707309333535278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46.036168000456684</v>
      </c>
      <c r="D148" s="7">
        <f t="shared" si="12"/>
        <v>15.566648730904173</v>
      </c>
      <c r="E148" s="7">
        <f t="shared" si="13"/>
        <v>11.613271600435738</v>
      </c>
      <c r="F148" s="7">
        <f t="shared" si="14"/>
        <v>9.38888311680733</v>
      </c>
      <c r="G148" s="7">
        <f t="shared" si="15"/>
        <v>0.1726918847660163</v>
      </c>
      <c r="H148" s="7">
        <f t="shared" si="16"/>
        <v>14.090833337680275</v>
      </c>
      <c r="I148" s="7">
        <f t="shared" si="17"/>
        <v>1.7073430009563793</v>
      </c>
      <c r="J148" s="7">
        <f t="shared" si="18"/>
        <v>0.028279240937099482</v>
      </c>
      <c r="K148" s="7">
        <f t="shared" si="19"/>
        <v>-0.016688088343842375</v>
      </c>
      <c r="L148" s="7">
        <f t="shared" si="20"/>
        <v>1.007931363397263</v>
      </c>
      <c r="N148" s="7">
        <f t="shared" si="21"/>
        <v>99.61205027634097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46.873178957206015</v>
      </c>
      <c r="D149" s="114">
        <f t="shared" si="12"/>
        <v>13.884816194984014</v>
      </c>
      <c r="E149" s="114">
        <f t="shared" si="13"/>
        <v>12.405370293944399</v>
      </c>
      <c r="F149" s="114">
        <f t="shared" si="14"/>
        <v>7.2212132166273975</v>
      </c>
      <c r="G149" s="114">
        <f t="shared" si="15"/>
        <v>0.17049570003251804</v>
      </c>
      <c r="H149" s="114">
        <f t="shared" si="16"/>
        <v>11.599917937347625</v>
      </c>
      <c r="I149" s="114">
        <f t="shared" si="17"/>
        <v>2.0838534342495425</v>
      </c>
      <c r="J149" s="114">
        <f t="shared" si="18"/>
        <v>0.5265752072457804</v>
      </c>
      <c r="K149" s="114">
        <f t="shared" si="19"/>
        <v>0.1818924514144585</v>
      </c>
      <c r="L149" s="114">
        <f t="shared" si="20"/>
        <v>2.897171160398522</v>
      </c>
      <c r="N149" s="115">
        <f t="shared" si="21"/>
        <v>97.66259210203582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43.8955979484612</v>
      </c>
      <c r="D150" s="7">
        <f t="shared" si="12"/>
        <v>0.6171658243224513</v>
      </c>
      <c r="E150" s="7">
        <f t="shared" si="13"/>
        <v>8.71743530391794</v>
      </c>
      <c r="F150" s="7">
        <f t="shared" si="14"/>
        <v>43.57585828348929</v>
      </c>
      <c r="G150" s="7">
        <f t="shared" si="15"/>
        <v>0.12338011677707615</v>
      </c>
      <c r="H150" s="7">
        <f t="shared" si="16"/>
        <v>0.5850299395884906</v>
      </c>
      <c r="I150" s="7">
        <f t="shared" si="17"/>
        <v>0.05718805677393395</v>
      </c>
      <c r="J150" s="7">
        <f t="shared" si="18"/>
        <v>0.005280607287611971</v>
      </c>
      <c r="K150" s="7">
        <f t="shared" si="19"/>
        <v>-0.0158797289461556</v>
      </c>
      <c r="L150" s="7">
        <f t="shared" si="20"/>
        <v>0.004736770418491273</v>
      </c>
      <c r="N150" s="7">
        <f t="shared" si="21"/>
        <v>97.58167285103649</v>
      </c>
    </row>
    <row r="151" spans="1:14" s="119" customFormat="1" ht="11.25">
      <c r="A151" s="118">
        <f t="shared" si="22"/>
        <v>6</v>
      </c>
      <c r="B151" s="119" t="str">
        <f>'recalc raw'!C8</f>
        <v>82r2  101-110</v>
      </c>
      <c r="C151" s="107">
        <f t="shared" si="11"/>
        <v>45.43268676563784</v>
      </c>
      <c r="D151" s="107">
        <f t="shared" si="12"/>
        <v>12.731889097254275</v>
      </c>
      <c r="E151" s="107">
        <f t="shared" si="13"/>
        <v>8.107003230813241</v>
      </c>
      <c r="F151" s="107">
        <f t="shared" si="14"/>
        <v>20.227406297984995</v>
      </c>
      <c r="G151" s="107">
        <f t="shared" si="15"/>
        <v>0.1307208607452728</v>
      </c>
      <c r="H151" s="107">
        <f t="shared" si="16"/>
        <v>12.074679930774955</v>
      </c>
      <c r="I151" s="107">
        <f t="shared" si="17"/>
        <v>0.9570265611263373</v>
      </c>
      <c r="J151" s="107">
        <f t="shared" si="18"/>
        <v>0.011273141788131012</v>
      </c>
      <c r="K151" s="107">
        <f t="shared" si="19"/>
        <v>0.012635526438029406</v>
      </c>
      <c r="L151" s="107">
        <f t="shared" si="20"/>
        <v>0.20645728080887582</v>
      </c>
      <c r="N151" s="109">
        <f t="shared" si="21"/>
        <v>99.87914316693393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46.87317895720602</v>
      </c>
      <c r="D152" s="114">
        <f t="shared" si="12"/>
        <v>13.884816194984014</v>
      </c>
      <c r="E152" s="114">
        <f t="shared" si="13"/>
        <v>12.4053702939444</v>
      </c>
      <c r="F152" s="114">
        <f t="shared" si="14"/>
        <v>7.2212132166273975</v>
      </c>
      <c r="G152" s="114">
        <f t="shared" si="15"/>
        <v>0.17049570003251804</v>
      </c>
      <c r="H152" s="114">
        <f t="shared" si="16"/>
        <v>11.599917937347625</v>
      </c>
      <c r="I152" s="114">
        <f t="shared" si="17"/>
        <v>2.083853434249542</v>
      </c>
      <c r="J152" s="114">
        <f t="shared" si="18"/>
        <v>0.5265752072457804</v>
      </c>
      <c r="K152" s="114">
        <f t="shared" si="19"/>
        <v>0.1818924514144585</v>
      </c>
      <c r="L152" s="114">
        <f t="shared" si="20"/>
        <v>2.897171160398522</v>
      </c>
      <c r="N152" s="115">
        <f t="shared" si="21"/>
        <v>97.66259210203584</v>
      </c>
    </row>
    <row r="153" spans="1:14" ht="11.25">
      <c r="A153" s="25">
        <f t="shared" si="22"/>
        <v>8</v>
      </c>
      <c r="B153" s="1" t="str">
        <f>'recalc raw'!C10</f>
        <v>83r2  32-42</v>
      </c>
      <c r="C153" s="7">
        <f t="shared" si="11"/>
        <v>47.31151645125222</v>
      </c>
      <c r="D153" s="7">
        <f t="shared" si="12"/>
        <v>14.163134626063272</v>
      </c>
      <c r="E153" s="7">
        <f t="shared" si="13"/>
        <v>7.051546458139065</v>
      </c>
      <c r="F153" s="7">
        <f t="shared" si="14"/>
        <v>21.20237262126354</v>
      </c>
      <c r="G153" s="7">
        <f t="shared" si="15"/>
        <v>0.11444929425248965</v>
      </c>
      <c r="H153" s="7">
        <f t="shared" si="16"/>
        <v>10.588639111265701</v>
      </c>
      <c r="I153" s="7">
        <f t="shared" si="17"/>
        <v>0.7235034089105744</v>
      </c>
      <c r="J153" s="7">
        <f t="shared" si="18"/>
        <v>0.04198839753923436</v>
      </c>
      <c r="K153" s="7">
        <f t="shared" si="19"/>
        <v>0.00964491994421839</v>
      </c>
      <c r="L153" s="7">
        <f t="shared" si="20"/>
        <v>0.1853867552388032</v>
      </c>
      <c r="N153" s="7">
        <f t="shared" si="21"/>
        <v>101.3825371239249</v>
      </c>
    </row>
    <row r="154" spans="1:14" ht="11.25">
      <c r="A154" s="25">
        <f t="shared" si="22"/>
        <v>9</v>
      </c>
      <c r="B154" s="1" t="str">
        <f>'recalc raw'!C11</f>
        <v>95r3  40-50</v>
      </c>
      <c r="C154" s="7">
        <f t="shared" si="11"/>
        <v>49.35266700665012</v>
      </c>
      <c r="D154" s="7">
        <f t="shared" si="12"/>
        <v>16.42175508195647</v>
      </c>
      <c r="E154" s="7">
        <f t="shared" si="13"/>
        <v>5.834290918036087</v>
      </c>
      <c r="F154" s="7">
        <f t="shared" si="14"/>
        <v>11.13303758587555</v>
      </c>
      <c r="G154" s="7">
        <f t="shared" si="15"/>
        <v>0.10142962754621675</v>
      </c>
      <c r="H154" s="7">
        <f t="shared" si="16"/>
        <v>14.221849694620534</v>
      </c>
      <c r="I154" s="7">
        <f t="shared" si="17"/>
        <v>1.5481026730191123</v>
      </c>
      <c r="J154" s="7">
        <f t="shared" si="18"/>
        <v>0.039610485353636066</v>
      </c>
      <c r="K154" s="7">
        <f t="shared" si="19"/>
        <v>0.04118260066709659</v>
      </c>
      <c r="L154" s="7">
        <f t="shared" si="20"/>
        <v>0.3385420666958178</v>
      </c>
      <c r="N154" s="111">
        <f t="shared" si="21"/>
        <v>98.99128513975356</v>
      </c>
    </row>
    <row r="155" spans="1:14" ht="11.25">
      <c r="A155" s="25">
        <f t="shared" si="22"/>
        <v>10</v>
      </c>
      <c r="B155" s="1" t="str">
        <f>'recalc raw'!C12</f>
        <v>158r1  11-18</v>
      </c>
      <c r="C155" s="7">
        <f t="shared" si="11"/>
        <v>50.58764125053769</v>
      </c>
      <c r="D155" s="7">
        <f t="shared" si="12"/>
        <v>16.542509719330752</v>
      </c>
      <c r="E155" s="7">
        <f t="shared" si="13"/>
        <v>4.113196146713856</v>
      </c>
      <c r="F155" s="7">
        <f t="shared" si="14"/>
        <v>3.943255707919899</v>
      </c>
      <c r="G155" s="7">
        <f t="shared" si="15"/>
        <v>0.06898776184735253</v>
      </c>
      <c r="H155" s="7">
        <f t="shared" si="16"/>
        <v>16.447090713734987</v>
      </c>
      <c r="I155" s="7">
        <f t="shared" si="17"/>
        <v>4.354312016260736</v>
      </c>
      <c r="J155" s="7">
        <f t="shared" si="18"/>
        <v>0.10369174629736448</v>
      </c>
      <c r="K155" s="7">
        <f t="shared" si="19"/>
        <v>0.8436373153696551</v>
      </c>
      <c r="L155" s="7">
        <f t="shared" si="20"/>
        <v>4.781095539578054</v>
      </c>
      <c r="N155" s="7">
        <f t="shared" si="21"/>
        <v>100.94178060222069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63.38400322429234</v>
      </c>
      <c r="D156" s="7">
        <f t="shared" si="12"/>
        <v>15.47070034780141</v>
      </c>
      <c r="E156" s="7">
        <f t="shared" si="13"/>
        <v>6.665647783242083</v>
      </c>
      <c r="F156" s="7">
        <f t="shared" si="14"/>
        <v>3.8150087416887453</v>
      </c>
      <c r="G156" s="7">
        <f t="shared" si="15"/>
        <v>0.10806366805006823</v>
      </c>
      <c r="H156" s="7">
        <f t="shared" si="16"/>
        <v>6.293523409426767</v>
      </c>
      <c r="I156" s="7">
        <f t="shared" si="17"/>
        <v>3.1008741698096465</v>
      </c>
      <c r="J156" s="7">
        <f t="shared" si="18"/>
        <v>1.3635441427993094</v>
      </c>
      <c r="K156" s="7">
        <f t="shared" si="19"/>
        <v>0.12129050427030691</v>
      </c>
      <c r="L156" s="7">
        <f t="shared" si="20"/>
        <v>0.7134875303133954</v>
      </c>
      <c r="N156" s="7">
        <f t="shared" si="21"/>
        <v>100.91485301742377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46.87317895720602</v>
      </c>
      <c r="D157" s="114">
        <f t="shared" si="12"/>
        <v>13.884816194984014</v>
      </c>
      <c r="E157" s="114">
        <f t="shared" si="13"/>
        <v>12.405370293944399</v>
      </c>
      <c r="F157" s="114">
        <f t="shared" si="14"/>
        <v>7.2212132166273975</v>
      </c>
      <c r="G157" s="114">
        <f t="shared" si="15"/>
        <v>0.17049570003251804</v>
      </c>
      <c r="H157" s="114">
        <f t="shared" si="16"/>
        <v>11.59991793734762</v>
      </c>
      <c r="I157" s="114">
        <f t="shared" si="17"/>
        <v>2.083853434249542</v>
      </c>
      <c r="J157" s="114">
        <f t="shared" si="18"/>
        <v>0.5265752072457804</v>
      </c>
      <c r="K157" s="114">
        <f t="shared" si="19"/>
        <v>0.1818924514144585</v>
      </c>
      <c r="L157" s="114">
        <f t="shared" si="20"/>
        <v>2.897171160398522</v>
      </c>
      <c r="N157" s="115">
        <f t="shared" si="21"/>
        <v>97.66259210203583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42.43163141018189</v>
      </c>
      <c r="D158" s="35">
        <f t="shared" si="12"/>
        <v>0.1659432136830514</v>
      </c>
      <c r="E158" s="35">
        <f t="shared" si="13"/>
        <v>8.58939023690759</v>
      </c>
      <c r="F158" s="35">
        <f t="shared" si="14"/>
        <v>47.47119910714965</v>
      </c>
      <c r="G158" s="35">
        <f t="shared" si="15"/>
        <v>0.11932195016316466</v>
      </c>
      <c r="H158" s="35">
        <f t="shared" si="16"/>
        <v>0.06170739115737619</v>
      </c>
      <c r="I158" s="35">
        <f t="shared" si="17"/>
        <v>0.038225784883777175</v>
      </c>
      <c r="J158" s="35">
        <f t="shared" si="18"/>
        <v>0.0027550394494198537</v>
      </c>
      <c r="K158" s="35">
        <f t="shared" si="19"/>
        <v>-0.0001101682648543499</v>
      </c>
      <c r="L158" s="35">
        <f t="shared" si="20"/>
        <v>0.004735063794799933</v>
      </c>
      <c r="N158" s="7">
        <f t="shared" si="21"/>
        <v>98.88490919737072</v>
      </c>
    </row>
    <row r="159" spans="1:14" s="119" customFormat="1" ht="11.25">
      <c r="A159" s="118">
        <f t="shared" si="22"/>
        <v>14</v>
      </c>
      <c r="B159" s="119" t="str">
        <f>'recalc raw'!C16</f>
        <v>162r3  71-86</v>
      </c>
      <c r="C159" s="107">
        <f t="shared" si="11"/>
        <v>53.802855663154666</v>
      </c>
      <c r="D159" s="107">
        <f t="shared" si="12"/>
        <v>18.525424367705778</v>
      </c>
      <c r="E159" s="107">
        <f t="shared" si="13"/>
        <v>6.281361131413642</v>
      </c>
      <c r="F159" s="107">
        <f t="shared" si="14"/>
        <v>8.456192625050676</v>
      </c>
      <c r="G159" s="107">
        <f t="shared" si="15"/>
        <v>0.12091490730455923</v>
      </c>
      <c r="H159" s="107">
        <f t="shared" si="16"/>
        <v>13.476070012850998</v>
      </c>
      <c r="I159" s="107">
        <f t="shared" si="17"/>
        <v>2.4743982555902244</v>
      </c>
      <c r="J159" s="107">
        <f t="shared" si="18"/>
        <v>0.026526892814658597</v>
      </c>
      <c r="K159" s="107">
        <f t="shared" si="19"/>
        <v>-0.02137367716826626</v>
      </c>
      <c r="L159" s="107">
        <f t="shared" si="20"/>
        <v>0.3782745167817596</v>
      </c>
      <c r="N159" s="109">
        <f t="shared" si="21"/>
        <v>103.54201837266696</v>
      </c>
    </row>
    <row r="160" spans="1:14" ht="11.25">
      <c r="A160" s="25">
        <f t="shared" si="22"/>
        <v>15</v>
      </c>
      <c r="B160" s="1" t="str">
        <f>'recalc raw'!C17</f>
        <v>158r3  42-57</v>
      </c>
      <c r="C160" s="7">
        <f t="shared" si="11"/>
        <v>49.97114019463703</v>
      </c>
      <c r="D160" s="7">
        <f t="shared" si="12"/>
        <v>18.09535729575975</v>
      </c>
      <c r="E160" s="7">
        <f t="shared" si="13"/>
        <v>5.748811875947887</v>
      </c>
      <c r="F160" s="7">
        <f t="shared" si="14"/>
        <v>7.811528159363187</v>
      </c>
      <c r="G160" s="7">
        <f t="shared" si="15"/>
        <v>0.09753410896977963</v>
      </c>
      <c r="H160" s="7">
        <f t="shared" si="16"/>
        <v>13.155208127241785</v>
      </c>
      <c r="I160" s="7">
        <f t="shared" si="17"/>
        <v>2.1795042009849843</v>
      </c>
      <c r="J160" s="7">
        <f t="shared" si="18"/>
        <v>0.02862133460092431</v>
      </c>
      <c r="K160" s="7">
        <f t="shared" si="19"/>
        <v>-0.0005203297789761762</v>
      </c>
      <c r="L160" s="7">
        <f t="shared" si="20"/>
        <v>0.3275459583022686</v>
      </c>
      <c r="N160" s="7">
        <f t="shared" si="21"/>
        <v>97.41525125580762</v>
      </c>
    </row>
    <row r="161" spans="1:14" ht="11.25">
      <c r="A161" s="25">
        <f t="shared" si="22"/>
        <v>16</v>
      </c>
      <c r="B161" s="1" t="str">
        <f>'recalc raw'!C18</f>
        <v>159r1  110-117</v>
      </c>
      <c r="C161" s="7">
        <f t="shared" si="11"/>
        <v>46.9901448737524</v>
      </c>
      <c r="D161" s="7">
        <f t="shared" si="12"/>
        <v>15.60740672236558</v>
      </c>
      <c r="E161" s="7">
        <f t="shared" si="13"/>
        <v>6.732151315976005</v>
      </c>
      <c r="F161" s="7">
        <f t="shared" si="14"/>
        <v>10.784425641926873</v>
      </c>
      <c r="G161" s="7">
        <f t="shared" si="15"/>
        <v>0.11373442004157357</v>
      </c>
      <c r="H161" s="7">
        <f t="shared" si="16"/>
        <v>13.909344269838936</v>
      </c>
      <c r="I161" s="7">
        <f t="shared" si="17"/>
        <v>1.4815487309761803</v>
      </c>
      <c r="J161" s="7">
        <f t="shared" si="18"/>
        <v>0.012395223634747703</v>
      </c>
      <c r="K161" s="7">
        <f t="shared" si="19"/>
        <v>-0.0029619331134064586</v>
      </c>
      <c r="L161" s="7">
        <f t="shared" si="20"/>
        <v>0.3396704326167725</v>
      </c>
      <c r="N161" s="35">
        <f t="shared" si="21"/>
        <v>95.97082163112907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46.87317895720602</v>
      </c>
      <c r="D162" s="114">
        <f t="shared" si="12"/>
        <v>13.884816194984014</v>
      </c>
      <c r="E162" s="114">
        <f t="shared" si="13"/>
        <v>12.405370293944399</v>
      </c>
      <c r="F162" s="114">
        <f t="shared" si="14"/>
        <v>7.2212132166273975</v>
      </c>
      <c r="G162" s="114">
        <f t="shared" si="15"/>
        <v>0.17049570003251804</v>
      </c>
      <c r="H162" s="114">
        <f t="shared" si="16"/>
        <v>11.59991793734762</v>
      </c>
      <c r="I162" s="114">
        <f t="shared" si="17"/>
        <v>2.083853434249542</v>
      </c>
      <c r="J162" s="114">
        <f t="shared" si="18"/>
        <v>0.5265752072457804</v>
      </c>
      <c r="K162" s="114">
        <f t="shared" si="19"/>
        <v>0.1818924514144585</v>
      </c>
      <c r="L162" s="114">
        <f t="shared" si="20"/>
        <v>2.897171160398522</v>
      </c>
      <c r="N162" s="115">
        <f t="shared" si="21"/>
        <v>97.66259210203583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45.64732743508642</v>
      </c>
      <c r="D163" s="7">
        <f t="shared" si="12"/>
        <v>14.820324801263018</v>
      </c>
      <c r="E163" s="7">
        <f t="shared" si="13"/>
        <v>10.463592314634903</v>
      </c>
      <c r="F163" s="7">
        <f t="shared" si="14"/>
        <v>8.771841195882958</v>
      </c>
      <c r="G163" s="7">
        <f t="shared" si="15"/>
        <v>0.1646614192194496</v>
      </c>
      <c r="H163" s="7">
        <f t="shared" si="16"/>
        <v>12.216023610381464</v>
      </c>
      <c r="I163" s="7">
        <f t="shared" si="17"/>
        <v>1.5802509143709444</v>
      </c>
      <c r="J163" s="7">
        <f t="shared" si="18"/>
        <v>0.018386687318892377</v>
      </c>
      <c r="K163" s="7">
        <f t="shared" si="19"/>
        <v>0.042524938611375226</v>
      </c>
      <c r="L163" s="7">
        <f t="shared" si="20"/>
        <v>0.8985212146733862</v>
      </c>
      <c r="N163" s="35">
        <f t="shared" si="21"/>
        <v>94.58092959283145</v>
      </c>
    </row>
    <row r="164" spans="1:14" ht="11.25">
      <c r="A164" s="25">
        <f t="shared" si="22"/>
        <v>19</v>
      </c>
      <c r="B164" s="1" t="str">
        <f>'recalc raw'!C21</f>
        <v>160r2  122-132</v>
      </c>
      <c r="C164" s="7">
        <f t="shared" si="11"/>
        <v>44.54726191193918</v>
      </c>
      <c r="D164" s="7">
        <f t="shared" si="12"/>
        <v>17.608252592173788</v>
      </c>
      <c r="E164" s="7">
        <f t="shared" si="13"/>
        <v>5.492811630552057</v>
      </c>
      <c r="F164" s="7">
        <f t="shared" si="14"/>
        <v>10.458665894435972</v>
      </c>
      <c r="G164" s="7">
        <f t="shared" si="15"/>
        <v>0.09575497888260984</v>
      </c>
      <c r="H164" s="7">
        <f t="shared" si="16"/>
        <v>14.504594788573046</v>
      </c>
      <c r="I164" s="7">
        <f t="shared" si="17"/>
        <v>1.3595477657780675</v>
      </c>
      <c r="J164" s="7">
        <f t="shared" si="18"/>
        <v>6.6170177143908475</v>
      </c>
      <c r="K164" s="7">
        <f t="shared" si="19"/>
        <v>0.01737056326187607</v>
      </c>
      <c r="L164" s="7">
        <f t="shared" si="20"/>
        <v>0.3536447053168486</v>
      </c>
      <c r="N164" s="7">
        <f t="shared" si="21"/>
        <v>101.03755198204242</v>
      </c>
    </row>
    <row r="165" spans="1:14" s="119" customFormat="1" ht="11.25">
      <c r="A165" s="118">
        <f t="shared" si="22"/>
        <v>20</v>
      </c>
      <c r="B165" s="119" t="str">
        <f>'recalc raw'!C22</f>
        <v>161r2  51-60</v>
      </c>
      <c r="C165" s="107">
        <f t="shared" si="11"/>
        <v>46.58178905631307</v>
      </c>
      <c r="D165" s="107">
        <f t="shared" si="12"/>
        <v>19.448033251130212</v>
      </c>
      <c r="E165" s="107">
        <f t="shared" si="13"/>
        <v>7.602735929513709</v>
      </c>
      <c r="F165" s="107">
        <f t="shared" si="14"/>
        <v>12.282892048173641</v>
      </c>
      <c r="G165" s="107">
        <f t="shared" si="15"/>
        <v>0.06561153350917738</v>
      </c>
      <c r="H165" s="107">
        <f t="shared" si="16"/>
        <v>10.30382385061055</v>
      </c>
      <c r="I165" s="107">
        <f t="shared" si="17"/>
        <v>1.5942822006953439</v>
      </c>
      <c r="J165" s="107">
        <f t="shared" si="18"/>
        <v>0.02099694336403166</v>
      </c>
      <c r="K165" s="107">
        <f t="shared" si="19"/>
        <v>0.016717356461222795</v>
      </c>
      <c r="L165" s="107">
        <f t="shared" si="20"/>
        <v>0.16191688070143995</v>
      </c>
      <c r="N165" s="109">
        <f t="shared" si="21"/>
        <v>98.06208169401118</v>
      </c>
    </row>
    <row r="166" spans="1:14" ht="11.25">
      <c r="A166" s="25">
        <f t="shared" si="22"/>
        <v>21</v>
      </c>
      <c r="B166" s="1" t="str">
        <f>'recalc raw'!C23</f>
        <v>bhvo2-1  unignited</v>
      </c>
      <c r="C166" s="7">
        <f t="shared" si="11"/>
        <v>47.267053917671454</v>
      </c>
      <c r="D166" s="7">
        <f t="shared" si="12"/>
        <v>13.475465566700134</v>
      </c>
      <c r="E166" s="7">
        <f t="shared" si="13"/>
        <v>11.65694949596319</v>
      </c>
      <c r="F166" s="7">
        <f t="shared" si="14"/>
        <v>6.9664357742129885</v>
      </c>
      <c r="G166" s="7">
        <f t="shared" si="15"/>
        <v>0.15351347219232647</v>
      </c>
      <c r="H166" s="7">
        <f t="shared" si="16"/>
        <v>12.254488997790114</v>
      </c>
      <c r="I166" s="7">
        <f t="shared" si="17"/>
        <v>1.9356429548265237</v>
      </c>
      <c r="J166" s="7">
        <f t="shared" si="18"/>
        <v>0.48416288821820613</v>
      </c>
      <c r="K166" s="7">
        <f t="shared" si="19"/>
        <v>0.17164723616473473</v>
      </c>
      <c r="L166" s="7">
        <f t="shared" si="20"/>
        <v>2.825074672866252</v>
      </c>
      <c r="N166" s="7">
        <f t="shared" si="21"/>
        <v>97.01878774044118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46.87317895720602</v>
      </c>
      <c r="D167" s="114">
        <f t="shared" si="12"/>
        <v>13.884816194984014</v>
      </c>
      <c r="E167" s="114">
        <f t="shared" si="13"/>
        <v>12.405370293944399</v>
      </c>
      <c r="F167" s="114">
        <f t="shared" si="14"/>
        <v>7.2212132166273975</v>
      </c>
      <c r="G167" s="114">
        <f t="shared" si="15"/>
        <v>0.17049570003251804</v>
      </c>
      <c r="H167" s="114">
        <f t="shared" si="16"/>
        <v>11.59991793734762</v>
      </c>
      <c r="I167" s="114">
        <f t="shared" si="17"/>
        <v>2.083853434249542</v>
      </c>
      <c r="J167" s="114">
        <f t="shared" si="18"/>
        <v>0.5265752072457804</v>
      </c>
      <c r="K167" s="114">
        <f t="shared" si="19"/>
        <v>0.1818924514144585</v>
      </c>
      <c r="L167" s="114">
        <f t="shared" si="20"/>
        <v>2.897171160398522</v>
      </c>
      <c r="N167" s="115">
        <f t="shared" si="21"/>
        <v>97.66259210203583</v>
      </c>
    </row>
    <row r="168" spans="1:14" ht="11.25">
      <c r="A168" s="25">
        <f t="shared" si="23"/>
        <v>23</v>
      </c>
      <c r="B168" s="1" t="str">
        <f>'recalc raw'!C25</f>
        <v>164r3  115-123</v>
      </c>
      <c r="C168" s="7">
        <f t="shared" si="11"/>
        <v>50.6771850390627</v>
      </c>
      <c r="D168" s="7">
        <f t="shared" si="12"/>
        <v>17.01562953474249</v>
      </c>
      <c r="E168" s="7">
        <f t="shared" si="13"/>
        <v>6.257081638363658</v>
      </c>
      <c r="F168" s="7">
        <f t="shared" si="14"/>
        <v>8.839801305204013</v>
      </c>
      <c r="G168" s="7">
        <f t="shared" si="15"/>
        <v>0.1401513957400422</v>
      </c>
      <c r="H168" s="7">
        <f t="shared" si="16"/>
        <v>13.629371572399075</v>
      </c>
      <c r="I168" s="7">
        <f t="shared" si="17"/>
        <v>2.244285819521536</v>
      </c>
      <c r="J168" s="7">
        <f t="shared" si="18"/>
        <v>0.02120084685733665</v>
      </c>
      <c r="K168" s="7">
        <f t="shared" si="19"/>
        <v>-0.007627238685736389</v>
      </c>
      <c r="L168" s="7">
        <f t="shared" si="20"/>
        <v>0.31923768537479547</v>
      </c>
      <c r="N168" s="7">
        <f t="shared" si="21"/>
        <v>99.14394483726568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49.268555906948336</v>
      </c>
      <c r="D169" s="7">
        <f t="shared" si="12"/>
        <v>0.7810253606314628</v>
      </c>
      <c r="E169" s="7">
        <f t="shared" si="13"/>
        <v>9.385904539252186</v>
      </c>
      <c r="F169" s="7">
        <f t="shared" si="14"/>
        <v>48.830789789812144</v>
      </c>
      <c r="G169" s="7">
        <f t="shared" si="15"/>
        <v>0.14002528958548352</v>
      </c>
      <c r="H169" s="7">
        <f t="shared" si="16"/>
        <v>0.5954808289004614</v>
      </c>
      <c r="I169" s="7">
        <f t="shared" si="17"/>
        <v>0.07828792139204147</v>
      </c>
      <c r="J169" s="7">
        <f t="shared" si="18"/>
        <v>0.008412911780950638</v>
      </c>
      <c r="K169" s="7">
        <f t="shared" si="19"/>
        <v>0.0033412257804096525</v>
      </c>
      <c r="L169" s="7">
        <f t="shared" si="20"/>
        <v>0.005203429230106332</v>
      </c>
      <c r="N169" s="7">
        <f t="shared" si="21"/>
        <v>109.09368597753318</v>
      </c>
    </row>
    <row r="170" spans="1:14" ht="11.25">
      <c r="A170" s="25">
        <f t="shared" si="23"/>
        <v>25</v>
      </c>
      <c r="B170" s="1" t="str">
        <f>'recalc raw'!C27</f>
        <v>165r3  18-28</v>
      </c>
      <c r="C170" s="7">
        <f t="shared" si="11"/>
        <v>51.12775599443288</v>
      </c>
      <c r="D170" s="7">
        <f t="shared" si="12"/>
        <v>22.322371964516186</v>
      </c>
      <c r="E170" s="7">
        <f t="shared" si="13"/>
        <v>4.072574904352963</v>
      </c>
      <c r="F170" s="7">
        <f t="shared" si="14"/>
        <v>6.07120868555882</v>
      </c>
      <c r="G170" s="7">
        <f t="shared" si="15"/>
        <v>0.0829209648046456</v>
      </c>
      <c r="H170" s="7">
        <f t="shared" si="16"/>
        <v>11.605299631243202</v>
      </c>
      <c r="I170" s="7">
        <f t="shared" si="17"/>
        <v>3.166874253960958</v>
      </c>
      <c r="J170" s="7">
        <f t="shared" si="18"/>
        <v>0.023350917632741434</v>
      </c>
      <c r="K170" s="7">
        <f t="shared" si="19"/>
        <v>-0.0010830182623844332</v>
      </c>
      <c r="L170" s="7">
        <f t="shared" si="20"/>
        <v>0.1966061156445607</v>
      </c>
      <c r="N170" s="7">
        <f t="shared" si="21"/>
        <v>98.66896343214694</v>
      </c>
    </row>
    <row r="171" spans="1:14" ht="11.25">
      <c r="A171" s="25">
        <f t="shared" si="23"/>
        <v>26</v>
      </c>
      <c r="B171" s="1" t="str">
        <f>'recalc raw'!C28</f>
        <v>166r3  45-55</v>
      </c>
      <c r="C171" s="7">
        <f t="shared" si="11"/>
        <v>55.85909440202578</v>
      </c>
      <c r="D171" s="7">
        <f t="shared" si="12"/>
        <v>18.680452569098925</v>
      </c>
      <c r="E171" s="7">
        <f t="shared" si="13"/>
        <v>5.688903136187471</v>
      </c>
      <c r="F171" s="7">
        <f t="shared" si="14"/>
        <v>9.035774768004213</v>
      </c>
      <c r="G171" s="7">
        <f t="shared" si="15"/>
        <v>0.116211905794249</v>
      </c>
      <c r="H171" s="7">
        <f t="shared" si="16"/>
        <v>13.964349406044448</v>
      </c>
      <c r="I171" s="7">
        <f t="shared" si="17"/>
        <v>2.383902761865917</v>
      </c>
      <c r="J171" s="7">
        <f t="shared" si="18"/>
        <v>0.014918110274265463</v>
      </c>
      <c r="K171" s="7">
        <f t="shared" si="19"/>
        <v>0.015910454807360128</v>
      </c>
      <c r="L171" s="7">
        <f t="shared" si="20"/>
        <v>0.28043699124795646</v>
      </c>
      <c r="N171" s="35">
        <f t="shared" si="21"/>
        <v>106.02404405054322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46.87317895720602</v>
      </c>
      <c r="D172" s="114">
        <f t="shared" si="12"/>
        <v>13.884816194984014</v>
      </c>
      <c r="E172" s="114">
        <f t="shared" si="13"/>
        <v>12.405370293944399</v>
      </c>
      <c r="F172" s="114">
        <f t="shared" si="14"/>
        <v>7.2212132166273975</v>
      </c>
      <c r="G172" s="114">
        <f t="shared" si="15"/>
        <v>0.17049570003251804</v>
      </c>
      <c r="H172" s="114">
        <f t="shared" si="16"/>
        <v>11.59991793734762</v>
      </c>
      <c r="I172" s="114">
        <f t="shared" si="17"/>
        <v>2.083853434249542</v>
      </c>
      <c r="J172" s="114">
        <f t="shared" si="18"/>
        <v>0.5265752072457804</v>
      </c>
      <c r="K172" s="114">
        <f t="shared" si="19"/>
        <v>0.1818924514144585</v>
      </c>
      <c r="L172" s="114">
        <f t="shared" si="20"/>
        <v>2.897171160398522</v>
      </c>
      <c r="N172" s="115">
        <f t="shared" si="21"/>
        <v>97.66259210203583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61.357807104470595</v>
      </c>
      <c r="D173" s="35">
        <f t="shared" si="12"/>
        <v>16.024984185373025</v>
      </c>
      <c r="E173" s="35">
        <f t="shared" si="13"/>
        <v>6.038034620747176</v>
      </c>
      <c r="F173" s="35">
        <f t="shared" si="14"/>
        <v>3.8556217750652637</v>
      </c>
      <c r="G173" s="35">
        <f t="shared" si="15"/>
        <v>0.09940327544989908</v>
      </c>
      <c r="H173" s="35">
        <f t="shared" si="16"/>
        <v>6.371265740207902</v>
      </c>
      <c r="I173" s="35">
        <f t="shared" si="17"/>
        <v>3.4454479950346495</v>
      </c>
      <c r="J173" s="35">
        <f t="shared" si="18"/>
        <v>1.4600892471277318</v>
      </c>
      <c r="K173" s="35">
        <f t="shared" si="19"/>
        <v>0.10539489791753953</v>
      </c>
      <c r="L173" s="35">
        <f t="shared" si="20"/>
        <v>0.6851723401083681</v>
      </c>
      <c r="N173" s="7">
        <f t="shared" si="21"/>
        <v>99.3378262835846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0.4062711794749299</v>
      </c>
      <c r="D174" s="7">
        <f t="shared" si="12"/>
        <v>-0.023006671547437605</v>
      </c>
      <c r="E174" s="7">
        <f t="shared" si="13"/>
        <v>0.039133552360100826</v>
      </c>
      <c r="F174" s="7">
        <f t="shared" si="14"/>
        <v>0.33351695648980606</v>
      </c>
      <c r="G174" s="7">
        <f t="shared" si="15"/>
        <v>-0.000600095184579281</v>
      </c>
      <c r="H174" s="7">
        <f t="shared" si="16"/>
        <v>-0.09020882791568713</v>
      </c>
      <c r="I174" s="7">
        <f t="shared" si="17"/>
        <v>0.034970243158459265</v>
      </c>
      <c r="J174" s="7">
        <f t="shared" si="18"/>
        <v>0.0022472419420371753</v>
      </c>
      <c r="K174" s="7">
        <f t="shared" si="19"/>
        <v>0.013110596985548194</v>
      </c>
      <c r="L174" s="7">
        <f t="shared" si="20"/>
        <v>0.0018002005734396541</v>
      </c>
      <c r="N174" s="35">
        <f t="shared" si="21"/>
        <v>0.7041237793510688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36.25209449351915</v>
      </c>
      <c r="D175" s="114">
        <f t="shared" si="12"/>
        <v>0.1578233452441922</v>
      </c>
      <c r="E175" s="114">
        <f t="shared" si="13"/>
        <v>7.223227376754588</v>
      </c>
      <c r="F175" s="114">
        <f t="shared" si="14"/>
        <v>41.35144779091471</v>
      </c>
      <c r="G175" s="114">
        <f t="shared" si="15"/>
        <v>0.10899250456774981</v>
      </c>
      <c r="H175" s="114">
        <f t="shared" si="16"/>
        <v>0.06478485789285293</v>
      </c>
      <c r="I175" s="114">
        <f t="shared" si="17"/>
        <v>0.04129238542959518</v>
      </c>
      <c r="J175" s="114">
        <f t="shared" si="18"/>
        <v>0.004480763401473546</v>
      </c>
      <c r="K175" s="114">
        <f t="shared" si="19"/>
        <v>-0.00605672365317671</v>
      </c>
      <c r="L175" s="114">
        <f t="shared" si="20"/>
        <v>0.005569127479630283</v>
      </c>
      <c r="N175" s="114">
        <f>SUM(C175:J175,L175)</f>
        <v>85.20971264520395</v>
      </c>
    </row>
    <row r="176" spans="1:14" s="113" customFormat="1" ht="11.25">
      <c r="A176" s="112">
        <f t="shared" si="23"/>
        <v>31</v>
      </c>
      <c r="B176" s="113" t="str">
        <f>'recalc raw'!C33</f>
        <v>bhvo2-2  unignited</v>
      </c>
      <c r="C176" s="114">
        <f t="shared" si="11"/>
        <v>46.943756448440176</v>
      </c>
      <c r="D176" s="114">
        <f t="shared" si="12"/>
        <v>16.054925380109967</v>
      </c>
      <c r="E176" s="114">
        <f t="shared" si="13"/>
        <v>11.468308652511638</v>
      </c>
      <c r="F176" s="114">
        <f t="shared" si="14"/>
        <v>6.579374203288671</v>
      </c>
      <c r="G176" s="114">
        <f t="shared" si="15"/>
        <v>0.15282813892410574</v>
      </c>
      <c r="H176" s="114">
        <f t="shared" si="16"/>
        <v>12.896769632275687</v>
      </c>
      <c r="I176" s="114">
        <f t="shared" si="17"/>
        <v>2.436571125867729</v>
      </c>
      <c r="J176" s="114">
        <f t="shared" si="18"/>
        <v>0.6098983622352738</v>
      </c>
      <c r="K176" s="114">
        <f t="shared" si="19"/>
        <v>0.1461327483630351</v>
      </c>
      <c r="L176" s="114">
        <f t="shared" si="20"/>
        <v>2.678443001727893</v>
      </c>
      <c r="N176" s="114">
        <f t="shared" si="21"/>
        <v>99.82087494538115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46.87317895720603</v>
      </c>
      <c r="D177" s="114">
        <f t="shared" si="12"/>
        <v>13.884816194984014</v>
      </c>
      <c r="E177" s="114">
        <f t="shared" si="13"/>
        <v>12.405370293944399</v>
      </c>
      <c r="F177" s="114">
        <f t="shared" si="14"/>
        <v>7.2212132166273975</v>
      </c>
      <c r="G177" s="114">
        <f t="shared" si="15"/>
        <v>0.17049570003251804</v>
      </c>
      <c r="H177" s="114">
        <f t="shared" si="16"/>
        <v>11.59991793734762</v>
      </c>
      <c r="I177" s="114">
        <f t="shared" si="17"/>
        <v>2.083853434249542</v>
      </c>
      <c r="J177" s="114">
        <f t="shared" si="18"/>
        <v>0.5265752072457804</v>
      </c>
      <c r="K177" s="114">
        <f t="shared" si="19"/>
        <v>0.1818924514144585</v>
      </c>
      <c r="L177" s="114">
        <f t="shared" si="20"/>
        <v>2.897171160398522</v>
      </c>
      <c r="N177" s="115">
        <f t="shared" si="21"/>
        <v>97.66259210203583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2" sqref="C22"/>
    </sheetView>
  </sheetViews>
  <sheetFormatPr defaultColWidth="11.421875" defaultRowHeight="12.75"/>
  <cols>
    <col min="1" max="1" width="4.421875" style="158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8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8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1161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8">
        <f>'blk, drift &amp; conc calc'!A146</f>
        <v>1</v>
      </c>
      <c r="B3" s="7" t="str">
        <f>'blk, drift &amp; conc calc'!B146</f>
        <v>drift-1</v>
      </c>
      <c r="C3" s="35">
        <f>'blk, drift &amp; conc calc'!C146</f>
        <v>46.87317895720602</v>
      </c>
      <c r="D3" s="7">
        <f>'blk, drift &amp; conc calc'!D146</f>
        <v>13.884816194984014</v>
      </c>
      <c r="E3" s="7">
        <f>'blk, drift &amp; conc calc'!E146</f>
        <v>12.405370293944399</v>
      </c>
      <c r="F3" s="7">
        <f>'blk, drift &amp; conc calc'!F146</f>
        <v>7.2212132166273975</v>
      </c>
      <c r="G3" s="7">
        <f>'blk, drift &amp; conc calc'!G146</f>
        <v>0.17049570003251804</v>
      </c>
      <c r="H3" s="7">
        <f>'blk, drift &amp; conc calc'!H146</f>
        <v>11.59991793734762</v>
      </c>
      <c r="I3" s="7">
        <f>'blk, drift &amp; conc calc'!I146</f>
        <v>2.083853434249542</v>
      </c>
      <c r="J3" s="7">
        <f>'blk, drift &amp; conc calc'!J146</f>
        <v>0.5265752072457804</v>
      </c>
      <c r="K3" s="7"/>
      <c r="L3" s="7">
        <f>'blk, drift &amp; conc calc'!L146</f>
        <v>2.897171160398522</v>
      </c>
      <c r="M3" s="7"/>
      <c r="N3" s="7">
        <f>SUM(C3:L3)</f>
        <v>97.66259210203583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7.843692542478443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8">
        <f>'blk, drift &amp; conc calc'!A149</f>
        <v>4</v>
      </c>
      <c r="B4" s="7" t="str">
        <f>'blk, drift &amp; conc calc'!B149</f>
        <v>drift-2</v>
      </c>
      <c r="C4" s="35">
        <f>'blk, drift &amp; conc calc'!C149</f>
        <v>46.873178957206015</v>
      </c>
      <c r="D4" s="7">
        <f>'blk, drift &amp; conc calc'!D149</f>
        <v>13.884816194984014</v>
      </c>
      <c r="E4" s="7">
        <f>'blk, drift &amp; conc calc'!E149</f>
        <v>12.405370293944399</v>
      </c>
      <c r="F4" s="7">
        <f>'blk, drift &amp; conc calc'!F149</f>
        <v>7.2212132166273975</v>
      </c>
      <c r="G4" s="7">
        <f>'blk, drift &amp; conc calc'!G149</f>
        <v>0.17049570003251804</v>
      </c>
      <c r="H4" s="7">
        <f>'blk, drift &amp; conc calc'!H149</f>
        <v>11.599917937347625</v>
      </c>
      <c r="I4" s="7">
        <f>'blk, drift &amp; conc calc'!I149</f>
        <v>2.0838534342495425</v>
      </c>
      <c r="J4" s="7">
        <f>'blk, drift &amp; conc calc'!J149</f>
        <v>0.5265752072457804</v>
      </c>
      <c r="K4" s="7"/>
      <c r="L4" s="7">
        <f>'blk, drift &amp; conc calc'!L149</f>
        <v>2.897171160398522</v>
      </c>
      <c r="M4" s="7"/>
      <c r="N4" s="7">
        <f aca="true" t="shared" si="0" ref="N4:N9">SUM(C4:L4)</f>
        <v>97.66259210203582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7.843692542478443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8">
        <f>'blk, drift &amp; conc calc'!A152</f>
        <v>7</v>
      </c>
      <c r="B5" s="7" t="str">
        <f>'blk, drift &amp; conc calc'!B152</f>
        <v>drift-3</v>
      </c>
      <c r="C5" s="35">
        <f>'blk, drift &amp; conc calc'!C152</f>
        <v>46.87317895720602</v>
      </c>
      <c r="D5" s="7">
        <f>'blk, drift &amp; conc calc'!D152</f>
        <v>13.884816194984014</v>
      </c>
      <c r="E5" s="7">
        <f>'blk, drift &amp; conc calc'!E152</f>
        <v>12.4053702939444</v>
      </c>
      <c r="F5" s="7">
        <f>'blk, drift &amp; conc calc'!F152</f>
        <v>7.2212132166273975</v>
      </c>
      <c r="G5" s="7">
        <f>'blk, drift &amp; conc calc'!G152</f>
        <v>0.17049570003251804</v>
      </c>
      <c r="H5" s="7">
        <f>'blk, drift &amp; conc calc'!H152</f>
        <v>11.599917937347625</v>
      </c>
      <c r="I5" s="7">
        <f>'blk, drift &amp; conc calc'!I152</f>
        <v>2.083853434249542</v>
      </c>
      <c r="J5" s="7">
        <f>'blk, drift &amp; conc calc'!J152</f>
        <v>0.5265752072457804</v>
      </c>
      <c r="K5" s="7"/>
      <c r="L5" s="7">
        <f>'blk, drift &amp; conc calc'!L152</f>
        <v>2.897171160398522</v>
      </c>
      <c r="M5" s="7"/>
      <c r="N5" s="7">
        <f t="shared" si="0"/>
        <v>97.66259210203584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7.843692542478443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8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46.87317895720602</v>
      </c>
      <c r="D6" s="7">
        <f>'blk, drift &amp; conc calc'!D157</f>
        <v>13.884816194984014</v>
      </c>
      <c r="E6" s="7">
        <f>'blk, drift &amp; conc calc'!E157</f>
        <v>12.405370293944399</v>
      </c>
      <c r="F6" s="7">
        <f>'blk, drift &amp; conc calc'!F157</f>
        <v>7.2212132166273975</v>
      </c>
      <c r="G6" s="7">
        <f>'blk, drift &amp; conc calc'!G157</f>
        <v>0.17049570003251804</v>
      </c>
      <c r="H6" s="7">
        <f>'blk, drift &amp; conc calc'!H157</f>
        <v>11.59991793734762</v>
      </c>
      <c r="I6" s="7">
        <f>'blk, drift &amp; conc calc'!I157</f>
        <v>2.083853434249542</v>
      </c>
      <c r="J6" s="7">
        <f>'blk, drift &amp; conc calc'!J157</f>
        <v>0.5265752072457804</v>
      </c>
      <c r="K6" s="7"/>
      <c r="L6" s="7">
        <f>'blk, drift &amp; conc calc'!L157</f>
        <v>2.897171160398522</v>
      </c>
      <c r="M6" s="7"/>
      <c r="N6" s="7">
        <f t="shared" si="0"/>
        <v>97.66259210203583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7.843692542478443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8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46.87317895720602</v>
      </c>
      <c r="D7" s="7">
        <f>'blk, drift &amp; conc calc'!D162</f>
        <v>13.884816194984014</v>
      </c>
      <c r="E7" s="7">
        <f>'blk, drift &amp; conc calc'!E162</f>
        <v>12.405370293944399</v>
      </c>
      <c r="F7" s="7">
        <f>'blk, drift &amp; conc calc'!F162</f>
        <v>7.2212132166273975</v>
      </c>
      <c r="G7" s="7">
        <f>'blk, drift &amp; conc calc'!G162</f>
        <v>0.17049570003251804</v>
      </c>
      <c r="H7" s="7">
        <f>'blk, drift &amp; conc calc'!H162</f>
        <v>11.59991793734762</v>
      </c>
      <c r="I7" s="7">
        <f>'blk, drift &amp; conc calc'!I162</f>
        <v>2.083853434249542</v>
      </c>
      <c r="J7" s="7">
        <f>'blk, drift &amp; conc calc'!J162</f>
        <v>0.5265752072457804</v>
      </c>
      <c r="K7" s="7"/>
      <c r="L7" s="7">
        <f>'blk, drift &amp; conc calc'!L162</f>
        <v>2.897171160398522</v>
      </c>
      <c r="M7" s="7"/>
      <c r="N7" s="7">
        <f t="shared" si="0"/>
        <v>97.66259210203583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7.843692542478443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8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46.87317895720602</v>
      </c>
      <c r="D8" s="7">
        <f>'blk, drift &amp; conc calc'!D167</f>
        <v>13.884816194984014</v>
      </c>
      <c r="E8" s="7">
        <f>'blk, drift &amp; conc calc'!E167</f>
        <v>12.405370293944399</v>
      </c>
      <c r="F8" s="7">
        <f>'blk, drift &amp; conc calc'!F167</f>
        <v>7.2212132166273975</v>
      </c>
      <c r="G8" s="7">
        <f>'blk, drift &amp; conc calc'!G167</f>
        <v>0.17049570003251804</v>
      </c>
      <c r="H8" s="7">
        <f>'blk, drift &amp; conc calc'!H167</f>
        <v>11.59991793734762</v>
      </c>
      <c r="I8" s="7">
        <f>'blk, drift &amp; conc calc'!I167</f>
        <v>2.083853434249542</v>
      </c>
      <c r="J8" s="7">
        <f>'blk, drift &amp; conc calc'!J167</f>
        <v>0.5265752072457804</v>
      </c>
      <c r="K8" s="7"/>
      <c r="L8" s="7">
        <f>'blk, drift &amp; conc calc'!L167</f>
        <v>2.897171160398522</v>
      </c>
      <c r="M8" s="7"/>
      <c r="N8" s="7">
        <f t="shared" si="0"/>
        <v>97.66259210203583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7.843692542478443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8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46.87317895720602</v>
      </c>
      <c r="D9" s="7">
        <f>'blk, drift &amp; conc calc'!D172</f>
        <v>13.884816194984014</v>
      </c>
      <c r="E9" s="7">
        <f>'blk, drift &amp; conc calc'!E172</f>
        <v>12.405370293944399</v>
      </c>
      <c r="F9" s="7">
        <f>'blk, drift &amp; conc calc'!F172</f>
        <v>7.2212132166273975</v>
      </c>
      <c r="G9" s="7">
        <f>'blk, drift &amp; conc calc'!G172</f>
        <v>0.17049570003251804</v>
      </c>
      <c r="H9" s="7">
        <f>'blk, drift &amp; conc calc'!H172</f>
        <v>11.59991793734762</v>
      </c>
      <c r="I9" s="7">
        <f>'blk, drift &amp; conc calc'!I172</f>
        <v>2.083853434249542</v>
      </c>
      <c r="J9" s="7">
        <f>'blk, drift &amp; conc calc'!J172</f>
        <v>0.5265752072457804</v>
      </c>
      <c r="K9" s="7"/>
      <c r="L9" s="7">
        <f>'blk, drift &amp; conc calc'!L172</f>
        <v>2.897171160398522</v>
      </c>
      <c r="M9" s="7"/>
      <c r="N9" s="7">
        <f t="shared" si="0"/>
        <v>97.66259210203583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7.843692542478442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8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46.87317895720603</v>
      </c>
      <c r="D10" s="32">
        <f>'blk, drift &amp; conc calc'!D177</f>
        <v>13.884816194984014</v>
      </c>
      <c r="E10" s="32">
        <f>'blk, drift &amp; conc calc'!E177</f>
        <v>12.405370293944399</v>
      </c>
      <c r="F10" s="32">
        <f>'blk, drift &amp; conc calc'!F177</f>
        <v>7.2212132166273975</v>
      </c>
      <c r="G10" s="32">
        <f>'blk, drift &amp; conc calc'!G177</f>
        <v>0.17049570003251804</v>
      </c>
      <c r="H10" s="32">
        <f>'blk, drift &amp; conc calc'!H177</f>
        <v>11.59991793734762</v>
      </c>
      <c r="I10" s="32">
        <f>'blk, drift &amp; conc calc'!I177</f>
        <v>2.083853434249542</v>
      </c>
      <c r="J10" s="32">
        <f>'blk, drift &amp; conc calc'!J177</f>
        <v>0.5265752072457804</v>
      </c>
      <c r="K10" s="32"/>
      <c r="L10" s="32">
        <f>'blk, drift &amp; conc calc'!L177</f>
        <v>2.897171160398522</v>
      </c>
      <c r="M10" s="40"/>
      <c r="N10" s="7">
        <f>SUM(C10:L10)</f>
        <v>97.66259210203583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7.843692542478443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9"/>
      <c r="B11" s="35" t="s">
        <v>1162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3.7026848384875066</v>
      </c>
      <c r="D12" s="35">
        <f t="shared" si="1"/>
        <v>0.7371167043650075</v>
      </c>
      <c r="E12" s="35">
        <f t="shared" si="1"/>
        <v>-1.2886952814256212</v>
      </c>
      <c r="F12" s="35">
        <f t="shared" si="1"/>
        <v>0.9410301484201735</v>
      </c>
      <c r="G12" s="35">
        <f t="shared" si="1"/>
        <v>0.01978972810969526</v>
      </c>
      <c r="H12" s="35">
        <f t="shared" si="1"/>
        <v>0.8187100045652489</v>
      </c>
      <c r="I12" s="35">
        <f t="shared" si="1"/>
        <v>-0.24108928803021312</v>
      </c>
      <c r="J12" s="35">
        <f t="shared" si="1"/>
        <v>-0.5165601847119797</v>
      </c>
      <c r="K12" s="35">
        <f t="shared" si="1"/>
        <v>0.08012018027040561</v>
      </c>
      <c r="L12" s="35">
        <f t="shared" si="1"/>
        <v>-1.9156989520860537</v>
      </c>
      <c r="M12" s="35"/>
      <c r="N12" s="35">
        <f>N11-N7</f>
        <v>2.3374078979641695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-34.00630745752156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7.321051111346091</v>
      </c>
      <c r="D13" s="35">
        <f t="shared" si="3"/>
        <v>5.04117143361959</v>
      </c>
      <c r="E13" s="35">
        <f t="shared" si="3"/>
        <v>-11.592452599130477</v>
      </c>
      <c r="F13" s="35">
        <f t="shared" si="3"/>
        <v>11.529062615920777</v>
      </c>
      <c r="G13" s="35">
        <f t="shared" si="3"/>
        <v>10.400022903963537</v>
      </c>
      <c r="H13" s="35">
        <f t="shared" si="3"/>
        <v>6.592596286761299</v>
      </c>
      <c r="I13" s="35">
        <f t="shared" si="3"/>
        <v>-13.08302467924825</v>
      </c>
      <c r="J13" s="35">
        <f t="shared" si="3"/>
        <v>-5157.853444349117</v>
      </c>
      <c r="K13" s="35">
        <f t="shared" si="3"/>
        <v>100</v>
      </c>
      <c r="L13" s="35">
        <f t="shared" si="3"/>
        <v>-195.18626567938009</v>
      </c>
      <c r="M13" s="35"/>
      <c r="N13" s="35">
        <f>(N11-N7)/N11*100</f>
        <v>2.3374078979641695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-81.25760443852224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8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46.036168000456684</v>
      </c>
      <c r="D15" s="32">
        <f>'blk, drift &amp; conc calc'!D148</f>
        <v>15.566648730904173</v>
      </c>
      <c r="E15" s="32">
        <f>'blk, drift &amp; conc calc'!E148</f>
        <v>11.613271600435738</v>
      </c>
      <c r="F15" s="32">
        <f>'blk, drift &amp; conc calc'!F148</f>
        <v>9.38888311680733</v>
      </c>
      <c r="G15" s="32">
        <f>'blk, drift &amp; conc calc'!G148</f>
        <v>0.1726918847660163</v>
      </c>
      <c r="H15" s="32">
        <f>'blk, drift &amp; conc calc'!H148</f>
        <v>14.090833337680275</v>
      </c>
      <c r="I15" s="32">
        <f>'blk, drift &amp; conc calc'!I148</f>
        <v>1.7073430009563793</v>
      </c>
      <c r="J15" s="32">
        <f>'blk, drift &amp; conc calc'!J148</f>
        <v>0.028279240937099482</v>
      </c>
      <c r="K15" s="32"/>
      <c r="L15" s="32">
        <f>'blk, drift &amp; conc calc'!L148</f>
        <v>1.007931363397263</v>
      </c>
      <c r="M15" s="7"/>
      <c r="N15" s="7">
        <f>SUM(C15:L15)</f>
        <v>99.61205027634097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18.712783540232188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8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45.64732743508642</v>
      </c>
      <c r="D16" s="32">
        <f>'blk, drift &amp; conc calc'!D163</f>
        <v>14.820324801263018</v>
      </c>
      <c r="E16" s="32">
        <f>'blk, drift &amp; conc calc'!E163</f>
        <v>10.463592314634903</v>
      </c>
      <c r="F16" s="32">
        <f>'blk, drift &amp; conc calc'!F163</f>
        <v>8.771841195882958</v>
      </c>
      <c r="G16" s="32">
        <f>'blk, drift &amp; conc calc'!G163</f>
        <v>0.1646614192194496</v>
      </c>
      <c r="H16" s="32">
        <f>'blk, drift &amp; conc calc'!H163</f>
        <v>12.216023610381464</v>
      </c>
      <c r="I16" s="32">
        <f>'blk, drift &amp; conc calc'!I163</f>
        <v>1.5802509143709444</v>
      </c>
      <c r="J16" s="32">
        <f>'blk, drift &amp; conc calc'!J163</f>
        <v>0.018386687318892377</v>
      </c>
      <c r="K16" s="40">
        <f>'blk, drift &amp; conc calc'!K163</f>
        <v>0.042524938611375226</v>
      </c>
      <c r="L16" s="32">
        <f>'blk, drift &amp; conc calc'!L163</f>
        <v>0.8985212146733862</v>
      </c>
      <c r="M16" s="7"/>
      <c r="N16" s="7">
        <f>SUM(C16:L16)</f>
        <v>94.62345453144283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17.8510219808045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0"/>
      <c r="B17" s="35" t="s">
        <v>1190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1.7536713720007953</v>
      </c>
      <c r="D18" s="35">
        <f aca="true" t="shared" si="5" ref="D18:L18">D17-AVERAGE(D15:D16)</f>
        <v>0.18868579212056247</v>
      </c>
      <c r="E18" s="35">
        <f t="shared" si="5"/>
        <v>0.17566803651029161</v>
      </c>
      <c r="F18" s="35">
        <f t="shared" si="5"/>
        <v>0.5459006704019735</v>
      </c>
      <c r="G18" s="35">
        <f t="shared" si="5"/>
        <v>0.004993038180539783</v>
      </c>
      <c r="H18" s="35">
        <f t="shared" si="5"/>
        <v>0.04546797913785916</v>
      </c>
      <c r="I18" s="35">
        <f t="shared" si="5"/>
        <v>0.16236782013837492</v>
      </c>
      <c r="J18" s="35">
        <f t="shared" si="5"/>
        <v>0.006438982758850822</v>
      </c>
      <c r="K18" s="35">
        <f t="shared" si="5"/>
        <v>-0.021684575790582493</v>
      </c>
      <c r="L18" s="35">
        <f t="shared" si="5"/>
        <v>-0.0005239886562286022</v>
      </c>
      <c r="M18" s="35"/>
      <c r="N18" s="35">
        <f>N17-AVERAGE(N15:N16)</f>
        <v>2.882247596108101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-25.718097239481658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3.684538145767976</v>
      </c>
      <c r="D19" s="35">
        <f aca="true" t="shared" si="7" ref="D19:L19">(D17-AVERAGE(D15:D16))/D17*100</f>
        <v>1.226652421214232</v>
      </c>
      <c r="E19" s="35">
        <f t="shared" si="7"/>
        <v>1.5664925103536322</v>
      </c>
      <c r="F19" s="35">
        <f t="shared" si="7"/>
        <v>5.67095123234281</v>
      </c>
      <c r="G19" s="35">
        <f t="shared" si="7"/>
        <v>2.8750199160015524</v>
      </c>
      <c r="H19" s="35">
        <f t="shared" si="7"/>
        <v>0.3444831869026704</v>
      </c>
      <c r="I19" s="35">
        <f t="shared" si="7"/>
        <v>8.989646024210705</v>
      </c>
      <c r="J19" s="35">
        <f t="shared" si="7"/>
        <v>21.627684555945397</v>
      </c>
      <c r="K19" s="35">
        <f t="shared" si="7"/>
        <v>-104.05085543399213</v>
      </c>
      <c r="L19" s="35">
        <f t="shared" si="7"/>
        <v>-0.05500025097242848</v>
      </c>
      <c r="M19" s="35"/>
      <c r="N19" s="35">
        <f>(N17-AVERAGE(N15:N16))/N17*100</f>
        <v>2.882247596108101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-58.45022099882195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8">
        <f>'blk, drift &amp; conc calc'!A150</f>
        <v>5</v>
      </c>
      <c r="B21" s="7" t="str">
        <f>'blk, drift &amp; conc calc'!B150</f>
        <v>jp-1-1</v>
      </c>
      <c r="C21" s="7">
        <f>'blk, drift &amp; conc calc'!C150</f>
        <v>43.8955979484612</v>
      </c>
      <c r="D21" s="7">
        <f>'blk, drift &amp; conc calc'!D150</f>
        <v>0.6171658243224513</v>
      </c>
      <c r="E21" s="7">
        <f>'blk, drift &amp; conc calc'!E150</f>
        <v>8.71743530391794</v>
      </c>
      <c r="F21" s="7">
        <f>'blk, drift &amp; conc calc'!F150</f>
        <v>43.57585828348929</v>
      </c>
      <c r="G21" s="7">
        <f>'blk, drift &amp; conc calc'!G150</f>
        <v>0.12338011677707615</v>
      </c>
      <c r="H21" s="7">
        <f>'blk, drift &amp; conc calc'!H150</f>
        <v>0.5850299395884906</v>
      </c>
      <c r="I21" s="7">
        <f>'blk, drift &amp; conc calc'!I150</f>
        <v>0.05718805677393395</v>
      </c>
      <c r="J21" s="7">
        <f>'blk, drift &amp; conc calc'!J150</f>
        <v>0.005280607287611971</v>
      </c>
      <c r="K21" s="7"/>
      <c r="L21" s="7">
        <f>'blk, drift &amp; conc calc'!L150</f>
        <v>0.004736770418491273</v>
      </c>
      <c r="M21" s="7"/>
      <c r="N21" s="7">
        <f>SUM(C21:L21)</f>
        <v>97.58167285103649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18.690203678869405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8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49.268555906948336</v>
      </c>
      <c r="D22" s="7">
        <f>'blk, drift &amp; conc calc'!D169</f>
        <v>0.7810253606314628</v>
      </c>
      <c r="E22" s="7">
        <f>'blk, drift &amp; conc calc'!E169</f>
        <v>9.385904539252186</v>
      </c>
      <c r="F22" s="7">
        <f>'blk, drift &amp; conc calc'!F169</f>
        <v>48.830789789812144</v>
      </c>
      <c r="G22" s="7">
        <f>'blk, drift &amp; conc calc'!G169</f>
        <v>0.14002528958548352</v>
      </c>
      <c r="H22" s="7">
        <f>'blk, drift &amp; conc calc'!H169</f>
        <v>0.5954808289004614</v>
      </c>
      <c r="I22" s="7">
        <f>'blk, drift &amp; conc calc'!I169</f>
        <v>0.07828792139204147</v>
      </c>
      <c r="J22" s="7">
        <f>'blk, drift &amp; conc calc'!J169</f>
        <v>0.008412911780950638</v>
      </c>
      <c r="K22" s="7">
        <f>'blk, drift &amp; conc calc'!K169</f>
        <v>0.0033412257804096525</v>
      </c>
      <c r="L22" s="7">
        <f>'blk, drift &amp; conc calc'!L169</f>
        <v>0.005203429230106332</v>
      </c>
      <c r="M22" s="7"/>
      <c r="N22" s="7">
        <f>SUM(C22:L22)</f>
        <v>109.09702720331359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15.486139713663865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0"/>
      <c r="B23" s="35" t="s">
        <v>1217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0"/>
      <c r="B24" s="35"/>
      <c r="C24" s="35">
        <f aca="true" t="shared" si="9" ref="C24:L24">C23-AVERAGE(C21:C22)</f>
        <v>-2.761701176771588</v>
      </c>
      <c r="D24" s="35">
        <f t="shared" si="9"/>
        <v>-0.016664068276487476</v>
      </c>
      <c r="E24" s="35">
        <f t="shared" si="9"/>
        <v>-0.3971974101336553</v>
      </c>
      <c r="F24" s="35">
        <f t="shared" si="9"/>
        <v>-0.08749679522504294</v>
      </c>
      <c r="G24" s="35">
        <f t="shared" si="9"/>
        <v>-0.006590257077860401</v>
      </c>
      <c r="H24" s="35">
        <f t="shared" si="9"/>
        <v>-0.021562447410751306</v>
      </c>
      <c r="I24" s="35">
        <f t="shared" si="9"/>
        <v>-0.04602425876751823</v>
      </c>
      <c r="J24" s="35">
        <f t="shared" si="9"/>
        <v>-0.003744798060642806</v>
      </c>
      <c r="K24" s="35">
        <f t="shared" si="9"/>
        <v>-0.0012732514646506539</v>
      </c>
      <c r="L24" s="35">
        <f t="shared" si="9"/>
        <v>0.001233823122978193</v>
      </c>
      <c r="M24" s="35"/>
      <c r="N24" s="35">
        <f>N23-AVERAGE(N21:N22)</f>
        <v>-3.339350027175044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9.848171696266634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0"/>
      <c r="B25" s="35"/>
      <c r="C25" s="35">
        <f aca="true" t="shared" si="11" ref="C25:L25">(C23-AVERAGE(C21:C22))/C23*100</f>
        <v>-6.302321989360796</v>
      </c>
      <c r="D25" s="35">
        <f t="shared" si="11"/>
        <v>-2.441866720036262</v>
      </c>
      <c r="E25" s="35">
        <f t="shared" si="11"/>
        <v>-4.5895045551082685</v>
      </c>
      <c r="F25" s="35">
        <f t="shared" si="11"/>
        <v>-0.1897326806412461</v>
      </c>
      <c r="G25" s="35">
        <f t="shared" si="11"/>
        <v>-5.267467212984403</v>
      </c>
      <c r="H25" s="35">
        <f t="shared" si="11"/>
        <v>-3.791579957156346</v>
      </c>
      <c r="I25" s="35">
        <f t="shared" si="11"/>
        <v>-211.95924467538046</v>
      </c>
      <c r="J25" s="35">
        <f t="shared" si="11"/>
        <v>-120.72355161298253</v>
      </c>
      <c r="K25" s="35">
        <f t="shared" si="11"/>
        <v>-61.56998445037934</v>
      </c>
      <c r="L25" s="35">
        <f t="shared" si="11"/>
        <v>19.887789282098325</v>
      </c>
      <c r="M25" s="35"/>
      <c r="N25" s="35">
        <f>(N23-AVERAGE(N21:N22))/N23*100</f>
        <v>-3.339350027175044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136.02447094290932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8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63.38400322429234</v>
      </c>
      <c r="D27" s="32">
        <f>'blk, drift &amp; conc calc'!D156</f>
        <v>15.47070034780141</v>
      </c>
      <c r="E27" s="32">
        <f>'blk, drift &amp; conc calc'!E156</f>
        <v>6.665647783242083</v>
      </c>
      <c r="F27" s="32">
        <f>'blk, drift &amp; conc calc'!F156</f>
        <v>3.8150087416887453</v>
      </c>
      <c r="G27" s="32">
        <f>'blk, drift &amp; conc calc'!G156</f>
        <v>0.10806366805006823</v>
      </c>
      <c r="H27" s="32">
        <f>'blk, drift &amp; conc calc'!H156</f>
        <v>6.293523409426767</v>
      </c>
      <c r="I27" s="32">
        <f>'blk, drift &amp; conc calc'!I156</f>
        <v>3.1008741698096465</v>
      </c>
      <c r="J27" s="32">
        <f>'blk, drift &amp; conc calc'!J156</f>
        <v>1.3635441427993094</v>
      </c>
      <c r="K27" s="32">
        <f>'blk, drift &amp; conc calc'!K156</f>
        <v>0.12129050427030691</v>
      </c>
      <c r="L27" s="32">
        <f>'blk, drift &amp; conc calc'!L156</f>
        <v>0.7134875303133954</v>
      </c>
      <c r="M27" s="7"/>
      <c r="N27" s="7">
        <f>SUM(C27:L27)</f>
        <v>101.03614352169407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11.120196721784907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8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61.357807104470595</v>
      </c>
      <c r="D28" s="32">
        <f>'blk, drift &amp; conc calc'!D173</f>
        <v>16.024984185373025</v>
      </c>
      <c r="E28" s="32">
        <f>'blk, drift &amp; conc calc'!E173</f>
        <v>6.038034620747176</v>
      </c>
      <c r="F28" s="32">
        <f>'blk, drift &amp; conc calc'!F173</f>
        <v>3.8556217750652637</v>
      </c>
      <c r="G28" s="32">
        <f>'blk, drift &amp; conc calc'!G173</f>
        <v>0.09940327544989908</v>
      </c>
      <c r="H28" s="32">
        <f>'blk, drift &amp; conc calc'!H173</f>
        <v>6.371265740207902</v>
      </c>
      <c r="I28" s="32">
        <f>'blk, drift &amp; conc calc'!I173</f>
        <v>3.4454479950346495</v>
      </c>
      <c r="J28" s="32">
        <f>'blk, drift &amp; conc calc'!J173</f>
        <v>1.4600892471277318</v>
      </c>
      <c r="K28" s="32">
        <f>'blk, drift &amp; conc calc'!K173</f>
        <v>0.10539489791753953</v>
      </c>
      <c r="L28" s="32">
        <f>'blk, drift &amp; conc calc'!L173</f>
        <v>0.6851723401083681</v>
      </c>
      <c r="M28" s="7"/>
      <c r="N28" s="7">
        <f>SUM(C28:L28)</f>
        <v>99.44322118150214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17.165516299446136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9"/>
      <c r="B29" s="35" t="s">
        <v>1168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0"/>
      <c r="B30" s="35"/>
      <c r="C30" s="35">
        <f>C29-AVERAGE(C27:C28)</f>
        <v>-0.044811680245729235</v>
      </c>
      <c r="D30" s="35">
        <f aca="true" t="shared" si="13" ref="D30:L30">D29-AVERAGE(D27:D28)</f>
        <v>-0.17382565163375396</v>
      </c>
      <c r="E30" s="35">
        <f t="shared" si="13"/>
        <v>0.25410414882110643</v>
      </c>
      <c r="F30" s="35">
        <f t="shared" si="13"/>
        <v>-0.111964242462681</v>
      </c>
      <c r="G30" s="35">
        <f t="shared" si="13"/>
        <v>0.00036021256590064443</v>
      </c>
      <c r="H30" s="35">
        <f t="shared" si="13"/>
        <v>-0.08677351586427484</v>
      </c>
      <c r="I30" s="35">
        <f t="shared" si="13"/>
        <v>-0.08028749619454256</v>
      </c>
      <c r="J30" s="35">
        <f t="shared" si="13"/>
        <v>-0.0005465518347043119</v>
      </c>
      <c r="K30" s="35">
        <f t="shared" si="13"/>
        <v>0.0027617929507169764</v>
      </c>
      <c r="L30" s="35">
        <f t="shared" si="13"/>
        <v>0.0013006322998779796</v>
      </c>
      <c r="M30" s="35"/>
      <c r="N30" s="35">
        <f>N29-AVERAGE(N27:N28)</f>
        <v>-0.23968235159810547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-7.8571434893844785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0"/>
      <c r="B31" s="35"/>
      <c r="C31" s="35">
        <f aca="true" t="shared" si="15" ref="C31:L31">(C29-AVERAGE(C27:C28))/C29*100</f>
        <v>-0.07189874696243466</v>
      </c>
      <c r="D31" s="35">
        <f t="shared" si="15"/>
        <v>-1.1161260189414108</v>
      </c>
      <c r="E31" s="35">
        <f t="shared" si="15"/>
        <v>3.8465978043510205</v>
      </c>
      <c r="F31" s="35">
        <f t="shared" si="15"/>
        <v>-3.0070826517329183</v>
      </c>
      <c r="G31" s="35">
        <f t="shared" si="15"/>
        <v>0.3460465140301287</v>
      </c>
      <c r="H31" s="35">
        <f t="shared" si="15"/>
        <v>-1.3893496746794387</v>
      </c>
      <c r="I31" s="35">
        <f t="shared" si="15"/>
        <v>-2.5145842460177885</v>
      </c>
      <c r="J31" s="35">
        <f t="shared" si="15"/>
        <v>-0.03872765518106936</v>
      </c>
      <c r="K31" s="35">
        <f t="shared" si="15"/>
        <v>2.3787132216045954</v>
      </c>
      <c r="L31" s="35">
        <f t="shared" si="15"/>
        <v>0.18563739011544134</v>
      </c>
      <c r="M31" s="35"/>
      <c r="N31" s="35">
        <f>(N29-AVERAGE(N27:N28))/N29*100</f>
        <v>-0.23968235159810544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-35.714288588111266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1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42.43163141018189</v>
      </c>
      <c r="D33" s="7">
        <f>'blk, drift &amp; conc calc'!D158</f>
        <v>0.1659432136830514</v>
      </c>
      <c r="E33" s="7">
        <f>'blk, drift &amp; conc calc'!E158</f>
        <v>8.58939023690759</v>
      </c>
      <c r="F33" s="7">
        <f>'blk, drift &amp; conc calc'!F158</f>
        <v>47.47119910714965</v>
      </c>
      <c r="G33" s="7">
        <f>'blk, drift &amp; conc calc'!G158</f>
        <v>0.11932195016316466</v>
      </c>
      <c r="H33" s="7">
        <f>'blk, drift &amp; conc calc'!H158</f>
        <v>0.06170739115737619</v>
      </c>
      <c r="I33" s="7">
        <f>'blk, drift &amp; conc calc'!I158</f>
        <v>0.038225784883777175</v>
      </c>
      <c r="J33" s="7">
        <f>'blk, drift &amp; conc calc'!J158</f>
        <v>0.0027550394494198537</v>
      </c>
      <c r="K33" s="7">
        <f>'blk, drift &amp; conc calc'!K158</f>
        <v>-0.0001101682648543499</v>
      </c>
      <c r="L33" s="7">
        <f>'blk, drift &amp; conc calc'!L158</f>
        <v>0.004735063794799933</v>
      </c>
      <c r="N33" s="7">
        <f>SUM(C33:L33)</f>
        <v>98.88479902910586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17.302718367580457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8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36.25209449351915</v>
      </c>
      <c r="D34" s="7">
        <f>'blk, drift &amp; conc calc'!D175</f>
        <v>0.1578233452441922</v>
      </c>
      <c r="E34" s="7">
        <f>'blk, drift &amp; conc calc'!E175</f>
        <v>7.223227376754588</v>
      </c>
      <c r="F34" s="7">
        <f>'blk, drift &amp; conc calc'!F175</f>
        <v>41.35144779091471</v>
      </c>
      <c r="G34" s="7">
        <f>'blk, drift &amp; conc calc'!G175</f>
        <v>0.10899250456774981</v>
      </c>
      <c r="H34" s="7">
        <f>'blk, drift &amp; conc calc'!H175</f>
        <v>0.06478485789285293</v>
      </c>
      <c r="I34" s="7">
        <f>'blk, drift &amp; conc calc'!I175</f>
        <v>0.04129238542959518</v>
      </c>
      <c r="J34" s="7">
        <f>'blk, drift &amp; conc calc'!J175</f>
        <v>0.004480763401473546</v>
      </c>
      <c r="K34" s="7">
        <f>'blk, drift &amp; conc calc'!K175</f>
        <v>-0.00605672365317671</v>
      </c>
      <c r="L34" s="7">
        <f>'blk, drift &amp; conc calc'!L175</f>
        <v>0.005569127479630283</v>
      </c>
      <c r="N34" s="7">
        <f>SUM(C34:L34)</f>
        <v>85.20365592155078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8.40109346294423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0"/>
      <c r="B35" s="35" t="s">
        <v>1063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-1.69040524142995</v>
      </c>
      <c r="D36" s="35">
        <f t="shared" si="17"/>
        <v>0.02561414766470585</v>
      </c>
      <c r="E36" s="35">
        <f t="shared" si="17"/>
        <v>0.16175658676889704</v>
      </c>
      <c r="F36" s="35">
        <f t="shared" si="17"/>
        <v>2.5252722046149927</v>
      </c>
      <c r="G36" s="35">
        <f t="shared" si="17"/>
        <v>0.0016616464775241063</v>
      </c>
      <c r="H36" s="35">
        <f t="shared" si="17"/>
        <v>0.10968603741693292</v>
      </c>
      <c r="I36" s="35">
        <f t="shared" si="17"/>
        <v>-0.028143818497053108</v>
      </c>
      <c r="J36" s="35">
        <f t="shared" si="17"/>
        <v>0.007326926937304212</v>
      </c>
      <c r="K36" s="35">
        <f t="shared" si="17"/>
        <v>0.002126561542199163</v>
      </c>
      <c r="L36" s="35">
        <f t="shared" si="17"/>
        <v>0.00030591939856209997</v>
      </c>
      <c r="M36" s="35"/>
      <c r="N36" s="35">
        <f>N35-N33</f>
        <v>1.1152009708941364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-13.802718367580457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-4.149127064630352</v>
      </c>
      <c r="D37" s="35">
        <f t="shared" si="19"/>
        <v>13.371528760100945</v>
      </c>
      <c r="E37" s="35">
        <f t="shared" si="19"/>
        <v>1.8484044437611287</v>
      </c>
      <c r="F37" s="35">
        <f t="shared" si="19"/>
        <v>5.050900870319566</v>
      </c>
      <c r="G37" s="35">
        <f t="shared" si="19"/>
        <v>1.37344774305153</v>
      </c>
      <c r="H37" s="35">
        <f t="shared" si="19"/>
        <v>63.99664113690192</v>
      </c>
      <c r="I37" s="35">
        <f t="shared" si="19"/>
        <v>-279.1500925267207</v>
      </c>
      <c r="J37" s="35">
        <f t="shared" si="19"/>
        <v>72.67359021303929</v>
      </c>
      <c r="K37" s="35">
        <f t="shared" si="19"/>
        <v>105.46362984305419</v>
      </c>
      <c r="L37" s="35">
        <f t="shared" si="19"/>
        <v>6.068645477035803</v>
      </c>
      <c r="M37" s="35"/>
      <c r="N37" s="35">
        <f>(N35-N33)/N35*100</f>
        <v>1.1152009708941364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-394.3633819308702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7" customFormat="1" ht="11.25">
      <c r="A38" s="162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8">
        <f>'blk, drift &amp; conc calc'!A166</f>
        <v>21</v>
      </c>
      <c r="B39" s="7" t="str">
        <f>'blk, drift &amp; conc calc'!B166</f>
        <v>bhvo2-1  unignited</v>
      </c>
      <c r="C39" s="7">
        <f>'blk, drift &amp; conc calc'!C166</f>
        <v>47.267053917671454</v>
      </c>
      <c r="D39" s="7">
        <f>'blk, drift &amp; conc calc'!D166</f>
        <v>13.475465566700134</v>
      </c>
      <c r="E39" s="7">
        <f>'blk, drift &amp; conc calc'!E166</f>
        <v>11.65694949596319</v>
      </c>
      <c r="F39" s="7">
        <f>'blk, drift &amp; conc calc'!F166</f>
        <v>6.9664357742129885</v>
      </c>
      <c r="G39" s="7">
        <f>'blk, drift &amp; conc calc'!G166</f>
        <v>0.15351347219232647</v>
      </c>
      <c r="H39" s="7">
        <f>'blk, drift &amp; conc calc'!H166</f>
        <v>12.254488997790114</v>
      </c>
      <c r="I39" s="7">
        <f>'blk, drift &amp; conc calc'!I166</f>
        <v>1.9356429548265237</v>
      </c>
      <c r="J39" s="7">
        <f>'blk, drift &amp; conc calc'!J166</f>
        <v>0.48416288821820613</v>
      </c>
      <c r="K39" s="7">
        <f>'blk, drift &amp; conc calc'!K166</f>
        <v>0.17164723616473473</v>
      </c>
      <c r="L39" s="7">
        <f>'blk, drift &amp; conc calc'!L166</f>
        <v>2.825074672866252</v>
      </c>
      <c r="M39" s="7"/>
      <c r="N39" s="7">
        <f>SUM(C39:L39)</f>
        <v>97.19043497660591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17.673633814844646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8">
        <f>'blk, drift &amp; conc calc'!A176</f>
        <v>31</v>
      </c>
      <c r="B40" s="7" t="str">
        <f>'blk, drift &amp; conc calc'!B176</f>
        <v>bhvo2-2  unignited</v>
      </c>
      <c r="C40" s="7">
        <f>'blk, drift &amp; conc calc'!C176</f>
        <v>46.943756448440176</v>
      </c>
      <c r="D40" s="7">
        <f>'blk, drift &amp; conc calc'!D176</f>
        <v>16.054925380109967</v>
      </c>
      <c r="E40" s="7">
        <f>'blk, drift &amp; conc calc'!E176</f>
        <v>11.468308652511638</v>
      </c>
      <c r="F40" s="7">
        <f>'blk, drift &amp; conc calc'!F176</f>
        <v>6.579374203288671</v>
      </c>
      <c r="G40" s="7">
        <f>'blk, drift &amp; conc calc'!G176</f>
        <v>0.15282813892410574</v>
      </c>
      <c r="H40" s="7">
        <f>'blk, drift &amp; conc calc'!H176</f>
        <v>12.896769632275687</v>
      </c>
      <c r="I40" s="7">
        <f>'blk, drift &amp; conc calc'!I176</f>
        <v>2.436571125867729</v>
      </c>
      <c r="J40" s="7">
        <f>'blk, drift &amp; conc calc'!J176</f>
        <v>0.6098983622352738</v>
      </c>
      <c r="K40" s="7">
        <f>'blk, drift &amp; conc calc'!K176</f>
        <v>0.1461327483630351</v>
      </c>
      <c r="L40" s="7">
        <f>'blk, drift &amp; conc calc'!L176</f>
        <v>2.678443001727893</v>
      </c>
      <c r="M40" s="7"/>
      <c r="N40" s="7">
        <f>SUM(C40:L40)</f>
        <v>99.96700769374418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12.05820431734455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0"/>
      <c r="B41" s="35" t="s">
        <v>1043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-3.4454051830558186</v>
      </c>
      <c r="D42" s="35">
        <f t="shared" si="21"/>
        <v>2.724804526594948</v>
      </c>
      <c r="E42" s="35">
        <f t="shared" si="21"/>
        <v>3.4973709257625867</v>
      </c>
      <c r="F42" s="35">
        <f t="shared" si="21"/>
        <v>1.0770950112491704</v>
      </c>
      <c r="G42" s="35">
        <f t="shared" si="21"/>
        <v>0.035829194441783896</v>
      </c>
      <c r="H42" s="35">
        <f t="shared" si="21"/>
        <v>-0.6756293150329</v>
      </c>
      <c r="I42" s="35">
        <f t="shared" si="21"/>
        <v>-0.9861070403471264</v>
      </c>
      <c r="J42" s="35">
        <f t="shared" si="21"/>
        <v>-0.30703062522673996</v>
      </c>
      <c r="K42" s="35">
        <f t="shared" si="21"/>
        <v>-0.10288999226388493</v>
      </c>
      <c r="L42" s="35">
        <f t="shared" si="21"/>
        <v>-1.1517588372970722</v>
      </c>
      <c r="M42" s="35"/>
      <c r="N42" s="35">
        <f>N41-N39</f>
        <v>2.809565023394086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24.176366185155356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-7.89144567809395</v>
      </c>
      <c r="D43" s="35">
        <f t="shared" si="23"/>
        <v>15.579213988536008</v>
      </c>
      <c r="E43" s="35">
        <f t="shared" si="23"/>
        <v>23.222914513695795</v>
      </c>
      <c r="F43" s="35">
        <f t="shared" si="23"/>
        <v>13.720955557314273</v>
      </c>
      <c r="G43" s="35">
        <f t="shared" si="23"/>
        <v>18.957245736393595</v>
      </c>
      <c r="H43" s="35">
        <f t="shared" si="23"/>
        <v>-5.6775572691840335</v>
      </c>
      <c r="I43" s="35">
        <f t="shared" si="23"/>
        <v>-82.17558669559388</v>
      </c>
      <c r="J43" s="35">
        <f t="shared" si="23"/>
        <v>-127.92942717780834</v>
      </c>
      <c r="K43" s="35">
        <f t="shared" si="23"/>
        <v>-183.73212904265165</v>
      </c>
      <c r="L43" s="35">
        <f t="shared" si="23"/>
        <v>-71.98492733106701</v>
      </c>
      <c r="M43" s="35"/>
      <c r="N43" s="35">
        <f>(N41-N39)/N41*100</f>
        <v>2.809565023394086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57.76909482713346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8">
        <f>'blk, drift &amp; conc calc'!A153</f>
        <v>8</v>
      </c>
      <c r="B45" s="40" t="str">
        <f>'blk, drift &amp; conc calc'!B153</f>
        <v>83r2  32-42</v>
      </c>
      <c r="C45" s="32">
        <f>'blk, drift &amp; conc calc'!C153</f>
        <v>47.31151645125222</v>
      </c>
      <c r="D45" s="32">
        <f>'blk, drift &amp; conc calc'!D153</f>
        <v>14.163134626063272</v>
      </c>
      <c r="E45" s="32">
        <f>'blk, drift &amp; conc calc'!E153</f>
        <v>7.051546458139065</v>
      </c>
      <c r="F45" s="32">
        <f>'blk, drift &amp; conc calc'!F153</f>
        <v>21.20237262126354</v>
      </c>
      <c r="G45" s="32">
        <f>'blk, drift &amp; conc calc'!G153</f>
        <v>0.11444929425248965</v>
      </c>
      <c r="H45" s="32">
        <f>'blk, drift &amp; conc calc'!H153</f>
        <v>10.588639111265701</v>
      </c>
      <c r="I45" s="32">
        <f>'blk, drift &amp; conc calc'!I153</f>
        <v>0.7235034089105744</v>
      </c>
      <c r="J45" s="32">
        <f>'blk, drift &amp; conc calc'!J153</f>
        <v>0.04198839753923436</v>
      </c>
      <c r="K45" s="7">
        <f>'blk, drift &amp; conc calc'!K153</f>
        <v>0.00964491994421839</v>
      </c>
      <c r="L45" s="32">
        <f>'blk, drift &amp; conc calc'!L153</f>
        <v>0.1853867552388032</v>
      </c>
      <c r="M45" s="107"/>
      <c r="N45" s="7">
        <f>SUM(C45:L45)</f>
        <v>101.39218204386913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18.153898078012052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8">
        <f>'blk, drift &amp; conc calc'!A161</f>
        <v>16</v>
      </c>
      <c r="B46" s="7" t="str">
        <f>'blk, drift &amp; conc calc'!B161</f>
        <v>159r1  110-117</v>
      </c>
      <c r="C46" s="7">
        <f>'blk, drift &amp; conc calc'!C161</f>
        <v>46.9901448737524</v>
      </c>
      <c r="D46" s="7">
        <f>'blk, drift &amp; conc calc'!D161</f>
        <v>15.60740672236558</v>
      </c>
      <c r="E46" s="7">
        <f>'blk, drift &amp; conc calc'!E161</f>
        <v>6.732151315976005</v>
      </c>
      <c r="F46" s="7">
        <f>'blk, drift &amp; conc calc'!F161</f>
        <v>10.784425641926873</v>
      </c>
      <c r="G46" s="7">
        <f>'blk, drift &amp; conc calc'!G161</f>
        <v>0.11373442004157357</v>
      </c>
      <c r="H46" s="7">
        <f>'blk, drift &amp; conc calc'!H161</f>
        <v>13.909344269838936</v>
      </c>
      <c r="I46" s="7">
        <f>'blk, drift &amp; conc calc'!I161</f>
        <v>1.4815487309761803</v>
      </c>
      <c r="J46" s="7">
        <f>'blk, drift &amp; conc calc'!J161</f>
        <v>0.012395223634747703</v>
      </c>
      <c r="K46" s="7">
        <f>'blk, drift &amp; conc calc'!K161</f>
        <v>-0.0029619331134064586</v>
      </c>
      <c r="L46" s="7">
        <f>'blk, drift &amp; conc calc'!L161</f>
        <v>0.3396704326167725</v>
      </c>
      <c r="M46" s="107"/>
      <c r="N46" s="35">
        <f>SUM(C46:L46)</f>
        <v>95.96785969801566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-0.3213715774998178</v>
      </c>
      <c r="D47" s="7">
        <f aca="true" t="shared" si="25" ref="D47:L47">D46-D45</f>
        <v>1.4442720963023081</v>
      </c>
      <c r="E47" s="7">
        <f t="shared" si="25"/>
        <v>-0.3193951421630601</v>
      </c>
      <c r="F47" s="7">
        <f t="shared" si="25"/>
        <v>-10.417946979336666</v>
      </c>
      <c r="G47" s="7">
        <f t="shared" si="25"/>
        <v>-0.0007148742109160805</v>
      </c>
      <c r="H47" s="7">
        <f t="shared" si="25"/>
        <v>3.320705158573235</v>
      </c>
      <c r="I47" s="7">
        <f t="shared" si="25"/>
        <v>0.7580453220656059</v>
      </c>
      <c r="J47" s="7">
        <f t="shared" si="25"/>
        <v>-0.02959317390448666</v>
      </c>
      <c r="K47" s="7">
        <f t="shared" si="25"/>
        <v>-0.012606853057624847</v>
      </c>
      <c r="L47" s="7">
        <f t="shared" si="25"/>
        <v>0.15428367737796927</v>
      </c>
      <c r="M47" s="107"/>
      <c r="N47" s="35">
        <f>N46-N45</f>
        <v>-5.424322345853469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25.846101921987948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-0.6839127190674582</v>
      </c>
      <c r="D48" s="7">
        <f t="shared" si="27"/>
        <v>9.253760871321761</v>
      </c>
      <c r="E48" s="7">
        <f t="shared" si="27"/>
        <v>-4.744325063001874</v>
      </c>
      <c r="F48" s="7">
        <f t="shared" si="27"/>
        <v>-96.60177857626985</v>
      </c>
      <c r="G48" s="7">
        <f t="shared" si="27"/>
        <v>-0.6285469347403988</v>
      </c>
      <c r="H48" s="7">
        <f t="shared" si="27"/>
        <v>23.873915938466357</v>
      </c>
      <c r="I48" s="7">
        <f t="shared" si="27"/>
        <v>51.16573665222176</v>
      </c>
      <c r="J48" s="7">
        <f t="shared" si="27"/>
        <v>-238.7465912396103</v>
      </c>
      <c r="K48" s="7">
        <f t="shared" si="27"/>
        <v>425.6292284441887</v>
      </c>
      <c r="L48" s="7">
        <f t="shared" si="27"/>
        <v>45.4215800266717</v>
      </c>
      <c r="M48" s="107"/>
      <c r="N48" s="35">
        <f>(N46-N45)/N46*100</f>
        <v>-5.652228113581268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58.741140731790786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3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8">
        <f>'blk, drift &amp; conc calc'!A160</f>
        <v>15</v>
      </c>
      <c r="B50" s="7" t="str">
        <f>'blk, drift &amp; conc calc'!B160</f>
        <v>158r3  42-57</v>
      </c>
      <c r="C50" s="7">
        <f>'blk, drift &amp; conc calc'!C160</f>
        <v>49.97114019463703</v>
      </c>
      <c r="D50" s="7">
        <f>'blk, drift &amp; conc calc'!D160</f>
        <v>18.09535729575975</v>
      </c>
      <c r="E50" s="7">
        <f>'blk, drift &amp; conc calc'!E160</f>
        <v>5.748811875947887</v>
      </c>
      <c r="F50" s="7">
        <f>'blk, drift &amp; conc calc'!F160</f>
        <v>7.811528159363187</v>
      </c>
      <c r="G50" s="7">
        <f>'blk, drift &amp; conc calc'!G160</f>
        <v>0.09753410896977963</v>
      </c>
      <c r="H50" s="7">
        <f>'blk, drift &amp; conc calc'!H160</f>
        <v>13.155208127241785</v>
      </c>
      <c r="I50" s="7">
        <f>'blk, drift &amp; conc calc'!I160</f>
        <v>2.1795042009849843</v>
      </c>
      <c r="J50" s="7">
        <f>'blk, drift &amp; conc calc'!J160</f>
        <v>0.02862133460092431</v>
      </c>
      <c r="K50" s="7">
        <f>'[1]Compar'!K50</f>
        <v>0.020084904120448346</v>
      </c>
      <c r="L50" s="7">
        <f>'blk, drift &amp; conc calc'!L160</f>
        <v>0.3275459583022686</v>
      </c>
      <c r="M50" s="107"/>
      <c r="N50" s="7">
        <f>SUM(C50:L50)</f>
        <v>97.43533615992807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17.79248221426134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8">
        <f>'blk, drift &amp; conc calc'!A171</f>
        <v>26</v>
      </c>
      <c r="B51" s="7" t="str">
        <f>'blk, drift &amp; conc calc'!B171</f>
        <v>166r3  45-55</v>
      </c>
      <c r="C51" s="7">
        <f>'blk, drift &amp; conc calc'!C171</f>
        <v>55.85909440202578</v>
      </c>
      <c r="D51" s="7">
        <f>'blk, drift &amp; conc calc'!D171</f>
        <v>18.680452569098925</v>
      </c>
      <c r="E51" s="7">
        <f>'blk, drift &amp; conc calc'!E171</f>
        <v>5.688903136187471</v>
      </c>
      <c r="F51" s="7">
        <f>'blk, drift &amp; conc calc'!F171</f>
        <v>9.035774768004213</v>
      </c>
      <c r="G51" s="7">
        <f>'blk, drift &amp; conc calc'!G171</f>
        <v>0.116211905794249</v>
      </c>
      <c r="H51" s="7">
        <f>'blk, drift &amp; conc calc'!H171</f>
        <v>13.964349406044448</v>
      </c>
      <c r="I51" s="7">
        <f>'blk, drift &amp; conc calc'!I171</f>
        <v>2.383902761865917</v>
      </c>
      <c r="J51" s="7">
        <f>'blk, drift &amp; conc calc'!J171</f>
        <v>0.014918110274265463</v>
      </c>
      <c r="K51" s="7">
        <f>'[1]Compar'!K51</f>
        <v>0.05458348547527615</v>
      </c>
      <c r="L51" s="7">
        <f>'blk, drift &amp; conc calc'!L171</f>
        <v>0.28043699124795646</v>
      </c>
      <c r="M51" s="107"/>
      <c r="N51" s="7">
        <f>SUM(C51:L51)</f>
        <v>106.0786275360185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16.943325941932393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4"/>
      <c r="B52" s="107" t="s">
        <v>1062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3"/>
      <c r="B53" s="107"/>
      <c r="C53" s="107">
        <f aca="true" t="shared" si="29" ref="C53:L53">C52-AVERAGE(C50:C51)</f>
        <v>-3.57853759854585</v>
      </c>
      <c r="D53" s="107">
        <f t="shared" si="29"/>
        <v>-10.453666190470793</v>
      </c>
      <c r="E53" s="107">
        <f t="shared" si="29"/>
        <v>2.998306539679284</v>
      </c>
      <c r="F53" s="107">
        <f t="shared" si="29"/>
        <v>16.28931315390029</v>
      </c>
      <c r="G53" s="107">
        <f t="shared" si="29"/>
        <v>0.0405537259989721</v>
      </c>
      <c r="H53" s="107">
        <f t="shared" si="29"/>
        <v>-5.9717694742914365</v>
      </c>
      <c r="I53" s="107">
        <f t="shared" si="29"/>
        <v>-1.4407009796384602</v>
      </c>
      <c r="J53" s="107">
        <f t="shared" si="29"/>
        <v>-0.021769722437594886</v>
      </c>
      <c r="K53" s="107">
        <f t="shared" si="29"/>
        <v>-0.03733419479786225</v>
      </c>
      <c r="L53" s="107">
        <f t="shared" si="29"/>
        <v>0.41862289263017693</v>
      </c>
      <c r="M53" s="107"/>
      <c r="N53" s="35">
        <f>N52-N50</f>
        <v>2.5646638400719297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10.20751778573866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3"/>
      <c r="B54" s="107"/>
      <c r="C54" s="107">
        <f aca="true" t="shared" si="31" ref="C54:L54">(C52-AVERAGE(C50:C51))/C52*100</f>
        <v>-7.253315127074778</v>
      </c>
      <c r="D54" s="107">
        <f t="shared" si="31"/>
        <v>-131.7538648690868</v>
      </c>
      <c r="E54" s="107">
        <f t="shared" si="31"/>
        <v>34.395435533212606</v>
      </c>
      <c r="F54" s="107">
        <f t="shared" si="31"/>
        <v>65.91403907206653</v>
      </c>
      <c r="G54" s="107">
        <f t="shared" si="31"/>
        <v>27.507715235181564</v>
      </c>
      <c r="H54" s="107">
        <f t="shared" si="31"/>
        <v>-78.70008119666736</v>
      </c>
      <c r="I54" s="107">
        <f t="shared" si="31"/>
        <v>-171.3075735895208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57.93171455105954</v>
      </c>
      <c r="M54" s="107"/>
      <c r="N54" s="35">
        <f>(N52-N50)/N52*100</f>
        <v>2.5646638400719297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36.455420663352356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3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3">
        <f>'blk, drift &amp; conc calc'!A176</f>
        <v>31</v>
      </c>
      <c r="B56" s="107" t="str">
        <f>'blk, drift &amp; conc calc'!B176</f>
        <v>bhvo2-2  unignited</v>
      </c>
      <c r="C56" s="107">
        <f>'blk, drift &amp; conc calc'!C176</f>
        <v>46.943756448440176</v>
      </c>
      <c r="D56" s="107">
        <f>'blk, drift &amp; conc calc'!D176</f>
        <v>16.054925380109967</v>
      </c>
      <c r="E56" s="107">
        <f>'blk, drift &amp; conc calc'!E176</f>
        <v>11.468308652511638</v>
      </c>
      <c r="F56" s="107">
        <f>'blk, drift &amp; conc calc'!F176</f>
        <v>6.579374203288671</v>
      </c>
      <c r="G56" s="107">
        <f>'blk, drift &amp; conc calc'!G176</f>
        <v>0.15282813892410574</v>
      </c>
      <c r="H56" s="107">
        <f>'blk, drift &amp; conc calc'!H176</f>
        <v>12.896769632275687</v>
      </c>
      <c r="I56" s="107">
        <f>'blk, drift &amp; conc calc'!I176</f>
        <v>2.436571125867729</v>
      </c>
      <c r="J56" s="107">
        <f>'blk, drift &amp; conc calc'!J176</f>
        <v>0.6098983622352738</v>
      </c>
      <c r="K56" s="107">
        <f>'[1]Compar'!K56</f>
        <v>0.11302949753552384</v>
      </c>
      <c r="L56" s="107">
        <f>'blk, drift &amp; conc calc'!L176</f>
        <v>2.678443001727893</v>
      </c>
      <c r="M56" s="119"/>
      <c r="N56" s="7">
        <f>SUM(C56:L56)</f>
        <v>99.93390444291667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9.827425781654874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3"/>
      <c r="B57" s="119" t="s">
        <v>1218</v>
      </c>
      <c r="C57" s="165">
        <v>49.780526735834</v>
      </c>
      <c r="D57" s="165">
        <v>13.467677573822826</v>
      </c>
      <c r="E57" s="165">
        <v>12.270550678371908</v>
      </c>
      <c r="F57" s="165">
        <v>7.21268954509178</v>
      </c>
      <c r="G57" s="165">
        <v>0.1695929768555467</v>
      </c>
      <c r="H57" s="165">
        <v>11.37270550678372</v>
      </c>
      <c r="I57" s="165">
        <v>2.214684756584198</v>
      </c>
      <c r="J57" s="165">
        <v>0.5187549880287311</v>
      </c>
      <c r="K57" s="165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3"/>
      <c r="B58" s="119"/>
      <c r="C58" s="107">
        <f aca="true" t="shared" si="33" ref="C58:L58">C57-AVERAGE(C55:C56)</f>
        <v>2.8367702873938256</v>
      </c>
      <c r="D58" s="107">
        <f t="shared" si="33"/>
        <v>-2.5872478062871416</v>
      </c>
      <c r="E58" s="107">
        <f t="shared" si="33"/>
        <v>0.80224202586027</v>
      </c>
      <c r="F58" s="107">
        <f t="shared" si="33"/>
        <v>0.633315341803109</v>
      </c>
      <c r="G58" s="107">
        <f t="shared" si="33"/>
        <v>0.016764837931440957</v>
      </c>
      <c r="H58" s="107">
        <f t="shared" si="33"/>
        <v>-1.5240641254919662</v>
      </c>
      <c r="I58" s="107">
        <f t="shared" si="33"/>
        <v>-0.2218863692835309</v>
      </c>
      <c r="J58" s="107">
        <f t="shared" si="33"/>
        <v>-0.09114337420654273</v>
      </c>
      <c r="K58" s="107">
        <f t="shared" si="33"/>
        <v>0.15632405394093274</v>
      </c>
      <c r="L58" s="107">
        <f t="shared" si="33"/>
        <v>0.04502068542294513</v>
      </c>
      <c r="M58" s="119"/>
    </row>
    <row r="59" spans="1:13" ht="11.25">
      <c r="A59" s="163"/>
      <c r="B59" s="119"/>
      <c r="C59" s="107">
        <f aca="true" t="shared" si="34" ref="C59:L59">(C57-AVERAGE(C55:C56))/C57*100</f>
        <v>5.698554180528197</v>
      </c>
      <c r="D59" s="107">
        <f t="shared" si="34"/>
        <v>-19.210794081646153</v>
      </c>
      <c r="E59" s="107">
        <f t="shared" si="34"/>
        <v>6.537946396116542</v>
      </c>
      <c r="F59" s="107">
        <f t="shared" si="34"/>
        <v>8.780571211942414</v>
      </c>
      <c r="G59" s="107">
        <f t="shared" si="34"/>
        <v>9.885337377927303</v>
      </c>
      <c r="H59" s="107">
        <f t="shared" si="34"/>
        <v>-13.401069117483743</v>
      </c>
      <c r="I59" s="107">
        <f t="shared" si="34"/>
        <v>-10.018869214856368</v>
      </c>
      <c r="J59" s="107">
        <f t="shared" si="34"/>
        <v>-17.569638135507386</v>
      </c>
      <c r="K59" s="107">
        <f t="shared" si="34"/>
        <v>58.03675247051516</v>
      </c>
      <c r="L59" s="107">
        <f t="shared" si="34"/>
        <v>1.6530672186066007</v>
      </c>
      <c r="M59" s="119"/>
    </row>
    <row r="62" ht="11.25">
      <c r="B62" s="1" t="s">
        <v>1202</v>
      </c>
    </row>
    <row r="63" spans="2:25" ht="11.25">
      <c r="B63" s="1" t="s">
        <v>1061</v>
      </c>
      <c r="C63" s="1" t="s">
        <v>1191</v>
      </c>
      <c r="D63" s="1" t="s">
        <v>1195</v>
      </c>
      <c r="E63" s="1" t="s">
        <v>1192</v>
      </c>
      <c r="F63" s="1" t="s">
        <v>1067</v>
      </c>
      <c r="G63" s="1" t="s">
        <v>1066</v>
      </c>
      <c r="H63" s="1" t="s">
        <v>1068</v>
      </c>
      <c r="I63" s="1" t="s">
        <v>1196</v>
      </c>
      <c r="J63" s="1" t="s">
        <v>1288</v>
      </c>
      <c r="K63" s="1" t="s">
        <v>1163</v>
      </c>
      <c r="L63" s="7" t="s">
        <v>1289</v>
      </c>
      <c r="N63" s="1" t="s">
        <v>1161</v>
      </c>
      <c r="O63" s="1" t="s">
        <v>1072</v>
      </c>
      <c r="P63" s="1" t="s">
        <v>1235</v>
      </c>
      <c r="Q63" s="1" t="s">
        <v>1237</v>
      </c>
      <c r="R63" s="1" t="s">
        <v>1240</v>
      </c>
      <c r="S63" s="1" t="s">
        <v>1233</v>
      </c>
      <c r="T63" s="1" t="s">
        <v>1234</v>
      </c>
      <c r="U63" s="1" t="s">
        <v>1075</v>
      </c>
      <c r="V63" s="1" t="s">
        <v>1074</v>
      </c>
      <c r="W63" s="1" t="s">
        <v>1239</v>
      </c>
      <c r="X63" s="1" t="s">
        <v>1236</v>
      </c>
      <c r="Y63" s="1" t="s">
        <v>1287</v>
      </c>
    </row>
    <row r="64" spans="2:25" ht="11.25">
      <c r="B64" s="1" t="s">
        <v>1063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1217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1190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1065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1168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1218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1162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1064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1062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1169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B25">
      <selection activeCell="J41" sqref="J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1275</v>
      </c>
      <c r="E1" s="124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24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1209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1214</v>
      </c>
      <c r="E4" s="39"/>
    </row>
    <row r="5" spans="1:21" ht="11.25">
      <c r="A5" s="1" t="str">
        <f>'blk, drift &amp; conc calc'!B77</f>
        <v>blank-1</v>
      </c>
      <c r="B5" s="1">
        <f>'blk, drift &amp; conc calc'!C77</f>
        <v>-327.80844596387567</v>
      </c>
      <c r="C5" s="1">
        <f>'blk, drift &amp; conc calc'!D77</f>
        <v>3577.285573592937</v>
      </c>
      <c r="D5" s="1">
        <f>'blk, drift &amp; conc calc'!E77</f>
        <v>-589.2279819329207</v>
      </c>
      <c r="E5" s="39">
        <f>'blk, drift &amp; conc calc'!F77</f>
        <v>296.5050318947311</v>
      </c>
      <c r="F5" s="1">
        <f>'blk, drift &amp; conc calc'!G77</f>
        <v>-1435.6760368119958</v>
      </c>
      <c r="G5" s="1">
        <f>'blk, drift &amp; conc calc'!H77</f>
        <v>7309.782704308485</v>
      </c>
      <c r="H5" s="1">
        <f>'blk, drift &amp; conc calc'!I77</f>
        <v>210.67370224845283</v>
      </c>
      <c r="I5" s="1">
        <f>'blk, drift &amp; conc calc'!J77</f>
        <v>13.185682625791742</v>
      </c>
      <c r="J5" s="1">
        <f>'blk, drift &amp; conc calc'!K77</f>
        <v>5.405951728132842</v>
      </c>
      <c r="K5" s="1">
        <f>'blk, drift &amp; conc calc'!L77</f>
        <v>-131.81944839119245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14.66006948327171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3578121.79235405</v>
      </c>
      <c r="C6" s="1">
        <f>'blk, drift &amp; conc calc'!D78</f>
        <v>4723123.178796214</v>
      </c>
      <c r="D6" s="1">
        <f>'blk, drift &amp; conc calc'!E78</f>
        <v>3524221.950769827</v>
      </c>
      <c r="E6" s="39">
        <f>'blk, drift &amp; conc calc'!F78</f>
        <v>923890.0888170925</v>
      </c>
      <c r="F6" s="1">
        <f>'blk, drift &amp; conc calc'!G78</f>
        <v>336755.72453913285</v>
      </c>
      <c r="G6" s="1">
        <f>'blk, drift &amp; conc calc'!H78</f>
        <v>4635927.258501095</v>
      </c>
      <c r="H6" s="1">
        <f>'blk, drift &amp; conc calc'!I78</f>
        <v>337839.2680802435</v>
      </c>
      <c r="I6" s="1">
        <f>'blk, drift &amp; conc calc'!J78</f>
        <v>1101.8435424147017</v>
      </c>
      <c r="J6" s="1">
        <f>'blk, drift &amp; conc calc'!K78</f>
        <v>-28.769583667276898</v>
      </c>
      <c r="K6" s="1">
        <f>'blk, drift &amp; conc calc'!L78</f>
        <v>494320.79164890165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-12.497216472661275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3547633.23988252</v>
      </c>
      <c r="C7" s="1">
        <f>'blk, drift &amp; conc calc'!D93</f>
        <v>4496817.933371063</v>
      </c>
      <c r="D7" s="1">
        <f>'blk, drift &amp; conc calc'!E93</f>
        <v>3174210.3033687826</v>
      </c>
      <c r="E7" s="39">
        <f>'blk, drift &amp; conc calc'!F93</f>
        <v>860914.2509214056</v>
      </c>
      <c r="F7" s="1">
        <f>'blk, drift &amp; conc calc'!G93</f>
        <v>321213.69322798005</v>
      </c>
      <c r="G7" s="1">
        <f>'blk, drift &amp; conc calc'!H93</f>
        <v>4021977.0606124657</v>
      </c>
      <c r="H7" s="1">
        <f>'blk, drift &amp; conc calc'!I93</f>
        <v>312146.62563808414</v>
      </c>
      <c r="I7" s="1">
        <f>'blk, drift &amp; conc calc'!J93</f>
        <v>677.02008482047</v>
      </c>
      <c r="J7" s="1">
        <f>'blk, drift &amp; conc calc'!K93</f>
        <v>18.966155416108194</v>
      </c>
      <c r="K7" s="1">
        <f>'blk, drift &amp; conc calc'!L93</f>
        <v>440581.66617030575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-18.999591325613974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3410282.0961867934</v>
      </c>
      <c r="C8" s="1">
        <f>'blk, drift &amp; conc calc'!D80</f>
        <v>190042.75113292094</v>
      </c>
      <c r="D8" s="1">
        <f>'blk, drift &amp; conc calc'!E80</f>
        <v>2642605.272739568</v>
      </c>
      <c r="E8" s="39">
        <f>'blk, drift &amp; conc calc'!F80</f>
        <v>4413042.662139119</v>
      </c>
      <c r="F8" s="1">
        <f>'blk, drift &amp; conc calc'!G80</f>
        <v>241318.5375356875</v>
      </c>
      <c r="G8" s="1">
        <f>'blk, drift &amp; conc calc'!H80</f>
        <v>213136.74906087926</v>
      </c>
      <c r="H8" s="1">
        <f>'blk, drift &amp; conc calc'!I80</f>
        <v>4247.759009058125</v>
      </c>
      <c r="I8" s="1">
        <f>'blk, drift &amp; conc calc'!J80</f>
        <v>114.19571719229201</v>
      </c>
      <c r="J8" s="1">
        <f>'blk, drift &amp; conc calc'!K80</f>
        <v>-28.117908938289276</v>
      </c>
      <c r="K8" s="1">
        <f>'blk, drift &amp; conc calc'!L80</f>
        <v>1580.3947082837071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28.104100717695683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3831569.7015287695</v>
      </c>
      <c r="C9" s="1">
        <f>'blk, drift &amp; conc calc'!D99</f>
        <v>239729.31631848594</v>
      </c>
      <c r="D9" s="1">
        <f>'blk, drift &amp; conc calc'!E99</f>
        <v>2846115.957141677</v>
      </c>
      <c r="E9" s="39">
        <f>'blk, drift &amp; conc calc'!F99</f>
        <v>4949365.565774847</v>
      </c>
      <c r="F9" s="1">
        <f>'blk, drift &amp; conc calc'!G99</f>
        <v>273533.3319915855</v>
      </c>
      <c r="G9" s="1">
        <f>'blk, drift &amp; conc calc'!H99</f>
        <v>216559.1366598817</v>
      </c>
      <c r="H9" s="1">
        <f>'blk, drift &amp; conc calc'!I99</f>
        <v>8513.258866490893</v>
      </c>
      <c r="I9" s="1">
        <f>'blk, drift &amp; conc calc'!J99</f>
        <v>248.70865252265904</v>
      </c>
      <c r="J9" s="1">
        <f>'blk, drift &amp; conc calc'!K99</f>
        <v>-12.622560584373925</v>
      </c>
      <c r="K9" s="1">
        <f>'blk, drift &amp; conc calc'!L99</f>
        <v>1809.6041255596501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-19.33154313667745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4938346.088874462</v>
      </c>
      <c r="C10" s="1">
        <f>'blk, drift &amp; conc calc'!D86</f>
        <v>4694029.079674058</v>
      </c>
      <c r="D10" s="1">
        <f>'blk, drift &amp; conc calc'!E86</f>
        <v>2017953.2162067601</v>
      </c>
      <c r="E10" s="39">
        <f>'blk, drift &amp; conc calc'!F86</f>
        <v>355015.597157693</v>
      </c>
      <c r="F10" s="1">
        <f>'blk, drift &amp; conc calc'!G86</f>
        <v>211675.33387452515</v>
      </c>
      <c r="G10" s="1">
        <f>'blk, drift &amp; conc calc'!H86</f>
        <v>2082516.1556328242</v>
      </c>
      <c r="H10" s="1">
        <f>'blk, drift &amp; conc calc'!I86</f>
        <v>619552.3079340919</v>
      </c>
      <c r="I10" s="1">
        <f>'blk, drift &amp; conc calc'!J86</f>
        <v>58443.14026981455</v>
      </c>
      <c r="J10" s="1">
        <f>'blk, drift &amp; conc calc'!K86</f>
        <v>82.46455575787098</v>
      </c>
      <c r="K10" s="1">
        <f>'blk, drift &amp; conc calc'!L86</f>
        <v>349698.4300394107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-6.662585353420395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4779474.324407267</v>
      </c>
      <c r="C11" s="1">
        <f>'blk, drift &amp; conc calc'!D103</f>
        <v>4862102.666644733</v>
      </c>
      <c r="D11" s="1">
        <f>'blk, drift &amp; conc calc'!E103</f>
        <v>1826880.8713811296</v>
      </c>
      <c r="E11" s="39">
        <f>'blk, drift &amp; conc calc'!F103</f>
        <v>359160.5988498636</v>
      </c>
      <c r="F11" s="1">
        <f>'blk, drift &amp; conc calc'!G103</f>
        <v>194914.1520752643</v>
      </c>
      <c r="G11" s="1">
        <f>'blk, drift &amp; conc calc'!H103</f>
        <v>2107974.6961302483</v>
      </c>
      <c r="H11" s="1">
        <f>'blk, drift &amp; conc calc'!I103</f>
        <v>689210.5559358812</v>
      </c>
      <c r="I11" s="1">
        <f>'blk, drift &amp; conc calc'!J103</f>
        <v>62589.15014931719</v>
      </c>
      <c r="J11" s="1">
        <f>'blk, drift &amp; conc calc'!K103</f>
        <v>69.65000199419043</v>
      </c>
      <c r="K11" s="1">
        <f>'blk, drift &amp; conc calc'!L103</f>
        <v>335790.821128116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92.28884746476007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332.7770226197406</v>
      </c>
      <c r="C12" s="1">
        <f>'blk, drift &amp; conc calc'!D104</f>
        <v>-4074.559110534236</v>
      </c>
      <c r="D12" s="1">
        <f>'blk, drift &amp; conc calc'!E104</f>
        <v>558.286052942184</v>
      </c>
      <c r="E12" s="39">
        <f>'blk, drift &amp; conc calc'!F104</f>
        <v>-308.4981183663731</v>
      </c>
      <c r="F12" s="1">
        <f>'blk, drift &amp; conc calc'!G104</f>
        <v>1369.2687046631454</v>
      </c>
      <c r="G12" s="1">
        <f>'blk, drift &amp; conc calc'!H104</f>
        <v>-7985.943495532106</v>
      </c>
      <c r="H12" s="1">
        <f>'blk, drift &amp; conc calc'!I104</f>
        <v>-243.74283346768524</v>
      </c>
      <c r="I12" s="1">
        <f>'blk, drift &amp; conc calc'!J104</f>
        <v>-16.068399029617936</v>
      </c>
      <c r="J12" s="1">
        <f>'blk, drift &amp; conc calc'!K104</f>
        <v>-4.746791030996345</v>
      </c>
      <c r="K12" s="1">
        <f>'blk, drift &amp; conc calc'!L104</f>
        <v>138.03586661757942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3.4151936357927872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3295494.122415614</v>
      </c>
      <c r="C13" s="1">
        <f>'blk, drift &amp; conc calc'!D88</f>
        <v>53220.06652300243</v>
      </c>
      <c r="D13" s="1">
        <f>'blk, drift &amp; conc calc'!E88</f>
        <v>2603622.8666030155</v>
      </c>
      <c r="E13" s="39">
        <f>'blk, drift &amp; conc calc'!F88</f>
        <v>4810604.552086226</v>
      </c>
      <c r="F13" s="1">
        <f>'blk, drift &amp; conc calc'!G88</f>
        <v>233464.42842911734</v>
      </c>
      <c r="G13" s="1">
        <f>'blk, drift &amp; conc calc'!H88</f>
        <v>41762.56772900682</v>
      </c>
      <c r="H13" s="1">
        <f>'blk, drift &amp; conc calc'!I88</f>
        <v>414.3899563177433</v>
      </c>
      <c r="I13" s="1">
        <f>'blk, drift &amp; conc calc'!J88</f>
        <v>5.7383357296462885</v>
      </c>
      <c r="J13" s="1">
        <f>'blk, drift &amp; conc calc'!K88</f>
        <v>-15.40496935640435</v>
      </c>
      <c r="K13" s="1">
        <f>'blk, drift &amp; conc calc'!L88</f>
        <v>1579.5564636988727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1.39815401508422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2810963.565903272</v>
      </c>
      <c r="C14" s="1">
        <f>'blk, drift &amp; conc calc'!D105</f>
        <v>50757.9066660091</v>
      </c>
      <c r="D14" s="1">
        <f>'blk, drift &amp; conc calc'!E105</f>
        <v>2187704.3411446805</v>
      </c>
      <c r="E14" s="39">
        <f>'blk, drift &amp; conc calc'!F105</f>
        <v>4186017.3825860117</v>
      </c>
      <c r="F14" s="1">
        <f>'blk, drift &amp; conc calc'!G105</f>
        <v>213472.98883699757</v>
      </c>
      <c r="G14" s="1">
        <f>'blk, drift &amp; conc calc'!H105</f>
        <v>42770.3560307903</v>
      </c>
      <c r="H14" s="1">
        <f>'blk, drift &amp; conc calc'!I105</f>
        <v>1034.3268340057848</v>
      </c>
      <c r="I14" s="1">
        <f>'blk, drift &amp; conc calc'!J105</f>
        <v>79.8474125624794</v>
      </c>
      <c r="J14" s="1">
        <f>'blk, drift &amp; conc calc'!K105</f>
        <v>-20.198901216644117</v>
      </c>
      <c r="K14" s="1">
        <f>'blk, drift &amp; conc calc'!L105</f>
        <v>1989.2246118462358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132.263018994814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3643750.8823894416</v>
      </c>
      <c r="C15" s="1">
        <f>'blk, drift &amp; conc calc'!D76</f>
        <v>4213146.867319215</v>
      </c>
      <c r="D15" s="1">
        <f>'blk, drift &amp; conc calc'!E76</f>
        <v>3765370.7407352487</v>
      </c>
      <c r="E15" s="39">
        <f>'blk, drift &amp; conc calc'!F76</f>
        <v>702655.8037289924</v>
      </c>
      <c r="F15" s="1">
        <f>'blk, drift &amp; conc calc'!G76</f>
        <v>332505.26462554804</v>
      </c>
      <c r="G15" s="1">
        <f>'blk, drift &amp; conc calc'!H76</f>
        <v>3820218.879837277</v>
      </c>
      <c r="H15" s="1">
        <f>'blk, drift &amp; conc calc'!I76</f>
        <v>413953.74694546295</v>
      </c>
      <c r="I15" s="1">
        <f>'blk, drift &amp; conc calc'!J76</f>
        <v>22500.54639330491</v>
      </c>
      <c r="J15" s="1">
        <f>'blk, drift &amp; conc calc'!K76</f>
        <v>131.32</v>
      </c>
      <c r="K15" s="1">
        <f>'blk, drift &amp; conc calc'!L76</f>
        <v>1422261.1673304434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140.45749999999998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 unignited</v>
      </c>
      <c r="B16"/>
      <c r="C16"/>
      <c r="D16"/>
      <c r="E16"/>
      <c r="F16"/>
      <c r="G16"/>
      <c r="H16"/>
      <c r="I16"/>
      <c r="J16"/>
      <c r="K16"/>
    </row>
    <row r="17" spans="1:11" ht="10.5" customHeight="1">
      <c r="A17" s="1" t="str">
        <f>'blk, drift &amp; conc calc'!B106</f>
        <v>bhvo2-2  unignited</v>
      </c>
      <c r="B17"/>
      <c r="C17"/>
      <c r="D17"/>
      <c r="E17"/>
      <c r="F17"/>
      <c r="G17"/>
      <c r="H17"/>
      <c r="I17"/>
      <c r="J17"/>
      <c r="K17"/>
    </row>
    <row r="18" ht="11.25">
      <c r="E18" s="39"/>
    </row>
    <row r="19" spans="1:5" ht="11.25">
      <c r="A19" s="22" t="s">
        <v>1194</v>
      </c>
      <c r="E19" s="39"/>
    </row>
    <row r="20" spans="1:21" ht="11.25">
      <c r="A20" s="1" t="s">
        <v>1276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1109</v>
      </c>
      <c r="B21" s="32">
        <f>AVERAGE(B8)</f>
        <v>3410282.0961867934</v>
      </c>
      <c r="C21" s="32">
        <f aca="true" t="shared" si="0" ref="C21:K21">AVERAGE(C8:C9)</f>
        <v>214886.03372570343</v>
      </c>
      <c r="D21" s="32">
        <f t="shared" si="0"/>
        <v>2744360.6149406224</v>
      </c>
      <c r="E21" s="32">
        <f t="shared" si="0"/>
        <v>4681204.113956982</v>
      </c>
      <c r="F21" s="32">
        <f t="shared" si="0"/>
        <v>257425.9347636365</v>
      </c>
      <c r="G21" s="32">
        <f t="shared" si="0"/>
        <v>214847.94286038048</v>
      </c>
      <c r="H21" s="32">
        <f t="shared" si="0"/>
        <v>6380.508937774509</v>
      </c>
      <c r="I21" s="32">
        <f t="shared" si="0"/>
        <v>181.45218485747552</v>
      </c>
      <c r="J21" s="32">
        <f t="shared" si="0"/>
        <v>-20.370234761331602</v>
      </c>
      <c r="K21" s="32">
        <f t="shared" si="0"/>
        <v>1694.9994169216786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4.552254696040855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AVERAGE(B6)</f>
        <v>3578121.79235405</v>
      </c>
      <c r="C22" s="32">
        <f aca="true" t="shared" si="2" ref="C22:K22">AVERAGE(C6:C7)</f>
        <v>4609970.556083638</v>
      </c>
      <c r="D22" s="32">
        <f t="shared" si="2"/>
        <v>3349216.1270693047</v>
      </c>
      <c r="E22" s="32">
        <f t="shared" si="2"/>
        <v>892402.169869249</v>
      </c>
      <c r="F22" s="32">
        <f t="shared" si="2"/>
        <v>328984.7088835564</v>
      </c>
      <c r="G22" s="32">
        <f t="shared" si="2"/>
        <v>4328952.15955678</v>
      </c>
      <c r="H22" s="32">
        <f t="shared" si="2"/>
        <v>324992.9468591638</v>
      </c>
      <c r="I22" s="32">
        <f t="shared" si="2"/>
        <v>889.4318136175858</v>
      </c>
      <c r="J22" s="32">
        <f t="shared" si="2"/>
        <v>-4.901714125584352</v>
      </c>
      <c r="K22" s="32">
        <f t="shared" si="2"/>
        <v>467451.22890960367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-12.997064245048922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AVERAGE(B10)</f>
        <v>4938346.088874462</v>
      </c>
      <c r="C23" s="32">
        <f aca="true" t="shared" si="4" ref="C23:K23">AVERAGE(C10:C11)</f>
        <v>4778065.8731593955</v>
      </c>
      <c r="D23" s="32">
        <f t="shared" si="4"/>
        <v>1922417.0437939449</v>
      </c>
      <c r="E23" s="32">
        <f t="shared" si="4"/>
        <v>357088.0980037783</v>
      </c>
      <c r="F23" s="32">
        <f t="shared" si="4"/>
        <v>203294.74297489473</v>
      </c>
      <c r="G23" s="32">
        <f t="shared" si="4"/>
        <v>2095245.4258815362</v>
      </c>
      <c r="H23" s="32">
        <f t="shared" si="4"/>
        <v>654381.4319349865</v>
      </c>
      <c r="I23" s="32">
        <f t="shared" si="4"/>
        <v>60516.14520956587</v>
      </c>
      <c r="J23" s="32">
        <f t="shared" si="4"/>
        <v>76.05727887603071</v>
      </c>
      <c r="K23" s="32">
        <f t="shared" si="4"/>
        <v>342744.62558376335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92.28884746476007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3053228.844159443</v>
      </c>
      <c r="C24" s="32">
        <f aca="true" t="shared" si="6" ref="C24:K24">AVERAGE(C13:C14)</f>
        <v>51988.98659450577</v>
      </c>
      <c r="D24" s="32">
        <f t="shared" si="6"/>
        <v>2395663.603873848</v>
      </c>
      <c r="E24" s="32">
        <f t="shared" si="6"/>
        <v>4498310.967336118</v>
      </c>
      <c r="F24" s="32">
        <f t="shared" si="6"/>
        <v>223468.70863305745</v>
      </c>
      <c r="G24" s="32">
        <f t="shared" si="6"/>
        <v>42266.46187989856</v>
      </c>
      <c r="H24" s="32">
        <f t="shared" si="6"/>
        <v>724.3583951617641</v>
      </c>
      <c r="I24" s="32">
        <f t="shared" si="6"/>
        <v>42.79287414606285</v>
      </c>
      <c r="J24" s="32">
        <f t="shared" si="6"/>
        <v>-17.801935286524234</v>
      </c>
      <c r="K24" s="32">
        <f t="shared" si="6"/>
        <v>1784.3905377725541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66.83058650494911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3643750.8823894416</v>
      </c>
      <c r="C25" s="1">
        <f aca="true" t="shared" si="8" ref="C25:U25">+C15</f>
        <v>4213146.867319215</v>
      </c>
      <c r="D25" s="1">
        <f t="shared" si="8"/>
        <v>3765370.7407352487</v>
      </c>
      <c r="E25" s="39">
        <f t="shared" si="8"/>
        <v>702655.8037289924</v>
      </c>
      <c r="F25" s="1">
        <f t="shared" si="8"/>
        <v>332505.26462554804</v>
      </c>
      <c r="G25" s="1">
        <f t="shared" si="8"/>
        <v>3820218.879837277</v>
      </c>
      <c r="H25" s="1">
        <f t="shared" si="8"/>
        <v>413953.74694546295</v>
      </c>
      <c r="I25" s="1">
        <f t="shared" si="8"/>
        <v>22500.54639330491</v>
      </c>
      <c r="J25" s="1">
        <f t="shared" si="8"/>
        <v>131.32</v>
      </c>
      <c r="K25" s="1">
        <f t="shared" si="8"/>
        <v>1422261.1673304434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140.45749999999998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bhvo2-2  unignited</v>
      </c>
      <c r="B26"/>
      <c r="C26"/>
      <c r="D26"/>
      <c r="E26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1225</v>
      </c>
      <c r="C29" s="1" t="s">
        <v>1224</v>
      </c>
      <c r="D29" s="1" t="s">
        <v>1227</v>
      </c>
      <c r="E29" s="39" t="s">
        <v>1229</v>
      </c>
      <c r="F29" s="1" t="s">
        <v>1228</v>
      </c>
      <c r="G29" s="1" t="s">
        <v>1230</v>
      </c>
      <c r="H29" s="1" t="s">
        <v>1231</v>
      </c>
      <c r="I29" s="1" t="s">
        <v>1232</v>
      </c>
      <c r="J29" s="1" t="s">
        <v>1159</v>
      </c>
      <c r="K29" s="1" t="s">
        <v>1226</v>
      </c>
      <c r="L29" s="1" t="s">
        <v>1235</v>
      </c>
      <c r="M29" s="1" t="s">
        <v>1237</v>
      </c>
      <c r="N29" s="1" t="s">
        <v>1240</v>
      </c>
      <c r="O29" s="1" t="s">
        <v>1233</v>
      </c>
      <c r="P29" s="1" t="s">
        <v>1234</v>
      </c>
      <c r="Q29" s="1" t="s">
        <v>1075</v>
      </c>
      <c r="R29" s="1" t="s">
        <v>1074</v>
      </c>
      <c r="S29" s="1" t="s">
        <v>1173</v>
      </c>
      <c r="T29" s="1" t="s">
        <v>1236</v>
      </c>
      <c r="U29" s="1" t="s">
        <v>1287</v>
      </c>
    </row>
    <row r="30" spans="1:21" ht="11.25">
      <c r="A30" s="1" t="s">
        <v>1276</v>
      </c>
      <c r="B30" s="1">
        <v>0</v>
      </c>
      <c r="C30" s="1">
        <v>0</v>
      </c>
      <c r="D30" s="1">
        <v>0</v>
      </c>
      <c r="E30" s="3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1217</v>
      </c>
      <c r="B31" s="49">
        <v>20.483173859940678</v>
      </c>
      <c r="C31" s="49">
        <v>0.3611773572275202</v>
      </c>
      <c r="D31" s="49">
        <v>6.053158810757512</v>
      </c>
      <c r="E31" s="117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1190</v>
      </c>
      <c r="B32" s="49">
        <v>22.247760943304677</v>
      </c>
      <c r="C32" s="49">
        <v>8.141025488965884</v>
      </c>
      <c r="D32" s="49">
        <v>7.84342755654428</v>
      </c>
      <c r="E32" s="117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1157</v>
      </c>
      <c r="B33" s="49">
        <v>29.1333925592658</v>
      </c>
      <c r="C33" s="49">
        <v>8.242559088981944</v>
      </c>
      <c r="D33" s="49">
        <v>4.620366665994165</v>
      </c>
      <c r="E33" s="117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1063</v>
      </c>
      <c r="B34" s="49">
        <v>19.043871819468357</v>
      </c>
      <c r="C34" s="49">
        <v>0.10138186627606041</v>
      </c>
      <c r="D34" s="49">
        <v>6.120775290449932</v>
      </c>
      <c r="E34" s="117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1162</v>
      </c>
      <c r="B35" s="34">
        <v>23.640924877779227</v>
      </c>
      <c r="C35" s="34">
        <v>7.738668122537733</v>
      </c>
      <c r="D35" s="34">
        <v>7.775286039596052</v>
      </c>
      <c r="E35" s="125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5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1277</v>
      </c>
      <c r="B38" s="29">
        <f>SLOPE(B30:B33,B20:B23)</f>
        <v>5.96243936926483E-06</v>
      </c>
      <c r="C38" s="29">
        <f aca="true" t="shared" si="9" ref="C38:K38">SLOPE(C30:C33,C20:C23)</f>
        <v>1.7458253225050985E-06</v>
      </c>
      <c r="D38" s="29">
        <f t="shared" si="9"/>
        <v>2.296985070359272E-06</v>
      </c>
      <c r="E38" s="29">
        <f t="shared" si="9"/>
        <v>5.909574195443109E-06</v>
      </c>
      <c r="F38" s="29">
        <f t="shared" si="9"/>
        <v>4.0022729287251493E-07</v>
      </c>
      <c r="G38" s="29">
        <f t="shared" si="9"/>
        <v>2.1827617763220546E-06</v>
      </c>
      <c r="H38" s="29">
        <f t="shared" si="9"/>
        <v>3.6696094438150283E-06</v>
      </c>
      <c r="I38" s="29">
        <f t="shared" si="9"/>
        <v>1.9324705164335615E-05</v>
      </c>
      <c r="J38" s="29">
        <f t="shared" si="9"/>
        <v>0.0005414377377356034</v>
      </c>
      <c r="K38" s="29">
        <f t="shared" si="9"/>
        <v>1.2205932597280092E-06</v>
      </c>
      <c r="L38" s="29" t="e">
        <f aca="true" t="shared" si="10" ref="C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-0.0680215037551526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1278</v>
      </c>
      <c r="B39" s="29">
        <f>INTERCEPT(B30:B33,B20:B23)</f>
        <v>0.1879509374479298</v>
      </c>
      <c r="C39" s="29">
        <f aca="true" t="shared" si="11" ref="C39:K39">INTERCEPT(C30:C33,C20:C23)</f>
        <v>-0.005065817682125662</v>
      </c>
      <c r="D39" s="29">
        <f t="shared" si="11"/>
        <v>0.02608374580294104</v>
      </c>
      <c r="E39" s="29">
        <f t="shared" si="11"/>
        <v>0.2029792785810436</v>
      </c>
      <c r="F39" s="29">
        <f t="shared" si="11"/>
        <v>-0.001012848439321798</v>
      </c>
      <c r="G39" s="29">
        <f t="shared" si="11"/>
        <v>-0.04704952268335649</v>
      </c>
      <c r="H39" s="29">
        <f t="shared" si="11"/>
        <v>0.02683675788668527</v>
      </c>
      <c r="I39" s="29">
        <f t="shared" si="11"/>
        <v>0.002175448145940284</v>
      </c>
      <c r="J39" s="29">
        <f t="shared" si="11"/>
        <v>0.008292744344488337</v>
      </c>
      <c r="K39" s="29">
        <f t="shared" si="11"/>
        <v>0.0009107712901188503</v>
      </c>
      <c r="L39" s="29" t="e">
        <f aca="true" t="shared" si="12" ref="C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17.39782290616779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1279</v>
      </c>
      <c r="B40" s="29">
        <f>TREND(B30:B33,B20:B23,,TRUE)</f>
        <v>0.18795093744793767</v>
      </c>
      <c r="C40" s="29">
        <f aca="true" t="shared" si="13" ref="C40:K40">TREND(C30:C33,C20:C23,,TRUE)</f>
        <v>-0.00506581768212836</v>
      </c>
      <c r="D40" s="29">
        <f t="shared" si="13"/>
        <v>0.02608374580294234</v>
      </c>
      <c r="E40" s="29">
        <f t="shared" si="13"/>
        <v>0.20297927858104498</v>
      </c>
      <c r="F40" s="29">
        <f t="shared" si="13"/>
        <v>-0.0010128484393217856</v>
      </c>
      <c r="G40" s="29">
        <f t="shared" si="13"/>
        <v>-0.047049522683357034</v>
      </c>
      <c r="H40" s="29">
        <f t="shared" si="13"/>
        <v>0.026836757886685634</v>
      </c>
      <c r="I40" s="29">
        <f t="shared" si="13"/>
        <v>0.002175448145940153</v>
      </c>
      <c r="J40" s="29">
        <f t="shared" si="13"/>
        <v>0.008292744344488331</v>
      </c>
      <c r="K40" s="29">
        <f t="shared" si="13"/>
        <v>0.0009107712901187902</v>
      </c>
      <c r="L40" s="29" t="e">
        <f aca="true" t="shared" si="14" ref="C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17.397822906167786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1280</v>
      </c>
      <c r="B41" s="29">
        <f>RSQ(B30:B33,B20:B23)</f>
        <v>0.9982796804463183</v>
      </c>
      <c r="C41" s="29">
        <f aca="true" t="shared" si="15" ref="C41:K41">RSQ(C30:C33,C20:C23)</f>
        <v>0.9997115742024226</v>
      </c>
      <c r="D41" s="29">
        <f t="shared" si="15"/>
        <v>0.9963141800385819</v>
      </c>
      <c r="E41" s="29">
        <f t="shared" si="15"/>
        <v>0.9996802489926765</v>
      </c>
      <c r="F41" s="29">
        <f t="shared" si="15"/>
        <v>0.9956323218940456</v>
      </c>
      <c r="G41" s="29">
        <f t="shared" si="15"/>
        <v>0.9998731165666949</v>
      </c>
      <c r="H41" s="29">
        <f t="shared" si="15"/>
        <v>0.9949356362807289</v>
      </c>
      <c r="I41" s="29">
        <f t="shared" si="15"/>
        <v>0.9999575581456708</v>
      </c>
      <c r="J41" s="29">
        <f t="shared" si="15"/>
        <v>0.9448878338167136</v>
      </c>
      <c r="K41" s="29">
        <f t="shared" si="15"/>
        <v>0.9999920092414348</v>
      </c>
      <c r="L41" s="29" t="e">
        <f aca="true" t="shared" si="16" ref="C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0.030563717271881854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1188</v>
      </c>
    </row>
    <row r="69" spans="1:21" ht="11.25">
      <c r="A69" s="22"/>
      <c r="B69" s="1" t="s">
        <v>1225</v>
      </c>
      <c r="C69" s="1" t="s">
        <v>1224</v>
      </c>
      <c r="D69" s="1" t="s">
        <v>1227</v>
      </c>
      <c r="E69" s="1" t="s">
        <v>1229</v>
      </c>
      <c r="F69" s="1" t="s">
        <v>1228</v>
      </c>
      <c r="G69" s="1" t="s">
        <v>1230</v>
      </c>
      <c r="H69" s="1" t="s">
        <v>1231</v>
      </c>
      <c r="I69" s="1" t="s">
        <v>1232</v>
      </c>
      <c r="J69" s="1" t="s">
        <v>1209</v>
      </c>
      <c r="K69" s="1" t="s">
        <v>1226</v>
      </c>
      <c r="L69" s="1" t="s">
        <v>1235</v>
      </c>
      <c r="M69" s="1" t="s">
        <v>1237</v>
      </c>
      <c r="N69" s="1" t="s">
        <v>1240</v>
      </c>
      <c r="O69" s="1" t="s">
        <v>1233</v>
      </c>
      <c r="P69" s="1" t="s">
        <v>1234</v>
      </c>
      <c r="Q69" s="1" t="s">
        <v>1075</v>
      </c>
      <c r="R69" s="1" t="s">
        <v>1074</v>
      </c>
      <c r="S69" s="1" t="s">
        <v>1239</v>
      </c>
      <c r="T69" s="1" t="s">
        <v>1236</v>
      </c>
      <c r="U69" s="1" t="s">
        <v>1287</v>
      </c>
    </row>
    <row r="70" spans="1:21" ht="11.25">
      <c r="A70" s="1" t="s">
        <v>1218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1063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1065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1276</v>
      </c>
      <c r="B75" s="39">
        <v>0</v>
      </c>
    </row>
    <row r="76" spans="1:2" ht="11.25">
      <c r="A76" s="1" t="s">
        <v>1106</v>
      </c>
      <c r="B76" s="91">
        <v>815775.5763590767</v>
      </c>
    </row>
    <row r="77" spans="1:2" ht="11.25">
      <c r="A77" s="1" t="s">
        <v>1108</v>
      </c>
      <c r="B77" s="39">
        <v>324422.6703893792</v>
      </c>
    </row>
    <row r="78" spans="1:2" ht="11.25">
      <c r="A78" s="1" t="s">
        <v>1107</v>
      </c>
      <c r="B78" s="91">
        <v>3725412.536306778</v>
      </c>
    </row>
    <row r="79" spans="1:2" ht="11.25">
      <c r="A79" s="1" t="s">
        <v>1200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1229</v>
      </c>
    </row>
    <row r="83" spans="1:2" ht="11.25">
      <c r="A83" s="1" t="s">
        <v>1276</v>
      </c>
      <c r="B83" s="39">
        <v>0</v>
      </c>
    </row>
    <row r="84" spans="1:2" ht="11.25">
      <c r="A84" s="1" t="s">
        <v>1190</v>
      </c>
      <c r="B84" s="117">
        <v>5.804982036802153</v>
      </c>
    </row>
    <row r="85" spans="1:2" ht="11.25">
      <c r="A85" s="1" t="s">
        <v>1157</v>
      </c>
      <c r="B85" s="117">
        <v>2.245314319076767</v>
      </c>
    </row>
    <row r="86" spans="1:2" ht="11.25">
      <c r="A86" s="1" t="s">
        <v>1063</v>
      </c>
      <c r="B86" s="117">
        <v>30.149666915583403</v>
      </c>
    </row>
    <row r="87" spans="1:2" ht="11.25">
      <c r="A87" s="34" t="s">
        <v>1162</v>
      </c>
      <c r="B87" s="125">
        <v>4.922125747746678</v>
      </c>
    </row>
    <row r="88" ht="11.25">
      <c r="B88" s="125"/>
    </row>
    <row r="89" ht="11.25">
      <c r="B89" s="39"/>
    </row>
    <row r="90" spans="1:2" ht="11.25">
      <c r="A90" s="1" t="s">
        <v>1277</v>
      </c>
      <c r="B90" s="126">
        <f>SLOPE(B83:B85,B75:B77)</f>
        <v>7.126336539044292E-06</v>
      </c>
    </row>
    <row r="91" spans="1:2" ht="11.25">
      <c r="A91" s="1" t="s">
        <v>1278</v>
      </c>
      <c r="B91" s="126">
        <f>INTERCEPT(B83:B85,B75:B77)</f>
        <v>-0.02504669055961317</v>
      </c>
    </row>
    <row r="92" spans="1:2" ht="11.25">
      <c r="A92" s="1" t="s">
        <v>1279</v>
      </c>
      <c r="B92" s="126">
        <f>TREND(B83:B85,B75:B77,,TRUE)</f>
        <v>-0.025046690559612284</v>
      </c>
    </row>
    <row r="93" spans="1:2" ht="11.25">
      <c r="A93" s="1" t="s">
        <v>1280</v>
      </c>
      <c r="B93" s="126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1061</v>
      </c>
      <c r="B1" s="3" t="s">
        <v>1062</v>
      </c>
      <c r="C1" s="3" t="s">
        <v>1063</v>
      </c>
      <c r="D1" s="3" t="s">
        <v>1218</v>
      </c>
      <c r="E1" s="3" t="s">
        <v>1190</v>
      </c>
      <c r="F1" s="3" t="s">
        <v>1217</v>
      </c>
      <c r="G1" s="69" t="s">
        <v>1162</v>
      </c>
      <c r="H1" s="3" t="s">
        <v>1064</v>
      </c>
      <c r="I1" s="3" t="s">
        <v>1065</v>
      </c>
      <c r="J1" s="3" t="s">
        <v>1165</v>
      </c>
      <c r="K1" s="3" t="s">
        <v>1166</v>
      </c>
      <c r="L1" s="12"/>
      <c r="M1" s="13" t="s">
        <v>1201</v>
      </c>
      <c r="N1" s="54" t="s">
        <v>1164</v>
      </c>
      <c r="O1" s="55" t="s">
        <v>1063</v>
      </c>
      <c r="P1" s="55" t="s">
        <v>1217</v>
      </c>
      <c r="Q1" s="55" t="s">
        <v>1190</v>
      </c>
      <c r="R1" s="55" t="s">
        <v>1065</v>
      </c>
      <c r="S1" s="55" t="s">
        <v>1168</v>
      </c>
      <c r="T1" s="55" t="s">
        <v>1218</v>
      </c>
      <c r="U1" s="55" t="s">
        <v>1203</v>
      </c>
      <c r="V1" s="56" t="s">
        <v>1064</v>
      </c>
      <c r="W1" s="55" t="s">
        <v>1062</v>
      </c>
      <c r="X1" s="57" t="s">
        <v>1169</v>
      </c>
    </row>
    <row r="2" spans="1:24" ht="11.25">
      <c r="A2" s="4" t="s">
        <v>1076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1225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1077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1224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1269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1227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1270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1229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1067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1228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1066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1230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1068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1231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1271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1232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1272</v>
      </c>
      <c r="B10" s="5" t="s">
        <v>1069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1167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1273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1226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1274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1070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1071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1072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1172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1233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1235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1234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1237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1235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1240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1236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1233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1237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1234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1238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1075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1073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1074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1239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1239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1074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1236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1240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1287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1075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1170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1287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1171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1189</v>
      </c>
      <c r="B31" s="38"/>
      <c r="C31" s="12"/>
      <c r="E31" s="4"/>
      <c r="F31" s="44"/>
    </row>
    <row r="32" spans="1:11" ht="23.25" thickBot="1">
      <c r="A32" s="2" t="s">
        <v>1061</v>
      </c>
      <c r="B32" s="3" t="s">
        <v>1062</v>
      </c>
      <c r="C32" s="3" t="s">
        <v>1063</v>
      </c>
      <c r="D32" s="3" t="s">
        <v>1218</v>
      </c>
      <c r="E32" s="3" t="s">
        <v>1190</v>
      </c>
      <c r="F32" s="3" t="s">
        <v>1217</v>
      </c>
      <c r="G32" s="69" t="s">
        <v>1162</v>
      </c>
      <c r="H32" s="3" t="s">
        <v>1064</v>
      </c>
      <c r="I32" s="3" t="s">
        <v>1065</v>
      </c>
      <c r="J32" s="3" t="s">
        <v>1165</v>
      </c>
      <c r="K32" s="3" t="s">
        <v>1166</v>
      </c>
    </row>
    <row r="33" spans="1:11" ht="11.25">
      <c r="A33" s="4" t="s">
        <v>1076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1077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1269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1270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1067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1066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1068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1271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1272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1273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1071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1215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6607.226677698162</v>
      </c>
      <c r="D4" s="7">
        <f>'blk, drift &amp; conc calc'!D5</f>
        <v>13310.736132900442</v>
      </c>
      <c r="E4" s="7">
        <f>'blk, drift &amp; conc calc'!E5</f>
        <v>22185.622805799896</v>
      </c>
      <c r="F4" s="7">
        <f>'blk, drift &amp; conc calc'!F5</f>
        <v>1147.805</v>
      </c>
      <c r="G4" s="7">
        <f>'blk, drift &amp; conc calc'!G5</f>
        <v>25531.045418821275</v>
      </c>
      <c r="H4" s="7">
        <f>'blk, drift &amp; conc calc'!H5</f>
        <v>21952.533867994942</v>
      </c>
      <c r="I4" s="7">
        <f>'blk, drift &amp; conc calc'!I5</f>
        <v>7022.254442801388</v>
      </c>
      <c r="J4" s="7">
        <f>'blk, drift &amp; conc calc'!J5</f>
        <v>116.25547361858946</v>
      </c>
      <c r="K4" s="7">
        <f>'blk, drift &amp; conc calc'!K5</f>
        <v>47.075</v>
      </c>
      <c r="L4" s="7">
        <f>'blk, drift &amp; conc calc'!L5</f>
        <v>951.73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47.075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7257.908543419352</v>
      </c>
      <c r="D5" s="7">
        <f>'blk, drift &amp; conc calc'!D32</f>
        <v>6176.889472732552</v>
      </c>
      <c r="E5" s="7">
        <f>'blk, drift &amp; conc calc'!E32</f>
        <v>23362.946162323155</v>
      </c>
      <c r="F5" s="7">
        <f>'blk, drift &amp; conc calc'!F32</f>
        <v>556.005</v>
      </c>
      <c r="G5" s="7">
        <f>'blk, drift &amp; conc calc'!G32</f>
        <v>28368.827209711075</v>
      </c>
      <c r="H5" s="7">
        <f>'blk, drift &amp; conc calc'!H32</f>
        <v>7634.491036410132</v>
      </c>
      <c r="I5" s="7">
        <f>'blk, drift &amp; conc calc'!I32</f>
        <v>6607.86091761291</v>
      </c>
      <c r="J5" s="7">
        <f>'blk, drift &amp; conc calc'!J32</f>
        <v>90.345</v>
      </c>
      <c r="K5" s="7">
        <f>'blk, drift &amp; conc calc'!K32</f>
        <v>36.415</v>
      </c>
      <c r="L5" s="7">
        <f>'blk, drift &amp; conc calc'!L32</f>
        <v>1214.5840983192127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18.14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1241</v>
      </c>
      <c r="C9" s="7">
        <f>AVERAGE(C4:C5)</f>
        <v>6932.567610558757</v>
      </c>
      <c r="D9" s="7">
        <f>AVERAGE(D4:D5)</f>
        <v>9743.812802816497</v>
      </c>
      <c r="E9" s="7">
        <f>AVERAGE(E4:E5)</f>
        <v>22774.284484061525</v>
      </c>
      <c r="F9" s="7">
        <f aca="true" t="shared" si="0" ref="F9:V9">AVERAGE(F4:F5)</f>
        <v>851.905</v>
      </c>
      <c r="G9" s="7">
        <f t="shared" si="0"/>
        <v>26949.936314266175</v>
      </c>
      <c r="H9" s="7">
        <f t="shared" si="0"/>
        <v>14793.512452202536</v>
      </c>
      <c r="I9" s="7">
        <f t="shared" si="0"/>
        <v>6815.057680207149</v>
      </c>
      <c r="J9" s="7">
        <f t="shared" si="0"/>
        <v>103.30023680929473</v>
      </c>
      <c r="K9" s="7">
        <f t="shared" si="0"/>
        <v>41.745000000000005</v>
      </c>
      <c r="L9" s="7">
        <f t="shared" si="0"/>
        <v>1083.1570491596062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32.6075</v>
      </c>
      <c r="U9" s="7">
        <f t="shared" si="0"/>
        <v>0</v>
      </c>
      <c r="V9" s="7">
        <f t="shared" si="0"/>
        <v>0</v>
      </c>
    </row>
    <row r="12" ht="11.25">
      <c r="B12" s="71" t="s">
        <v>1284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2005-02-09T16:05:53Z</dcterms:modified>
  <cp:category/>
  <cp:version/>
  <cp:contentType/>
  <cp:contentStatus/>
</cp:coreProperties>
</file>