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5480" windowHeight="11475" tabRatio="721" firstSheet="3" activeTab="6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<sst xmlns="http://schemas.openxmlformats.org/spreadsheetml/2006/main" count="6671" uniqueCount="1288">
  <si>
    <t xml:space="preserve">  4,908,045.82</t>
  </si>
  <si>
    <t xml:space="preserve">   520,023.70</t>
  </si>
  <si>
    <t xml:space="preserve">   511,344.20</t>
  </si>
  <si>
    <t xml:space="preserve">   514,625.77</t>
  </si>
  <si>
    <t xml:space="preserve">    28,350.25</t>
  </si>
  <si>
    <t xml:space="preserve">    27,247.14</t>
  </si>
  <si>
    <t xml:space="preserve">    27,394.22</t>
  </si>
  <si>
    <t>Print Date: 10-02-2005</t>
  </si>
  <si>
    <t xml:space="preserve">     1,168.72</t>
  </si>
  <si>
    <t xml:space="preserve">     1,160.45</t>
  </si>
  <si>
    <t xml:space="preserve">     1,039.20</t>
  </si>
  <si>
    <t xml:space="preserve">     1,088.95</t>
  </si>
  <si>
    <t xml:space="preserve">      332.43</t>
  </si>
  <si>
    <t xml:space="preserve">      504.10</t>
  </si>
  <si>
    <t xml:space="preserve">      773.89</t>
  </si>
  <si>
    <t xml:space="preserve">    14,780.51</t>
  </si>
  <si>
    <t xml:space="preserve">    15,041.42</t>
  </si>
  <si>
    <t xml:space="preserve">    14,595.21</t>
  </si>
  <si>
    <t xml:space="preserve">     6,608.35</t>
  </si>
  <si>
    <t xml:space="preserve">     3,399.46</t>
  </si>
  <si>
    <t xml:space="preserve">     5,107.00</t>
  </si>
  <si>
    <t xml:space="preserve">     7,695.93</t>
  </si>
  <si>
    <t xml:space="preserve">     7,695.60</t>
  </si>
  <si>
    <t xml:space="preserve">     7,788.51</t>
  </si>
  <si>
    <t xml:space="preserve">       64.33</t>
  </si>
  <si>
    <t>-       90.77</t>
  </si>
  <si>
    <t>-       21.37</t>
  </si>
  <si>
    <t>DTS1-2</t>
  </si>
  <si>
    <t xml:space="preserve">        9.39</t>
  </si>
  <si>
    <t>-        2.47</t>
  </si>
  <si>
    <t>-       12.10</t>
  </si>
  <si>
    <t xml:space="preserve">  3,959,170.00</t>
  </si>
  <si>
    <t xml:space="preserve">  2,765,621.19</t>
  </si>
  <si>
    <t xml:space="preserve">  3,880,333.26</t>
  </si>
  <si>
    <t xml:space="preserve">   306,759.99</t>
  </si>
  <si>
    <t xml:space="preserve">   317,307.27</t>
  </si>
  <si>
    <t xml:space="preserve">   304,085.00</t>
  </si>
  <si>
    <t xml:space="preserve">  3,455,675.46</t>
  </si>
  <si>
    <t xml:space="preserve">  3,402,027.94</t>
  </si>
  <si>
    <t xml:space="preserve">  3,393,621.12</t>
  </si>
  <si>
    <t xml:space="preserve">  5,782,252.59</t>
  </si>
  <si>
    <t xml:space="preserve">  5,761,341.50</t>
  </si>
  <si>
    <t xml:space="preserve">  5,526,532.72</t>
  </si>
  <si>
    <t xml:space="preserve">   395,145.62</t>
  </si>
  <si>
    <t xml:space="preserve">   357,174.87</t>
  </si>
  <si>
    <t xml:space="preserve">   402,389.25</t>
  </si>
  <si>
    <t xml:space="preserve">     1,871.80</t>
  </si>
  <si>
    <t xml:space="preserve">     2,842.28</t>
  </si>
  <si>
    <t xml:space="preserve">     1,085.14</t>
  </si>
  <si>
    <t xml:space="preserve">    67,876.16</t>
  </si>
  <si>
    <t xml:space="preserve">    66,870.44</t>
  </si>
  <si>
    <t xml:space="preserve">    67,640.09</t>
  </si>
  <si>
    <t xml:space="preserve">    68,830.47</t>
  </si>
  <si>
    <t xml:space="preserve">    66,240.92</t>
  </si>
  <si>
    <t xml:space="preserve">    69,135.18</t>
  </si>
  <si>
    <t xml:space="preserve">     8,526.69</t>
  </si>
  <si>
    <t xml:space="preserve">     8,589.49</t>
  </si>
  <si>
    <t xml:space="preserve">     8,592.83</t>
  </si>
  <si>
    <t xml:space="preserve">      205.76</t>
  </si>
  <si>
    <t xml:space="preserve">      231.04</t>
  </si>
  <si>
    <t xml:space="preserve">       60.96</t>
  </si>
  <si>
    <t xml:space="preserve">        4.28</t>
  </si>
  <si>
    <t>-        0.73</t>
  </si>
  <si>
    <t xml:space="preserve">        4.10</t>
  </si>
  <si>
    <t xml:space="preserve">  4,579,632.23</t>
  </si>
  <si>
    <t xml:space="preserve">  4,240,636.68</t>
  </si>
  <si>
    <t xml:space="preserve">  4,507,462.28</t>
  </si>
  <si>
    <t xml:space="preserve">   438,889.47</t>
  </si>
  <si>
    <t xml:space="preserve">   423,120.62</t>
  </si>
  <si>
    <t xml:space="preserve">   437,406.92</t>
  </si>
  <si>
    <t xml:space="preserve">  4,794,599.93</t>
  </si>
  <si>
    <t xml:space="preserve">  4,722,488.04</t>
  </si>
  <si>
    <t xml:space="preserve">  4,893,427.35</t>
  </si>
  <si>
    <t xml:space="preserve">   819,752.18</t>
  </si>
  <si>
    <t xml:space="preserve">   836,087.87</t>
  </si>
  <si>
    <t xml:space="preserve">   776,044.75</t>
  </si>
  <si>
    <t xml:space="preserve">   463,811.74</t>
  </si>
  <si>
    <t xml:space="preserve">   474,492.20</t>
  </si>
  <si>
    <t xml:space="preserve">   476,472.19</t>
  </si>
  <si>
    <t xml:space="preserve">  1,625,915.83</t>
  </si>
  <si>
    <t xml:space="preserve">  1,617,243.73</t>
  </si>
  <si>
    <t xml:space="preserve">  1,482,543.38</t>
  </si>
  <si>
    <t xml:space="preserve">  4,376,037.08</t>
  </si>
  <si>
    <t xml:space="preserve">  4,570,807.17</t>
  </si>
  <si>
    <t xml:space="preserve">  4,562,415.86</t>
  </si>
  <si>
    <t xml:space="preserve">  4,722,754.75</t>
  </si>
  <si>
    <t xml:space="preserve">  4,860,207.31</t>
  </si>
  <si>
    <t xml:space="preserve">  4,816,451.31</t>
  </si>
  <si>
    <t xml:space="preserve">   490,246.46</t>
  </si>
  <si>
    <t xml:space="preserve">   499,354.34</t>
  </si>
  <si>
    <t xml:space="preserve">   489,221.88</t>
  </si>
  <si>
    <t xml:space="preserve">    26,456.11</t>
  </si>
  <si>
    <t xml:space="preserve">    26,846.37</t>
  </si>
  <si>
    <t xml:space="preserve">    26,892.29</t>
  </si>
  <si>
    <t xml:space="preserve">        9.13</t>
  </si>
  <si>
    <t xml:space="preserve">       19.76</t>
  </si>
  <si>
    <t xml:space="preserve">       99.83</t>
  </si>
  <si>
    <t xml:space="preserve">  4,733,864.79</t>
  </si>
  <si>
    <t xml:space="preserve">  4,606,392.74</t>
  </si>
  <si>
    <t xml:space="preserve">  4,522,314.69</t>
  </si>
  <si>
    <t xml:space="preserve">   468,021.12</t>
  </si>
  <si>
    <t xml:space="preserve">   461,687.81</t>
  </si>
  <si>
    <t xml:space="preserve">   454,779.91</t>
  </si>
  <si>
    <t xml:space="preserve">  5,031,144.58</t>
  </si>
  <si>
    <t xml:space="preserve">  5,067,562.89</t>
  </si>
  <si>
    <t xml:space="preserve">  4,879,176.13</t>
  </si>
  <si>
    <t xml:space="preserve">   851,927.44</t>
  </si>
  <si>
    <t xml:space="preserve">   846,380.30</t>
  </si>
  <si>
    <t xml:space="preserve">   833,892.15</t>
  </si>
  <si>
    <t xml:space="preserve">   446,935.53</t>
  </si>
  <si>
    <t xml:space="preserve">   451,857.58</t>
  </si>
  <si>
    <t xml:space="preserve">   474,418.17</t>
  </si>
  <si>
    <t xml:space="preserve">  1,698,667.16</t>
  </si>
  <si>
    <t xml:space="preserve">  1,724,136.90</t>
  </si>
  <si>
    <t xml:space="preserve">  1,726,981.47</t>
  </si>
  <si>
    <t xml:space="preserve">  4,439,567.72</t>
  </si>
  <si>
    <t xml:space="preserve">  4,545,581.12</t>
  </si>
  <si>
    <t xml:space="preserve">  4,680,320.05</t>
  </si>
  <si>
    <t xml:space="preserve">  4,956,913.21</t>
  </si>
  <si>
    <t xml:space="preserve">  4,924,307.22</t>
  </si>
  <si>
    <t>-        9.33</t>
  </si>
  <si>
    <t xml:space="preserve">       32.67</t>
  </si>
  <si>
    <t xml:space="preserve">  5,153,954.68</t>
  </si>
  <si>
    <t xml:space="preserve">  5,130,320.88</t>
  </si>
  <si>
    <t xml:space="preserve">  5,066,276.27</t>
  </si>
  <si>
    <t xml:space="preserve">   278,897.31</t>
  </si>
  <si>
    <t xml:space="preserve">   272,960.96</t>
  </si>
  <si>
    <t xml:space="preserve">   283,813.71</t>
  </si>
  <si>
    <t xml:space="preserve">  2,145,340.66</t>
  </si>
  <si>
    <t xml:space="preserve">  2,196,610.31</t>
  </si>
  <si>
    <t xml:space="preserve">  2,104,193.44</t>
  </si>
  <si>
    <t xml:space="preserve">   920,451.65</t>
  </si>
  <si>
    <t xml:space="preserve">   943,444.93</t>
  </si>
  <si>
    <t xml:space="preserve">   929,007.88</t>
  </si>
  <si>
    <t xml:space="preserve">   505,095.90</t>
  </si>
  <si>
    <t xml:space="preserve">   521,670.87</t>
  </si>
  <si>
    <t xml:space="preserve">   507,928.50</t>
  </si>
  <si>
    <t xml:space="preserve">   301,722.72</t>
  </si>
  <si>
    <t xml:space="preserve">   299,503.42</t>
  </si>
  <si>
    <t xml:space="preserve">   309,238.63</t>
  </si>
  <si>
    <t xml:space="preserve">  4,732,150.00</t>
  </si>
  <si>
    <t xml:space="preserve">  5,787,073.86</t>
  </si>
  <si>
    <t xml:space="preserve">  5,662,332.87</t>
  </si>
  <si>
    <t xml:space="preserve">  5,994,976.34</t>
  </si>
  <si>
    <t xml:space="preserve">  6,189,949.91</t>
  </si>
  <si>
    <t xml:space="preserve">  6,204,341.88</t>
  </si>
  <si>
    <t xml:space="preserve">   625,763.60</t>
  </si>
  <si>
    <t xml:space="preserve">   613,788.38</t>
  </si>
  <si>
    <t xml:space="preserve">   612,710.70</t>
  </si>
  <si>
    <t xml:space="preserve">     1,281.47</t>
  </si>
  <si>
    <t xml:space="preserve">     1,494.51</t>
  </si>
  <si>
    <t xml:space="preserve">     1,371.12</t>
  </si>
  <si>
    <t xml:space="preserve">       37.28</t>
  </si>
  <si>
    <t xml:space="preserve">       71.01</t>
  </si>
  <si>
    <t xml:space="preserve">       33.13</t>
  </si>
  <si>
    <t xml:space="preserve">  4,746,305.59</t>
  </si>
  <si>
    <t xml:space="preserve">  4,647,710.55</t>
  </si>
  <si>
    <t xml:space="preserve">  4,666,819.92</t>
  </si>
  <si>
    <t xml:space="preserve">   461,622.06</t>
  </si>
  <si>
    <t xml:space="preserve">   458,428.09</t>
  </si>
  <si>
    <t xml:space="preserve">   447,669.79</t>
  </si>
  <si>
    <t xml:space="preserve">  5,103,096.12</t>
  </si>
  <si>
    <t xml:space="preserve">  5,072,501.41</t>
  </si>
  <si>
    <t xml:space="preserve">  5,023,081.20</t>
  </si>
  <si>
    <t xml:space="preserve">   812,737.29</t>
  </si>
  <si>
    <t xml:space="preserve">   820,164.31</t>
  </si>
  <si>
    <t xml:space="preserve">   850,164.19</t>
  </si>
  <si>
    <t xml:space="preserve">   480,671.23</t>
  </si>
  <si>
    <t xml:space="preserve">   487,614.01</t>
  </si>
  <si>
    <t xml:space="preserve">   475,863.98</t>
  </si>
  <si>
    <t xml:space="preserve">  1,724,207.55</t>
  </si>
  <si>
    <t xml:space="preserve">  1,604,886.42</t>
  </si>
  <si>
    <t xml:space="preserve">  1,692,693.07</t>
  </si>
  <si>
    <t xml:space="preserve">  4,747,700.44</t>
  </si>
  <si>
    <t xml:space="preserve">  4,762,272.55</t>
  </si>
  <si>
    <t xml:space="preserve">  4,745,577.36</t>
  </si>
  <si>
    <t xml:space="preserve">  4,855,867.40</t>
  </si>
  <si>
    <t xml:space="preserve">  4,832,764.16</t>
  </si>
  <si>
    <t xml:space="preserve">  4,846,687.26</t>
  </si>
  <si>
    <t xml:space="preserve">   536,032.47</t>
  </si>
  <si>
    <t xml:space="preserve">   530,085.26</t>
  </si>
  <si>
    <t xml:space="preserve">   514,402.86</t>
  </si>
  <si>
    <t xml:space="preserve">    28,324.36</t>
  </si>
  <si>
    <t xml:space="preserve">    28,361.34</t>
  </si>
  <si>
    <t xml:space="preserve">    27,241.39</t>
  </si>
  <si>
    <t>-        9.74</t>
  </si>
  <si>
    <t xml:space="preserve">        1.90</t>
  </si>
  <si>
    <t xml:space="preserve">  6,239,485.58</t>
  </si>
  <si>
    <t xml:space="preserve">  6,191,621.80</t>
  </si>
  <si>
    <t xml:space="preserve">  6,072,737.11</t>
  </si>
  <si>
    <t xml:space="preserve">   277,312.69</t>
  </si>
  <si>
    <t xml:space="preserve">   278,782.58</t>
  </si>
  <si>
    <t xml:space="preserve">   289,919.89</t>
  </si>
  <si>
    <t xml:space="preserve">  2,675,179.32</t>
  </si>
  <si>
    <t xml:space="preserve">  2,750,530.31</t>
  </si>
  <si>
    <t xml:space="preserve">  2,764,509.61</t>
  </si>
  <si>
    <t xml:space="preserve">   435,701.32</t>
  </si>
  <si>
    <t xml:space="preserve">   438,947.95</t>
  </si>
  <si>
    <t xml:space="preserve">   444,213.72</t>
  </si>
  <si>
    <t xml:space="preserve">   602,081.88</t>
  </si>
  <si>
    <t xml:space="preserve">   608,329.43</t>
  </si>
  <si>
    <t xml:space="preserve">   622,672.65</t>
  </si>
  <si>
    <t xml:space="preserve">   425,241.83</t>
  </si>
  <si>
    <t xml:space="preserve">   395,015.58</t>
  </si>
  <si>
    <t xml:space="preserve">   398,454.16</t>
  </si>
  <si>
    <t xml:space="preserve">  2,506,750.38</t>
  </si>
  <si>
    <t xml:space="preserve">  2,671,567.31</t>
  </si>
  <si>
    <t xml:space="preserve">  2,669,866.25</t>
  </si>
  <si>
    <t xml:space="preserve">  5,812,041.09</t>
  </si>
  <si>
    <t xml:space="preserve">  5,863,331.28</t>
  </si>
  <si>
    <t xml:space="preserve">  5,662,619.24</t>
  </si>
  <si>
    <t xml:space="preserve">   739,393.75</t>
  </si>
  <si>
    <t xml:space="preserve">   735,544.90</t>
  </si>
  <si>
    <t xml:space="preserve">   746,909.18</t>
  </si>
  <si>
    <t xml:space="preserve">    75,440.25</t>
  </si>
  <si>
    <t xml:space="preserve">    75,632.63</t>
  </si>
  <si>
    <t xml:space="preserve">    75,550.63</t>
  </si>
  <si>
    <t>-        4.90</t>
  </si>
  <si>
    <t xml:space="preserve">       16.90</t>
  </si>
  <si>
    <t xml:space="preserve">        9.05</t>
  </si>
  <si>
    <t xml:space="preserve">     8,714.48</t>
  </si>
  <si>
    <t xml:space="preserve">     8,582.39</t>
  </si>
  <si>
    <t xml:space="preserve">     8,559.58</t>
  </si>
  <si>
    <t xml:space="preserve">     7,573.31</t>
  </si>
  <si>
    <t xml:space="preserve">     7,428.24</t>
  </si>
  <si>
    <t xml:space="preserve">     7,558.08</t>
  </si>
  <si>
    <t xml:space="preserve">     9,516.45</t>
  </si>
  <si>
    <t xml:space="preserve">     8,565.75</t>
  </si>
  <si>
    <t xml:space="preserve">     9,123.46</t>
  </si>
  <si>
    <t xml:space="preserve">     1,101.36</t>
  </si>
  <si>
    <t xml:space="preserve">     1,075.73</t>
  </si>
  <si>
    <t xml:space="preserve">  4,527,177.43</t>
  </si>
  <si>
    <t xml:space="preserve">  4,872,219.51</t>
  </si>
  <si>
    <t xml:space="preserve">  4,894,502.85</t>
  </si>
  <si>
    <t xml:space="preserve">  4,947,668.63</t>
  </si>
  <si>
    <t xml:space="preserve">   530,473.85</t>
  </si>
  <si>
    <t xml:space="preserve">   514,543.87</t>
  </si>
  <si>
    <t xml:space="preserve">   480,364.75</t>
  </si>
  <si>
    <t xml:space="preserve">    29,382.05</t>
  </si>
  <si>
    <t xml:space="preserve">    27,614.86</t>
  </si>
  <si>
    <t xml:space="preserve">    27,865.21</t>
  </si>
  <si>
    <t>178r3  11-19</t>
  </si>
  <si>
    <t xml:space="preserve">       31.04</t>
  </si>
  <si>
    <t xml:space="preserve">       52.34</t>
  </si>
  <si>
    <t xml:space="preserve">       14.93</t>
  </si>
  <si>
    <t xml:space="preserve">  4,903,182.64</t>
  </si>
  <si>
    <t xml:space="preserve">  4,447,748.28</t>
  </si>
  <si>
    <t xml:space="preserve">  4,969,067.26</t>
  </si>
  <si>
    <t xml:space="preserve">   330,238.15</t>
  </si>
  <si>
    <t xml:space="preserve">   338,251.09</t>
  </si>
  <si>
    <t xml:space="preserve">   328,387.65</t>
  </si>
  <si>
    <t xml:space="preserve">  2,600,372.61</t>
  </si>
  <si>
    <t xml:space="preserve">  2,583,769.86</t>
  </si>
  <si>
    <t xml:space="preserve">  2,578,084.02</t>
  </si>
  <si>
    <t xml:space="preserve">  1,012,684.12</t>
  </si>
  <si>
    <t xml:space="preserve">   994,004.55</t>
  </si>
  <si>
    <t xml:space="preserve">   989,998.78</t>
  </si>
  <si>
    <t xml:space="preserve">   498,156.15</t>
  </si>
  <si>
    <t xml:space="preserve">   500,838.69</t>
  </si>
  <si>
    <t xml:space="preserve">   502,453.21</t>
  </si>
  <si>
    <t xml:space="preserve">   262,514.86</t>
  </si>
  <si>
    <t xml:space="preserve">   290,047.12</t>
  </si>
  <si>
    <t xml:space="preserve">   290,336.34</t>
  </si>
  <si>
    <t xml:space="preserve">  5,339,933.80</t>
  </si>
  <si>
    <t xml:space="preserve">  4,926,070.73</t>
  </si>
  <si>
    <t xml:space="preserve">  5,149,720.88</t>
  </si>
  <si>
    <t xml:space="preserve">  4,870,339.83</t>
  </si>
  <si>
    <t xml:space="preserve">  6,212,393.03</t>
  </si>
  <si>
    <t xml:space="preserve">  5,735,551.06</t>
  </si>
  <si>
    <t xml:space="preserve">   558,832.82</t>
  </si>
  <si>
    <t xml:space="preserve">   563,230.49</t>
  </si>
  <si>
    <t xml:space="preserve">   562,688.39</t>
  </si>
  <si>
    <t xml:space="preserve">     1,710.86</t>
  </si>
  <si>
    <t xml:space="preserve">     1,636.36</t>
  </si>
  <si>
    <t xml:space="preserve">     1,700.76</t>
  </si>
  <si>
    <t xml:space="preserve">       34.51</t>
  </si>
  <si>
    <t xml:space="preserve">       12.40</t>
  </si>
  <si>
    <t xml:space="preserve">       52.99</t>
  </si>
  <si>
    <t xml:space="preserve">  4,354,635.28</t>
  </si>
  <si>
    <t xml:space="preserve">  4,223,639.51</t>
  </si>
  <si>
    <t xml:space="preserve">  4,144,448.56</t>
  </si>
  <si>
    <t xml:space="preserve">   322,634.75</t>
  </si>
  <si>
    <t xml:space="preserve">   323,786.61</t>
  </si>
  <si>
    <t xml:space="preserve">   316,348.86</t>
  </si>
  <si>
    <t xml:space="preserve">  3,323,824.68</t>
  </si>
  <si>
    <t xml:space="preserve">  3,392,058.89</t>
  </si>
  <si>
    <t xml:space="preserve">  3,316,803.09</t>
  </si>
  <si>
    <t xml:space="preserve">  5,339,158.06</t>
  </si>
  <si>
    <t xml:space="preserve">  5,392,360.43</t>
  </si>
  <si>
    <t xml:space="preserve">  5,172,649.00</t>
  </si>
  <si>
    <t xml:space="preserve">   422,046.16</t>
  </si>
  <si>
    <t xml:space="preserve">   416,509.42</t>
  </si>
  <si>
    <t xml:space="preserve">   413,493.05</t>
  </si>
  <si>
    <t xml:space="preserve">     1,536.49</t>
  </si>
  <si>
    <t xml:space="preserve">     2,214.07</t>
  </si>
  <si>
    <t xml:space="preserve">     2,763.62</t>
  </si>
  <si>
    <t xml:space="preserve">   263,356.47</t>
  </si>
  <si>
    <t xml:space="preserve">   264,208.98</t>
  </si>
  <si>
    <t xml:space="preserve">   257,075.02</t>
  </si>
  <si>
    <t xml:space="preserve">   241,077.25</t>
  </si>
  <si>
    <t xml:space="preserve">   248,421.54</t>
  </si>
  <si>
    <t xml:space="preserve">   248,303.92</t>
  </si>
  <si>
    <t xml:space="preserve">    12,668.60</t>
  </si>
  <si>
    <t xml:space="preserve">    12,496.34</t>
  </si>
  <si>
    <t xml:space="preserve">    12,519.40</t>
  </si>
  <si>
    <t xml:space="preserve">      215.03</t>
  </si>
  <si>
    <t xml:space="preserve">      314.77</t>
  </si>
  <si>
    <t xml:space="preserve">      213.13</t>
  </si>
  <si>
    <t>180r4  84-94</t>
  </si>
  <si>
    <t xml:space="preserve">       14.26</t>
  </si>
  <si>
    <t xml:space="preserve">        1.70</t>
  </si>
  <si>
    <t xml:space="preserve">       20.22</t>
  </si>
  <si>
    <t xml:space="preserve">  5,035,191.29</t>
  </si>
  <si>
    <t xml:space="preserve">  5,165,378.26</t>
  </si>
  <si>
    <t xml:space="preserve">  5,247,777.73</t>
  </si>
  <si>
    <t xml:space="preserve">   383,614.60</t>
  </si>
  <si>
    <t xml:space="preserve">   399,467.12</t>
  </si>
  <si>
    <t xml:space="preserve">   397,950.38</t>
  </si>
  <si>
    <t xml:space="preserve">  2,885,184.11</t>
  </si>
  <si>
    <t xml:space="preserve">  2,780,008.10</t>
  </si>
  <si>
    <t xml:space="preserve">  2,866,782.13</t>
  </si>
  <si>
    <t xml:space="preserve">  1,351,535.27</t>
  </si>
  <si>
    <t xml:space="preserve">  1,288,734.29</t>
  </si>
  <si>
    <t xml:space="preserve">  1,339,324.36</t>
  </si>
  <si>
    <t xml:space="preserve">   504,410.57</t>
  </si>
  <si>
    <t xml:space="preserve">   518,284.42</t>
  </si>
  <si>
    <t xml:space="preserve">   514,665.57</t>
  </si>
  <si>
    <t xml:space="preserve">   232,100.46</t>
  </si>
  <si>
    <t xml:space="preserve">   237,273.41</t>
  </si>
  <si>
    <t xml:space="preserve">   259,679.67</t>
  </si>
  <si>
    <t xml:space="preserve">  5,009,426.21</t>
  </si>
  <si>
    <t xml:space="preserve">  5,103,101.60</t>
  </si>
  <si>
    <t xml:space="preserve">  5,096,115.29</t>
  </si>
  <si>
    <t xml:space="preserve">  5,177,885.47</t>
  </si>
  <si>
    <t xml:space="preserve">  5,232,339.15</t>
  </si>
  <si>
    <t xml:space="preserve">  5,055,332.08</t>
  </si>
  <si>
    <t xml:space="preserve">   451,877.14</t>
  </si>
  <si>
    <t xml:space="preserve">   462,109.96</t>
  </si>
  <si>
    <t xml:space="preserve">   432,687.02</t>
  </si>
  <si>
    <t xml:space="preserve">      878.20</t>
  </si>
  <si>
    <t xml:space="preserve">      954.06</t>
  </si>
  <si>
    <t xml:space="preserve">     1,100.99</t>
  </si>
  <si>
    <t xml:space="preserve">  1,133,144.20</t>
  </si>
  <si>
    <t xml:space="preserve">  1,082,934.06</t>
  </si>
  <si>
    <t xml:space="preserve">   476,695.11</t>
  </si>
  <si>
    <t xml:space="preserve">   486,485.36</t>
  </si>
  <si>
    <t xml:space="preserve">   482,300.63</t>
  </si>
  <si>
    <t xml:space="preserve">   172,864.07</t>
  </si>
  <si>
    <t xml:space="preserve">   179,288.41</t>
  </si>
  <si>
    <t xml:space="preserve">   158,459.73</t>
  </si>
  <si>
    <t xml:space="preserve">  5,371,291.76</t>
  </si>
  <si>
    <t xml:space="preserve">  5,847,338.44</t>
  </si>
  <si>
    <t xml:space="preserve">  5,725,074.51</t>
  </si>
  <si>
    <t xml:space="preserve">  5,565,205.05</t>
  </si>
  <si>
    <t xml:space="preserve">  5,551,256.62</t>
  </si>
  <si>
    <t xml:space="preserve">  5,769,825.56</t>
  </si>
  <si>
    <t xml:space="preserve">   464,600.82</t>
  </si>
  <si>
    <t xml:space="preserve">   459,238.38</t>
  </si>
  <si>
    <t xml:space="preserve">   451,098.65</t>
  </si>
  <si>
    <t xml:space="preserve">      778.67</t>
  </si>
  <si>
    <t xml:space="preserve">      934.35</t>
  </si>
  <si>
    <t xml:space="preserve">      956.25</t>
  </si>
  <si>
    <t>177r3  127-137</t>
  </si>
  <si>
    <t xml:space="preserve">       13.61</t>
  </si>
  <si>
    <t>-       31.10</t>
  </si>
  <si>
    <t>-       22.40</t>
  </si>
  <si>
    <t xml:space="preserve">  4,895,476.66</t>
  </si>
  <si>
    <t xml:space="preserve">  4,886,989.22</t>
  </si>
  <si>
    <t xml:space="preserve">  4,717,784.05</t>
  </si>
  <si>
    <t xml:space="preserve">   282,646.92</t>
  </si>
  <si>
    <t xml:space="preserve">   298,277.43</t>
  </si>
  <si>
    <t xml:space="preserve">   306,592.99</t>
  </si>
  <si>
    <t xml:space="preserve">  2,371,595.06</t>
  </si>
  <si>
    <t xml:space="preserve">  2,424,349.92</t>
  </si>
  <si>
    <t xml:space="preserve">  2,461,439.13</t>
  </si>
  <si>
    <t xml:space="preserve">  1,325,779.45</t>
  </si>
  <si>
    <t xml:space="preserve">  1,188,440.67</t>
  </si>
  <si>
    <t xml:space="preserve">  1,294,051.35</t>
  </si>
  <si>
    <t xml:space="preserve">   493,092.39</t>
  </si>
  <si>
    <t xml:space="preserve">   474,090.55</t>
  </si>
  <si>
    <t xml:space="preserve">   487,635.90</t>
  </si>
  <si>
    <t xml:space="preserve">   164,812.34</t>
  </si>
  <si>
    <t xml:space="preserve">   163,232.76</t>
  </si>
  <si>
    <t xml:space="preserve">   174,646.58</t>
  </si>
  <si>
    <t xml:space="preserve">  5,767,086.03</t>
  </si>
  <si>
    <t xml:space="preserve">  5,479,306.95</t>
  </si>
  <si>
    <t xml:space="preserve">  5,159,600.00</t>
  </si>
  <si>
    <t xml:space="preserve">  5,481,821.97</t>
  </si>
  <si>
    <t xml:space="preserve">  5,766,002.27</t>
  </si>
  <si>
    <t xml:space="preserve">  5,702,626.13</t>
  </si>
  <si>
    <t xml:space="preserve">   423,698.37</t>
  </si>
  <si>
    <t xml:space="preserve">   414,553.18</t>
  </si>
  <si>
    <t xml:space="preserve">   421,625.50</t>
  </si>
  <si>
    <t xml:space="preserve">     1,333.53</t>
  </si>
  <si>
    <t xml:space="preserve">     1,304.90</t>
  </si>
  <si>
    <t xml:space="preserve">     1,222.13</t>
  </si>
  <si>
    <t xml:space="preserve">       31.28</t>
  </si>
  <si>
    <t xml:space="preserve">       60.93</t>
  </si>
  <si>
    <t xml:space="preserve">       51.87</t>
  </si>
  <si>
    <t xml:space="preserve">  4,751,076.79</t>
  </si>
  <si>
    <t xml:space="preserve">  4,495,552.24</t>
  </si>
  <si>
    <t xml:space="preserve">  4,611,544.51</t>
  </si>
  <si>
    <t xml:space="preserve">   438,830.96</t>
  </si>
  <si>
    <t xml:space="preserve">   442,667.61</t>
  </si>
  <si>
    <t xml:space="preserve">   437,140.00</t>
  </si>
  <si>
    <t xml:space="preserve">  4,836,359.51</t>
  </si>
  <si>
    <t xml:space="preserve">  4,662,529.28</t>
  </si>
  <si>
    <t xml:space="preserve">  4,804,556.76</t>
  </si>
  <si>
    <t xml:space="preserve">   816,468.63</t>
  </si>
  <si>
    <t xml:space="preserve">   833,696.39</t>
  </si>
  <si>
    <t xml:space="preserve">   793,976.56</t>
  </si>
  <si>
    <t xml:space="preserve">   459,337.39</t>
  </si>
  <si>
    <t xml:space="preserve">   481,879.44</t>
  </si>
  <si>
    <t xml:space="preserve">   488,766.36</t>
  </si>
  <si>
    <t xml:space="preserve">  1,687,679.87</t>
  </si>
  <si>
    <t xml:space="preserve">  1,707,724.04</t>
  </si>
  <si>
    <t xml:space="preserve">  1,600,619.71</t>
  </si>
  <si>
    <t xml:space="preserve">  4,402,292.90</t>
  </si>
  <si>
    <t xml:space="preserve">  4,527,246.40</t>
  </si>
  <si>
    <t xml:space="preserve">  4,520,805.56</t>
  </si>
  <si>
    <t xml:space="preserve">  4,883,506.51</t>
  </si>
  <si>
    <t xml:space="preserve">  4,792,779.31</t>
  </si>
  <si>
    <t xml:space="preserve">  4,890,845.93</t>
  </si>
  <si>
    <t xml:space="preserve">   502,315.39</t>
  </si>
  <si>
    <t xml:space="preserve">   501,002.47</t>
  </si>
  <si>
    <t xml:space="preserve">   499,571.33</t>
  </si>
  <si>
    <t xml:space="preserve">    26,337.19</t>
  </si>
  <si>
    <t xml:space="preserve">    27,963.94</t>
  </si>
  <si>
    <t xml:space="preserve">    26,027.08</t>
  </si>
  <si>
    <t xml:space="preserve">       30.43</t>
  </si>
  <si>
    <t xml:space="preserve">       12.20</t>
  </si>
  <si>
    <t xml:space="preserve">       42.90</t>
  </si>
  <si>
    <t xml:space="preserve">  4,718,971.49</t>
  </si>
  <si>
    <t xml:space="preserve">  4,871,495.59</t>
  </si>
  <si>
    <t xml:space="preserve">  4,749,024.47</t>
  </si>
  <si>
    <t xml:space="preserve">   437,493.25</t>
  </si>
  <si>
    <t xml:space="preserve">   440,522.27</t>
  </si>
  <si>
    <t xml:space="preserve">   441,371.50</t>
  </si>
  <si>
    <t xml:space="preserve">  5,003,484.59</t>
  </si>
  <si>
    <t xml:space="preserve">  5,061,917.88</t>
  </si>
  <si>
    <t xml:space="preserve">  4,946,910.29</t>
  </si>
  <si>
    <t xml:space="preserve">   841,349.27</t>
  </si>
  <si>
    <t xml:space="preserve">   830,994.88</t>
  </si>
  <si>
    <t xml:space="preserve">   832,868.05</t>
  </si>
  <si>
    <t xml:space="preserve">   459,144.27</t>
  </si>
  <si>
    <t xml:space="preserve">   469,713.59</t>
  </si>
  <si>
    <t xml:space="preserve">   467,209.82</t>
  </si>
  <si>
    <t xml:space="preserve">  1,649,570.04</t>
  </si>
  <si>
    <t xml:space="preserve">  1,735,974.18</t>
  </si>
  <si>
    <t xml:space="preserve">  1,679,519.60</t>
  </si>
  <si>
    <t xml:space="preserve">  4,545,492.79</t>
  </si>
  <si>
    <t xml:space="preserve">  4,562,507.75</t>
  </si>
  <si>
    <t xml:space="preserve">  4,419,964.39</t>
  </si>
  <si>
    <t xml:space="preserve">  4,514,386.26</t>
  </si>
  <si>
    <t xml:space="preserve">  4,476,035.00</t>
  </si>
  <si>
    <t xml:space="preserve">   233,936.29</t>
  </si>
  <si>
    <t xml:space="preserve">   224,298.12</t>
  </si>
  <si>
    <t xml:space="preserve">   238,828.17</t>
  </si>
  <si>
    <t xml:space="preserve">  2,591,922.88</t>
  </si>
  <si>
    <t xml:space="preserve">  2,674,485.02</t>
  </si>
  <si>
    <t xml:space="preserve">  2,626,851.36</t>
  </si>
  <si>
    <t xml:space="preserve">  1,307,579.08</t>
  </si>
  <si>
    <t xml:space="preserve">  1,344,357.71</t>
  </si>
  <si>
    <t xml:space="preserve">  1,342,337.47</t>
  </si>
  <si>
    <t xml:space="preserve">   449,559.00</t>
  </si>
  <si>
    <t xml:space="preserve">   430,028.88</t>
  </si>
  <si>
    <t xml:space="preserve">   437,679.15</t>
  </si>
  <si>
    <t xml:space="preserve">    49,160.02</t>
  </si>
  <si>
    <t xml:space="preserve">    46,487.97</t>
  </si>
  <si>
    <t xml:space="preserve">    49,079.27</t>
  </si>
  <si>
    <t xml:space="preserve">  4,135,455.31</t>
  </si>
  <si>
    <t xml:space="preserve">  4,192,653.87</t>
  </si>
  <si>
    <t xml:space="preserve">  4,374,326.50</t>
  </si>
  <si>
    <t xml:space="preserve">  8,078,589.58</t>
  </si>
  <si>
    <t xml:space="preserve">  7,961,752.34</t>
  </si>
  <si>
    <t xml:space="preserve">  8,267,020.96</t>
  </si>
  <si>
    <t xml:space="preserve">   519,830.34</t>
  </si>
  <si>
    <t xml:space="preserve">   527,663.64</t>
  </si>
  <si>
    <t xml:space="preserve">   515,770.51</t>
  </si>
  <si>
    <t xml:space="preserve">      759.02</t>
  </si>
  <si>
    <t xml:space="preserve">      603.19</t>
  </si>
  <si>
    <t xml:space="preserve">      911.79</t>
  </si>
  <si>
    <t>-       14.33</t>
  </si>
  <si>
    <t xml:space="preserve">       61.85</t>
  </si>
  <si>
    <t xml:space="preserve">       30.01</t>
  </si>
  <si>
    <t xml:space="preserve">  4,723,967.05</t>
  </si>
  <si>
    <t xml:space="preserve">  4,527,677.45</t>
  </si>
  <si>
    <t xml:space="preserve">  4,627,052.56</t>
  </si>
  <si>
    <t xml:space="preserve">   379,618.75</t>
  </si>
  <si>
    <t xml:space="preserve">   452,853.69</t>
  </si>
  <si>
    <t xml:space="preserve">   430,780.05</t>
  </si>
  <si>
    <t xml:space="preserve">  5,072,053.59</t>
  </si>
  <si>
    <t xml:space="preserve">  4,748,044.09</t>
  </si>
  <si>
    <t xml:space="preserve">  4,890,418.08</t>
  </si>
  <si>
    <t xml:space="preserve">   838,355.47</t>
  </si>
  <si>
    <t xml:space="preserve">   812,437.04</t>
  </si>
  <si>
    <t xml:space="preserve">   799,572.60</t>
  </si>
  <si>
    <t xml:space="preserve">   467,623.45</t>
  </si>
  <si>
    <t xml:space="preserve">   466,148.72</t>
  </si>
  <si>
    <t xml:space="preserve">   471,844.74</t>
  </si>
  <si>
    <t xml:space="preserve">  1,648,806.91</t>
  </si>
  <si>
    <t xml:space="preserve">  1,717,279.75</t>
  </si>
  <si>
    <t xml:space="preserve">  1,611,000.53</t>
  </si>
  <si>
    <t xml:space="preserve">  4,559,710.83</t>
  </si>
  <si>
    <t xml:space="preserve">  4,620,150.66</t>
  </si>
  <si>
    <t xml:space="preserve">  4,562,535.80</t>
  </si>
  <si>
    <t xml:space="preserve">  4,937,839.49</t>
  </si>
  <si>
    <t xml:space="preserve">  4,995,351.79</t>
  </si>
  <si>
    <t xml:space="preserve">  4,865,001.88</t>
  </si>
  <si>
    <t xml:space="preserve">   518,589.66</t>
  </si>
  <si>
    <t xml:space="preserve">   517,273.87</t>
  </si>
  <si>
    <t xml:space="preserve">   507,682.67</t>
  </si>
  <si>
    <t xml:space="preserve">    26,706.56</t>
  </si>
  <si>
    <t xml:space="preserve">    27,303.23</t>
  </si>
  <si>
    <t xml:space="preserve">    26,096.90</t>
  </si>
  <si>
    <t xml:space="preserve">       16.76</t>
  </si>
  <si>
    <t xml:space="preserve">        1.76</t>
  </si>
  <si>
    <t xml:space="preserve">       16.63</t>
  </si>
  <si>
    <t xml:space="preserve">  4,611,942.11</t>
  </si>
  <si>
    <t xml:space="preserve">  4,601,001.26</t>
  </si>
  <si>
    <t xml:space="preserve">  4,578,869.95</t>
  </si>
  <si>
    <t xml:space="preserve">   457,434.07</t>
  </si>
  <si>
    <t xml:space="preserve">   449,220.40</t>
  </si>
  <si>
    <t xml:space="preserve">   457,801.54</t>
  </si>
  <si>
    <t xml:space="preserve">  3,954,619.06</t>
  </si>
  <si>
    <t xml:space="preserve">  4,621,376.67</t>
  </si>
  <si>
    <t xml:space="preserve">  4,362,763.08</t>
  </si>
  <si>
    <t xml:space="preserve">  1,118,639.82</t>
  </si>
  <si>
    <t xml:space="preserve">  1,118,731.68</t>
  </si>
  <si>
    <t xml:space="preserve">  1,093,526.40</t>
  </si>
  <si>
    <t xml:space="preserve">   448,921.32</t>
  </si>
  <si>
    <t xml:space="preserve">   456,773.21</t>
  </si>
  <si>
    <t xml:space="preserve">   467,528.43</t>
  </si>
  <si>
    <t xml:space="preserve">   580,679.76</t>
  </si>
  <si>
    <t xml:space="preserve">   537,589.18</t>
  </si>
  <si>
    <t xml:space="preserve">   590,053.62</t>
  </si>
  <si>
    <t xml:space="preserve">  5,374,970.54</t>
  </si>
  <si>
    <t xml:space="preserve">  5,226,229.89</t>
  </si>
  <si>
    <t xml:space="preserve">  5,348,006.45</t>
  </si>
  <si>
    <t xml:space="preserve">  5,469,912.33</t>
  </si>
  <si>
    <t xml:space="preserve">  5,559,165.14</t>
  </si>
  <si>
    <t xml:space="preserve">  5,711,213.10</t>
  </si>
  <si>
    <t xml:space="preserve">   427,805.46</t>
  </si>
  <si>
    <t xml:space="preserve">   409,844.65</t>
  </si>
  <si>
    <t xml:space="preserve">   414,714.87</t>
  </si>
  <si>
    <t xml:space="preserve">     1,120.42</t>
  </si>
  <si>
    <t xml:space="preserve">     1,308.69</t>
  </si>
  <si>
    <t xml:space="preserve">     1,199.09</t>
  </si>
  <si>
    <t>176r1  38-48</t>
  </si>
  <si>
    <t xml:space="preserve">       18.59</t>
  </si>
  <si>
    <t>-        2.73</t>
  </si>
  <si>
    <t>-       24.40</t>
  </si>
  <si>
    <t xml:space="preserve">  4,672,679.85</t>
  </si>
  <si>
    <t xml:space="preserve">  4,759,017.03</t>
  </si>
  <si>
    <t xml:space="preserve">  4,839,771.67</t>
  </si>
  <si>
    <t xml:space="preserve">   323,770.38</t>
  </si>
  <si>
    <t xml:space="preserve">   307,320.03</t>
  </si>
  <si>
    <t xml:space="preserve">   299,065.48</t>
  </si>
  <si>
    <t xml:space="preserve">  1,770,078.21</t>
  </si>
  <si>
    <t xml:space="preserve">  2,345,987.96</t>
  </si>
  <si>
    <t xml:space="preserve">  2,418,670.39</t>
  </si>
  <si>
    <t xml:space="preserve">  1,100,648.47</t>
  </si>
  <si>
    <t xml:space="preserve">  4,830,955.19</t>
  </si>
  <si>
    <t xml:space="preserve">   519,611.11</t>
  </si>
  <si>
    <t xml:space="preserve">   506,359.51</t>
  </si>
  <si>
    <t xml:space="preserve">   515,356.97</t>
  </si>
  <si>
    <t xml:space="preserve">    28,895.70</t>
  </si>
  <si>
    <t xml:space="preserve">    27,024.77</t>
  </si>
  <si>
    <t xml:space="preserve">    28,078.53</t>
  </si>
  <si>
    <t>-        1.43</t>
  </si>
  <si>
    <t xml:space="preserve">       43.62</t>
  </si>
  <si>
    <t xml:space="preserve">       50.57</t>
  </si>
  <si>
    <t xml:space="preserve">  3,931,935.98</t>
  </si>
  <si>
    <t xml:space="preserve">  4,029,338.22</t>
  </si>
  <si>
    <t xml:space="preserve">  3,969,340.10</t>
  </si>
  <si>
    <t xml:space="preserve">   315,424.31</t>
  </si>
  <si>
    <t xml:space="preserve">   310,246.37</t>
  </si>
  <si>
    <t xml:space="preserve">   309,431.14</t>
  </si>
  <si>
    <t xml:space="preserve">  3,386,347.80</t>
  </si>
  <si>
    <t xml:space="preserve">  3,385,348.55</t>
  </si>
  <si>
    <t xml:space="preserve">  3,390,630.06</t>
  </si>
  <si>
    <t xml:space="preserve">  5,692,424.02</t>
  </si>
  <si>
    <t xml:space="preserve">  5,642,688.44</t>
  </si>
  <si>
    <t xml:space="preserve">  5,766,791.67</t>
  </si>
  <si>
    <t xml:space="preserve">   389,487.17</t>
  </si>
  <si>
    <t xml:space="preserve">   400,601.91</t>
  </si>
  <si>
    <t xml:space="preserve">   396,503.73</t>
  </si>
  <si>
    <t xml:space="preserve">     2,744.64</t>
  </si>
  <si>
    <t xml:space="preserve">     3,104.27</t>
  </si>
  <si>
    <t xml:space="preserve">     2,827.78</t>
  </si>
  <si>
    <t xml:space="preserve">    65,940.67</t>
  </si>
  <si>
    <t xml:space="preserve">    63,715.76</t>
  </si>
  <si>
    <t xml:space="preserve">    65,124.39</t>
  </si>
  <si>
    <t xml:space="preserve">    69,653.49</t>
  </si>
  <si>
    <t xml:space="preserve">    70,347.31</t>
  </si>
  <si>
    <t xml:space="preserve">    69,767.98</t>
  </si>
  <si>
    <t xml:space="preserve">     8,394.91</t>
  </si>
  <si>
    <t xml:space="preserve">     8,132.96</t>
  </si>
  <si>
    <t xml:space="preserve">     8,587.65</t>
  </si>
  <si>
    <t xml:space="preserve">      143.94</t>
  </si>
  <si>
    <t xml:space="preserve">      286.91</t>
  </si>
  <si>
    <t xml:space="preserve">      305.96</t>
  </si>
  <si>
    <t>172r3  41-51</t>
  </si>
  <si>
    <t xml:space="preserve">       31.36</t>
  </si>
  <si>
    <t xml:space="preserve">        8.40</t>
  </si>
  <si>
    <t xml:space="preserve">        4.93</t>
  </si>
  <si>
    <t xml:space="preserve">  5,063,249.65</t>
  </si>
  <si>
    <t xml:space="preserve">  5,039,799.57</t>
  </si>
  <si>
    <t xml:space="preserve">  5,175,164.43</t>
  </si>
  <si>
    <t xml:space="preserve">   226,993.20</t>
  </si>
  <si>
    <t xml:space="preserve">   233,967.40</t>
  </si>
  <si>
    <t xml:space="preserve">   230,895.40</t>
  </si>
  <si>
    <t xml:space="preserve">  2,107,423.00</t>
  </si>
  <si>
    <t xml:space="preserve">  2,121,755.56</t>
  </si>
  <si>
    <t xml:space="preserve">  2,179,828.66</t>
  </si>
  <si>
    <t xml:space="preserve">   978,121.05</t>
  </si>
  <si>
    <t xml:space="preserve">  1,025,558.94</t>
  </si>
  <si>
    <t xml:space="preserve">  1,060,410.70</t>
  </si>
  <si>
    <t xml:space="preserve">   518,387.76</t>
  </si>
  <si>
    <t xml:space="preserve">   511,435.92</t>
  </si>
  <si>
    <t xml:space="preserve">   524,446.20</t>
  </si>
  <si>
    <t xml:space="preserve">   164,353.76</t>
  </si>
  <si>
    <t xml:space="preserve">   145,127.03</t>
  </si>
  <si>
    <t xml:space="preserve">   154,460.23</t>
  </si>
  <si>
    <t xml:space="preserve">  4,859,588.47</t>
  </si>
  <si>
    <t xml:space="preserve">  4,878,912.91</t>
  </si>
  <si>
    <t xml:space="preserve">  5,036,340.73</t>
  </si>
  <si>
    <t xml:space="preserve">  6,287,908.01</t>
  </si>
  <si>
    <t xml:space="preserve">  6,359,564.58</t>
  </si>
  <si>
    <t xml:space="preserve">  6,640,214.81</t>
  </si>
  <si>
    <t xml:space="preserve">   586,191.92</t>
  </si>
  <si>
    <t xml:space="preserve">   592,147.10</t>
  </si>
  <si>
    <t xml:space="preserve">   602,742.52</t>
  </si>
  <si>
    <t xml:space="preserve">     1,786.19</t>
  </si>
  <si>
    <t xml:space="preserve">     1,734.27</t>
  </si>
  <si>
    <t xml:space="preserve">     1,905.45</t>
  </si>
  <si>
    <t>174r1  52-60</t>
  </si>
  <si>
    <t>-        3.98</t>
  </si>
  <si>
    <t xml:space="preserve">       25.49</t>
  </si>
  <si>
    <t xml:space="preserve">       23.01</t>
  </si>
  <si>
    <t xml:space="preserve">  5,003,905.04</t>
  </si>
  <si>
    <t xml:space="preserve">  5,000,102.89</t>
  </si>
  <si>
    <t xml:space="preserve">  4,704,460.72</t>
  </si>
  <si>
    <t xml:space="preserve">   376,063.21</t>
  </si>
  <si>
    <t xml:space="preserve">   362,983.86</t>
  </si>
  <si>
    <t xml:space="preserve">   332,961.09</t>
  </si>
  <si>
    <t xml:space="preserve">  2,679,334.56</t>
  </si>
  <si>
    <t xml:space="preserve">  2,458,436.24</t>
  </si>
  <si>
    <t xml:space="preserve">  2,664,269.39</t>
  </si>
  <si>
    <t xml:space="preserve">  1,131,674.38</t>
  </si>
  <si>
    <t xml:space="preserve">  1,115,790.88</t>
  </si>
  <si>
    <t xml:space="preserve">  1,088,716.72</t>
  </si>
  <si>
    <t xml:space="preserve">   503,758.29</t>
  </si>
  <si>
    <t xml:space="preserve">   510,771.93</t>
  </si>
  <si>
    <t xml:space="preserve">   476,522.99</t>
  </si>
  <si>
    <t xml:space="preserve">   214,925.34</t>
  </si>
  <si>
    <t xml:space="preserve">   192,390.01</t>
  </si>
  <si>
    <t xml:space="preserve">   209,667.19</t>
  </si>
  <si>
    <t xml:space="preserve">  4,954,234.96</t>
  </si>
  <si>
    <t xml:space="preserve">  4,901,150.59</t>
  </si>
  <si>
    <t xml:space="preserve">  5,065,968.61</t>
  </si>
  <si>
    <t xml:space="preserve">  5,821,125.96</t>
  </si>
  <si>
    <t xml:space="preserve">  5,745,419.69</t>
  </si>
  <si>
    <t xml:space="preserve">  5,778,264.52</t>
  </si>
  <si>
    <t xml:space="preserve">   523,507.29</t>
  </si>
  <si>
    <t xml:space="preserve">   517,286.54</t>
  </si>
  <si>
    <t xml:space="preserve">   531,275.51</t>
  </si>
  <si>
    <t xml:space="preserve">     1,005.15</t>
  </si>
  <si>
    <t xml:space="preserve">      957.47</t>
  </si>
  <si>
    <t xml:space="preserve">      935.41</t>
  </si>
  <si>
    <t>174r4  42-51</t>
  </si>
  <si>
    <t xml:space="preserve">        7.39</t>
  </si>
  <si>
    <t xml:space="preserve">       21.10</t>
  </si>
  <si>
    <t>-        9.73</t>
  </si>
  <si>
    <t xml:space="preserve">   517,406.21</t>
  </si>
  <si>
    <t xml:space="preserve">   520,909.88</t>
  </si>
  <si>
    <t xml:space="preserve">   498,511.43</t>
  </si>
  <si>
    <t xml:space="preserve">   192,892.05</t>
  </si>
  <si>
    <t xml:space="preserve">   200,830.02</t>
  </si>
  <si>
    <t xml:space="preserve">   198,240.96</t>
  </si>
  <si>
    <t xml:space="preserve">  4,840,825.07</t>
  </si>
  <si>
    <t xml:space="preserve">  4,938,097.70</t>
  </si>
  <si>
    <t xml:space="preserve">  4,755,085.34</t>
  </si>
  <si>
    <t xml:space="preserve">  5,855,681.03</t>
  </si>
  <si>
    <t xml:space="preserve">  5,896,687.20</t>
  </si>
  <si>
    <t xml:space="preserve">  5,702,238.22</t>
  </si>
  <si>
    <t xml:space="preserve">   552,889.38</t>
  </si>
  <si>
    <t xml:space="preserve">   544,406.44</t>
  </si>
  <si>
    <t xml:space="preserve">   547,486.95</t>
  </si>
  <si>
    <t xml:space="preserve">     1,017.81</t>
  </si>
  <si>
    <t xml:space="preserve">     1,039.88</t>
  </si>
  <si>
    <t xml:space="preserve">      921.14</t>
  </si>
  <si>
    <t>171r4  18-30</t>
  </si>
  <si>
    <t>-       19.00</t>
  </si>
  <si>
    <t xml:space="preserve">       11.76</t>
  </si>
  <si>
    <t xml:space="preserve">       23.53</t>
  </si>
  <si>
    <t xml:space="preserve">  5,104,072.93</t>
  </si>
  <si>
    <t xml:space="preserve">  5,236,134.42</t>
  </si>
  <si>
    <t xml:space="preserve">  5,086,390.23</t>
  </si>
  <si>
    <t xml:space="preserve">   271,231.18</t>
  </si>
  <si>
    <t xml:space="preserve">   261,756.00</t>
  </si>
  <si>
    <t xml:space="preserve">   278,403.62</t>
  </si>
  <si>
    <t xml:space="preserve">  2,102,634.90</t>
  </si>
  <si>
    <t xml:space="preserve">  2,183,546.95</t>
  </si>
  <si>
    <t xml:space="preserve">  2,119,864.58</t>
  </si>
  <si>
    <t xml:space="preserve">   946,570.55</t>
  </si>
  <si>
    <t xml:space="preserve">   970,385.60</t>
  </si>
  <si>
    <t xml:space="preserve">   967,267.70</t>
  </si>
  <si>
    <t xml:space="preserve">   517,151.93</t>
  </si>
  <si>
    <t xml:space="preserve">   517,459.44</t>
  </si>
  <si>
    <t xml:space="preserve">   498,383.62</t>
  </si>
  <si>
    <t xml:space="preserve">   305,138.52</t>
  </si>
  <si>
    <t xml:space="preserve">   294,414.80</t>
  </si>
  <si>
    <t xml:space="preserve">   306,208.73</t>
  </si>
  <si>
    <t xml:space="preserve">  5,645,854.17</t>
  </si>
  <si>
    <t xml:space="preserve">  5,545,513.40</t>
  </si>
  <si>
    <t xml:space="preserve">  5,760,260.41</t>
  </si>
  <si>
    <t xml:space="preserve">  6,193,898.59</t>
  </si>
  <si>
    <t xml:space="preserve">  6,233,190.94</t>
  </si>
  <si>
    <t xml:space="preserve">  6,192,870.87</t>
  </si>
  <si>
    <t xml:space="preserve">   618,831.02</t>
  </si>
  <si>
    <t xml:space="preserve">   587,143.45</t>
  </si>
  <si>
    <t xml:space="preserve">   603,914.52</t>
  </si>
  <si>
    <t xml:space="preserve">     1,209.07</t>
  </si>
  <si>
    <t xml:space="preserve">     1,476.49</t>
  </si>
  <si>
    <t xml:space="preserve">     1,343.84</t>
  </si>
  <si>
    <t xml:space="preserve">       19.75</t>
  </si>
  <si>
    <t xml:space="preserve">        4.41</t>
  </si>
  <si>
    <t xml:space="preserve">       37.42</t>
  </si>
  <si>
    <t xml:space="preserve">  6,106,352.43</t>
  </si>
  <si>
    <t xml:space="preserve">  6,138,718.08</t>
  </si>
  <si>
    <t xml:space="preserve">  5,986,473.85</t>
  </si>
  <si>
    <t xml:space="preserve">   290,056.17</t>
  </si>
  <si>
    <t xml:space="preserve">   272,931.66</t>
  </si>
  <si>
    <t xml:space="preserve">   280,072.86</t>
  </si>
  <si>
    <t xml:space="preserve">  2,555,740.75</t>
  </si>
  <si>
    <t xml:space="preserve">  2,695,197.15</t>
  </si>
  <si>
    <t xml:space="preserve">  2,572,481.36</t>
  </si>
  <si>
    <t xml:space="preserve">   427,429.10</t>
  </si>
  <si>
    <t xml:space="preserve">   429,334.30</t>
  </si>
  <si>
    <t xml:space="preserve">   447,691.16</t>
  </si>
  <si>
    <t xml:space="preserve">   626,389.64</t>
  </si>
  <si>
    <t xml:space="preserve">   619,054.45</t>
  </si>
  <si>
    <t xml:space="preserve">   565,755.00</t>
  </si>
  <si>
    <t xml:space="preserve">   415,757.38</t>
  </si>
  <si>
    <t xml:space="preserve">   408,864.20</t>
  </si>
  <si>
    <t xml:space="preserve">   416,599.42</t>
  </si>
  <si>
    <t xml:space="preserve">  2,482,102.89</t>
  </si>
  <si>
    <t xml:space="preserve">  2,605,471.73</t>
  </si>
  <si>
    <t xml:space="preserve">  2,539,277.69</t>
  </si>
  <si>
    <t xml:space="preserve">  5,858,653.43</t>
  </si>
  <si>
    <t xml:space="preserve">  5,740,763.61</t>
  </si>
  <si>
    <t xml:space="preserve">  5,748,685.69</t>
  </si>
  <si>
    <t xml:space="preserve">   734,054.39</t>
  </si>
  <si>
    <t xml:space="preserve">   704,654.98</t>
  </si>
  <si>
    <t xml:space="preserve">   740,062.13</t>
  </si>
  <si>
    <t xml:space="preserve">    73,576.50</t>
  </si>
  <si>
    <t xml:space="preserve">    73,307.75</t>
  </si>
  <si>
    <t xml:space="preserve">    74,368.44</t>
  </si>
  <si>
    <t xml:space="preserve">       34.59</t>
  </si>
  <si>
    <t xml:space="preserve">       45.06</t>
  </si>
  <si>
    <t xml:space="preserve">       36.76</t>
  </si>
  <si>
    <t xml:space="preserve">  4,588,039.52</t>
  </si>
  <si>
    <t xml:space="preserve">  4,447,631.26</t>
  </si>
  <si>
    <t xml:space="preserve">  4,748,407.47</t>
  </si>
  <si>
    <t xml:space="preserve">   462,263.82</t>
  </si>
  <si>
    <t xml:space="preserve">   435,405.20</t>
  </si>
  <si>
    <t xml:space="preserve">   449,461.29</t>
  </si>
  <si>
    <t xml:space="preserve">  5,040,949.75</t>
  </si>
  <si>
    <t xml:space="preserve">  4,709,736.19</t>
  </si>
  <si>
    <t xml:space="preserve">  5,078,956.44</t>
  </si>
  <si>
    <t xml:space="preserve">   827,502.32</t>
  </si>
  <si>
    <t xml:space="preserve">   818,479.35</t>
  </si>
  <si>
    <t xml:space="preserve">   821,109.68</t>
  </si>
  <si>
    <t xml:space="preserve">   463,015.10</t>
  </si>
  <si>
    <t xml:space="preserve">   464,653.87</t>
  </si>
  <si>
    <t xml:space="preserve">   469,118.57</t>
  </si>
  <si>
    <t xml:space="preserve">  1,581,139.52</t>
  </si>
  <si>
    <t xml:space="preserve">  1,616,705.99</t>
  </si>
  <si>
    <t xml:space="preserve">  1,656,460.69</t>
  </si>
  <si>
    <t xml:space="preserve">  4,682,879.46</t>
  </si>
  <si>
    <t xml:space="preserve">  4,541,443.89</t>
  </si>
  <si>
    <t xml:space="preserve">  4,678,898.55</t>
  </si>
  <si>
    <t xml:space="preserve">  4,880,841.31</t>
  </si>
  <si>
    <t xml:space="preserve">  4,910,809.05</t>
  </si>
  <si>
    <t xml:space="preserve">  5,342,008.79</t>
  </si>
  <si>
    <t xml:space="preserve">   289,514.98</t>
  </si>
  <si>
    <t xml:space="preserve">   335,414.59</t>
  </si>
  <si>
    <t xml:space="preserve">   327,512.08</t>
  </si>
  <si>
    <t xml:space="preserve">  2,333,301.41</t>
  </si>
  <si>
    <t xml:space="preserve">  2,239,058.02</t>
  </si>
  <si>
    <t xml:space="preserve">  2,302,528.24</t>
  </si>
  <si>
    <t xml:space="preserve">   990,926.64</t>
  </si>
  <si>
    <t xml:space="preserve">  1,037,034.32</t>
  </si>
  <si>
    <t xml:space="preserve">  1,036,555.54</t>
  </si>
  <si>
    <t xml:space="preserve">   513,305.53</t>
  </si>
  <si>
    <t xml:space="preserve">   529,840.03</t>
  </si>
  <si>
    <t xml:space="preserve">   496,712.21</t>
  </si>
  <si>
    <t xml:space="preserve">   180,487.37</t>
  </si>
  <si>
    <t xml:space="preserve">   185,361.72</t>
  </si>
  <si>
    <t xml:space="preserve">   185,454.15</t>
  </si>
  <si>
    <t xml:space="preserve">  5,544,595.67</t>
  </si>
  <si>
    <t xml:space="preserve">  5,738,230.13</t>
  </si>
  <si>
    <t xml:space="preserve">  5,632,767.72</t>
  </si>
  <si>
    <t xml:space="preserve">  5,987,406.92</t>
  </si>
  <si>
    <t xml:space="preserve">  6,095,537.57</t>
  </si>
  <si>
    <t xml:space="preserve">  6,181,046.24</t>
  </si>
  <si>
    <t xml:space="preserve">   516,127.36</t>
  </si>
  <si>
    <t xml:space="preserve">   516,206.47</t>
  </si>
  <si>
    <t xml:space="preserve">   504,618.34</t>
  </si>
  <si>
    <t xml:space="preserve">      697.17</t>
  </si>
  <si>
    <t xml:space="preserve">      706.36</t>
  </si>
  <si>
    <t xml:space="preserve">      992.65</t>
  </si>
  <si>
    <t xml:space="preserve">       23.72</t>
  </si>
  <si>
    <t xml:space="preserve">       87.74</t>
  </si>
  <si>
    <t xml:space="preserve">       61.01</t>
  </si>
  <si>
    <t xml:space="preserve">  4,846,122.04</t>
  </si>
  <si>
    <t xml:space="preserve">  4,802,797.90</t>
  </si>
  <si>
    <t xml:space="preserve">  4,907,179.61</t>
  </si>
  <si>
    <t xml:space="preserve">   470,692.70</t>
  </si>
  <si>
    <t xml:space="preserve">   427,078.97</t>
  </si>
  <si>
    <t xml:space="preserve">   441,513.17</t>
  </si>
  <si>
    <t xml:space="preserve">  5,131,317.31</t>
  </si>
  <si>
    <t xml:space="preserve">  5,128,627.39</t>
  </si>
  <si>
    <t xml:space="preserve">  5,149,553.14</t>
  </si>
  <si>
    <t xml:space="preserve">   859,700.77</t>
  </si>
  <si>
    <t xml:space="preserve">   864,891.83</t>
  </si>
  <si>
    <t xml:space="preserve">   844,620.56</t>
  </si>
  <si>
    <t xml:space="preserve">   455,510.08</t>
  </si>
  <si>
    <t xml:space="preserve">   482,556.62</t>
  </si>
  <si>
    <t xml:space="preserve">   480,734.56</t>
  </si>
  <si>
    <t xml:space="preserve">  1,770,487.45</t>
  </si>
  <si>
    <t xml:space="preserve">  1,527,274.32</t>
  </si>
  <si>
    <t xml:space="preserve">  1,773,276.26</t>
  </si>
  <si>
    <t xml:space="preserve">  4,519,975.46</t>
  </si>
  <si>
    <t xml:space="preserve">  4,645,046.06</t>
  </si>
  <si>
    <t xml:space="preserve">  4,606,908.87</t>
  </si>
  <si>
    <t xml:space="preserve">  4,964,205.66</t>
  </si>
  <si>
    <t xml:space="preserve">  5,070,505.77</t>
  </si>
  <si>
    <t xml:space="preserve">  5,006,410.48</t>
  </si>
  <si>
    <t xml:space="preserve">   533,247.64</t>
  </si>
  <si>
    <t xml:space="preserve">   513,601.19</t>
  </si>
  <si>
    <t xml:space="preserve">   516,086.30</t>
  </si>
  <si>
    <t xml:space="preserve">    27,064.25</t>
  </si>
  <si>
    <t xml:space="preserve">    27,127.81</t>
  </si>
  <si>
    <t xml:space="preserve">    27,027.46</t>
  </si>
  <si>
    <t>169r1  50-60</t>
  </si>
  <si>
    <t xml:space="preserve">       23.33</t>
  </si>
  <si>
    <t xml:space="preserve">       20.80</t>
  </si>
  <si>
    <t>-        0.46</t>
  </si>
  <si>
    <t xml:space="preserve">  5,160,522.49</t>
  </si>
  <si>
    <t xml:space="preserve">  5,012,261.63</t>
  </si>
  <si>
    <t xml:space="preserve">  5,288,261.53</t>
  </si>
  <si>
    <t xml:space="preserve">   401,856.62</t>
  </si>
  <si>
    <t xml:space="preserve">   389,513.59</t>
  </si>
  <si>
    <t xml:space="preserve">   402,316.47</t>
  </si>
  <si>
    <t xml:space="preserve">  2,974,244.81</t>
  </si>
  <si>
    <t xml:space="preserve">  3,030,375.28</t>
  </si>
  <si>
    <t xml:space="preserve">  3,033,789.26</t>
  </si>
  <si>
    <t xml:space="preserve">  1,163,194.59</t>
  </si>
  <si>
    <t xml:space="preserve">  1,129,736.57</t>
  </si>
  <si>
    <t xml:space="preserve">  1,160,953.86</t>
  </si>
  <si>
    <t xml:space="preserve">   487,759.82</t>
  </si>
  <si>
    <t xml:space="preserve">   521,460.17</t>
  </si>
  <si>
    <t xml:space="preserve">   525,250.16</t>
  </si>
  <si>
    <t xml:space="preserve">   288,871.39</t>
  </si>
  <si>
    <t xml:space="preserve">   268,919.67</t>
  </si>
  <si>
    <t xml:space="preserve">   276,466.24</t>
  </si>
  <si>
    <t xml:space="preserve">  4,831,818.06</t>
  </si>
  <si>
    <t xml:space="preserve">  4,807,491.75</t>
  </si>
  <si>
    <t xml:space="preserve">  4,729,928.11</t>
  </si>
  <si>
    <t xml:space="preserve">  5,741,661.66</t>
  </si>
  <si>
    <t xml:space="preserve">  5,756,899.92</t>
  </si>
  <si>
    <t xml:space="preserve">  5,744,282.29</t>
  </si>
  <si>
    <t xml:space="preserve">   542,161.59</t>
  </si>
  <si>
    <t xml:space="preserve">   533,524.41</t>
  </si>
  <si>
    <t xml:space="preserve">   536,799.20</t>
  </si>
  <si>
    <t xml:space="preserve">     1,058.18</t>
  </si>
  <si>
    <t xml:space="preserve">     1,272.43</t>
  </si>
  <si>
    <t xml:space="preserve">     1,228.99</t>
  </si>
  <si>
    <t>170r3  20-30</t>
  </si>
  <si>
    <t xml:space="preserve">        8.47</t>
  </si>
  <si>
    <t xml:space="preserve">       44.98</t>
  </si>
  <si>
    <t>-       11.30</t>
  </si>
  <si>
    <t xml:space="preserve">  4,981,757.20</t>
  </si>
  <si>
    <t xml:space="preserve">  5,223,199.07</t>
  </si>
  <si>
    <t xml:space="preserve">  5,199,081.92</t>
  </si>
  <si>
    <t xml:space="preserve">   358,346.25</t>
  </si>
  <si>
    <t xml:space="preserve">   363,649.48</t>
  </si>
  <si>
    <t xml:space="preserve">   359,749.12</t>
  </si>
  <si>
    <t xml:space="preserve">  2,617,569.85</t>
  </si>
  <si>
    <t xml:space="preserve">  2,643,324.19</t>
  </si>
  <si>
    <t xml:space="preserve">  2,399,689.22</t>
  </si>
  <si>
    <t xml:space="preserve">  1,118,949.87</t>
  </si>
  <si>
    <t xml:space="preserve">  1,113,017.84</t>
  </si>
  <si>
    <t xml:space="preserve">  1,084,464.88</t>
  </si>
  <si>
    <t xml:space="preserve">     5,912.48</t>
  </si>
  <si>
    <t xml:space="preserve">     7,543.21</t>
  </si>
  <si>
    <t xml:space="preserve">     7,155.73</t>
  </si>
  <si>
    <t xml:space="preserve">     7,316.14</t>
  </si>
  <si>
    <t xml:space="preserve">       54.68</t>
  </si>
  <si>
    <t xml:space="preserve">      112.18</t>
  </si>
  <si>
    <t xml:space="preserve">      212.03</t>
  </si>
  <si>
    <t xml:space="preserve">       27.12</t>
  </si>
  <si>
    <t xml:space="preserve">       20.99</t>
  </si>
  <si>
    <t xml:space="preserve">       18.80</t>
  </si>
  <si>
    <t xml:space="preserve">  4,646,475.07</t>
  </si>
  <si>
    <t xml:space="preserve">  4,706,055.83</t>
  </si>
  <si>
    <t xml:space="preserve">  4,665,930.98</t>
  </si>
  <si>
    <t xml:space="preserve">   448,646.48</t>
  </si>
  <si>
    <t xml:space="preserve">   448,578.50</t>
  </si>
  <si>
    <t xml:space="preserve">   466,255.41</t>
  </si>
  <si>
    <t xml:space="preserve">  4,586,211.73</t>
  </si>
  <si>
    <t xml:space="preserve">  4,535,324.56</t>
  </si>
  <si>
    <t xml:space="preserve">  4,665,415.50</t>
  </si>
  <si>
    <t xml:space="preserve">  1,096,970.33</t>
  </si>
  <si>
    <t xml:space="preserve">  1,089,480.64</t>
  </si>
  <si>
    <t xml:space="preserve">  1,096,473.39</t>
  </si>
  <si>
    <t xml:space="preserve">   482,480.11</t>
  </si>
  <si>
    <t xml:space="preserve">   459,300.55</t>
  </si>
  <si>
    <t xml:space="preserve">   488,323.82</t>
  </si>
  <si>
    <t xml:space="preserve">   577,459.74</t>
  </si>
  <si>
    <t xml:space="preserve">   582,739.75</t>
  </si>
  <si>
    <t xml:space="preserve">   483,669.32</t>
  </si>
  <si>
    <t xml:space="preserve">  5,155,525.94</t>
  </si>
  <si>
    <t xml:space="preserve">  5,272,663.30</t>
  </si>
  <si>
    <t xml:space="preserve">  5,030,408.71</t>
  </si>
  <si>
    <t xml:space="preserve">  5,821,671.90</t>
  </si>
  <si>
    <t xml:space="preserve">  5,418,431.82</t>
  </si>
  <si>
    <t xml:space="preserve">  5,652,515.38</t>
  </si>
  <si>
    <t xml:space="preserve">   422,270.01</t>
  </si>
  <si>
    <t xml:space="preserve">   431,140.92</t>
  </si>
  <si>
    <t xml:space="preserve">   426,094.89</t>
  </si>
  <si>
    <t xml:space="preserve">     1,152.81</t>
  </si>
  <si>
    <t xml:space="preserve">     1,308.67</t>
  </si>
  <si>
    <t xml:space="preserve">     1,193.70</t>
  </si>
  <si>
    <t xml:space="preserve">       94.39</t>
  </si>
  <si>
    <t xml:space="preserve">       78.18</t>
  </si>
  <si>
    <t xml:space="preserve">       83.78</t>
  </si>
  <si>
    <t xml:space="preserve">  4,841,971.34</t>
  </si>
  <si>
    <t xml:space="preserve">  4,898,366.32</t>
  </si>
  <si>
    <t xml:space="preserve">  4,735,490.46</t>
  </si>
  <si>
    <t xml:space="preserve">   450,897.94</t>
  </si>
  <si>
    <t xml:space="preserve">   443,007.24</t>
  </si>
  <si>
    <t xml:space="preserve">   457,361.29</t>
  </si>
  <si>
    <t xml:space="preserve">  5,084,814.02</t>
  </si>
  <si>
    <t xml:space="preserve">  4,977,994.78</t>
  </si>
  <si>
    <t xml:space="preserve">  4,988,062.24</t>
  </si>
  <si>
    <t xml:space="preserve">   845,238.77</t>
  </si>
  <si>
    <t xml:space="preserve">   843,850.82</t>
  </si>
  <si>
    <t xml:space="preserve">   843,872.04</t>
  </si>
  <si>
    <t xml:space="preserve">   470,291.96</t>
  </si>
  <si>
    <t xml:space="preserve">   473,281.18</t>
  </si>
  <si>
    <t xml:space="preserve">   482,896.38</t>
  </si>
  <si>
    <t xml:space="preserve">  1,774,762.67</t>
  </si>
  <si>
    <t xml:space="preserve">  1,733,551.39</t>
  </si>
  <si>
    <t xml:space="preserve">  1,770,922.09</t>
  </si>
  <si>
    <t xml:space="preserve">  4,570,695.24</t>
  </si>
  <si>
    <t xml:space="preserve">  4,478,575.27</t>
  </si>
  <si>
    <t xml:space="preserve">  4,373,102.82</t>
  </si>
  <si>
    <t xml:space="preserve">  4,858,167.48</t>
  </si>
  <si>
    <t xml:space="preserve">  4,915,675.64</t>
  </si>
  <si>
    <t xml:space="preserve">  4,944,320.75</t>
  </si>
  <si>
    <t xml:space="preserve">   531,240.36</t>
  </si>
  <si>
    <t xml:space="preserve">   531,804.25</t>
  </si>
  <si>
    <t xml:space="preserve">   536,312.97</t>
  </si>
  <si>
    <t xml:space="preserve">    27,127.06</t>
  </si>
  <si>
    <t xml:space="preserve">    27,977.15</t>
  </si>
  <si>
    <t xml:space="preserve">    27,475.71</t>
  </si>
  <si>
    <t xml:space="preserve">       11.93</t>
  </si>
  <si>
    <t xml:space="preserve">       30.60</t>
  </si>
  <si>
    <t xml:space="preserve">       10.93</t>
  </si>
  <si>
    <t xml:space="preserve">  4,437,884.26</t>
  </si>
  <si>
    <t xml:space="preserve">  4,199,107.97</t>
  </si>
  <si>
    <t xml:space="preserve">  4,210,951.05</t>
  </si>
  <si>
    <t xml:space="preserve">   328,502.35</t>
  </si>
  <si>
    <t xml:space="preserve">   312,032.16</t>
  </si>
  <si>
    <t xml:space="preserve">   319,451.75</t>
  </si>
  <si>
    <t xml:space="preserve">  3,388,784.54</t>
  </si>
  <si>
    <t xml:space="preserve">  3,432,266.98</t>
  </si>
  <si>
    <t xml:space="preserve">  3,386,493.53</t>
  </si>
  <si>
    <t xml:space="preserve">  5,356,908.81</t>
  </si>
  <si>
    <t xml:space="preserve">  5,146,772.62</t>
  </si>
  <si>
    <t xml:space="preserve">  5,366,943.37</t>
  </si>
  <si>
    <t xml:space="preserve">   429,451.07</t>
  </si>
  <si>
    <t xml:space="preserve">   422,304.72</t>
  </si>
  <si>
    <t xml:space="preserve">   421,968.59</t>
  </si>
  <si>
    <t xml:space="preserve">     2,867.09</t>
  </si>
  <si>
    <t xml:space="preserve">     2,130.63</t>
  </si>
  <si>
    <t xml:space="preserve">     2,462.53</t>
  </si>
  <si>
    <t xml:space="preserve">   248,057.39</t>
  </si>
  <si>
    <t xml:space="preserve">   256,338.85</t>
  </si>
  <si>
    <t xml:space="preserve">   252,421.16</t>
  </si>
  <si>
    <t xml:space="preserve">   248,515.24</t>
  </si>
  <si>
    <t xml:space="preserve">   247,210.51</t>
  </si>
  <si>
    <t xml:space="preserve">   256,507.39</t>
  </si>
  <si>
    <t xml:space="preserve">    12,376.63</t>
  </si>
  <si>
    <t xml:space="preserve">    12,605.29</t>
  </si>
  <si>
    <t xml:space="preserve">    12,269.21</t>
  </si>
  <si>
    <t xml:space="preserve">      431.05</t>
  </si>
  <si>
    <t xml:space="preserve">      554.58</t>
  </si>
  <si>
    <t xml:space="preserve">      173.64</t>
  </si>
  <si>
    <t>167r2  99-109</t>
  </si>
  <si>
    <t>-        0.60</t>
  </si>
  <si>
    <t xml:space="preserve">        5.20</t>
  </si>
  <si>
    <t xml:space="preserve">  4,968,908.23</t>
  </si>
  <si>
    <t xml:space="preserve">  5,133,287.16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</si>
  <si>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</si>
  <si>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</si>
  <si>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</si>
  <si>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</si>
  <si>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</si>
  <si>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</si>
  <si>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</si>
  <si>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</si>
  <si>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</si>
  <si>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</si>
  <si>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</si>
  <si>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</si>
  <si>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</si>
  <si>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</si>
  <si>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</si>
  <si>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</si>
  <si>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</si>
  <si>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</si>
  <si>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</si>
  <si>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</si>
  <si>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</si>
  <si>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</si>
  <si>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</si>
  <si>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</si>
  <si>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</si>
  <si>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</si>
  <si>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</si>
  <si>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</si>
  <si>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</si>
  <si>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</si>
  <si>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</si>
  <si>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</si>
  <si>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</si>
  <si>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</si>
  <si>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</si>
  <si>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</si>
  <si>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</si>
  <si>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</si>
  <si>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</si>
  <si>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</si>
  <si>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</si>
  <si>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</si>
  <si>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</si>
  <si>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</si>
  <si>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</si>
  <si>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</si>
  <si>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</si>
  <si>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</si>
  <si>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Analysis report from: 09.02.2005             Run: 305majors8</t>
  </si>
  <si>
    <t xml:space="preserve">       94.70</t>
  </si>
  <si>
    <t xml:space="preserve">       71.58</t>
  </si>
  <si>
    <t xml:space="preserve">       31.46</t>
  </si>
  <si>
    <t xml:space="preserve">  4,668,252.91</t>
  </si>
  <si>
    <t xml:space="preserve">  4,674,126.36</t>
  </si>
  <si>
    <t xml:space="preserve">  4,658,138.97</t>
  </si>
  <si>
    <t xml:space="preserve">   446,040.06</t>
  </si>
  <si>
    <t xml:space="preserve">   421,820.34</t>
  </si>
  <si>
    <t xml:space="preserve">   448,901.66</t>
  </si>
  <si>
    <t xml:space="preserve">  4,990,480.61</t>
  </si>
  <si>
    <t xml:space="preserve">  5,024,142.73</t>
  </si>
  <si>
    <t xml:space="preserve">  5,029,572.25</t>
  </si>
  <si>
    <t xml:space="preserve">   862,586.88</t>
  </si>
  <si>
    <t xml:space="preserve">   838,859.04</t>
  </si>
  <si>
    <t xml:space="preserve">   857,581.52</t>
  </si>
  <si>
    <t xml:space="preserve">   479,269.80</t>
  </si>
  <si>
    <t xml:space="preserve">   492,556.42</t>
  </si>
  <si>
    <t xml:space="preserve">   467,941.14</t>
  </si>
  <si>
    <t xml:space="preserve">  1,700,258.79</t>
  </si>
  <si>
    <t xml:space="preserve">  1,738,893.02</t>
  </si>
  <si>
    <t xml:space="preserve">  1,684,933.37</t>
  </si>
  <si>
    <t xml:space="preserve">  4,573,382.67</t>
  </si>
  <si>
    <t xml:space="preserve">  4,473,918.92</t>
  </si>
  <si>
    <t xml:space="preserve">  4,669,134.26</t>
  </si>
  <si>
    <t xml:space="preserve">  4,959,941.05</t>
  </si>
  <si>
    <t xml:space="preserve">  4,700,501.25</t>
  </si>
  <si>
    <t xml:space="preserve">  4,951,181.18</t>
  </si>
  <si>
    <t xml:space="preserve">   495,484.89</t>
  </si>
  <si>
    <t xml:space="preserve">   505,118.50</t>
  </si>
  <si>
    <t xml:space="preserve">   510,558.69</t>
  </si>
  <si>
    <t xml:space="preserve">    26,864.52</t>
  </si>
  <si>
    <t xml:space="preserve">    27,615.13</t>
  </si>
  <si>
    <t xml:space="preserve">    28,015.43</t>
  </si>
  <si>
    <t xml:space="preserve">       30.72</t>
  </si>
  <si>
    <t xml:space="preserve">       18.91</t>
  </si>
  <si>
    <t xml:space="preserve">       41.49</t>
  </si>
  <si>
    <t xml:space="preserve">     7,131.11</t>
  </si>
  <si>
    <t xml:space="preserve">     7,688.42</t>
  </si>
  <si>
    <t xml:space="preserve">     7,635.24</t>
  </si>
  <si>
    <t xml:space="preserve">     7,028.23</t>
  </si>
  <si>
    <t xml:space="preserve">     7,278.40</t>
  </si>
  <si>
    <t xml:space="preserve">     7,546.22</t>
  </si>
  <si>
    <t xml:space="preserve">     9,494.41</t>
  </si>
  <si>
    <t xml:space="preserve">     8,779.62</t>
  </si>
  <si>
    <t xml:space="preserve">     8,944.95</t>
  </si>
  <si>
    <t xml:space="preserve">     1,155.53</t>
  </si>
  <si>
    <t xml:space="preserve">     1,148.65</t>
  </si>
  <si>
    <t xml:space="preserve">     1,170.38</t>
  </si>
  <si>
    <t xml:space="preserve">      995.87</t>
  </si>
  <si>
    <t xml:space="preserve">     1,015.87</t>
  </si>
  <si>
    <t xml:space="preserve">      854.63</t>
  </si>
  <si>
    <t xml:space="preserve">      898.52</t>
  </si>
  <si>
    <t xml:space="preserve">      999.65</t>
  </si>
  <si>
    <t xml:space="preserve">      589.19</t>
  </si>
  <si>
    <t xml:space="preserve">    15,499.54</t>
  </si>
  <si>
    <t xml:space="preserve">    15,726.66</t>
  </si>
  <si>
    <t xml:space="preserve">    14,828.14</t>
  </si>
  <si>
    <t xml:space="preserve">     6,110.28</t>
  </si>
  <si>
    <t xml:space="preserve">     5,895.62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</si>
  <si>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</si>
  <si>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</si>
  <si>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</si>
  <si>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</si>
  <si>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</si>
  <si>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</si>
  <si>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</si>
  <si>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</si>
  <si>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</si>
  <si>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</si>
  <si>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</si>
  <si>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</si>
  <si>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</si>
  <si>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</si>
  <si>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</si>
  <si>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</si>
  <si>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</si>
  <si>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</si>
  <si>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</si>
  <si>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</si>
  <si>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</si>
  <si>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</si>
  <si>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</si>
  <si>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</si>
  <si>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</si>
  <si>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</si>
  <si>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</si>
  <si>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</si>
  <si>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</si>
  <si>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</si>
  <si>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</si>
  <si>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</si>
  <si>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</si>
  <si>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</si>
  <si>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</si>
  <si>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</si>
  <si>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</si>
  <si>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</si>
  <si>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</si>
  <si>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</si>
  <si>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</si>
  <si>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</si>
  <si>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</si>
  <si>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</si>
  <si>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</si>
  <si>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</si>
  <si>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</si>
  <si>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</si>
  <si>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</si>
  <si>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</si>
  <si>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</si>
  <si>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</si>
  <si>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</si>
  <si>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</si>
  <si>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</si>
  <si>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</si>
  <si>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</si>
  <si>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</si>
  <si>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</si>
  <si>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</si>
  <si>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</si>
  <si>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</si>
  <si>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</si>
  <si>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</si>
  <si>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</si>
  <si>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</si>
  <si>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</si>
  <si>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</si>
  <si>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</si>
  <si>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</si>
  <si>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</si>
  <si>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</si>
  <si>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</si>
  <si>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</si>
  <si>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</si>
  <si>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</si>
  <si>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</si>
  <si>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</si>
  <si>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</si>
  <si>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</si>
  <si>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</si>
  <si>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</si>
  <si>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</si>
  <si>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</si>
  <si>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</si>
  <si>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</si>
  <si>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</si>
  <si>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</si>
  <si>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</si>
  <si>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</si>
  <si>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</si>
  <si>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</si>
  <si>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</si>
  <si>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</si>
  <si>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</si>
  <si>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</si>
  <si>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JGb-1 (Imai et al., 1995)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</si>
  <si>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</si>
  <si>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</si>
  <si>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</si>
  <si>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</si>
  <si>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</si>
  <si>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</si>
  <si>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</si>
  <si>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</si>
  <si>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</si>
  <si>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</si>
  <si>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</si>
  <si>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</si>
  <si>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</si>
  <si>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</si>
  <si>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</si>
  <si>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</si>
  <si>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</si>
  <si>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</si>
  <si>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</si>
  <si>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</si>
  <si>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</si>
  <si>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</si>
  <si>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</si>
  <si>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</si>
  <si>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</si>
  <si>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</si>
  <si>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</si>
  <si>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</si>
  <si>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</si>
  <si>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</si>
  <si>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</si>
  <si>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</si>
  <si>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</si>
  <si>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</si>
  <si>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</si>
  <si>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</si>
  <si>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</si>
  <si>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</si>
  <si>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</si>
  <si>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</si>
  <si>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</si>
  <si>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</si>
  <si>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</si>
  <si>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</si>
  <si>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</si>
  <si>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</si>
  <si>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</si>
  <si>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</si>
  <si>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</si>
  <si>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</si>
  <si>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</si>
  <si>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</si>
  <si>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</si>
  <si>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</si>
  <si>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</si>
  <si>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</si>
  <si>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</si>
  <si>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</si>
  <si>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</si>
  <si>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</si>
  <si>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</si>
  <si>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</si>
  <si>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</si>
  <si>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</si>
  <si>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</si>
  <si>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</si>
  <si>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</si>
  <si>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</si>
  <si>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</si>
  <si>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</si>
  <si>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</si>
  <si>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</si>
  <si>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</si>
  <si>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 xml:space="preserve">       42.64</t>
  </si>
  <si>
    <t>bhvo2-1  unignited</t>
  </si>
  <si>
    <t>bhvo2-2  unignited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</si>
</sst>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 horizontal="right" vertical="center"/>
    </xf>
    <xf numFmtId="196" fontId="1" fillId="4" borderId="0" xfId="0" applyNumberFormat="1" applyFont="1" applyFill="1" applyBorder="1" applyAlignment="1">
      <alignment horizontal="right" vertical="center"/>
    </xf>
    <xf numFmtId="185" fontId="1" fillId="4" borderId="0" xfId="0" applyFont="1" applyFill="1" applyBorder="1" applyAlignment="1">
      <alignment horizontal="right" vertical="center"/>
    </xf>
    <xf numFmtId="185" fontId="24" fillId="4" borderId="0" xfId="0" applyFill="1" applyAlignment="1">
      <alignment horizontal="right" vertical="center"/>
    </xf>
    <xf numFmtId="196" fontId="1" fillId="4" borderId="0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/>
    </xf>
    <xf numFmtId="196" fontId="1" fillId="4" borderId="0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5375835.481112376</c:v>
                </c:pt>
                <c:pt idx="2">
                  <c:v>1126951.4392063715</c:v>
                </c:pt>
                <c:pt idx="3">
                  <c:v>448149.5303848858</c:v>
                </c:pt>
                <c:pt idx="4">
                  <c:v>5857256.736154821</c:v>
                </c:pt>
                <c:pt idx="5">
                  <c:v>851872.4162427847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5375835.481112376</c:v>
                </c:pt>
                <c:pt idx="2">
                  <c:v>1126951.4392063715</c:v>
                </c:pt>
                <c:pt idx="3">
                  <c:v>448149.5303848858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4979790"/>
        <c:axId val="23491519"/>
      </c:scatterChart>
      <c:valAx>
        <c:axId val="2497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91519"/>
        <c:crossesAt val="-5"/>
        <c:crossBetween val="midCat"/>
        <c:dispUnits/>
      </c:valAx>
      <c:valAx>
        <c:axId val="2349151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79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1.0340081243055204</c:v>
                </c:pt>
                <c:pt idx="2">
                  <c:v>1.039751494980508</c:v>
                </c:pt>
                <c:pt idx="3">
                  <c:v>0.9845138545871356</c:v>
                </c:pt>
                <c:pt idx="4">
                  <c:v>0.9912837704382311</c:v>
                </c:pt>
                <c:pt idx="5">
                  <c:v>1.0242533288797635</c:v>
                </c:pt>
                <c:pt idx="6">
                  <c:v>1.00431570262519</c:v>
                </c:pt>
                <c:pt idx="7">
                  <c:v>0.9901300488238922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1.0073002969630984</c:v>
                </c:pt>
                <c:pt idx="2">
                  <c:v>1.0294298334665213</c:v>
                </c:pt>
                <c:pt idx="3">
                  <c:v>1.0007525062416502</c:v>
                </c:pt>
                <c:pt idx="4">
                  <c:v>1.0127840152386993</c:v>
                </c:pt>
                <c:pt idx="5">
                  <c:v>1.0070417732773171</c:v>
                </c:pt>
                <c:pt idx="6">
                  <c:v>0.9947714972438224</c:v>
                </c:pt>
                <c:pt idx="7">
                  <c:v>1.0121723308930672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1.0004445375491329</c:v>
                </c:pt>
                <c:pt idx="2">
                  <c:v>1.0243265520520015</c:v>
                </c:pt>
                <c:pt idx="3">
                  <c:v>0.9857122702905088</c:v>
                </c:pt>
                <c:pt idx="4">
                  <c:v>0.977779278487159</c:v>
                </c:pt>
                <c:pt idx="5">
                  <c:v>0.9978768285774894</c:v>
                </c:pt>
                <c:pt idx="6">
                  <c:v>1.0102874862253566</c:v>
                </c:pt>
                <c:pt idx="7">
                  <c:v>0.995584089018076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0.9898005804548129</c:v>
                </c:pt>
                <c:pt idx="2">
                  <c:v>1.0039856196423638</c:v>
                </c:pt>
                <c:pt idx="3">
                  <c:v>0.9640258787765904</c:v>
                </c:pt>
                <c:pt idx="4">
                  <c:v>0.9574809843898154</c:v>
                </c:pt>
                <c:pt idx="5">
                  <c:v>0.9789423711867323</c:v>
                </c:pt>
                <c:pt idx="6">
                  <c:v>0.9702765930451932</c:v>
                </c:pt>
                <c:pt idx="7">
                  <c:v>0.9895025173825462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1.0266534780028955</c:v>
                </c:pt>
                <c:pt idx="2">
                  <c:v>0.9892829263883474</c:v>
                </c:pt>
                <c:pt idx="3">
                  <c:v>1.0234584295522227</c:v>
                </c:pt>
                <c:pt idx="4">
                  <c:v>1.0067116070303617</c:v>
                </c:pt>
                <c:pt idx="5">
                  <c:v>1.0020276905410719</c:v>
                </c:pt>
                <c:pt idx="6">
                  <c:v>1.0393632094368737</c:v>
                </c:pt>
                <c:pt idx="7">
                  <c:v>1.052316618930707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0.978490365287107</c:v>
                </c:pt>
                <c:pt idx="2">
                  <c:v>1.0040592295955397</c:v>
                </c:pt>
                <c:pt idx="3">
                  <c:v>1.013662740360695</c:v>
                </c:pt>
                <c:pt idx="4">
                  <c:v>1.0018989871260873</c:v>
                </c:pt>
                <c:pt idx="5">
                  <c:v>0.9940562729417307</c:v>
                </c:pt>
                <c:pt idx="6">
                  <c:v>1.0394343216049973</c:v>
                </c:pt>
                <c:pt idx="7">
                  <c:v>0.9962719474655625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1.0592486943065222</c:v>
                </c:pt>
                <c:pt idx="2">
                  <c:v>1.0347805248803867</c:v>
                </c:pt>
                <c:pt idx="3">
                  <c:v>1.0202648427928185</c:v>
                </c:pt>
                <c:pt idx="4">
                  <c:v>1.0217552750143295</c:v>
                </c:pt>
                <c:pt idx="5">
                  <c:v>1.0378650056952476</c:v>
                </c:pt>
                <c:pt idx="6">
                  <c:v>1.046594226126823</c:v>
                </c:pt>
                <c:pt idx="7">
                  <c:v>1.0233994533882507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1.0010312126825769</c:v>
                </c:pt>
                <c:pt idx="2">
                  <c:v>0.9844961891802196</c:v>
                </c:pt>
                <c:pt idx="3">
                  <c:v>1.0182794952619156</c:v>
                </c:pt>
                <c:pt idx="4">
                  <c:v>0.9709700235863391</c:v>
                </c:pt>
                <c:pt idx="5">
                  <c:v>1.0287704336806016</c:v>
                </c:pt>
                <c:pt idx="6">
                  <c:v>1.017405450357178</c:v>
                </c:pt>
                <c:pt idx="7">
                  <c:v>1.0060351103759284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0.9648588247366512</c:v>
                </c:pt>
                <c:pt idx="2">
                  <c:v>0.8574016661188643</c:v>
                </c:pt>
                <c:pt idx="3">
                  <c:v>0.22778894265052985</c:v>
                </c:pt>
                <c:pt idx="4">
                  <c:v>0.39462817983832754</c:v>
                </c:pt>
                <c:pt idx="5">
                  <c:v>0.24389531464623146</c:v>
                </c:pt>
                <c:pt idx="6">
                  <c:v>0.2201424832182271</c:v>
                </c:pt>
                <c:pt idx="7">
                  <c:v>0.34546775399349383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1.0302919420825718</c:v>
                </c:pt>
                <c:pt idx="2">
                  <c:v>1.037400578202189</c:v>
                </c:pt>
                <c:pt idx="3">
                  <c:v>0.9473278908476856</c:v>
                </c:pt>
                <c:pt idx="4">
                  <c:v>0.9712998625769441</c:v>
                </c:pt>
                <c:pt idx="5">
                  <c:v>0.9800271364888331</c:v>
                </c:pt>
                <c:pt idx="6">
                  <c:v>1.0050177804963487</c:v>
                </c:pt>
              </c:numCache>
            </c:numRef>
          </c:yVal>
          <c:smooth val="0"/>
        </c:ser>
        <c:axId val="10097080"/>
        <c:axId val="23764857"/>
      </c:scatterChart>
      <c:valAx>
        <c:axId val="10097080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 val="autoZero"/>
        <c:crossBetween val="midCat"/>
        <c:dispUnits/>
      </c:valAx>
      <c:valAx>
        <c:axId val="23764857"/>
        <c:scaling>
          <c:orientation val="minMax"/>
          <c:max val="1.1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097080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1251</v>
      </c>
    </row>
    <row r="2" ht="12.75">
      <c r="B2" t="s">
        <v>1252</v>
      </c>
    </row>
    <row r="3" ht="12.75">
      <c r="B3" t="s">
        <v>1118</v>
      </c>
    </row>
    <row r="5" ht="12.75">
      <c r="B5" t="s">
        <v>1115</v>
      </c>
    </row>
    <row r="7" spans="1:2" ht="12.75">
      <c r="A7" s="1"/>
      <c r="B7" t="s">
        <v>1248</v>
      </c>
    </row>
    <row r="8" spans="1:2" ht="12.75">
      <c r="A8" s="1"/>
      <c r="B8" s="14" t="s">
        <v>1008</v>
      </c>
    </row>
    <row r="9" ht="12.75">
      <c r="A9" s="1"/>
    </row>
    <row r="10" spans="1:3" ht="12.75">
      <c r="A10" s="1"/>
      <c r="B10" t="s">
        <v>1009</v>
      </c>
      <c r="C10" t="s">
        <v>1010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150" zoomScaleNormal="150" workbookViewId="0" topLeftCell="A22">
      <selection activeCell="B25" sqref="B25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1046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1161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48.13256488726631</v>
      </c>
      <c r="C5" s="32">
        <f>'blk, drift &amp; conc calc'!D146</f>
        <v>13.304602058439723</v>
      </c>
      <c r="D5" s="32">
        <f>'blk, drift &amp; conc calc'!E146</f>
        <v>12.474138670589797</v>
      </c>
      <c r="E5" s="32">
        <f>'blk, drift &amp; conc calc'!F146</f>
        <v>7.257139690061982</v>
      </c>
      <c r="F5" s="32">
        <f>'blk, drift &amp; conc calc'!G146</f>
        <v>0.17072559463787187</v>
      </c>
      <c r="G5" s="32">
        <f>'blk, drift &amp; conc calc'!H146</f>
        <v>11.422971589029576</v>
      </c>
      <c r="H5" s="32">
        <f>'blk, drift &amp; conc calc'!I146</f>
        <v>2.2479458798983516</v>
      </c>
      <c r="I5" s="32">
        <f>'blk, drift &amp; conc calc'!J146</f>
        <v>0.5274632759661202</v>
      </c>
      <c r="J5" s="32">
        <f>'blk, drift &amp; conc calc'!K146</f>
        <v>0.039210579060502175</v>
      </c>
      <c r="K5" s="32">
        <f>'blk, drift &amp; conc calc'!L146</f>
        <v>2.8826729312131145</v>
      </c>
      <c r="L5" s="32">
        <f>SUM(B5:K5)</f>
        <v>98.45943515616334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2.1684631720609904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0.3641000741554652</v>
      </c>
      <c r="C6" s="32">
        <f>'blk, drift &amp; conc calc'!D147</f>
        <v>0.01604827440392031</v>
      </c>
      <c r="D6" s="32">
        <f>'blk, drift &amp; conc calc'!E147</f>
        <v>0.0606604448565367</v>
      </c>
      <c r="E6" s="32">
        <f>'blk, drift &amp; conc calc'!F147</f>
        <v>-0.05756078137632542</v>
      </c>
      <c r="F6" s="32">
        <f>'blk, drift &amp; conc calc'!G147</f>
        <v>0.0003019707097276567</v>
      </c>
      <c r="G6" s="32">
        <f>'blk, drift &amp; conc calc'!H147</f>
        <v>-0.027989516559023733</v>
      </c>
      <c r="H6" s="32">
        <f>'blk, drift &amp; conc calc'!I147</f>
        <v>-0.0033852855606635052</v>
      </c>
      <c r="I6" s="32">
        <f>'blk, drift &amp; conc calc'!J147</f>
        <v>0.0031214515567722983</v>
      </c>
      <c r="J6" s="32">
        <f>'blk, drift &amp; conc calc'!K147</f>
        <v>0.035078254128562726</v>
      </c>
      <c r="K6" s="32">
        <f>'blk, drift &amp; conc calc'!L147</f>
        <v>0.001015712430074961</v>
      </c>
      <c r="L6" s="32">
        <f aca="true" t="shared" si="0" ref="L6:L36">SUM(B6:K6)</f>
        <v>0.3913905987450472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13.805268703961104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47.13365250984504</v>
      </c>
      <c r="C7" s="32">
        <f>'blk, drift &amp; conc calc'!D148</f>
        <v>15.307153147120825</v>
      </c>
      <c r="D7" s="32">
        <f>'blk, drift &amp; conc calc'!E148</f>
        <v>11.431493899058111</v>
      </c>
      <c r="E7" s="32">
        <f>'blk, drift &amp; conc calc'!F148</f>
        <v>9.393397583078988</v>
      </c>
      <c r="F7" s="32">
        <f>'blk, drift &amp; conc calc'!G148</f>
        <v>0.1737923029376121</v>
      </c>
      <c r="G7" s="32">
        <f>'blk, drift &amp; conc calc'!H148</f>
        <v>13.070123633757243</v>
      </c>
      <c r="H7" s="32">
        <f>'blk, drift &amp; conc calc'!I148</f>
        <v>1.8255134677905713</v>
      </c>
      <c r="I7" s="32">
        <f>'blk, drift &amp; conc calc'!J148</f>
        <v>0.02316293111193173</v>
      </c>
      <c r="J7" s="32">
        <f>'blk, drift &amp; conc calc'!K148</f>
        <v>0.03424471670450158</v>
      </c>
      <c r="K7" s="32">
        <f>'blk, drift &amp; conc calc'!L148</f>
        <v>0.9061154987546088</v>
      </c>
      <c r="L7" s="32">
        <f t="shared" si="0"/>
        <v>99.29864969015944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16.180635721718925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48.13256488726631</v>
      </c>
      <c r="C8" s="32">
        <f>'blk, drift &amp; conc calc'!D149</f>
        <v>13.30460205843972</v>
      </c>
      <c r="D8" s="32">
        <f>'blk, drift &amp; conc calc'!E149</f>
        <v>12.474138670589797</v>
      </c>
      <c r="E8" s="32">
        <f>'blk, drift &amp; conc calc'!F149</f>
        <v>7.257139690061982</v>
      </c>
      <c r="F8" s="32">
        <f>'blk, drift &amp; conc calc'!G149</f>
        <v>0.17072559463787187</v>
      </c>
      <c r="G8" s="32">
        <f>'blk, drift &amp; conc calc'!H149</f>
        <v>11.422971589029576</v>
      </c>
      <c r="H8" s="32">
        <f>'blk, drift &amp; conc calc'!I149</f>
        <v>2.2479458798983516</v>
      </c>
      <c r="I8" s="32">
        <f>'blk, drift &amp; conc calc'!J149</f>
        <v>0.5274632759661202</v>
      </c>
      <c r="J8" s="32">
        <f>'blk, drift &amp; conc calc'!K149</f>
        <v>0.039210579060502175</v>
      </c>
      <c r="K8" s="32">
        <f>'blk, drift &amp; conc calc'!L149</f>
        <v>2.8826729312131145</v>
      </c>
      <c r="L8" s="32">
        <f t="shared" si="0"/>
        <v>98.45943515616334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2.1684631720609904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42.67408633047521</v>
      </c>
      <c r="C9" s="32">
        <f>'blk, drift &amp; conc calc'!D150</f>
        <v>0.6751948214610115</v>
      </c>
      <c r="D9" s="32">
        <f>'blk, drift &amp; conc calc'!E150</f>
        <v>8.405879143901355</v>
      </c>
      <c r="E9" s="32">
        <f>'blk, drift &amp; conc calc'!F150</f>
        <v>45.60846636383259</v>
      </c>
      <c r="F9" s="32">
        <f>'blk, drift &amp; conc calc'!G150</f>
        <v>0.12204239780664228</v>
      </c>
      <c r="G9" s="32">
        <f>'blk, drift &amp; conc calc'!H150</f>
        <v>0.5752173258564858</v>
      </c>
      <c r="H9" s="32">
        <f>'blk, drift &amp; conc calc'!I150</f>
        <v>0.018555189926995782</v>
      </c>
      <c r="I9" s="32">
        <f>'blk, drift &amp; conc calc'!J150</f>
        <v>0.01017895171139993</v>
      </c>
      <c r="J9" s="32">
        <f>'blk, drift &amp; conc calc'!K150</f>
        <v>0.033522467234804204</v>
      </c>
      <c r="K9" s="32">
        <f>'blk, drift &amp; conc calc'!L150</f>
        <v>0.0035217614950525888</v>
      </c>
      <c r="L9" s="32">
        <f t="shared" si="0"/>
        <v>98.12666475370155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18.35899149058986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167r2  99-109</v>
      </c>
      <c r="B10" s="91">
        <f>'blk, drift &amp; conc calc'!C151</f>
        <v>51.14502416511542</v>
      </c>
      <c r="C10" s="91">
        <f>'blk, drift &amp; conc calc'!D151</f>
        <v>16.271787551006998</v>
      </c>
      <c r="D10" s="91">
        <f>'blk, drift &amp; conc calc'!E151</f>
        <v>5.630004233097103</v>
      </c>
      <c r="E10" s="91">
        <f>'blk, drift &amp; conc calc'!F151</f>
        <v>8.710501989806518</v>
      </c>
      <c r="F10" s="91">
        <f>'blk, drift &amp; conc calc'!G151</f>
        <v>0.1280757339449709</v>
      </c>
      <c r="G10" s="91">
        <f>'blk, drift &amp; conc calc'!H151</f>
        <v>14.166100818150829</v>
      </c>
      <c r="H10" s="91">
        <f>'blk, drift &amp; conc calc'!I151</f>
        <v>2.1926817736066737</v>
      </c>
      <c r="I10" s="91">
        <f>'blk, drift &amp; conc calc'!J151</f>
        <v>0.014266892602224643</v>
      </c>
      <c r="J10" s="91">
        <f>'blk, drift &amp; conc calc'!K151</f>
        <v>0.036229414334500686</v>
      </c>
      <c r="K10" s="91">
        <f>'blk, drift &amp; conc calc'!L151</f>
        <v>0.29917144535910895</v>
      </c>
      <c r="L10" s="91">
        <f t="shared" si="0"/>
        <v>98.59384401702434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10.715583519611286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48.13256488726631</v>
      </c>
      <c r="C11" s="32">
        <f>'blk, drift &amp; conc calc'!D152</f>
        <v>13.304602058439723</v>
      </c>
      <c r="D11" s="32">
        <f>'blk, drift &amp; conc calc'!E152</f>
        <v>12.474138670589797</v>
      </c>
      <c r="E11" s="32">
        <f>'blk, drift &amp; conc calc'!F152</f>
        <v>7.257139690061982</v>
      </c>
      <c r="F11" s="32">
        <f>'blk, drift &amp; conc calc'!G152</f>
        <v>0.17072559463787187</v>
      </c>
      <c r="G11" s="32">
        <f>'blk, drift &amp; conc calc'!H152</f>
        <v>11.422971589029576</v>
      </c>
      <c r="H11" s="32">
        <f>'blk, drift &amp; conc calc'!I152</f>
        <v>2.2479458798983516</v>
      </c>
      <c r="I11" s="32">
        <f>'blk, drift &amp; conc calc'!J152</f>
        <v>0.5274632759661203</v>
      </c>
      <c r="J11" s="32">
        <f>'blk, drift &amp; conc calc'!K152</f>
        <v>0.039210579060502175</v>
      </c>
      <c r="K11" s="32">
        <f>'blk, drift &amp; conc calc'!L152</f>
        <v>2.882672931213114</v>
      </c>
      <c r="L11" s="32">
        <f t="shared" si="0"/>
        <v>98.45943515616335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2.1684631720609904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169r1  50-60</v>
      </c>
      <c r="B12" s="91">
        <f>'blk, drift &amp; conc calc'!C153</f>
        <v>51.65176590741666</v>
      </c>
      <c r="C12" s="91">
        <f>'blk, drift &amp; conc calc'!D153</f>
        <v>15.337439797152705</v>
      </c>
      <c r="D12" s="91">
        <f>'blk, drift &amp; conc calc'!E153</f>
        <v>7.387923076696313</v>
      </c>
      <c r="E12" s="91">
        <f>'blk, drift &amp; conc calc'!F153</f>
        <v>9.858196792194404</v>
      </c>
      <c r="F12" s="91">
        <f>'blk, drift &amp; conc calc'!G153</f>
        <v>0.15512839835101147</v>
      </c>
      <c r="G12" s="91">
        <f>'blk, drift &amp; conc calc'!H153</f>
        <v>11.898466335964056</v>
      </c>
      <c r="H12" s="91">
        <f>'blk, drift &amp; conc calc'!I153</f>
        <v>2.326874887155303</v>
      </c>
      <c r="I12" s="91">
        <f>'blk, drift &amp; conc calc'!J153</f>
        <v>0.024860063004112504</v>
      </c>
      <c r="J12" s="91">
        <f>'blk, drift &amp; conc calc'!K153</f>
        <v>0.03442960619347222</v>
      </c>
      <c r="K12" s="91">
        <f>'blk, drift &amp; conc calc'!L153</f>
        <v>0.4599393770252699</v>
      </c>
      <c r="L12" s="91">
        <f t="shared" si="0"/>
        <v>99.1350242411533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16.471100371367243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170r3  20-30</v>
      </c>
      <c r="B13" s="91">
        <f>'blk, drift &amp; conc calc'!C154</f>
        <v>52.017038059124616</v>
      </c>
      <c r="C13" s="91">
        <f>'blk, drift &amp; conc calc'!D154</f>
        <v>15.61318478881913</v>
      </c>
      <c r="D13" s="91">
        <f>'blk, drift &amp; conc calc'!E154</f>
        <v>6.504156031509616</v>
      </c>
      <c r="E13" s="91">
        <f>'blk, drift &amp; conc calc'!F154</f>
        <v>9.540202141287569</v>
      </c>
      <c r="F13" s="91">
        <f>'blk, drift &amp; conc calc'!G154</f>
        <v>0.1393842000604233</v>
      </c>
      <c r="G13" s="91">
        <f>'blk, drift &amp; conc calc'!H154</f>
        <v>12.01267491075343</v>
      </c>
      <c r="H13" s="91">
        <f>'blk, drift &amp; conc calc'!I154</f>
        <v>2.3809007652871674</v>
      </c>
      <c r="I13" s="91">
        <f>'blk, drift &amp; conc calc'!J154</f>
        <v>0.019758437746656265</v>
      </c>
      <c r="J13" s="91">
        <f>'blk, drift &amp; conc calc'!K154</f>
        <v>0.037407544443456654</v>
      </c>
      <c r="K13" s="91">
        <f>'blk, drift &amp; conc calc'!L154</f>
        <v>0.33205246566723556</v>
      </c>
      <c r="L13" s="91">
        <f t="shared" si="0"/>
        <v>98.59675934469928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7.845558162915261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171r4  18-30</v>
      </c>
      <c r="B14" s="91">
        <f>'blk, drift &amp; conc calc'!C155</f>
        <v>52.6604538720997</v>
      </c>
      <c r="C14" s="91">
        <f>'blk, drift &amp; conc calc'!D155</f>
        <v>16.749866279175066</v>
      </c>
      <c r="D14" s="91">
        <f>'blk, drift &amp; conc calc'!E155</f>
        <v>5.327489828350407</v>
      </c>
      <c r="E14" s="91">
        <f>'blk, drift &amp; conc calc'!F155</f>
        <v>8.356137427543391</v>
      </c>
      <c r="F14" s="91">
        <f>'blk, drift &amp; conc calc'!G155</f>
        <v>0.10320647985918571</v>
      </c>
      <c r="G14" s="91">
        <f>'blk, drift &amp; conc calc'!H155</f>
        <v>13.995190263708817</v>
      </c>
      <c r="H14" s="91">
        <f>'blk, drift &amp; conc calc'!I155</f>
        <v>2.6309157801283565</v>
      </c>
      <c r="I14" s="91">
        <f>'blk, drift &amp; conc calc'!J155</f>
        <v>0.026316237364836986</v>
      </c>
      <c r="J14" s="91">
        <f>'blk, drift &amp; conc calc'!K155</f>
        <v>0.033728566619429086</v>
      </c>
      <c r="K14" s="91">
        <f>'blk, drift &amp; conc calc'!L155</f>
        <v>0.5176821917929979</v>
      </c>
      <c r="L14" s="91">
        <f t="shared" si="0"/>
        <v>100.40098692664219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20.9316227453858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62.86905206334918</v>
      </c>
      <c r="C15" s="32">
        <f>'blk, drift &amp; conc calc'!D156</f>
        <v>15.694593556742891</v>
      </c>
      <c r="D15" s="32">
        <f>'blk, drift &amp; conc calc'!E156</f>
        <v>6.5478161370055705</v>
      </c>
      <c r="E15" s="32">
        <f>'blk, drift &amp; conc calc'!F156</f>
        <v>3.77340816985993</v>
      </c>
      <c r="F15" s="32">
        <f>'blk, drift &amp; conc calc'!G156</f>
        <v>0.10661487170041888</v>
      </c>
      <c r="G15" s="32">
        <f>'blk, drift &amp; conc calc'!H156</f>
        <v>6.248339852627804</v>
      </c>
      <c r="H15" s="32">
        <f>'blk, drift &amp; conc calc'!I156</f>
        <v>3.183450297111766</v>
      </c>
      <c r="I15" s="32">
        <f>'blk, drift &amp; conc calc'!J156</f>
        <v>1.397403008247007</v>
      </c>
      <c r="J15" s="32">
        <f>'blk, drift &amp; conc calc'!K156</f>
        <v>0.03592079368172795</v>
      </c>
      <c r="K15" s="32">
        <f>'blk, drift &amp; conc calc'!L156</f>
        <v>0.7228654299902809</v>
      </c>
      <c r="L15" s="32">
        <f t="shared" si="0"/>
        <v>100.57946418031658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15.399899835779514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48.13256488726631</v>
      </c>
      <c r="C16" s="32">
        <f>'blk, drift &amp; conc calc'!D157</f>
        <v>13.304602058439723</v>
      </c>
      <c r="D16" s="32">
        <f>'blk, drift &amp; conc calc'!E157</f>
        <v>12.474138670589797</v>
      </c>
      <c r="E16" s="32">
        <f>'blk, drift &amp; conc calc'!F157</f>
        <v>7.257139690061982</v>
      </c>
      <c r="F16" s="32">
        <f>'blk, drift &amp; conc calc'!G157</f>
        <v>0.17072559463787187</v>
      </c>
      <c r="G16" s="32">
        <f>'blk, drift &amp; conc calc'!H157</f>
        <v>11.422971589029576</v>
      </c>
      <c r="H16" s="32">
        <f>'blk, drift &amp; conc calc'!I157</f>
        <v>2.2479458798983516</v>
      </c>
      <c r="I16" s="32">
        <f>'blk, drift &amp; conc calc'!J157</f>
        <v>0.5274632759661202</v>
      </c>
      <c r="J16" s="32">
        <f>'blk, drift &amp; conc calc'!K157</f>
        <v>0.039210579060502175</v>
      </c>
      <c r="K16" s="32">
        <f>'blk, drift &amp; conc calc'!L157</f>
        <v>2.882672931213115</v>
      </c>
      <c r="L16" s="32">
        <f t="shared" si="0"/>
        <v>98.45943515616335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2.1684631720609904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41.642157547551534</v>
      </c>
      <c r="C17" s="32">
        <f>'blk, drift &amp; conc calc'!D158</f>
        <v>0.1903756127119946</v>
      </c>
      <c r="D17" s="32">
        <f>'blk, drift &amp; conc calc'!E158</f>
        <v>8.573775935439242</v>
      </c>
      <c r="E17" s="32">
        <f>'blk, drift &amp; conc calc'!F158</f>
        <v>50.77820807188872</v>
      </c>
      <c r="F17" s="32">
        <f>'blk, drift &amp; conc calc'!G158</f>
        <v>0.11812657053330607</v>
      </c>
      <c r="G17" s="32">
        <f>'blk, drift &amp; conc calc'!H158</f>
        <v>0.09518503624391306</v>
      </c>
      <c r="H17" s="32">
        <f>'blk, drift &amp; conc calc'!I158</f>
        <v>0.001208304743467001</v>
      </c>
      <c r="I17" s="32">
        <f>'blk, drift &amp; conc calc'!J158</f>
        <v>0.006343700879511759</v>
      </c>
      <c r="J17" s="32">
        <f>'blk, drift &amp; conc calc'!K158</f>
        <v>0.042025508392305184</v>
      </c>
      <c r="K17" s="32">
        <f>'blk, drift &amp; conc calc'!L158</f>
        <v>0.004293811264169389</v>
      </c>
      <c r="L17" s="32">
        <f t="shared" si="0"/>
        <v>101.45170009964818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-12.657412758734875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172r3  41-51</v>
      </c>
      <c r="B18" s="91">
        <f>'blk, drift &amp; conc calc'!C159</f>
        <v>53.17368858659643</v>
      </c>
      <c r="C18" s="91">
        <f>'blk, drift &amp; conc calc'!D159</f>
        <v>17.465306344529548</v>
      </c>
      <c r="D18" s="91">
        <f>'blk, drift &amp; conc calc'!E159</f>
        <v>5.429780299868907</v>
      </c>
      <c r="E18" s="91">
        <f>'blk, drift &amp; conc calc'!F159</f>
        <v>9.05442853652864</v>
      </c>
      <c r="F18" s="91">
        <f>'blk, drift &amp; conc calc'!G159</f>
        <v>0.08702847279883982</v>
      </c>
      <c r="G18" s="91">
        <f>'blk, drift &amp; conc calc'!H159</f>
        <v>12.200008061674048</v>
      </c>
      <c r="H18" s="91">
        <f>'blk, drift &amp; conc calc'!I159</f>
        <v>2.6016936609484356</v>
      </c>
      <c r="I18" s="91">
        <f>'blk, drift &amp; conc calc'!J159</f>
        <v>0.03537019225065705</v>
      </c>
      <c r="J18" s="91">
        <f>'blk, drift &amp; conc calc'!K159</f>
        <v>0.03258215219486179</v>
      </c>
      <c r="K18" s="91">
        <f>'blk, drift &amp; conc calc'!L159</f>
        <v>0.2721676013548676</v>
      </c>
      <c r="L18" s="91">
        <f>SUM(B18:K18)</f>
        <v>100.35205390874525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32.95386074589664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174r1  52-60</v>
      </c>
      <c r="B19" s="91">
        <f>'blk, drift &amp; conc calc'!C160</f>
        <v>51.1318241231883</v>
      </c>
      <c r="C19" s="91">
        <f>'blk, drift &amp; conc calc'!D160</f>
        <v>15.66854487599717</v>
      </c>
      <c r="D19" s="91">
        <f>'blk, drift &amp; conc calc'!E160</f>
        <v>6.612345766399726</v>
      </c>
      <c r="E19" s="91">
        <f>'blk, drift &amp; conc calc'!F160</f>
        <v>9.878019030106147</v>
      </c>
      <c r="F19" s="91">
        <f>'blk, drift &amp; conc calc'!G160</f>
        <v>0.14143335033600393</v>
      </c>
      <c r="G19" s="91">
        <f>'blk, drift &amp; conc calc'!H160</f>
        <v>12.350510625146947</v>
      </c>
      <c r="H19" s="91">
        <f>'blk, drift &amp; conc calc'!I160</f>
        <v>2.291488567602472</v>
      </c>
      <c r="I19" s="91">
        <f>'blk, drift &amp; conc calc'!J160</f>
        <v>0.019381848831786935</v>
      </c>
      <c r="J19" s="91">
        <f>'blk, drift &amp; conc calc'!K160</f>
        <v>0.0350041499282936</v>
      </c>
      <c r="K19" s="91">
        <f>'blk, drift &amp; conc calc'!L160</f>
        <v>0.3603570813538599</v>
      </c>
      <c r="L19" s="91">
        <f t="shared" si="0"/>
        <v>98.48890941889071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20.02433773109842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174r4  42-51</v>
      </c>
      <c r="B20" s="91">
        <f>'blk, drift &amp; conc calc'!C161</f>
        <v>46.58120838435659</v>
      </c>
      <c r="C20" s="91">
        <f>'blk, drift &amp; conc calc'!D161</f>
        <v>21.90593490548241</v>
      </c>
      <c r="D20" s="91">
        <f>'blk, drift &amp; conc calc'!E161</f>
        <v>6.6999522511141105</v>
      </c>
      <c r="E20" s="91">
        <f>'blk, drift &amp; conc calc'!F161</f>
        <v>11.856187785759918</v>
      </c>
      <c r="F20" s="91">
        <f>'blk, drift &amp; conc calc'!G161</f>
        <v>0.08828175442912639</v>
      </c>
      <c r="G20" s="91">
        <f>'blk, drift &amp; conc calc'!H161</f>
        <v>10.528709241655193</v>
      </c>
      <c r="H20" s="91">
        <f>'blk, drift &amp; conc calc'!I161</f>
        <v>2.277787244358131</v>
      </c>
      <c r="I20" s="91">
        <f>'blk, drift &amp; conc calc'!J161</f>
        <v>0.01548428268879124</v>
      </c>
      <c r="J20" s="91">
        <f>'blk, drift &amp; conc calc'!K161</f>
        <v>0.0327741412286387</v>
      </c>
      <c r="K20" s="91">
        <f>'blk, drift &amp; conc calc'!L161</f>
        <v>0.0836319476347129</v>
      </c>
      <c r="L20" s="91">
        <f t="shared" si="0"/>
        <v>100.06995193870763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27.69984928156061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48.13256488726631</v>
      </c>
      <c r="C21" s="32">
        <f>'blk, drift &amp; conc calc'!D162</f>
        <v>13.304602058439723</v>
      </c>
      <c r="D21" s="32">
        <f>'blk, drift &amp; conc calc'!E162</f>
        <v>12.474138670589795</v>
      </c>
      <c r="E21" s="32">
        <f>'blk, drift &amp; conc calc'!F162</f>
        <v>7.257139690061982</v>
      </c>
      <c r="F21" s="32">
        <f>'blk, drift &amp; conc calc'!G162</f>
        <v>0.17072559463787187</v>
      </c>
      <c r="G21" s="32">
        <f>'blk, drift &amp; conc calc'!H162</f>
        <v>11.422971589029576</v>
      </c>
      <c r="H21" s="32">
        <f>'blk, drift &amp; conc calc'!I162</f>
        <v>2.247945879898352</v>
      </c>
      <c r="I21" s="32">
        <f>'blk, drift &amp; conc calc'!J162</f>
        <v>0.5274632759661202</v>
      </c>
      <c r="J21" s="32">
        <f>'blk, drift &amp; conc calc'!K162</f>
        <v>0.039210579060502175</v>
      </c>
      <c r="K21" s="32">
        <f>'blk, drift &amp; conc calc'!L162</f>
        <v>2.8826729312131145</v>
      </c>
      <c r="L21" s="32">
        <f t="shared" si="0"/>
        <v>98.45943515616334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2.1684631720609886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47.51940461623369</v>
      </c>
      <c r="C22" s="32">
        <f>'blk, drift &amp; conc calc'!D163</f>
        <v>15.067734109425054</v>
      </c>
      <c r="D22" s="32">
        <f>'blk, drift &amp; conc calc'!E163</f>
        <v>11.384089519416017</v>
      </c>
      <c r="E22" s="32">
        <f>'blk, drift &amp; conc calc'!F163</f>
        <v>9.844996524065099</v>
      </c>
      <c r="F22" s="32">
        <f>'blk, drift &amp; conc calc'!G163</f>
        <v>0.17598834081976672</v>
      </c>
      <c r="G22" s="32">
        <f>'blk, drift &amp; conc calc'!H163</f>
        <v>13.288846802699487</v>
      </c>
      <c r="H22" s="32">
        <f>'blk, drift &amp; conc calc'!I163</f>
        <v>1.8113804923420762</v>
      </c>
      <c r="I22" s="32">
        <f>'blk, drift &amp; conc calc'!J163</f>
        <v>0.023288643506303407</v>
      </c>
      <c r="J22" s="32">
        <f>'blk, drift &amp; conc calc'!K163</f>
        <v>0.033315832623063216</v>
      </c>
      <c r="K22" s="32">
        <f>'blk, drift &amp; conc calc'!L163</f>
        <v>0.9855506643852728</v>
      </c>
      <c r="L22" s="32">
        <f t="shared" si="0"/>
        <v>100.13459554551584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25.418787185628048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176r1  38-48</v>
      </c>
      <c r="B23" s="91">
        <f>'blk, drift &amp; conc calc'!C164</f>
        <v>48.841761743888796</v>
      </c>
      <c r="C23" s="91">
        <f>'blk, drift &amp; conc calc'!D164</f>
        <v>15.216399136211336</v>
      </c>
      <c r="D23" s="91">
        <f>'blk, drift &amp; conc calc'!E164</f>
        <v>6.030733706727302</v>
      </c>
      <c r="E23" s="91">
        <f>'blk, drift &amp; conc calc'!F164</f>
        <v>9.759011552320318</v>
      </c>
      <c r="F23" s="91">
        <f>'blk, drift &amp; conc calc'!G164</f>
        <v>0.11926870678608487</v>
      </c>
      <c r="G23" s="91">
        <f>'blk, drift &amp; conc calc'!H164</f>
        <v>14.143833465978755</v>
      </c>
      <c r="H23" s="91">
        <f>'blk, drift &amp; conc calc'!I164</f>
        <v>1.9859244686158946</v>
      </c>
      <c r="I23" s="91">
        <f>'blk, drift &amp; conc calc'!J164</f>
        <v>0.018909912218327128</v>
      </c>
      <c r="J23" s="91">
        <f>'blk, drift &amp; conc calc'!K164</f>
        <v>0.03366392700040067</v>
      </c>
      <c r="K23" s="91">
        <f>'blk, drift &amp; conc calc'!L164</f>
        <v>0.29311580952487504</v>
      </c>
      <c r="L23" s="91">
        <f t="shared" si="0"/>
        <v>96.4426224292721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25.373907871288182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177r3  127-137</v>
      </c>
      <c r="B24" s="91">
        <f>'blk, drift &amp; conc calc'!C165</f>
        <v>49.29891934596711</v>
      </c>
      <c r="C24" s="91">
        <f>'blk, drift &amp; conc calc'!D165</f>
        <v>15.291577998620083</v>
      </c>
      <c r="D24" s="91">
        <f>'blk, drift &amp; conc calc'!E165</f>
        <v>6.098685803660009</v>
      </c>
      <c r="E24" s="91">
        <f>'blk, drift &amp; conc calc'!F165</f>
        <v>11.523819828338363</v>
      </c>
      <c r="F24" s="91">
        <f>'blk, drift &amp; conc calc'!G165</f>
        <v>0.11378979065276162</v>
      </c>
      <c r="G24" s="91">
        <f>'blk, drift &amp; conc calc'!H165</f>
        <v>14.103869022966839</v>
      </c>
      <c r="H24" s="91">
        <f>'blk, drift &amp; conc calc'!I165</f>
        <v>1.8110590351961868</v>
      </c>
      <c r="I24" s="91">
        <f>'blk, drift &amp; conc calc'!J165</f>
        <v>0.02583938780690857</v>
      </c>
      <c r="J24" s="91">
        <f>'blk, drift &amp; conc calc'!K165</f>
        <v>0.03230762183445662</v>
      </c>
      <c r="K24" s="91">
        <f>'blk, drift &amp; conc calc'!L165</f>
        <v>0.28755204629699743</v>
      </c>
      <c r="L24" s="91">
        <f t="shared" si="0"/>
        <v>98.5874198813397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33.31372801543728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bhvo2-1  unignited</v>
      </c>
      <c r="B25" s="32">
        <f>'blk, drift &amp; conc calc'!C166</f>
        <v>46.82573332669559</v>
      </c>
      <c r="C25" s="32">
        <f>'blk, drift &amp; conc calc'!D166</f>
        <v>13.156466440123067</v>
      </c>
      <c r="D25" s="32">
        <f>'blk, drift &amp; conc calc'!E166</f>
        <v>11.934749581540949</v>
      </c>
      <c r="E25" s="32">
        <f>'blk, drift &amp; conc calc'!F166</f>
        <v>7.110006332725389</v>
      </c>
      <c r="F25" s="32">
        <f>'blk, drift &amp; conc calc'!G166</f>
        <v>0.1704682477075964</v>
      </c>
      <c r="G25" s="32">
        <f>'blk, drift &amp; conc calc'!H166</f>
        <v>11.249424822245082</v>
      </c>
      <c r="H25" s="32">
        <f>'blk, drift &amp; conc calc'!I166</f>
        <v>2.160504758354357</v>
      </c>
      <c r="I25" s="32">
        <f>'blk, drift &amp; conc calc'!J166</f>
        <v>0.5049727532339556</v>
      </c>
      <c r="J25" s="32">
        <f>'blk, drift &amp; conc calc'!K166</f>
        <v>0.04433063516174049</v>
      </c>
      <c r="K25" s="32">
        <f>'blk, drift &amp; conc calc'!L166</f>
        <v>2.8532859869274563</v>
      </c>
      <c r="L25" s="32">
        <f t="shared" si="0"/>
        <v>96.00994288471522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-23.37741182595603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48.13256488726631</v>
      </c>
      <c r="C26" s="32">
        <f>'blk, drift &amp; conc calc'!D167</f>
        <v>13.304602058439723</v>
      </c>
      <c r="D26" s="32">
        <f>'blk, drift &amp; conc calc'!E167</f>
        <v>12.474138670589797</v>
      </c>
      <c r="E26" s="32">
        <f>'blk, drift &amp; conc calc'!F167</f>
        <v>7.257139690061982</v>
      </c>
      <c r="F26" s="32">
        <f>'blk, drift &amp; conc calc'!G167</f>
        <v>0.17072559463787187</v>
      </c>
      <c r="G26" s="32">
        <f>'blk, drift &amp; conc calc'!H167</f>
        <v>11.422971589029576</v>
      </c>
      <c r="H26" s="32">
        <f>'blk, drift &amp; conc calc'!I167</f>
        <v>2.2479458798983516</v>
      </c>
      <c r="I26" s="32">
        <f>'blk, drift &amp; conc calc'!J167</f>
        <v>0.5274632759661202</v>
      </c>
      <c r="J26" s="32">
        <f>'blk, drift &amp; conc calc'!K167</f>
        <v>0.039210579060502175</v>
      </c>
      <c r="K26" s="32">
        <f>'blk, drift &amp; conc calc'!L167</f>
        <v>2.8826729312131145</v>
      </c>
      <c r="L26" s="32">
        <f t="shared" si="0"/>
        <v>98.45943515616334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2.1684631720609904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178r3  11-19</v>
      </c>
      <c r="B27" s="91">
        <f>'blk, drift &amp; conc calc'!C168</f>
        <v>49.88976709034033</v>
      </c>
      <c r="C27" s="91">
        <f>'blk, drift &amp; conc calc'!D168</f>
        <v>16.244353203033427</v>
      </c>
      <c r="D27" s="91">
        <f>'blk, drift &amp; conc calc'!E168</f>
        <v>6.452352779988876</v>
      </c>
      <c r="E27" s="91">
        <f>'blk, drift &amp; conc calc'!F168</f>
        <v>8.709660074862093</v>
      </c>
      <c r="F27" s="91">
        <f>'blk, drift &amp; conc calc'!G168</f>
        <v>0.127418743352517</v>
      </c>
      <c r="G27" s="91">
        <f>'blk, drift &amp; conc calc'!H168</f>
        <v>12.806180597927241</v>
      </c>
      <c r="H27" s="91">
        <f>'blk, drift &amp; conc calc'!I168</f>
        <v>2.4146393659172425</v>
      </c>
      <c r="I27" s="91">
        <f>'blk, drift &amp; conc calc'!J168</f>
        <v>0.03214010162171261</v>
      </c>
      <c r="J27" s="91">
        <f>'blk, drift &amp; conc calc'!K168</f>
        <v>0.03802910514507517</v>
      </c>
      <c r="K27" s="91">
        <f>'blk, drift &amp; conc calc'!L168</f>
        <v>0.4958209458412456</v>
      </c>
      <c r="L27" s="91">
        <f t="shared" si="0"/>
        <v>97.21036200802975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9.151436032452274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43.0707411371164</v>
      </c>
      <c r="C28" s="32">
        <f>'blk, drift &amp; conc calc'!D169</f>
        <v>0.6703340650738439</v>
      </c>
      <c r="D28" s="32">
        <f>'blk, drift &amp; conc calc'!E169</f>
        <v>8.308046036583336</v>
      </c>
      <c r="E28" s="32">
        <f>'blk, drift &amp; conc calc'!F169</f>
        <v>46.59883485778085</v>
      </c>
      <c r="F28" s="32">
        <f>'blk, drift &amp; conc calc'!G169</f>
        <v>0.12207178049698149</v>
      </c>
      <c r="G28" s="32">
        <f>'blk, drift &amp; conc calc'!H169</f>
        <v>0.58321098117916</v>
      </c>
      <c r="H28" s="32">
        <f>'blk, drift &amp; conc calc'!I169</f>
        <v>0.01938119272766883</v>
      </c>
      <c r="I28" s="32">
        <f>'blk, drift &amp; conc calc'!J169</f>
        <v>0.004739847140941878</v>
      </c>
      <c r="J28" s="32">
        <f>'blk, drift &amp; conc calc'!K169</f>
        <v>0.038279573263792395</v>
      </c>
      <c r="K28" s="32">
        <f>'blk, drift &amp; conc calc'!L169</f>
        <v>0.0031190022478083924</v>
      </c>
      <c r="L28" s="32">
        <f t="shared" si="0"/>
        <v>99.41875847361078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7.837629887212266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180r4  84-94</v>
      </c>
      <c r="B29" s="91">
        <f>'blk, drift &amp; conc calc'!C170</f>
        <v>52.44037904020067</v>
      </c>
      <c r="C29" s="91">
        <f>'blk, drift &amp; conc calc'!D170</f>
        <v>14.086663044655321</v>
      </c>
      <c r="D29" s="91">
        <f>'blk, drift &amp; conc calc'!E170</f>
        <v>7.053719451398624</v>
      </c>
      <c r="E29" s="91">
        <f>'blk, drift &amp; conc calc'!F170</f>
        <v>11.630083378703933</v>
      </c>
      <c r="F29" s="91">
        <f>'blk, drift &amp; conc calc'!G170</f>
        <v>0.14922514859847905</v>
      </c>
      <c r="G29" s="91">
        <f>'blk, drift &amp; conc calc'!H170</f>
        <v>12.408220006278924</v>
      </c>
      <c r="H29" s="91">
        <f>'blk, drift &amp; conc calc'!I170</f>
        <v>1.9165499776472916</v>
      </c>
      <c r="I29" s="91">
        <f>'blk, drift &amp; conc calc'!J170</f>
        <v>0.017905333282533558</v>
      </c>
      <c r="J29" s="91">
        <f>'blk, drift &amp; conc calc'!K170</f>
        <v>0.032872732737719484</v>
      </c>
      <c r="K29" s="91">
        <f>'blk, drift &amp; conc calc'!L170</f>
        <v>0.4165466460060601</v>
      </c>
      <c r="L29" s="91">
        <f t="shared" si="0"/>
        <v>100.15216475950953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42.01755997717075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171r4  18-30</v>
      </c>
      <c r="B30" s="91">
        <f>'blk, drift &amp; conc calc'!C171</f>
        <v>52.31484846790093</v>
      </c>
      <c r="C30" s="91">
        <f>'blk, drift &amp; conc calc'!D171</f>
        <v>16.790895017736062</v>
      </c>
      <c r="D30" s="91">
        <f>'blk, drift &amp; conc calc'!E171</f>
        <v>5.3256418844074895</v>
      </c>
      <c r="E30" s="91">
        <f>'blk, drift &amp; conc calc'!F171</f>
        <v>8.156478801668763</v>
      </c>
      <c r="F30" s="91">
        <f>'blk, drift &amp; conc calc'!G171</f>
        <v>0.10409967450879037</v>
      </c>
      <c r="G30" s="91">
        <f>'blk, drift &amp; conc calc'!H171</f>
        <v>13.896533530253269</v>
      </c>
      <c r="H30" s="91">
        <f>'blk, drift &amp; conc calc'!I171</f>
        <v>2.644901899978818</v>
      </c>
      <c r="I30" s="91">
        <f>'blk, drift &amp; conc calc'!J171</f>
        <v>0.02564604755755756</v>
      </c>
      <c r="J30" s="91">
        <f>'blk, drift &amp; conc calc'!K171</f>
        <v>0.03822424199317981</v>
      </c>
      <c r="K30" s="91">
        <f>'blk, drift &amp; conc calc'!L171</f>
        <v>0.5212412916155453</v>
      </c>
      <c r="L30" s="91">
        <f t="shared" si="0"/>
        <v>99.8185108576204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8.587798584119124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48.13256488726631</v>
      </c>
      <c r="C31" s="32">
        <f>'blk, drift &amp; conc calc'!D172</f>
        <v>13.304602058439723</v>
      </c>
      <c r="D31" s="32">
        <f>'blk, drift &amp; conc calc'!E172</f>
        <v>12.474138670589797</v>
      </c>
      <c r="E31" s="32">
        <f>'blk, drift &amp; conc calc'!F172</f>
        <v>7.257139690061982</v>
      </c>
      <c r="F31" s="32">
        <f>'blk, drift &amp; conc calc'!G172</f>
        <v>0.17072559463787187</v>
      </c>
      <c r="G31" s="32">
        <f>'blk, drift &amp; conc calc'!H172</f>
        <v>11.422971589029576</v>
      </c>
      <c r="H31" s="32">
        <f>'blk, drift &amp; conc calc'!I172</f>
        <v>2.247945879898352</v>
      </c>
      <c r="I31" s="32">
        <f>'blk, drift &amp; conc calc'!J172</f>
        <v>0.5274632759661202</v>
      </c>
      <c r="J31" s="32">
        <f>'blk, drift &amp; conc calc'!K172</f>
        <v>0.039210579060502175</v>
      </c>
      <c r="K31" s="32">
        <f>'blk, drift &amp; conc calc'!L172</f>
        <v>2.882672931213115</v>
      </c>
      <c r="L31" s="32">
        <f t="shared" si="0"/>
        <v>98.45943515616335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2.1684631720609886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63.42896106390371</v>
      </c>
      <c r="C32" s="32">
        <f>'blk, drift &amp; conc calc'!D173</f>
        <v>15.814730715853713</v>
      </c>
      <c r="D32" s="32">
        <f>'blk, drift &amp; conc calc'!E173</f>
        <v>6.759227702040225</v>
      </c>
      <c r="E32" s="32">
        <f>'blk, drift &amp; conc calc'!F173</f>
        <v>3.8074700000640394</v>
      </c>
      <c r="F32" s="32">
        <f>'blk, drift &amp; conc calc'!G173</f>
        <v>0.10440464286835205</v>
      </c>
      <c r="G32" s="32">
        <f>'blk, drift &amp; conc calc'!H173</f>
        <v>6.312134045788829</v>
      </c>
      <c r="H32" s="32">
        <f>'blk, drift &amp; conc calc'!I173</f>
        <v>3.188506772787196</v>
      </c>
      <c r="I32" s="32">
        <f>'blk, drift &amp; conc calc'!J173</f>
        <v>1.4262265869672501</v>
      </c>
      <c r="J32" s="32">
        <f>'blk, drift &amp; conc calc'!K173</f>
        <v>0.03392246866845759</v>
      </c>
      <c r="K32" s="32">
        <f>'blk, drift &amp; conc calc'!L173</f>
        <v>0.6955761915992005</v>
      </c>
      <c r="L32" s="32">
        <f t="shared" si="0"/>
        <v>101.57116019054097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32.341802846648406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0.37566772059637427</v>
      </c>
      <c r="C33" s="32">
        <f>'blk, drift &amp; conc calc'!D174</f>
        <v>0.015921856755960927</v>
      </c>
      <c r="D33" s="32">
        <f>'blk, drift &amp; conc calc'!E174</f>
        <v>0.06127149441225393</v>
      </c>
      <c r="E33" s="32">
        <f>'blk, drift &amp; conc calc'!F174</f>
        <v>-0.05793404916928074</v>
      </c>
      <c r="F33" s="32">
        <f>'blk, drift &amp; conc calc'!G174</f>
        <v>0.0003925979945220572</v>
      </c>
      <c r="G33" s="32">
        <f>'blk, drift &amp; conc calc'!H174</f>
        <v>-0.02935099985642055</v>
      </c>
      <c r="H33" s="32">
        <f>'blk, drift &amp; conc calc'!I174</f>
        <v>-0.001672793714402592</v>
      </c>
      <c r="I33" s="32">
        <f>'blk, drift &amp; conc calc'!J174</f>
        <v>0.0011266462747976551</v>
      </c>
      <c r="J33" s="32">
        <f>'blk, drift &amp; conc calc'!K174</f>
        <v>0.03186225527846377</v>
      </c>
      <c r="K33" s="32">
        <f>'blk, drift &amp; conc calc'!L174</f>
        <v>0.00031973518841243103</v>
      </c>
      <c r="L33" s="32">
        <f t="shared" si="0"/>
        <v>0.39760446376068115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39.38628218619054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calc'!C175</f>
        <v>40.64225876252657</v>
      </c>
      <c r="C34" s="32">
        <f>'blk, drift &amp; conc calc'!D175</f>
        <v>0.1849809790691267</v>
      </c>
      <c r="D34" s="32">
        <f>'blk, drift &amp; conc calc'!E175</f>
        <v>8.499842553825191</v>
      </c>
      <c r="E34" s="32">
        <f>'blk, drift &amp; conc calc'!F175</f>
        <v>49.696860049375154</v>
      </c>
      <c r="F34" s="32">
        <f>'blk, drift &amp; conc calc'!G175</f>
        <v>0.11421328354214746</v>
      </c>
      <c r="G34" s="32">
        <f>'blk, drift &amp; conc calc'!H175</f>
        <v>0.10119883573985458</v>
      </c>
      <c r="H34" s="32">
        <f>'blk, drift &amp; conc calc'!I175</f>
        <v>0.002033411377652114</v>
      </c>
      <c r="I34" s="32">
        <f>'blk, drift &amp; conc calc'!J175</f>
        <v>0.0048571273930759825</v>
      </c>
      <c r="J34" s="32">
        <f>'blk, drift &amp; conc calc'!K175</f>
        <v>0.031124123112657873</v>
      </c>
      <c r="K34" s="32">
        <f>'blk, drift &amp; conc calc'!L175</f>
        <v>0.0026902683691693535</v>
      </c>
      <c r="L34" s="32">
        <f t="shared" si="0"/>
        <v>99.28005939433059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39.63022116609581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bhvo2-2  unignited</v>
      </c>
      <c r="B35" s="32">
        <f>'blk, drift &amp; conc calc'!C176</f>
        <v>46.15538894672848</v>
      </c>
      <c r="C35" s="32">
        <f>'blk, drift &amp; conc calc'!D176</f>
        <v>12.99852677590645</v>
      </c>
      <c r="D35" s="32">
        <f>'blk, drift &amp; conc calc'!E176</f>
        <v>11.967885222934978</v>
      </c>
      <c r="E35" s="32">
        <f>'blk, drift &amp; conc calc'!F176</f>
        <v>6.994368335091518</v>
      </c>
      <c r="F35" s="32">
        <f>'blk, drift &amp; conc calc'!G176</f>
        <v>0.16048008511601491</v>
      </c>
      <c r="G35" s="32">
        <f>'blk, drift &amp; conc calc'!H176</f>
        <v>11.194388605832172</v>
      </c>
      <c r="H35" s="32">
        <f>'blk, drift &amp; conc calc'!I176</f>
        <v>2.1390088572876045</v>
      </c>
      <c r="I35" s="32">
        <f>'blk, drift &amp; conc calc'!J176</f>
        <v>0.5085668692645146</v>
      </c>
      <c r="J35" s="32">
        <f>'blk, drift &amp; conc calc'!K176</f>
        <v>0.030105973915055404</v>
      </c>
      <c r="K35" s="32">
        <f>'blk, drift &amp; conc calc'!L176</f>
        <v>2.658456210237029</v>
      </c>
      <c r="L35" s="32">
        <f t="shared" si="0"/>
        <v>94.80717588231383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41.51501740337408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48.13256488726631</v>
      </c>
      <c r="C36" s="32">
        <f>'blk, drift &amp; conc calc'!D177</f>
        <v>13.304602058439723</v>
      </c>
      <c r="D36" s="32">
        <f>'blk, drift &amp; conc calc'!E177</f>
        <v>12.474138670589797</v>
      </c>
      <c r="E36" s="32">
        <f>'blk, drift &amp; conc calc'!F177</f>
        <v>7.257139690061982</v>
      </c>
      <c r="F36" s="32">
        <f>'blk, drift &amp; conc calc'!G177</f>
        <v>0.17072559463787187</v>
      </c>
      <c r="G36" s="32">
        <f>'blk, drift &amp; conc calc'!H177</f>
        <v>11.422971589029576</v>
      </c>
      <c r="H36" s="32">
        <f>'blk, drift &amp; conc calc'!I177</f>
        <v>2.2479458798983516</v>
      </c>
      <c r="I36" s="32">
        <f>'blk, drift &amp; conc calc'!J177</f>
        <v>0.5274632759661203</v>
      </c>
      <c r="J36" s="32">
        <f>'blk, drift &amp; conc calc'!K177</f>
        <v>0.039210579060502175</v>
      </c>
      <c r="K36" s="32">
        <f>'blk, drift &amp; conc calc'!L177</f>
        <v>2.882672931213115</v>
      </c>
      <c r="L36" s="32">
        <f t="shared" si="0"/>
        <v>98.45943515616335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2.1684631720609904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1175</v>
      </c>
      <c r="B41" s="170" t="s">
        <v>1153</v>
      </c>
      <c r="C41" s="170" t="s">
        <v>1157</v>
      </c>
      <c r="D41" s="170" t="s">
        <v>1154</v>
      </c>
      <c r="E41" s="170" t="s">
        <v>1235</v>
      </c>
      <c r="F41" s="170" t="s">
        <v>1234</v>
      </c>
      <c r="G41" s="170" t="s">
        <v>1236</v>
      </c>
      <c r="H41" s="170" t="s">
        <v>1158</v>
      </c>
      <c r="I41" s="170" t="s">
        <v>1052</v>
      </c>
      <c r="J41" s="170" t="s">
        <v>1119</v>
      </c>
      <c r="K41" s="170" t="s">
        <v>1053</v>
      </c>
      <c r="L41" s="170" t="s">
        <v>1161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1166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167r2  99-109</v>
      </c>
      <c r="B42" s="170">
        <f t="shared" si="1"/>
        <v>51.14502416511542</v>
      </c>
      <c r="C42" s="170">
        <f t="shared" si="1"/>
        <v>16.271787551006998</v>
      </c>
      <c r="D42" s="170">
        <f t="shared" si="1"/>
        <v>5.630004233097103</v>
      </c>
      <c r="E42" s="170">
        <f t="shared" si="1"/>
        <v>8.710501989806518</v>
      </c>
      <c r="F42" s="170">
        <f t="shared" si="1"/>
        <v>0.1280757339449709</v>
      </c>
      <c r="G42" s="170">
        <f t="shared" si="1"/>
        <v>14.166100818150829</v>
      </c>
      <c r="H42" s="170">
        <f t="shared" si="1"/>
        <v>2.1926817736066737</v>
      </c>
      <c r="I42" s="170">
        <f t="shared" si="1"/>
        <v>0.014266892602224643</v>
      </c>
      <c r="J42" s="170">
        <f t="shared" si="1"/>
        <v>0.036229414334500686</v>
      </c>
      <c r="K42" s="170">
        <f t="shared" si="1"/>
        <v>0.29917144535910895</v>
      </c>
      <c r="L42" s="170">
        <f t="shared" si="1"/>
        <v>98.59384401702434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169r1  50-60</v>
      </c>
      <c r="B43" s="170">
        <f>AVERAGE(B12,B20)</f>
        <v>49.11648714588662</v>
      </c>
      <c r="C43" s="170">
        <f aca="true" t="shared" si="2" ref="C43:K43">AVERAGE(C12,C20)</f>
        <v>18.621687351317558</v>
      </c>
      <c r="D43" s="170">
        <f t="shared" si="2"/>
        <v>7.043937663905211</v>
      </c>
      <c r="E43" s="170">
        <f t="shared" si="2"/>
        <v>10.85719228897716</v>
      </c>
      <c r="F43" s="170">
        <f t="shared" si="2"/>
        <v>0.12170507639006893</v>
      </c>
      <c r="G43" s="170">
        <f t="shared" si="2"/>
        <v>11.213587788809624</v>
      </c>
      <c r="H43" s="170">
        <f t="shared" si="2"/>
        <v>2.302331065756717</v>
      </c>
      <c r="I43" s="170">
        <f t="shared" si="2"/>
        <v>0.020172172846451873</v>
      </c>
      <c r="J43" s="170">
        <f t="shared" si="2"/>
        <v>0.033601873711055455</v>
      </c>
      <c r="K43" s="170">
        <f t="shared" si="2"/>
        <v>0.2717856623299914</v>
      </c>
      <c r="L43" s="170">
        <f>SUM(B43:K43)</f>
        <v>99.60248808993046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170r3  20-30</v>
      </c>
      <c r="B44" s="170">
        <f t="shared" si="3"/>
        <v>52.017038059124616</v>
      </c>
      <c r="C44" s="170">
        <f t="shared" si="3"/>
        <v>15.61318478881913</v>
      </c>
      <c r="D44" s="170">
        <f t="shared" si="3"/>
        <v>6.504156031509616</v>
      </c>
      <c r="E44" s="170">
        <f t="shared" si="3"/>
        <v>9.540202141287569</v>
      </c>
      <c r="F44" s="170">
        <f t="shared" si="3"/>
        <v>0.1393842000604233</v>
      </c>
      <c r="G44" s="170">
        <f t="shared" si="3"/>
        <v>12.01267491075343</v>
      </c>
      <c r="H44" s="170">
        <f t="shared" si="3"/>
        <v>2.3809007652871674</v>
      </c>
      <c r="I44" s="170">
        <f t="shared" si="3"/>
        <v>0.019758437746656265</v>
      </c>
      <c r="J44" s="170">
        <f t="shared" si="3"/>
        <v>0.037407544443456654</v>
      </c>
      <c r="K44" s="170">
        <f t="shared" si="3"/>
        <v>0.33205246566723556</v>
      </c>
      <c r="L44" s="170">
        <f t="shared" si="3"/>
        <v>98.59675934469928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171r4  18-30</v>
      </c>
      <c r="B45" s="170">
        <f t="shared" si="4"/>
        <v>52.6604538720997</v>
      </c>
      <c r="C45" s="170">
        <f t="shared" si="4"/>
        <v>16.749866279175066</v>
      </c>
      <c r="D45" s="170">
        <f t="shared" si="4"/>
        <v>5.327489828350407</v>
      </c>
      <c r="E45" s="170">
        <f t="shared" si="4"/>
        <v>8.356137427543391</v>
      </c>
      <c r="F45" s="170">
        <f t="shared" si="4"/>
        <v>0.10320647985918571</v>
      </c>
      <c r="G45" s="170">
        <f t="shared" si="4"/>
        <v>13.995190263708817</v>
      </c>
      <c r="H45" s="170">
        <f t="shared" si="4"/>
        <v>2.6309157801283565</v>
      </c>
      <c r="I45" s="170">
        <f t="shared" si="4"/>
        <v>0.026316237364836986</v>
      </c>
      <c r="J45" s="170">
        <f t="shared" si="4"/>
        <v>0.033728566619429086</v>
      </c>
      <c r="K45" s="170">
        <f t="shared" si="4"/>
        <v>0.5176821917929979</v>
      </c>
      <c r="L45" s="170">
        <f t="shared" si="4"/>
        <v>100.40098692664219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172r3  41-51</v>
      </c>
      <c r="B46" s="170">
        <f t="shared" si="5"/>
        <v>53.17368858659643</v>
      </c>
      <c r="C46" s="170">
        <f t="shared" si="5"/>
        <v>17.465306344529548</v>
      </c>
      <c r="D46" s="170">
        <f t="shared" si="5"/>
        <v>5.429780299868907</v>
      </c>
      <c r="E46" s="170">
        <f t="shared" si="5"/>
        <v>9.05442853652864</v>
      </c>
      <c r="F46" s="170">
        <f t="shared" si="5"/>
        <v>0.08702847279883982</v>
      </c>
      <c r="G46" s="170">
        <f t="shared" si="5"/>
        <v>12.200008061674048</v>
      </c>
      <c r="H46" s="170">
        <f t="shared" si="5"/>
        <v>2.6016936609484356</v>
      </c>
      <c r="I46" s="170">
        <f t="shared" si="5"/>
        <v>0.03537019225065705</v>
      </c>
      <c r="J46" s="170">
        <f t="shared" si="5"/>
        <v>0.03258215219486179</v>
      </c>
      <c r="K46" s="170">
        <f t="shared" si="5"/>
        <v>0.2721676013548676</v>
      </c>
      <c r="L46" s="170">
        <f t="shared" si="5"/>
        <v>100.35205390874525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174r1  52-60</v>
      </c>
      <c r="B47" s="170">
        <f t="shared" si="6"/>
        <v>51.1318241231883</v>
      </c>
      <c r="C47" s="170">
        <f t="shared" si="6"/>
        <v>15.66854487599717</v>
      </c>
      <c r="D47" s="170">
        <f t="shared" si="6"/>
        <v>6.612345766399726</v>
      </c>
      <c r="E47" s="170">
        <f t="shared" si="6"/>
        <v>9.878019030106147</v>
      </c>
      <c r="F47" s="170">
        <f t="shared" si="6"/>
        <v>0.14143335033600393</v>
      </c>
      <c r="G47" s="170">
        <f t="shared" si="6"/>
        <v>12.350510625146947</v>
      </c>
      <c r="H47" s="170">
        <f t="shared" si="6"/>
        <v>2.291488567602472</v>
      </c>
      <c r="I47" s="170">
        <f t="shared" si="6"/>
        <v>0.019381848831786935</v>
      </c>
      <c r="J47" s="170">
        <f t="shared" si="6"/>
        <v>0.0350041499282936</v>
      </c>
      <c r="K47" s="170">
        <f t="shared" si="6"/>
        <v>0.3603570813538599</v>
      </c>
      <c r="L47" s="170">
        <f t="shared" si="6"/>
        <v>98.48890941889071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174r4  42-51</v>
      </c>
      <c r="B48" s="170">
        <f aca="true" t="shared" si="7" ref="B48:K48">B20</f>
        <v>46.58120838435659</v>
      </c>
      <c r="C48" s="170">
        <f t="shared" si="7"/>
        <v>21.90593490548241</v>
      </c>
      <c r="D48" s="170">
        <f t="shared" si="7"/>
        <v>6.6999522511141105</v>
      </c>
      <c r="E48" s="170">
        <f t="shared" si="7"/>
        <v>11.856187785759918</v>
      </c>
      <c r="F48" s="170">
        <f t="shared" si="7"/>
        <v>0.08828175442912639</v>
      </c>
      <c r="G48" s="170">
        <f t="shared" si="7"/>
        <v>10.528709241655193</v>
      </c>
      <c r="H48" s="170">
        <f t="shared" si="7"/>
        <v>2.277787244358131</v>
      </c>
      <c r="I48" s="170">
        <f t="shared" si="7"/>
        <v>0.01548428268879124</v>
      </c>
      <c r="J48" s="170">
        <f t="shared" si="7"/>
        <v>0.0327741412286387</v>
      </c>
      <c r="K48" s="170">
        <f t="shared" si="7"/>
        <v>0.0836319476347129</v>
      </c>
      <c r="L48" s="170">
        <f t="shared" si="6"/>
        <v>100.06995193870763</v>
      </c>
    </row>
    <row r="49" spans="1:22" ht="11.25">
      <c r="A49" s="170" t="str">
        <f aca="true" t="shared" si="8" ref="A49:L49">A23</f>
        <v>176r1  38-48</v>
      </c>
      <c r="B49" s="170">
        <f t="shared" si="8"/>
        <v>48.841761743888796</v>
      </c>
      <c r="C49" s="170">
        <f t="shared" si="8"/>
        <v>15.216399136211336</v>
      </c>
      <c r="D49" s="170">
        <f t="shared" si="8"/>
        <v>6.030733706727302</v>
      </c>
      <c r="E49" s="170">
        <f t="shared" si="8"/>
        <v>9.759011552320318</v>
      </c>
      <c r="F49" s="170">
        <f t="shared" si="8"/>
        <v>0.11926870678608487</v>
      </c>
      <c r="G49" s="170">
        <f t="shared" si="8"/>
        <v>14.143833465978755</v>
      </c>
      <c r="H49" s="170">
        <f t="shared" si="8"/>
        <v>1.9859244686158946</v>
      </c>
      <c r="I49" s="170">
        <f t="shared" si="8"/>
        <v>0.018909912218327128</v>
      </c>
      <c r="J49" s="170">
        <f t="shared" si="8"/>
        <v>0.03366392700040067</v>
      </c>
      <c r="K49" s="170">
        <f t="shared" si="8"/>
        <v>0.29311580952487504</v>
      </c>
      <c r="L49" s="170">
        <f t="shared" si="8"/>
        <v>96.4426224292721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177r3  127-137</v>
      </c>
      <c r="B50" s="170">
        <f t="shared" si="9"/>
        <v>49.29891934596711</v>
      </c>
      <c r="C50" s="170">
        <f t="shared" si="9"/>
        <v>15.291577998620083</v>
      </c>
      <c r="D50" s="170">
        <f t="shared" si="9"/>
        <v>6.098685803660009</v>
      </c>
      <c r="E50" s="170">
        <f t="shared" si="9"/>
        <v>11.523819828338363</v>
      </c>
      <c r="F50" s="170">
        <f t="shared" si="9"/>
        <v>0.11378979065276162</v>
      </c>
      <c r="G50" s="170">
        <f t="shared" si="9"/>
        <v>14.103869022966839</v>
      </c>
      <c r="H50" s="170">
        <f t="shared" si="9"/>
        <v>1.8110590351961868</v>
      </c>
      <c r="I50" s="170">
        <f t="shared" si="9"/>
        <v>0.02583938780690857</v>
      </c>
      <c r="J50" s="170">
        <f t="shared" si="9"/>
        <v>0.03230762183445662</v>
      </c>
      <c r="K50" s="170">
        <f t="shared" si="9"/>
        <v>0.28755204629699743</v>
      </c>
      <c r="L50" s="170">
        <f t="shared" si="9"/>
        <v>98.5874198813397</v>
      </c>
    </row>
    <row r="51" spans="1:12" ht="11.25">
      <c r="A51" s="170" t="str">
        <f aca="true" t="shared" si="10" ref="A51:L51">A27</f>
        <v>178r3  11-19</v>
      </c>
      <c r="B51" s="170">
        <f t="shared" si="10"/>
        <v>49.88976709034033</v>
      </c>
      <c r="C51" s="170">
        <f t="shared" si="10"/>
        <v>16.244353203033427</v>
      </c>
      <c r="D51" s="170">
        <f t="shared" si="10"/>
        <v>6.452352779988876</v>
      </c>
      <c r="E51" s="170">
        <f t="shared" si="10"/>
        <v>8.709660074862093</v>
      </c>
      <c r="F51" s="170">
        <f t="shared" si="10"/>
        <v>0.127418743352517</v>
      </c>
      <c r="G51" s="170">
        <f t="shared" si="10"/>
        <v>12.806180597927241</v>
      </c>
      <c r="H51" s="170">
        <f t="shared" si="10"/>
        <v>2.4146393659172425</v>
      </c>
      <c r="I51" s="170">
        <f t="shared" si="10"/>
        <v>0.03214010162171261</v>
      </c>
      <c r="J51" s="170">
        <f t="shared" si="10"/>
        <v>0.03802910514507517</v>
      </c>
      <c r="K51" s="170">
        <f t="shared" si="10"/>
        <v>0.4958209458412456</v>
      </c>
      <c r="L51" s="170">
        <f t="shared" si="10"/>
        <v>97.21036200802975</v>
      </c>
    </row>
    <row r="52" spans="1:12" ht="11.25">
      <c r="A52" s="170" t="str">
        <f aca="true" t="shared" si="11" ref="A52:L52">A29</f>
        <v>180r4  84-94</v>
      </c>
      <c r="B52" s="170">
        <f t="shared" si="11"/>
        <v>52.44037904020067</v>
      </c>
      <c r="C52" s="170">
        <f t="shared" si="11"/>
        <v>14.086663044655321</v>
      </c>
      <c r="D52" s="170">
        <f t="shared" si="11"/>
        <v>7.053719451398624</v>
      </c>
      <c r="E52" s="170">
        <f t="shared" si="11"/>
        <v>11.630083378703933</v>
      </c>
      <c r="F52" s="170">
        <f t="shared" si="11"/>
        <v>0.14922514859847905</v>
      </c>
      <c r="G52" s="170">
        <f t="shared" si="11"/>
        <v>12.408220006278924</v>
      </c>
      <c r="H52" s="170">
        <f t="shared" si="11"/>
        <v>1.9165499776472916</v>
      </c>
      <c r="I52" s="170">
        <f t="shared" si="11"/>
        <v>0.017905333282533558</v>
      </c>
      <c r="J52" s="170">
        <f t="shared" si="11"/>
        <v>0.032872732737719484</v>
      </c>
      <c r="K52" s="170">
        <f t="shared" si="11"/>
        <v>0.4165466460060601</v>
      </c>
      <c r="L52" s="170">
        <f t="shared" si="11"/>
        <v>100.15216475950953</v>
      </c>
    </row>
    <row r="53" spans="1:12" ht="11.25">
      <c r="A53" s="170" t="str">
        <f aca="true" t="shared" si="12" ref="A53:L53">A30</f>
        <v>171r4  18-30</v>
      </c>
      <c r="B53" s="170">
        <f t="shared" si="12"/>
        <v>52.31484846790093</v>
      </c>
      <c r="C53" s="170">
        <f t="shared" si="12"/>
        <v>16.790895017736062</v>
      </c>
      <c r="D53" s="170">
        <f t="shared" si="12"/>
        <v>5.3256418844074895</v>
      </c>
      <c r="E53" s="170">
        <f t="shared" si="12"/>
        <v>8.156478801668763</v>
      </c>
      <c r="F53" s="170">
        <f t="shared" si="12"/>
        <v>0.10409967450879037</v>
      </c>
      <c r="G53" s="170">
        <f t="shared" si="12"/>
        <v>13.896533530253269</v>
      </c>
      <c r="H53" s="170">
        <f t="shared" si="12"/>
        <v>2.644901899978818</v>
      </c>
      <c r="I53" s="170">
        <f t="shared" si="12"/>
        <v>0.02564604755755756</v>
      </c>
      <c r="J53" s="170">
        <f t="shared" si="12"/>
        <v>0.03822424199317981</v>
      </c>
      <c r="K53" s="170">
        <f t="shared" si="12"/>
        <v>0.5212412916155453</v>
      </c>
      <c r="L53" s="170">
        <f t="shared" si="12"/>
        <v>99.8185108576204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E33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1177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1171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4658787.541982404</v>
      </c>
      <c r="D4" s="1">
        <f>'blk, drift &amp; conc calc'!D40</f>
        <v>4864660.298649765</v>
      </c>
      <c r="E4" s="1">
        <f>'blk, drift &amp; conc calc'!E40</f>
        <v>5005535.389599139</v>
      </c>
      <c r="F4" s="1">
        <f>'blk, drift &amp; conc calc'!F40</f>
        <v>851872.4162427847</v>
      </c>
      <c r="G4" s="1">
        <f>'blk, drift &amp; conc calc'!G40</f>
        <v>431518.60743090516</v>
      </c>
      <c r="H4" s="1">
        <f>'blk, drift &amp; conc calc'!H40</f>
        <v>4557066.704538022</v>
      </c>
      <c r="I4" s="1">
        <f>'blk, drift &amp; conc calc'!I40</f>
        <v>496188.1696468714</v>
      </c>
      <c r="J4" s="1">
        <f>'blk, drift &amp; conc calc'!J40</f>
        <v>27424.470760686345</v>
      </c>
      <c r="K4" s="1">
        <f>'blk, drift &amp; conc calc'!K40</f>
        <v>61.466356313154094</v>
      </c>
      <c r="L4" s="1">
        <f>'blk, drift &amp; conc calc'!L40</f>
        <v>1707285.4458115154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52.76771262630819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4817224.167823151</v>
      </c>
      <c r="D5" s="1">
        <f>'blk, drift &amp; conc calc'!D43</f>
        <v>4900173.763454502</v>
      </c>
      <c r="E5" s="1">
        <f>'blk, drift &amp; conc calc'!E43</f>
        <v>5007760.538033329</v>
      </c>
      <c r="F5" s="1">
        <f>'blk, drift &amp; conc calc'!F43</f>
        <v>843183.8120705523</v>
      </c>
      <c r="G5" s="1">
        <f>'blk, drift &amp; conc calc'!G43</f>
        <v>443020.0791419049</v>
      </c>
      <c r="H5" s="1">
        <f>'blk, drift &amp; conc calc'!H43</f>
        <v>4459045.864361122</v>
      </c>
      <c r="I5" s="1">
        <f>'blk, drift &amp; conc calc'!I43</f>
        <v>525586.6708287917</v>
      </c>
      <c r="J5" s="1">
        <f>'blk, drift &amp; conc calc'!J43</f>
        <v>27452.751222747724</v>
      </c>
      <c r="K5" s="1">
        <f>'blk, drift &amp; conc calc'!K43</f>
        <v>59.3063563131541</v>
      </c>
      <c r="L5" s="1">
        <f>'blk, drift &amp; conc calc'!L43</f>
        <v>1759002.4376544557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50.60771262630819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4843981.311572771</v>
      </c>
      <c r="D6" s="1">
        <f>'blk, drift &amp; conc calc'!D46</f>
        <v>5007826.441110224</v>
      </c>
      <c r="E6" s="1">
        <f>'blk, drift &amp; conc calc'!E46</f>
        <v>5127302.8068023585</v>
      </c>
      <c r="F6" s="1">
        <f>'blk, drift &amp; conc calc'!F46</f>
        <v>855267.6556777499</v>
      </c>
      <c r="G6" s="1">
        <f>'blk, drift &amp; conc calc'!G46</f>
        <v>426893.9907502703</v>
      </c>
      <c r="H6" s="1">
        <f>'blk, drift &amp; conc calc'!H46</f>
        <v>4575564.884573932</v>
      </c>
      <c r="I6" s="1">
        <f>'blk, drift &amp; conc calc'!I46</f>
        <v>513445.854626628</v>
      </c>
      <c r="J6" s="1">
        <f>'blk, drift &amp; conc calc'!J46</f>
        <v>26999.28695418007</v>
      </c>
      <c r="K6" s="1">
        <f>'blk, drift &amp; conc calc'!K46</f>
        <v>52.70135631315409</v>
      </c>
      <c r="L6" s="1">
        <f>'blk, drift &amp; conc calc'!L46</f>
        <v>1771138.9086410478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44.00271262630819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4586640.880659623</v>
      </c>
      <c r="D7" s="1">
        <f>'blk, drift &amp; conc calc'!D51</f>
        <v>4868320.985888007</v>
      </c>
      <c r="E7" s="1">
        <f>'blk, drift &amp; conc calc'!E51</f>
        <v>4934017.652901254</v>
      </c>
      <c r="F7" s="1">
        <f>'blk, drift &amp; conc calc'!F51</f>
        <v>821227.054673988</v>
      </c>
      <c r="G7" s="1">
        <f>'blk, drift &amp; conc calc'!G51</f>
        <v>441641.3562837963</v>
      </c>
      <c r="H7" s="1">
        <f>'blk, drift &amp; conc calc'!H51</f>
        <v>4619328.723728493</v>
      </c>
      <c r="I7" s="1">
        <f>'blk, drift &amp; conc calc'!I51</f>
        <v>506243.34490042157</v>
      </c>
      <c r="J7" s="1">
        <f>'blk, drift &amp; conc calc'!J51</f>
        <v>27925.776244016855</v>
      </c>
      <c r="K7" s="1">
        <f>'blk, drift &amp; conc calc'!K51</f>
        <v>14.00135631315409</v>
      </c>
      <c r="L7" s="1">
        <f>'blk, drift &amp; conc calc'!L51</f>
        <v>1617359.1204555738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5.302712626308185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4618180.480286976</v>
      </c>
      <c r="D8" s="1">
        <f>'blk, drift &amp; conc calc'!D56</f>
        <v>4926850.190038798</v>
      </c>
      <c r="E8" s="1">
        <f>'blk, drift &amp; conc calc'!E56</f>
        <v>4894308.781684185</v>
      </c>
      <c r="F8" s="1">
        <f>'blk, drift &amp; conc calc'!F56</f>
        <v>815651.6396786721</v>
      </c>
      <c r="G8" s="1">
        <f>'blk, drift &amp; conc calc'!G56</f>
        <v>434414.7907502703</v>
      </c>
      <c r="H8" s="1">
        <f>'blk, drift &amp; conc calc'!H56</f>
        <v>4565720.515542661</v>
      </c>
      <c r="I8" s="1">
        <f>'blk, drift &amp; conc calc'!I56</f>
        <v>506982.8797363959</v>
      </c>
      <c r="J8" s="1">
        <f>'blk, drift &amp; conc calc'!J56</f>
        <v>26628.339021346488</v>
      </c>
      <c r="K8" s="1">
        <f>'blk, drift &amp; conc calc'!K56</f>
        <v>24.256356313154093</v>
      </c>
      <c r="L8" s="1">
        <f>'blk, drift &amp; conc calc'!L56</f>
        <v>1658286.1188963416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15.557712626308188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4771778.648419049</v>
      </c>
      <c r="D9" s="1">
        <f>'blk, drift &amp; conc calc'!D61</f>
        <v>4898916.133544022</v>
      </c>
      <c r="E9" s="1">
        <f>'blk, drift &amp; conc calc'!E61</f>
        <v>4994907.779905576</v>
      </c>
      <c r="F9" s="1">
        <f>'blk, drift &amp; conc calc'!F61</f>
        <v>833934.0031052827</v>
      </c>
      <c r="G9" s="1">
        <f>'blk, drift &amp; conc calc'!G61</f>
        <v>432393.59362948936</v>
      </c>
      <c r="H9" s="1">
        <f>'blk, drift &amp; conc calc'!H61</f>
        <v>4529980.743859922</v>
      </c>
      <c r="I9" s="1">
        <f>'blk, drift &amp; conc calc'!I61</f>
        <v>514976.33751646464</v>
      </c>
      <c r="J9" s="1">
        <f>'blk, drift &amp; conc calc'!J61</f>
        <v>28213.48467793227</v>
      </c>
      <c r="K9" s="1">
        <f>'blk, drift &amp; conc calc'!K61</f>
        <v>14.991356313154093</v>
      </c>
      <c r="L9" s="1">
        <f>'blk, drift &amp; conc calc'!L61</f>
        <v>1687611.65901376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6.292712626308187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4678893.48360754</v>
      </c>
      <c r="D10" s="1">
        <f>'blk, drift &amp; conc calc'!D66</f>
        <v>4839225.408870406</v>
      </c>
      <c r="E10" s="1">
        <f>'blk, drift &amp; conc calc'!E66</f>
        <v>5057029.765970175</v>
      </c>
      <c r="F10" s="1">
        <f>'blk, drift &amp; conc calc'!F66</f>
        <v>826551.8657412259</v>
      </c>
      <c r="G10" s="1">
        <f>'blk, drift &amp; conc calc'!G66</f>
        <v>448504.5647511159</v>
      </c>
      <c r="H10" s="1">
        <f>'blk, drift &amp; conc calc'!H66</f>
        <v>4736771.538540199</v>
      </c>
      <c r="I10" s="1">
        <f>'blk, drift &amp; conc calc'!I66</f>
        <v>519307.6734248522</v>
      </c>
      <c r="J10" s="1">
        <f>'blk, drift &amp; conc calc'!J66</f>
        <v>27901.806025083355</v>
      </c>
      <c r="K10" s="1">
        <f>'blk, drift &amp; conc calc'!K66</f>
        <v>13.531356313154092</v>
      </c>
      <c r="L10" s="1">
        <f>'blk, drift &amp; conc calc'!L66</f>
        <v>1673186.0666277206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4.8327126263081865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4612805.536403178</v>
      </c>
      <c r="D11" s="1">
        <f>'blk, drift &amp; conc calc'!D71</f>
        <v>4923874.553487297</v>
      </c>
      <c r="E11" s="1">
        <f>'blk, drift &amp; conc calc'!E71</f>
        <v>4983431.390901799</v>
      </c>
      <c r="F11" s="1">
        <f>'blk, drift &amp; conc calc'!F71</f>
        <v>842929.9003609878</v>
      </c>
      <c r="G11" s="1">
        <f>'blk, drift &amp; conc calc'!G71</f>
        <v>454094.2019773771</v>
      </c>
      <c r="H11" s="1">
        <f>'blk, drift &amp; conc calc'!H71</f>
        <v>4540077.720460569</v>
      </c>
      <c r="I11" s="1">
        <f>'blk, drift &amp; conc calc'!I71</f>
        <v>507798.7015943247</v>
      </c>
      <c r="J11" s="1">
        <f>'blk, drift &amp; conc calc'!J71</f>
        <v>27589.98046872851</v>
      </c>
      <c r="K11" s="1">
        <f>'blk, drift &amp; conc calc'!K71</f>
        <v>21.234644061669158</v>
      </c>
      <c r="L11" s="1">
        <f>'blk, drift &amp; conc calc'!L71</f>
        <v>1715852.2294232086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12.536000374823253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103.40081243055204</v>
      </c>
      <c r="D15" s="156">
        <f t="shared" si="1"/>
        <v>100.73002969630984</v>
      </c>
      <c r="E15" s="156">
        <f t="shared" si="1"/>
        <v>100.04445375491329</v>
      </c>
      <c r="F15" s="156">
        <f t="shared" si="1"/>
        <v>98.98005804548129</v>
      </c>
      <c r="G15" s="156">
        <f t="shared" si="1"/>
        <v>102.66534780028955</v>
      </c>
      <c r="H15" s="156">
        <f t="shared" si="1"/>
        <v>97.8490365287107</v>
      </c>
      <c r="I15" s="156">
        <f t="shared" si="1"/>
        <v>105.92486943065222</v>
      </c>
      <c r="J15" s="156">
        <f aca="true" t="shared" si="6" ref="J15:U15">J5/J$4*100</f>
        <v>100.1031212682577</v>
      </c>
      <c r="K15" s="156">
        <f t="shared" si="3"/>
        <v>96.48588247366511</v>
      </c>
      <c r="L15" s="156">
        <f t="shared" si="6"/>
        <v>103.02919420825718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95.90658777404899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103.9751494980508</v>
      </c>
      <c r="D16" s="156">
        <f t="shared" si="1"/>
        <v>102.94298334665213</v>
      </c>
      <c r="E16" s="156">
        <f t="shared" si="1"/>
        <v>102.43265520520015</v>
      </c>
      <c r="F16" s="156">
        <f t="shared" si="1"/>
        <v>100.39856196423638</v>
      </c>
      <c r="G16" s="156">
        <f t="shared" si="1"/>
        <v>98.92829263883473</v>
      </c>
      <c r="H16" s="156">
        <f t="shared" si="1"/>
        <v>100.40592295955398</v>
      </c>
      <c r="I16" s="156">
        <f t="shared" si="1"/>
        <v>103.47805248803867</v>
      </c>
      <c r="J16" s="156">
        <f aca="true" t="shared" si="7" ref="J16:U16">J6/J$4*100</f>
        <v>98.44961891802197</v>
      </c>
      <c r="K16" s="156">
        <f t="shared" si="3"/>
        <v>85.74016661188642</v>
      </c>
      <c r="L16" s="156">
        <f t="shared" si="7"/>
        <v>103.7400578202189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83.38946381460153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98.45138545871356</v>
      </c>
      <c r="D17" s="156">
        <f t="shared" si="1"/>
        <v>100.07525062416502</v>
      </c>
      <c r="E17" s="156">
        <f t="shared" si="1"/>
        <v>98.57122702905087</v>
      </c>
      <c r="F17" s="156">
        <f t="shared" si="1"/>
        <v>96.40258787765904</v>
      </c>
      <c r="G17" s="156">
        <f t="shared" si="1"/>
        <v>102.34584295522227</v>
      </c>
      <c r="H17" s="156">
        <f t="shared" si="1"/>
        <v>101.3662740360695</v>
      </c>
      <c r="I17" s="156">
        <f t="shared" si="1"/>
        <v>102.02648427928185</v>
      </c>
      <c r="J17" s="156">
        <f aca="true" t="shared" si="8" ref="J17:U17">J7/J$4*100</f>
        <v>101.82794952619156</v>
      </c>
      <c r="K17" s="156">
        <f t="shared" si="3"/>
        <v>22.778894265052983</v>
      </c>
      <c r="L17" s="156">
        <f t="shared" si="8"/>
        <v>94.73278908476857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10.049161432979062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99.12837704382311</v>
      </c>
      <c r="D18" s="156">
        <f t="shared" si="1"/>
        <v>101.27840152386993</v>
      </c>
      <c r="E18" s="156">
        <f t="shared" si="1"/>
        <v>97.77792784871589</v>
      </c>
      <c r="F18" s="156">
        <f t="shared" si="1"/>
        <v>95.74809843898154</v>
      </c>
      <c r="G18" s="156">
        <f t="shared" si="1"/>
        <v>100.67116070303616</v>
      </c>
      <c r="H18" s="156">
        <f t="shared" si="1"/>
        <v>100.18989871260872</v>
      </c>
      <c r="I18" s="156">
        <f t="shared" si="1"/>
        <v>102.17552750143295</v>
      </c>
      <c r="J18" s="156">
        <f aca="true" t="shared" si="9" ref="J18:U19">J8/J$4*100</f>
        <v>97.09700235863392</v>
      </c>
      <c r="K18" s="156">
        <f t="shared" si="3"/>
        <v>39.46281798383276</v>
      </c>
      <c r="L18" s="156">
        <f t="shared" si="9"/>
        <v>97.12998625769441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29.48339401498264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102.42533288797635</v>
      </c>
      <c r="D19" s="156">
        <f t="shared" si="1"/>
        <v>100.70417732773171</v>
      </c>
      <c r="E19" s="156">
        <f t="shared" si="1"/>
        <v>99.78768285774893</v>
      </c>
      <c r="F19" s="156">
        <f t="shared" si="1"/>
        <v>97.89423711867323</v>
      </c>
      <c r="G19" s="156">
        <f t="shared" si="1"/>
        <v>100.2027690541072</v>
      </c>
      <c r="H19" s="156">
        <f t="shared" si="1"/>
        <v>99.40562729417307</v>
      </c>
      <c r="I19" s="156">
        <f t="shared" si="1"/>
        <v>103.78650056952476</v>
      </c>
      <c r="J19" s="156">
        <f t="shared" si="9"/>
        <v>102.87704336806016</v>
      </c>
      <c r="K19" s="156">
        <f t="shared" si="3"/>
        <v>24.389531464623147</v>
      </c>
      <c r="L19" s="156">
        <f t="shared" si="9"/>
        <v>98.84765685515441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11.925308703206618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100.43157026251902</v>
      </c>
      <c r="D20" s="156">
        <f t="shared" si="10"/>
        <v>99.47714972438224</v>
      </c>
      <c r="E20" s="156">
        <f t="shared" si="10"/>
        <v>101.02874862253566</v>
      </c>
      <c r="F20" s="156">
        <f t="shared" si="10"/>
        <v>97.02765930451932</v>
      </c>
      <c r="G20" s="156">
        <f t="shared" si="10"/>
        <v>103.93632094368736</v>
      </c>
      <c r="H20" s="156">
        <f t="shared" si="10"/>
        <v>103.94343216049973</v>
      </c>
      <c r="I20" s="156">
        <f t="shared" si="10"/>
        <v>104.6594226126823</v>
      </c>
      <c r="J20" s="156">
        <f t="shared" si="10"/>
        <v>101.74054503571782</v>
      </c>
      <c r="K20" s="156">
        <f t="shared" si="3"/>
        <v>22.01424832182271</v>
      </c>
      <c r="L20" s="156">
        <f aca="true" t="shared" si="11" ref="L20:S21">L10/L$4*100</f>
        <v>98.00271364888332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9.158465254184165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99.01300488238923</v>
      </c>
      <c r="D21" s="156">
        <f t="shared" si="12"/>
        <v>101.21723308930672</v>
      </c>
      <c r="E21" s="156">
        <f t="shared" si="12"/>
        <v>99.55840890180761</v>
      </c>
      <c r="F21" s="156">
        <f t="shared" si="12"/>
        <v>98.95025173825462</v>
      </c>
      <c r="G21" s="156">
        <f t="shared" si="12"/>
        <v>105.2316618930707</v>
      </c>
      <c r="H21" s="156">
        <f t="shared" si="12"/>
        <v>99.62719474655624</v>
      </c>
      <c r="I21" s="156">
        <f t="shared" si="12"/>
        <v>102.33994533882506</v>
      </c>
      <c r="J21" s="156">
        <f t="shared" si="12"/>
        <v>100.60351103759284</v>
      </c>
      <c r="K21" s="156">
        <f t="shared" si="3"/>
        <v>34.546775399349386</v>
      </c>
      <c r="L21" s="156">
        <f t="shared" si="11"/>
        <v>100.50177804963486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23.756952406864855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1155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1.0113360414351735</v>
      </c>
      <c r="D26" s="28">
        <f>D$25+(D$28-D$25)*($A26-$A$25)/($A$28-$A$25)</f>
        <v>1.0024334323210329</v>
      </c>
      <c r="E26" s="28">
        <f aca="true" t="shared" si="16" ref="E26:L27">E$25+(E$28-E$25)*($A26-$A$25)/($A$28-$A$25)</f>
        <v>1.0001481791830442</v>
      </c>
      <c r="F26" s="28">
        <f t="shared" si="16"/>
        <v>0.9966001934849377</v>
      </c>
      <c r="G26" s="28">
        <f t="shared" si="16"/>
        <v>1.008884492667632</v>
      </c>
      <c r="H26" s="28">
        <f t="shared" si="16"/>
        <v>0.992830121762369</v>
      </c>
      <c r="I26" s="28">
        <f t="shared" si="16"/>
        <v>1.0197495647688408</v>
      </c>
      <c r="J26" s="28">
        <f t="shared" si="16"/>
        <v>1.000343737560859</v>
      </c>
      <c r="K26" s="28">
        <f t="shared" si="16"/>
        <v>0.9882862749122171</v>
      </c>
      <c r="L26" s="28">
        <f t="shared" si="16"/>
        <v>1.010097314027524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0.9863552925801633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1.0226720828703468</v>
      </c>
      <c r="D27" s="28">
        <f>D$25+(D$28-D$25)*($A27-$A$25)/($A$28-$A$25)</f>
        <v>1.0048668646420655</v>
      </c>
      <c r="E27" s="28">
        <f t="shared" si="16"/>
        <v>1.0002963583660887</v>
      </c>
      <c r="F27" s="28">
        <f t="shared" si="16"/>
        <v>0.9932003869698752</v>
      </c>
      <c r="G27" s="28">
        <f t="shared" si="16"/>
        <v>1.0177689853352636</v>
      </c>
      <c r="H27" s="28">
        <f t="shared" si="16"/>
        <v>0.985660243524738</v>
      </c>
      <c r="I27" s="28">
        <f t="shared" si="16"/>
        <v>1.0394991295376814</v>
      </c>
      <c r="J27" s="28">
        <f t="shared" si="16"/>
        <v>1.0006874751217179</v>
      </c>
      <c r="K27" s="28">
        <f t="shared" si="16"/>
        <v>0.9765725498244341</v>
      </c>
      <c r="L27" s="28">
        <f t="shared" si="16"/>
        <v>1.0201946280550478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0.9727105851603266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1.0340081243055204</v>
      </c>
      <c r="D28" s="30">
        <f>D15/100</f>
        <v>1.0073002969630984</v>
      </c>
      <c r="E28" s="30">
        <f aca="true" t="shared" si="21" ref="E28:L28">E15/100</f>
        <v>1.0004445375491329</v>
      </c>
      <c r="F28" s="30">
        <f t="shared" si="21"/>
        <v>0.9898005804548129</v>
      </c>
      <c r="G28" s="30">
        <f t="shared" si="21"/>
        <v>1.0266534780028955</v>
      </c>
      <c r="H28" s="30">
        <f t="shared" si="21"/>
        <v>0.978490365287107</v>
      </c>
      <c r="I28" s="30">
        <f t="shared" si="21"/>
        <v>1.0592486943065222</v>
      </c>
      <c r="J28" s="30">
        <f t="shared" si="21"/>
        <v>1.0010312126825769</v>
      </c>
      <c r="K28" s="30">
        <f t="shared" si="21"/>
        <v>0.9648588247366512</v>
      </c>
      <c r="L28" s="30">
        <f t="shared" si="21"/>
        <v>1.0302919420825718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0.9590658777404899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1.0359225811971828</v>
      </c>
      <c r="D29" s="33">
        <f>D$28+(D$31-D$28)*($A29-$A$28)/($A$31-$A$28)</f>
        <v>1.014676809130906</v>
      </c>
      <c r="E29" s="33">
        <f aca="true" t="shared" si="23" ref="E29:L30">E$28+(E$31-E$28)*($A29-$A$28)/($A$31-$A$28)</f>
        <v>1.008405209050089</v>
      </c>
      <c r="F29" s="33">
        <f t="shared" si="23"/>
        <v>0.9945289268506632</v>
      </c>
      <c r="G29" s="33">
        <f t="shared" si="23"/>
        <v>1.0141966274647127</v>
      </c>
      <c r="H29" s="33">
        <f t="shared" si="23"/>
        <v>0.9870133200565846</v>
      </c>
      <c r="I29" s="33">
        <f t="shared" si="23"/>
        <v>1.0510926378311438</v>
      </c>
      <c r="J29" s="33">
        <f t="shared" si="23"/>
        <v>0.9955195381817912</v>
      </c>
      <c r="K29" s="33">
        <f t="shared" si="23"/>
        <v>0.9290397718640555</v>
      </c>
      <c r="L29" s="33">
        <f t="shared" si="23"/>
        <v>1.0326614874557776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0.9173421312089983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167r2  99-109</v>
      </c>
      <c r="C30" s="33">
        <f>C$28+(C$31-C$28)*($A30-$A$28)/($A$31-$A$28)</f>
        <v>1.0378370380888455</v>
      </c>
      <c r="D30" s="33">
        <f>D$28+(D$31-D$28)*($A30-$A$28)/($A$31-$A$28)</f>
        <v>1.0220533212987137</v>
      </c>
      <c r="E30" s="33">
        <f t="shared" si="23"/>
        <v>1.0163658805510454</v>
      </c>
      <c r="F30" s="33">
        <f t="shared" si="23"/>
        <v>0.9992572732465135</v>
      </c>
      <c r="G30" s="33">
        <f t="shared" si="23"/>
        <v>1.0017397769265302</v>
      </c>
      <c r="H30" s="33">
        <f t="shared" si="23"/>
        <v>0.9955362748260621</v>
      </c>
      <c r="I30" s="33">
        <f t="shared" si="23"/>
        <v>1.0429365813557652</v>
      </c>
      <c r="J30" s="33">
        <f t="shared" si="23"/>
        <v>0.9900078636810054</v>
      </c>
      <c r="K30" s="33">
        <f t="shared" si="23"/>
        <v>0.8932207189914599</v>
      </c>
      <c r="L30" s="33">
        <f t="shared" si="23"/>
        <v>1.0350310328289831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0.8756183846775069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1.039751494980508</v>
      </c>
      <c r="D31" s="30">
        <f>D16/100</f>
        <v>1.0294298334665213</v>
      </c>
      <c r="E31" s="30">
        <f aca="true" t="shared" si="27" ref="E31:L31">E16/100</f>
        <v>1.0243265520520015</v>
      </c>
      <c r="F31" s="30">
        <f t="shared" si="27"/>
        <v>1.0039856196423638</v>
      </c>
      <c r="G31" s="30">
        <f t="shared" si="27"/>
        <v>0.9892829263883474</v>
      </c>
      <c r="H31" s="30">
        <f t="shared" si="27"/>
        <v>1.0040592295955397</v>
      </c>
      <c r="I31" s="30">
        <f t="shared" si="27"/>
        <v>1.0347805248803867</v>
      </c>
      <c r="J31" s="30">
        <f t="shared" si="27"/>
        <v>0.9844961891802196</v>
      </c>
      <c r="K31" s="30">
        <f t="shared" si="27"/>
        <v>0.8574016661188643</v>
      </c>
      <c r="L31" s="30">
        <f t="shared" si="27"/>
        <v>1.037400578202189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0.8338946381460153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169r1  50-60</v>
      </c>
      <c r="C32" s="33">
        <f aca="true" t="shared" si="29" ref="C32:D35">C$31+(C$36-C$31)*($A32-$A$31)/($A$36-$A$31)</f>
        <v>1.0287039669018334</v>
      </c>
      <c r="D32" s="33">
        <f t="shared" si="29"/>
        <v>1.0236943680215471</v>
      </c>
      <c r="E32" s="33">
        <f aca="true" t="shared" si="30" ref="E32:L35">E$31+(E$36-E$31)*($A32-$A$31)/($A$36-$A$31)</f>
        <v>1.0166036956997029</v>
      </c>
      <c r="F32" s="33">
        <f t="shared" si="30"/>
        <v>0.9959936714692091</v>
      </c>
      <c r="G32" s="33">
        <f t="shared" si="30"/>
        <v>0.9961180270211224</v>
      </c>
      <c r="H32" s="33">
        <f t="shared" si="30"/>
        <v>1.0059799317485707</v>
      </c>
      <c r="I32" s="33">
        <f t="shared" si="30"/>
        <v>1.0318773884628731</v>
      </c>
      <c r="J32" s="33">
        <f t="shared" si="30"/>
        <v>0.9912528503965589</v>
      </c>
      <c r="K32" s="33">
        <f t="shared" si="30"/>
        <v>0.7314791214251974</v>
      </c>
      <c r="L32" s="33">
        <f t="shared" si="30"/>
        <v>1.0193860407312882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0.6872140333827703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170r3  20-30</v>
      </c>
      <c r="C33" s="33">
        <f t="shared" si="29"/>
        <v>1.017656438823159</v>
      </c>
      <c r="D33" s="33">
        <f t="shared" si="29"/>
        <v>1.017958902576573</v>
      </c>
      <c r="E33" s="33">
        <f t="shared" si="30"/>
        <v>1.0088808393474045</v>
      </c>
      <c r="F33" s="33">
        <f t="shared" si="30"/>
        <v>0.9880017232960544</v>
      </c>
      <c r="G33" s="33">
        <f t="shared" si="30"/>
        <v>1.0029531276538974</v>
      </c>
      <c r="H33" s="33">
        <f t="shared" si="30"/>
        <v>1.007900633901602</v>
      </c>
      <c r="I33" s="33">
        <f t="shared" si="30"/>
        <v>1.0289742520453595</v>
      </c>
      <c r="J33" s="33">
        <f t="shared" si="30"/>
        <v>0.9980095116128981</v>
      </c>
      <c r="K33" s="33">
        <f t="shared" si="30"/>
        <v>0.6055565767315305</v>
      </c>
      <c r="L33" s="33">
        <f t="shared" si="30"/>
        <v>1.0013715032603876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0.5405334286195254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171r4  18-30</v>
      </c>
      <c r="C34" s="33">
        <f t="shared" si="29"/>
        <v>1.0066089107444847</v>
      </c>
      <c r="D34" s="33">
        <f t="shared" si="29"/>
        <v>1.0122234371315986</v>
      </c>
      <c r="E34" s="33">
        <f t="shared" si="30"/>
        <v>1.0011579829951058</v>
      </c>
      <c r="F34" s="33">
        <f t="shared" si="30"/>
        <v>0.9800097751228998</v>
      </c>
      <c r="G34" s="33">
        <f t="shared" si="30"/>
        <v>1.0097882282866726</v>
      </c>
      <c r="H34" s="33">
        <f t="shared" si="30"/>
        <v>1.0098213360546329</v>
      </c>
      <c r="I34" s="33">
        <f t="shared" si="30"/>
        <v>1.0260711156278457</v>
      </c>
      <c r="J34" s="33">
        <f t="shared" si="30"/>
        <v>1.0047661728292372</v>
      </c>
      <c r="K34" s="33">
        <f t="shared" si="30"/>
        <v>0.4796340320378636</v>
      </c>
      <c r="L34" s="33">
        <f t="shared" si="30"/>
        <v>0.983356965789487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0.39385282385628045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0.9955613826658101</v>
      </c>
      <c r="D35" s="33">
        <f t="shared" si="29"/>
        <v>1.0064879716866244</v>
      </c>
      <c r="E35" s="33">
        <f t="shared" si="30"/>
        <v>0.9934351266428073</v>
      </c>
      <c r="F35" s="33">
        <f t="shared" si="30"/>
        <v>0.972017826949745</v>
      </c>
      <c r="G35" s="33">
        <f t="shared" si="30"/>
        <v>1.0166233289194475</v>
      </c>
      <c r="H35" s="33">
        <f t="shared" si="30"/>
        <v>1.011742038207664</v>
      </c>
      <c r="I35" s="33">
        <f t="shared" si="30"/>
        <v>1.023167979210332</v>
      </c>
      <c r="J35" s="33">
        <f t="shared" si="30"/>
        <v>1.0115228340455764</v>
      </c>
      <c r="K35" s="33">
        <f t="shared" si="30"/>
        <v>0.3537114873441968</v>
      </c>
      <c r="L35" s="33">
        <f t="shared" si="30"/>
        <v>0.9653424283185863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0.24717221909303555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0.9845138545871356</v>
      </c>
      <c r="D36" s="30">
        <f>D17/100</f>
        <v>1.0007525062416502</v>
      </c>
      <c r="E36" s="30">
        <f aca="true" t="shared" si="34" ref="E36:L36">E17/100</f>
        <v>0.9857122702905088</v>
      </c>
      <c r="F36" s="30">
        <f t="shared" si="34"/>
        <v>0.9640258787765904</v>
      </c>
      <c r="G36" s="30">
        <f t="shared" si="34"/>
        <v>1.0234584295522227</v>
      </c>
      <c r="H36" s="30">
        <f t="shared" si="34"/>
        <v>1.013662740360695</v>
      </c>
      <c r="I36" s="30">
        <f t="shared" si="34"/>
        <v>1.0202648427928185</v>
      </c>
      <c r="J36" s="30">
        <f t="shared" si="34"/>
        <v>1.0182794952619156</v>
      </c>
      <c r="K36" s="30">
        <f t="shared" si="34"/>
        <v>0.22778894265052985</v>
      </c>
      <c r="L36" s="30">
        <f t="shared" si="34"/>
        <v>0.9473278908476856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0.10049161432979062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0.9858678377573546</v>
      </c>
      <c r="D37" s="33">
        <f>D$36+(D$41-D$36)*($A37-$A$36)/($A$41-$A$36)</f>
        <v>1.00315880804106</v>
      </c>
      <c r="E37" s="33">
        <f aca="true" t="shared" si="36" ref="E37:L38">E$36+(E$41-E$36)*($A37-$A$36)/($A$41-$A$36)</f>
        <v>0.9841256719298388</v>
      </c>
      <c r="F37" s="33">
        <f t="shared" si="36"/>
        <v>0.9627168998992354</v>
      </c>
      <c r="G37" s="33">
        <f t="shared" si="36"/>
        <v>1.0201090650478504</v>
      </c>
      <c r="H37" s="33">
        <f t="shared" si="36"/>
        <v>1.0113099897137734</v>
      </c>
      <c r="I37" s="33">
        <f t="shared" si="36"/>
        <v>1.0205629292371208</v>
      </c>
      <c r="J37" s="33">
        <f t="shared" si="36"/>
        <v>1.0088176009268004</v>
      </c>
      <c r="K37" s="33">
        <f t="shared" si="36"/>
        <v>0.2611567900880894</v>
      </c>
      <c r="L37" s="33">
        <f t="shared" si="36"/>
        <v>0.9521222851935374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0.13936007949379778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172r3  41-51</v>
      </c>
      <c r="C38" s="33">
        <f>C$36+(C$41-C$36)*($A38-$A$36)/($A$41-$A$36)</f>
        <v>0.9872218209275738</v>
      </c>
      <c r="D38" s="33">
        <f>D$36+(D$41-D$36)*($A38-$A$36)/($A$41-$A$36)</f>
        <v>1.0055651098404699</v>
      </c>
      <c r="E38" s="33">
        <f t="shared" si="36"/>
        <v>0.9825390735691688</v>
      </c>
      <c r="F38" s="33">
        <f t="shared" si="36"/>
        <v>0.9614079210218804</v>
      </c>
      <c r="G38" s="33">
        <f t="shared" si="36"/>
        <v>1.0167597005434783</v>
      </c>
      <c r="H38" s="33">
        <f t="shared" si="36"/>
        <v>1.008957239066852</v>
      </c>
      <c r="I38" s="33">
        <f t="shared" si="36"/>
        <v>1.0208610156814228</v>
      </c>
      <c r="J38" s="33">
        <f t="shared" si="36"/>
        <v>0.999355706591685</v>
      </c>
      <c r="K38" s="33">
        <f t="shared" si="36"/>
        <v>0.29452463752564895</v>
      </c>
      <c r="L38" s="33">
        <f t="shared" si="36"/>
        <v>0.9569166795393891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0.1782285446578049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174r1  52-60</v>
      </c>
      <c r="C39" s="33">
        <f t="shared" si="38"/>
        <v>0.9885758040977929</v>
      </c>
      <c r="D39" s="33">
        <f t="shared" si="38"/>
        <v>1.0079714116398797</v>
      </c>
      <c r="E39" s="33">
        <f t="shared" si="38"/>
        <v>0.9809524752084989</v>
      </c>
      <c r="F39" s="33">
        <f t="shared" si="38"/>
        <v>0.9600989421445254</v>
      </c>
      <c r="G39" s="33">
        <f t="shared" si="38"/>
        <v>1.013410336039106</v>
      </c>
      <c r="H39" s="33">
        <f t="shared" si="38"/>
        <v>1.0066044884199303</v>
      </c>
      <c r="I39" s="33">
        <f t="shared" si="38"/>
        <v>1.0211591021257251</v>
      </c>
      <c r="J39" s="33">
        <f t="shared" si="38"/>
        <v>0.9898938122565697</v>
      </c>
      <c r="K39" s="33">
        <f t="shared" si="38"/>
        <v>0.32789248496320844</v>
      </c>
      <c r="L39" s="33">
        <f t="shared" si="38"/>
        <v>0.9617110738852407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0.21709700982181207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174r4  42-51</v>
      </c>
      <c r="C40" s="33">
        <f t="shared" si="38"/>
        <v>0.9899297872680121</v>
      </c>
      <c r="D40" s="33">
        <f t="shared" si="38"/>
        <v>1.0103777134392895</v>
      </c>
      <c r="E40" s="33">
        <f t="shared" si="38"/>
        <v>0.9793658768478289</v>
      </c>
      <c r="F40" s="33">
        <f t="shared" si="38"/>
        <v>0.9587899632671705</v>
      </c>
      <c r="G40" s="33">
        <f t="shared" si="38"/>
        <v>1.010060971534734</v>
      </c>
      <c r="H40" s="33">
        <f t="shared" si="38"/>
        <v>1.004251737773009</v>
      </c>
      <c r="I40" s="33">
        <f t="shared" si="38"/>
        <v>1.0214571885700272</v>
      </c>
      <c r="J40" s="33">
        <f t="shared" si="38"/>
        <v>0.9804319179214545</v>
      </c>
      <c r="K40" s="33">
        <f t="shared" si="38"/>
        <v>0.361260332400768</v>
      </c>
      <c r="L40" s="33">
        <f t="shared" si="38"/>
        <v>0.9665054682310924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0.25596547498581923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0.9912837704382311</v>
      </c>
      <c r="D41" s="30">
        <f>D18/100</f>
        <v>1.0127840152386993</v>
      </c>
      <c r="E41" s="30">
        <f aca="true" t="shared" si="40" ref="E41:L41">E18/100</f>
        <v>0.977779278487159</v>
      </c>
      <c r="F41" s="30">
        <f t="shared" si="40"/>
        <v>0.9574809843898154</v>
      </c>
      <c r="G41" s="30">
        <f t="shared" si="40"/>
        <v>1.0067116070303617</v>
      </c>
      <c r="H41" s="30">
        <f t="shared" si="40"/>
        <v>1.0018989871260873</v>
      </c>
      <c r="I41" s="30">
        <f t="shared" si="40"/>
        <v>1.0217552750143295</v>
      </c>
      <c r="J41" s="30">
        <f t="shared" si="40"/>
        <v>0.9709700235863391</v>
      </c>
      <c r="K41" s="30">
        <f t="shared" si="40"/>
        <v>0.39462817983832754</v>
      </c>
      <c r="L41" s="30">
        <f t="shared" si="40"/>
        <v>0.9712998625769441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0.2948339401498264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0.9978776821265376</v>
      </c>
      <c r="D42" s="33">
        <f t="shared" si="42"/>
        <v>1.011635566846423</v>
      </c>
      <c r="E42" s="33">
        <f t="shared" si="42"/>
        <v>0.9817987885052251</v>
      </c>
      <c r="F42" s="33">
        <f t="shared" si="42"/>
        <v>0.9617732617491989</v>
      </c>
      <c r="G42" s="33">
        <f t="shared" si="42"/>
        <v>1.0057748237325037</v>
      </c>
      <c r="H42" s="33">
        <f t="shared" si="42"/>
        <v>1.000330444289216</v>
      </c>
      <c r="I42" s="33">
        <f t="shared" si="42"/>
        <v>1.024977221150513</v>
      </c>
      <c r="J42" s="33">
        <f t="shared" si="42"/>
        <v>0.9825301056051916</v>
      </c>
      <c r="K42" s="33">
        <f t="shared" si="42"/>
        <v>0.3644816067999083</v>
      </c>
      <c r="L42" s="33">
        <f t="shared" si="42"/>
        <v>0.9747352037718641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0.25971776952627434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176r1  38-48</v>
      </c>
      <c r="C43" s="33">
        <f>C$41+(C$46-C$41)*($A43-$A$41)/($A$46-$A$41)</f>
        <v>1.004471593814844</v>
      </c>
      <c r="D43" s="33">
        <f>D$41+(D$46-D$41)*($A43-$A$41)/($A$46-$A$41)</f>
        <v>1.0104871184541464</v>
      </c>
      <c r="E43" s="33">
        <f t="shared" si="42"/>
        <v>0.9858182985232912</v>
      </c>
      <c r="F43" s="33">
        <f t="shared" si="42"/>
        <v>0.9660655391085822</v>
      </c>
      <c r="G43" s="33">
        <f t="shared" si="42"/>
        <v>1.0048380404346458</v>
      </c>
      <c r="H43" s="33">
        <f t="shared" si="42"/>
        <v>0.9987619014523447</v>
      </c>
      <c r="I43" s="33">
        <f t="shared" si="42"/>
        <v>1.0281991672866968</v>
      </c>
      <c r="J43" s="33">
        <f t="shared" si="42"/>
        <v>0.9940901876240441</v>
      </c>
      <c r="K43" s="33">
        <f t="shared" si="42"/>
        <v>0.3343350337614891</v>
      </c>
      <c r="L43" s="33">
        <f t="shared" si="42"/>
        <v>0.9781705449667841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0.2246015989027223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177r3  127-137</v>
      </c>
      <c r="C44" s="33">
        <f t="shared" si="43"/>
        <v>1.0110655055031506</v>
      </c>
      <c r="D44" s="33">
        <f t="shared" si="43"/>
        <v>1.00933867006187</v>
      </c>
      <c r="E44" s="33">
        <f t="shared" si="43"/>
        <v>0.9898378085413572</v>
      </c>
      <c r="F44" s="33">
        <f t="shared" si="43"/>
        <v>0.9703578164679656</v>
      </c>
      <c r="G44" s="33">
        <f t="shared" si="43"/>
        <v>1.0039012571367878</v>
      </c>
      <c r="H44" s="33">
        <f t="shared" si="43"/>
        <v>0.9971933586154733</v>
      </c>
      <c r="I44" s="33">
        <f t="shared" si="43"/>
        <v>1.0314211134228803</v>
      </c>
      <c r="J44" s="33">
        <f t="shared" si="43"/>
        <v>1.0056502696428966</v>
      </c>
      <c r="K44" s="33">
        <f t="shared" si="43"/>
        <v>0.3041884607230699</v>
      </c>
      <c r="L44" s="33">
        <f t="shared" si="43"/>
        <v>0.9816058861617041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0.18948542827917025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 unignited</v>
      </c>
      <c r="C45" s="33">
        <f t="shared" si="43"/>
        <v>1.017659417191457</v>
      </c>
      <c r="D45" s="33">
        <f t="shared" si="43"/>
        <v>1.0081902216695935</v>
      </c>
      <c r="E45" s="33">
        <f t="shared" si="43"/>
        <v>0.9938573185594233</v>
      </c>
      <c r="F45" s="33">
        <f t="shared" si="43"/>
        <v>0.9746500938273489</v>
      </c>
      <c r="G45" s="33">
        <f t="shared" si="43"/>
        <v>1.0029644738389298</v>
      </c>
      <c r="H45" s="33">
        <f t="shared" si="43"/>
        <v>0.9956248157786021</v>
      </c>
      <c r="I45" s="33">
        <f t="shared" si="43"/>
        <v>1.034643059559064</v>
      </c>
      <c r="J45" s="33">
        <f t="shared" si="43"/>
        <v>1.017210351661749</v>
      </c>
      <c r="K45" s="33">
        <f t="shared" si="43"/>
        <v>0.27404188768465065</v>
      </c>
      <c r="L45" s="33">
        <f t="shared" si="43"/>
        <v>0.9850412273566241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0.1543692576556182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1.0242533288797635</v>
      </c>
      <c r="D46" s="30">
        <f>D19/100</f>
        <v>1.0070417732773171</v>
      </c>
      <c r="E46" s="30">
        <f aca="true" t="shared" si="45" ref="E46:L46">E19/100</f>
        <v>0.9978768285774894</v>
      </c>
      <c r="F46" s="30">
        <f t="shared" si="45"/>
        <v>0.9789423711867323</v>
      </c>
      <c r="G46" s="30">
        <f t="shared" si="45"/>
        <v>1.0020276905410719</v>
      </c>
      <c r="H46" s="30">
        <f t="shared" si="45"/>
        <v>0.9940562729417307</v>
      </c>
      <c r="I46" s="30">
        <f t="shared" si="45"/>
        <v>1.0378650056952476</v>
      </c>
      <c r="J46" s="30">
        <f t="shared" si="45"/>
        <v>1.0287704336806016</v>
      </c>
      <c r="K46" s="30">
        <f t="shared" si="45"/>
        <v>0.24389531464623146</v>
      </c>
      <c r="L46" s="30">
        <f t="shared" si="45"/>
        <v>0.9884765685515441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0.11925308703206618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178r3  11-19</v>
      </c>
      <c r="C47" s="28">
        <f>C$46+(C$51-C$46)*($A47-$A$46)/($A$51-$A$46)</f>
        <v>1.0202658036288488</v>
      </c>
      <c r="D47" s="28">
        <f>D$46+(D$51-D$46)*($A47-$A$46)/($A$51-$A$46)</f>
        <v>1.0045877180706182</v>
      </c>
      <c r="E47" s="28">
        <f aca="true" t="shared" si="47" ref="E47:L47">E$46+(E$51-E$46)*($A47-$A$46)/($A$51-$A$46)</f>
        <v>1.0003589601070628</v>
      </c>
      <c r="F47" s="28">
        <f t="shared" si="47"/>
        <v>0.9772092155584245</v>
      </c>
      <c r="G47" s="28">
        <f t="shared" si="47"/>
        <v>1.0094947943202321</v>
      </c>
      <c r="H47" s="28">
        <f t="shared" si="47"/>
        <v>1.003131882674384</v>
      </c>
      <c r="I47" s="28">
        <f t="shared" si="47"/>
        <v>1.0396108497815628</v>
      </c>
      <c r="J47" s="28">
        <f t="shared" si="47"/>
        <v>1.026497437015917</v>
      </c>
      <c r="K47" s="28">
        <f t="shared" si="47"/>
        <v>0.2391447483606306</v>
      </c>
      <c r="L47" s="28">
        <f t="shared" si="47"/>
        <v>0.9867866821390019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0.11371940013402126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1.016278278377934</v>
      </c>
      <c r="D48" s="28">
        <f t="shared" si="49"/>
        <v>1.0021336628639193</v>
      </c>
      <c r="E48" s="28">
        <f t="shared" si="49"/>
        <v>1.0028410916366362</v>
      </c>
      <c r="F48" s="28">
        <f t="shared" si="49"/>
        <v>0.9754760599301167</v>
      </c>
      <c r="G48" s="28">
        <f t="shared" si="49"/>
        <v>1.0169618980993926</v>
      </c>
      <c r="H48" s="28">
        <f t="shared" si="49"/>
        <v>1.0122074924070374</v>
      </c>
      <c r="I48" s="28">
        <f t="shared" si="49"/>
        <v>1.0413566938678778</v>
      </c>
      <c r="J48" s="28">
        <f t="shared" si="49"/>
        <v>1.0242244403512322</v>
      </c>
      <c r="K48" s="28">
        <f t="shared" si="49"/>
        <v>0.2343941820750297</v>
      </c>
      <c r="L48" s="28">
        <f t="shared" si="49"/>
        <v>0.9850967957264597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0.10818571323597637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180r4  84-94</v>
      </c>
      <c r="C49" s="28">
        <f>C$46+(C$51-C$46)*($A49-$A$46)/($A$51-$A$46)</f>
        <v>1.0122907531270195</v>
      </c>
      <c r="D49" s="28">
        <f>D$46+(D$51-D$46)*($A49-$A$46)/($A$51-$A$46)</f>
        <v>0.9996796076572203</v>
      </c>
      <c r="E49" s="28">
        <f t="shared" si="49"/>
        <v>1.0053232231662097</v>
      </c>
      <c r="F49" s="28">
        <f t="shared" si="49"/>
        <v>0.9737429043018089</v>
      </c>
      <c r="G49" s="28">
        <f t="shared" si="49"/>
        <v>1.024429001878553</v>
      </c>
      <c r="H49" s="28">
        <f t="shared" si="49"/>
        <v>1.0212831021396906</v>
      </c>
      <c r="I49" s="28">
        <f t="shared" si="49"/>
        <v>1.043102537954193</v>
      </c>
      <c r="J49" s="28">
        <f t="shared" si="49"/>
        <v>1.0219514436865476</v>
      </c>
      <c r="K49" s="28">
        <f t="shared" si="49"/>
        <v>0.22964361578942885</v>
      </c>
      <c r="L49" s="28">
        <f t="shared" si="49"/>
        <v>0.9834069093139175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0.10265202633793145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171r4  18-30</v>
      </c>
      <c r="C50" s="28">
        <f t="shared" si="49"/>
        <v>1.0083032278761048</v>
      </c>
      <c r="D50" s="28">
        <f t="shared" si="49"/>
        <v>0.9972255524505214</v>
      </c>
      <c r="E50" s="28">
        <f t="shared" si="49"/>
        <v>1.0078053546957833</v>
      </c>
      <c r="F50" s="28">
        <f t="shared" si="49"/>
        <v>0.972009748673501</v>
      </c>
      <c r="G50" s="28">
        <f t="shared" si="49"/>
        <v>1.0318961056577134</v>
      </c>
      <c r="H50" s="28">
        <f t="shared" si="49"/>
        <v>1.0303587118723438</v>
      </c>
      <c r="I50" s="28">
        <f t="shared" si="49"/>
        <v>1.044848382040508</v>
      </c>
      <c r="J50" s="28">
        <f t="shared" si="49"/>
        <v>1.0196784470218627</v>
      </c>
      <c r="K50" s="28">
        <f t="shared" si="49"/>
        <v>0.22489304950382796</v>
      </c>
      <c r="L50" s="28">
        <f t="shared" si="49"/>
        <v>0.9817170229013753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0.09711833943988654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1.00431570262519</v>
      </c>
      <c r="D51" s="30">
        <f>D20/100</f>
        <v>0.9947714972438224</v>
      </c>
      <c r="E51" s="30">
        <f aca="true" t="shared" si="52" ref="E51:L51">E20/100</f>
        <v>1.0102874862253566</v>
      </c>
      <c r="F51" s="30">
        <f t="shared" si="52"/>
        <v>0.9702765930451932</v>
      </c>
      <c r="G51" s="30">
        <f t="shared" si="52"/>
        <v>1.0393632094368737</v>
      </c>
      <c r="H51" s="30">
        <f t="shared" si="52"/>
        <v>1.0394343216049973</v>
      </c>
      <c r="I51" s="30">
        <f t="shared" si="52"/>
        <v>1.046594226126823</v>
      </c>
      <c r="J51" s="30">
        <f t="shared" si="52"/>
        <v>1.017405450357178</v>
      </c>
      <c r="K51" s="30">
        <f t="shared" si="52"/>
        <v>0.2201424832182271</v>
      </c>
      <c r="L51" s="30">
        <f t="shared" si="52"/>
        <v>0.9800271364888331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0.09158465254184164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1.0014785718649306</v>
      </c>
      <c r="D52" s="28">
        <f t="shared" si="54"/>
        <v>0.9982516639736714</v>
      </c>
      <c r="E52" s="28">
        <f aca="true" t="shared" si="55" ref="E52:L52">E$51+(E$56-E$51)*($A52-$A$51)/($A$56-$A$51)</f>
        <v>1.0073468067839004</v>
      </c>
      <c r="F52" s="28">
        <f t="shared" si="55"/>
        <v>0.9741217779126639</v>
      </c>
      <c r="G52" s="28">
        <f t="shared" si="55"/>
        <v>1.0419538913356403</v>
      </c>
      <c r="H52" s="28">
        <f t="shared" si="55"/>
        <v>1.0308018467771103</v>
      </c>
      <c r="I52" s="28">
        <f t="shared" si="55"/>
        <v>1.0419552715791085</v>
      </c>
      <c r="J52" s="28">
        <f t="shared" si="55"/>
        <v>1.0151313823609283</v>
      </c>
      <c r="K52" s="28">
        <f t="shared" si="55"/>
        <v>0.24520753737328044</v>
      </c>
      <c r="L52" s="28">
        <f t="shared" si="55"/>
        <v>0.9850252652903362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0.12078162684720302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0.9986414411046709</v>
      </c>
      <c r="D53" s="28">
        <f t="shared" si="54"/>
        <v>1.0017318307035203</v>
      </c>
      <c r="E53" s="28">
        <f aca="true" t="shared" si="57" ref="E53:L55">E$51+(E$56-E$51)*($A53-$A$51)/($A$56-$A$51)</f>
        <v>1.0044061273424443</v>
      </c>
      <c r="F53" s="28">
        <f t="shared" si="57"/>
        <v>0.9779669627801344</v>
      </c>
      <c r="G53" s="28">
        <f t="shared" si="57"/>
        <v>1.044544573234407</v>
      </c>
      <c r="H53" s="28">
        <f t="shared" si="57"/>
        <v>1.0221693719492233</v>
      </c>
      <c r="I53" s="28">
        <f t="shared" si="57"/>
        <v>1.0373163170313942</v>
      </c>
      <c r="J53" s="28">
        <f t="shared" si="57"/>
        <v>1.0128573143646782</v>
      </c>
      <c r="K53" s="28">
        <f t="shared" si="57"/>
        <v>0.27027259152833377</v>
      </c>
      <c r="L53" s="28">
        <f t="shared" si="57"/>
        <v>0.9900233940918394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0.1499786011525644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0.9958043103444114</v>
      </c>
      <c r="D54" s="28">
        <f t="shared" si="54"/>
        <v>1.0052119974333693</v>
      </c>
      <c r="E54" s="28">
        <f t="shared" si="57"/>
        <v>1.0014654479009883</v>
      </c>
      <c r="F54" s="28">
        <f t="shared" si="57"/>
        <v>0.981812147647605</v>
      </c>
      <c r="G54" s="28">
        <f t="shared" si="57"/>
        <v>1.0471352551331736</v>
      </c>
      <c r="H54" s="28">
        <f t="shared" si="57"/>
        <v>1.0135368971213363</v>
      </c>
      <c r="I54" s="28">
        <f t="shared" si="57"/>
        <v>1.0326773624836796</v>
      </c>
      <c r="J54" s="28">
        <f t="shared" si="57"/>
        <v>1.0105832463684283</v>
      </c>
      <c r="K54" s="28">
        <f t="shared" si="57"/>
        <v>0.29533764568338716</v>
      </c>
      <c r="L54" s="28">
        <f t="shared" si="57"/>
        <v>0.9950215228933424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0.17917557545792578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 unignited</v>
      </c>
      <c r="C55" s="28">
        <f t="shared" si="54"/>
        <v>0.9929671795841518</v>
      </c>
      <c r="D55" s="28">
        <f t="shared" si="54"/>
        <v>1.0086921641632183</v>
      </c>
      <c r="E55" s="28">
        <f t="shared" si="57"/>
        <v>0.9985247684595322</v>
      </c>
      <c r="F55" s="28">
        <f t="shared" si="57"/>
        <v>0.9856573325150756</v>
      </c>
      <c r="G55" s="28">
        <f t="shared" si="57"/>
        <v>1.0497259370319403</v>
      </c>
      <c r="H55" s="28">
        <f t="shared" si="57"/>
        <v>1.0049044222934493</v>
      </c>
      <c r="I55" s="28">
        <f t="shared" si="57"/>
        <v>1.0280384079359652</v>
      </c>
      <c r="J55" s="28">
        <f t="shared" si="57"/>
        <v>1.0083091783721783</v>
      </c>
      <c r="K55" s="28">
        <f t="shared" si="57"/>
        <v>0.3204026998384405</v>
      </c>
      <c r="L55" s="28">
        <f t="shared" si="57"/>
        <v>1.0000196516948456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0.20837254976328717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0.9901300488238922</v>
      </c>
      <c r="D56" s="30">
        <f>D21/100</f>
        <v>1.0121723308930672</v>
      </c>
      <c r="E56" s="30">
        <f aca="true" t="shared" si="58" ref="E56:L56">E21/100</f>
        <v>0.995584089018076</v>
      </c>
      <c r="F56" s="30">
        <f t="shared" si="58"/>
        <v>0.9895025173825462</v>
      </c>
      <c r="G56" s="30">
        <f t="shared" si="58"/>
        <v>1.052316618930707</v>
      </c>
      <c r="H56" s="30">
        <f t="shared" si="58"/>
        <v>0.9962719474655625</v>
      </c>
      <c r="I56" s="30">
        <f t="shared" si="58"/>
        <v>1.0233994533882507</v>
      </c>
      <c r="J56" s="30">
        <f t="shared" si="58"/>
        <v>1.0060351103759284</v>
      </c>
      <c r="K56" s="30">
        <f t="shared" si="58"/>
        <v>0.34546775399349383</v>
      </c>
      <c r="L56" s="30">
        <f t="shared" si="58"/>
        <v>1.0050177804963487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0.23756952406864854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D12" sqref="A1:IV16384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1172</v>
      </c>
    </row>
    <row r="8" ht="12.75">
      <c r="F8" s="130" t="s">
        <v>1055</v>
      </c>
    </row>
    <row r="13" spans="1:7" ht="12.75">
      <c r="A13" s="131" t="s">
        <v>1204</v>
      </c>
      <c r="F13" s="132" t="s">
        <v>1205</v>
      </c>
      <c r="G13" s="133" t="s">
        <v>1206</v>
      </c>
    </row>
    <row r="14" spans="4:11" ht="12.75">
      <c r="D14" s="134" t="s">
        <v>1207</v>
      </c>
      <c r="E14" s="133" t="s">
        <v>1173</v>
      </c>
      <c r="G14" s="132" t="s">
        <v>1208</v>
      </c>
      <c r="I14" s="133" t="s">
        <v>1209</v>
      </c>
      <c r="J14" s="132" t="s">
        <v>1216</v>
      </c>
      <c r="K14" s="135">
        <v>1.1372549533843994</v>
      </c>
    </row>
    <row r="15" spans="6:7" ht="12.75">
      <c r="F15" s="134" t="s">
        <v>1217</v>
      </c>
      <c r="G15" s="133" t="s">
        <v>1218</v>
      </c>
    </row>
    <row r="16" spans="1:11" ht="12.75">
      <c r="A16" s="136" t="s">
        <v>1219</v>
      </c>
      <c r="B16" s="137">
        <v>38392.779340277775</v>
      </c>
      <c r="D16" s="132" t="s">
        <v>1220</v>
      </c>
      <c r="E16" s="133" t="s">
        <v>1221</v>
      </c>
      <c r="F16" s="132" t="s">
        <v>1222</v>
      </c>
      <c r="G16" s="133" t="s">
        <v>1223</v>
      </c>
      <c r="H16" s="132" t="s">
        <v>1137</v>
      </c>
      <c r="I16" s="133" t="s">
        <v>1138</v>
      </c>
      <c r="J16" s="132" t="s">
        <v>1139</v>
      </c>
      <c r="K16" s="135">
        <v>3.0392158031463623</v>
      </c>
    </row>
    <row r="19" spans="1:16" ht="12.75">
      <c r="A19" s="138" t="s">
        <v>1140</v>
      </c>
      <c r="B19" s="133" t="s">
        <v>1174</v>
      </c>
      <c r="D19" s="138" t="s">
        <v>1141</v>
      </c>
      <c r="E19" s="133" t="s">
        <v>1142</v>
      </c>
      <c r="F19" s="134" t="s">
        <v>1143</v>
      </c>
      <c r="G19" s="139" t="s">
        <v>1144</v>
      </c>
      <c r="H19" s="140">
        <v>1</v>
      </c>
      <c r="I19" s="141" t="s">
        <v>1145</v>
      </c>
      <c r="J19" s="140">
        <v>1</v>
      </c>
      <c r="K19" s="139" t="s">
        <v>1146</v>
      </c>
      <c r="L19" s="142">
        <v>1</v>
      </c>
      <c r="M19" s="139" t="s">
        <v>1147</v>
      </c>
      <c r="N19" s="143">
        <v>1</v>
      </c>
      <c r="O19" s="139" t="s">
        <v>1148</v>
      </c>
      <c r="P19" s="143">
        <v>1</v>
      </c>
    </row>
    <row r="21" spans="1:10" ht="12.75">
      <c r="A21" s="144" t="s">
        <v>1255</v>
      </c>
      <c r="C21" s="145" t="s">
        <v>1256</v>
      </c>
      <c r="D21" s="145" t="s">
        <v>1257</v>
      </c>
      <c r="F21" s="145" t="s">
        <v>1258</v>
      </c>
      <c r="G21" s="145" t="s">
        <v>1259</v>
      </c>
      <c r="H21" s="145" t="s">
        <v>1260</v>
      </c>
      <c r="I21" s="146" t="s">
        <v>1261</v>
      </c>
      <c r="J21" s="145" t="s">
        <v>1262</v>
      </c>
    </row>
    <row r="22" spans="1:8" ht="12.75">
      <c r="A22" s="147" t="s">
        <v>1171</v>
      </c>
      <c r="C22" s="148">
        <v>178.2290000000503</v>
      </c>
      <c r="D22" s="128">
        <v>308.8286795411259</v>
      </c>
      <c r="F22" s="128">
        <v>204</v>
      </c>
      <c r="G22" s="128">
        <v>220</v>
      </c>
      <c r="H22" s="149" t="s">
        <v>1056</v>
      </c>
    </row>
    <row r="24" spans="4:8" ht="12.75">
      <c r="D24" s="128">
        <v>300.18451940082014</v>
      </c>
      <c r="F24" s="128">
        <v>240.00000000023283</v>
      </c>
      <c r="G24" s="128">
        <v>222.00000000023283</v>
      </c>
      <c r="H24" s="149" t="s">
        <v>1057</v>
      </c>
    </row>
    <row r="26" spans="4:8" ht="12.75">
      <c r="D26" s="128">
        <v>242.5</v>
      </c>
      <c r="F26" s="128">
        <v>218</v>
      </c>
      <c r="G26" s="128">
        <v>207</v>
      </c>
      <c r="H26" s="149" t="s">
        <v>1058</v>
      </c>
    </row>
    <row r="28" spans="1:8" ht="12.75">
      <c r="A28" s="144" t="s">
        <v>1263</v>
      </c>
      <c r="C28" s="150" t="s">
        <v>1264</v>
      </c>
      <c r="D28" s="128">
        <v>283.8377329806487</v>
      </c>
      <c r="F28" s="128">
        <v>220.66666666674428</v>
      </c>
      <c r="G28" s="128">
        <v>216.33333333341096</v>
      </c>
      <c r="H28" s="128">
        <v>65.91470380614524</v>
      </c>
    </row>
    <row r="29" spans="1:8" ht="12.75">
      <c r="A29" s="127">
        <v>38392.773888888885</v>
      </c>
      <c r="C29" s="150" t="s">
        <v>1265</v>
      </c>
      <c r="D29" s="128">
        <v>36.05948560527993</v>
      </c>
      <c r="F29" s="128">
        <v>18.147543451879468</v>
      </c>
      <c r="G29" s="128">
        <v>8.144527815327885</v>
      </c>
      <c r="H29" s="128">
        <v>36.05948560527993</v>
      </c>
    </row>
    <row r="31" spans="3:8" ht="12.75">
      <c r="C31" s="150" t="s">
        <v>1266</v>
      </c>
      <c r="D31" s="128">
        <v>12.704260714955176</v>
      </c>
      <c r="F31" s="128">
        <v>8.223962289368469</v>
      </c>
      <c r="G31" s="128">
        <v>3.7648048452965934</v>
      </c>
      <c r="H31" s="128">
        <v>54.706284824294556</v>
      </c>
    </row>
    <row r="32" spans="1:10" ht="12.75">
      <c r="A32" s="144" t="s">
        <v>1255</v>
      </c>
      <c r="C32" s="145" t="s">
        <v>1256</v>
      </c>
      <c r="D32" s="145" t="s">
        <v>1257</v>
      </c>
      <c r="F32" s="145" t="s">
        <v>1258</v>
      </c>
      <c r="G32" s="145" t="s">
        <v>1259</v>
      </c>
      <c r="H32" s="145" t="s">
        <v>1260</v>
      </c>
      <c r="I32" s="146" t="s">
        <v>1261</v>
      </c>
      <c r="J32" s="145" t="s">
        <v>1262</v>
      </c>
    </row>
    <row r="33" spans="1:8" ht="12.75">
      <c r="A33" s="147" t="s">
        <v>1187</v>
      </c>
      <c r="C33" s="148">
        <v>251.61100000003353</v>
      </c>
      <c r="D33" s="128">
        <v>4697531.218406677</v>
      </c>
      <c r="F33" s="128">
        <v>31500</v>
      </c>
      <c r="G33" s="128">
        <v>27100</v>
      </c>
      <c r="H33" s="149" t="s">
        <v>1059</v>
      </c>
    </row>
    <row r="35" spans="4:8" ht="12.75">
      <c r="D35" s="128">
        <v>4705282.9901275635</v>
      </c>
      <c r="F35" s="128">
        <v>35600</v>
      </c>
      <c r="G35" s="128">
        <v>26800</v>
      </c>
      <c r="H35" s="149" t="s">
        <v>1060</v>
      </c>
    </row>
    <row r="37" spans="4:8" ht="12.75">
      <c r="D37" s="128">
        <v>4688599.537528992</v>
      </c>
      <c r="F37" s="128">
        <v>34500</v>
      </c>
      <c r="G37" s="128">
        <v>26500</v>
      </c>
      <c r="H37" s="149" t="s">
        <v>1061</v>
      </c>
    </row>
    <row r="39" spans="1:10" ht="12.75">
      <c r="A39" s="144" t="s">
        <v>1263</v>
      </c>
      <c r="C39" s="150" t="s">
        <v>1264</v>
      </c>
      <c r="D39" s="128">
        <v>4697137.915354411</v>
      </c>
      <c r="F39" s="128">
        <v>33866.666666666664</v>
      </c>
      <c r="G39" s="128">
        <v>26800</v>
      </c>
      <c r="H39" s="128">
        <v>4666839.412251088</v>
      </c>
      <c r="I39" s="128">
        <v>-0.0001</v>
      </c>
      <c r="J39" s="128">
        <v>-0.0001</v>
      </c>
    </row>
    <row r="40" spans="1:8" ht="12.75">
      <c r="A40" s="127">
        <v>38392.774409722224</v>
      </c>
      <c r="C40" s="150" t="s">
        <v>1265</v>
      </c>
      <c r="D40" s="128">
        <v>8348.67732797637</v>
      </c>
      <c r="F40" s="128">
        <v>2122.1058723196006</v>
      </c>
      <c r="G40" s="128">
        <v>300</v>
      </c>
      <c r="H40" s="128">
        <v>8348.67732797637</v>
      </c>
    </row>
    <row r="42" spans="3:8" ht="12.75">
      <c r="C42" s="150" t="s">
        <v>1266</v>
      </c>
      <c r="D42" s="128">
        <v>0.1777396678237931</v>
      </c>
      <c r="F42" s="128">
        <v>6.266060646612995</v>
      </c>
      <c r="G42" s="128">
        <v>1.1194029850746268</v>
      </c>
      <c r="H42" s="128">
        <v>0.17889360636794052</v>
      </c>
    </row>
    <row r="43" spans="1:10" ht="12.75">
      <c r="A43" s="144" t="s">
        <v>1255</v>
      </c>
      <c r="C43" s="145" t="s">
        <v>1256</v>
      </c>
      <c r="D43" s="145" t="s">
        <v>1257</v>
      </c>
      <c r="F43" s="145" t="s">
        <v>1258</v>
      </c>
      <c r="G43" s="145" t="s">
        <v>1259</v>
      </c>
      <c r="H43" s="145" t="s">
        <v>1260</v>
      </c>
      <c r="I43" s="146" t="s">
        <v>1261</v>
      </c>
      <c r="J43" s="145" t="s">
        <v>1262</v>
      </c>
    </row>
    <row r="44" spans="1:8" ht="12.75">
      <c r="A44" s="147" t="s">
        <v>1190</v>
      </c>
      <c r="C44" s="148">
        <v>257.6099999998696</v>
      </c>
      <c r="D44" s="128">
        <v>460238.80802059174</v>
      </c>
      <c r="F44" s="128">
        <v>16437.5</v>
      </c>
      <c r="G44" s="128">
        <v>11960</v>
      </c>
      <c r="H44" s="149" t="s">
        <v>1062</v>
      </c>
    </row>
    <row r="46" spans="4:8" ht="12.75">
      <c r="D46" s="128">
        <v>436084.08702373505</v>
      </c>
      <c r="F46" s="128">
        <v>15655</v>
      </c>
      <c r="G46" s="128">
        <v>12872.500000014901</v>
      </c>
      <c r="H46" s="149" t="s">
        <v>1063</v>
      </c>
    </row>
    <row r="48" spans="4:8" ht="12.75">
      <c r="D48" s="128">
        <v>462654.16499757767</v>
      </c>
      <c r="F48" s="128">
        <v>14877.499999985099</v>
      </c>
      <c r="G48" s="128">
        <v>12627.5</v>
      </c>
      <c r="H48" s="149" t="s">
        <v>1064</v>
      </c>
    </row>
    <row r="50" spans="1:10" ht="12.75">
      <c r="A50" s="144" t="s">
        <v>1263</v>
      </c>
      <c r="C50" s="150" t="s">
        <v>1264</v>
      </c>
      <c r="D50" s="128">
        <v>452992.3533473015</v>
      </c>
      <c r="F50" s="128">
        <v>15656.666666661698</v>
      </c>
      <c r="G50" s="128">
        <v>12486.666666671634</v>
      </c>
      <c r="H50" s="128">
        <v>438920.68668063486</v>
      </c>
      <c r="I50" s="128">
        <v>-0.0001</v>
      </c>
      <c r="J50" s="128">
        <v>-0.0001</v>
      </c>
    </row>
    <row r="51" spans="1:8" ht="12.75">
      <c r="A51" s="127">
        <v>38392.775046296294</v>
      </c>
      <c r="C51" s="150" t="s">
        <v>1265</v>
      </c>
      <c r="D51" s="128">
        <v>14692.705328938602</v>
      </c>
      <c r="F51" s="128">
        <v>780.0013354764086</v>
      </c>
      <c r="G51" s="128">
        <v>472.2706674557301</v>
      </c>
      <c r="H51" s="128">
        <v>14692.705328938602</v>
      </c>
    </row>
    <row r="53" spans="3:8" ht="12.75">
      <c r="C53" s="150" t="s">
        <v>1266</v>
      </c>
      <c r="D53" s="128">
        <v>3.243477559912354</v>
      </c>
      <c r="F53" s="128">
        <v>4.981911872322692</v>
      </c>
      <c r="G53" s="128">
        <v>3.7821996859760456</v>
      </c>
      <c r="H53" s="128">
        <v>3.347462485774618</v>
      </c>
    </row>
    <row r="54" spans="1:10" ht="12.75">
      <c r="A54" s="144" t="s">
        <v>1255</v>
      </c>
      <c r="C54" s="145" t="s">
        <v>1256</v>
      </c>
      <c r="D54" s="145" t="s">
        <v>1257</v>
      </c>
      <c r="F54" s="145" t="s">
        <v>1258</v>
      </c>
      <c r="G54" s="145" t="s">
        <v>1259</v>
      </c>
      <c r="H54" s="145" t="s">
        <v>1260</v>
      </c>
      <c r="I54" s="146" t="s">
        <v>1261</v>
      </c>
      <c r="J54" s="145" t="s">
        <v>1262</v>
      </c>
    </row>
    <row r="55" spans="1:8" ht="12.75">
      <c r="A55" s="147" t="s">
        <v>1189</v>
      </c>
      <c r="C55" s="148">
        <v>259.9399999999441</v>
      </c>
      <c r="D55" s="128">
        <v>5018921.742553711</v>
      </c>
      <c r="F55" s="128">
        <v>29925</v>
      </c>
      <c r="G55" s="128">
        <v>27250</v>
      </c>
      <c r="H55" s="149" t="s">
        <v>1065</v>
      </c>
    </row>
    <row r="57" spans="4:8" ht="12.75">
      <c r="D57" s="128">
        <v>5052665.275253296</v>
      </c>
      <c r="F57" s="128">
        <v>30575</v>
      </c>
      <c r="G57" s="128">
        <v>26875</v>
      </c>
      <c r="H57" s="149" t="s">
        <v>1066</v>
      </c>
    </row>
    <row r="59" spans="4:8" ht="12.75">
      <c r="D59" s="128">
        <v>5057871.025878906</v>
      </c>
      <c r="F59" s="128">
        <v>29325</v>
      </c>
      <c r="G59" s="128">
        <v>27475</v>
      </c>
      <c r="H59" s="149" t="s">
        <v>1067</v>
      </c>
    </row>
    <row r="61" spans="1:10" ht="12.75">
      <c r="A61" s="144" t="s">
        <v>1263</v>
      </c>
      <c r="C61" s="150" t="s">
        <v>1264</v>
      </c>
      <c r="D61" s="128">
        <v>5043152.681228638</v>
      </c>
      <c r="F61" s="128">
        <v>29941.666666666664</v>
      </c>
      <c r="G61" s="128">
        <v>27200</v>
      </c>
      <c r="H61" s="128">
        <v>5014731.863618574</v>
      </c>
      <c r="I61" s="128">
        <v>-0.0001</v>
      </c>
      <c r="J61" s="128">
        <v>-0.0001</v>
      </c>
    </row>
    <row r="62" spans="1:8" ht="12.75">
      <c r="A62" s="127">
        <v>38392.775717592594</v>
      </c>
      <c r="C62" s="150" t="s">
        <v>1265</v>
      </c>
      <c r="D62" s="128">
        <v>21145.419165861906</v>
      </c>
      <c r="F62" s="128">
        <v>625.1666444503684</v>
      </c>
      <c r="G62" s="128">
        <v>303.10889132455355</v>
      </c>
      <c r="H62" s="128">
        <v>21145.419165861906</v>
      </c>
    </row>
    <row r="64" spans="3:8" ht="12.75">
      <c r="C64" s="150" t="s">
        <v>1266</v>
      </c>
      <c r="D64" s="128">
        <v>0.4192896884634942</v>
      </c>
      <c r="F64" s="128">
        <v>2.0879487151139493</v>
      </c>
      <c r="G64" s="128">
        <v>1.1143709239873292</v>
      </c>
      <c r="H64" s="128">
        <v>0.4216659981218539</v>
      </c>
    </row>
    <row r="65" spans="1:10" ht="12.75">
      <c r="A65" s="144" t="s">
        <v>1255</v>
      </c>
      <c r="C65" s="145" t="s">
        <v>1256</v>
      </c>
      <c r="D65" s="145" t="s">
        <v>1257</v>
      </c>
      <c r="F65" s="145" t="s">
        <v>1258</v>
      </c>
      <c r="G65" s="145" t="s">
        <v>1259</v>
      </c>
      <c r="H65" s="145" t="s">
        <v>1260</v>
      </c>
      <c r="I65" s="146" t="s">
        <v>1261</v>
      </c>
      <c r="J65" s="145" t="s">
        <v>1262</v>
      </c>
    </row>
    <row r="66" spans="1:8" ht="12.75">
      <c r="A66" s="147" t="s">
        <v>1191</v>
      </c>
      <c r="C66" s="148">
        <v>285.2129999999888</v>
      </c>
      <c r="D66" s="128">
        <v>875182.5949697495</v>
      </c>
      <c r="F66" s="128">
        <v>13425</v>
      </c>
      <c r="G66" s="128">
        <v>11925</v>
      </c>
      <c r="H66" s="149" t="s">
        <v>1068</v>
      </c>
    </row>
    <row r="68" spans="4:8" ht="12.75">
      <c r="D68" s="128">
        <v>851466.5464506149</v>
      </c>
      <c r="F68" s="128">
        <v>13575</v>
      </c>
      <c r="G68" s="128">
        <v>11825</v>
      </c>
      <c r="H68" s="149" t="s">
        <v>1069</v>
      </c>
    </row>
    <row r="70" spans="4:8" ht="12.75">
      <c r="D70" s="128">
        <v>870104.8779649734</v>
      </c>
      <c r="F70" s="128">
        <v>13325</v>
      </c>
      <c r="G70" s="128">
        <v>11875</v>
      </c>
      <c r="H70" s="149" t="s">
        <v>1070</v>
      </c>
    </row>
    <row r="72" spans="1:10" ht="12.75">
      <c r="A72" s="144" t="s">
        <v>1263</v>
      </c>
      <c r="C72" s="150" t="s">
        <v>1264</v>
      </c>
      <c r="D72" s="128">
        <v>865584.6731284459</v>
      </c>
      <c r="F72" s="128">
        <v>13441.666666666668</v>
      </c>
      <c r="G72" s="128">
        <v>11875</v>
      </c>
      <c r="H72" s="128">
        <v>853009.1465994869</v>
      </c>
      <c r="I72" s="128">
        <v>-0.0001</v>
      </c>
      <c r="J72" s="128">
        <v>-0.0001</v>
      </c>
    </row>
    <row r="73" spans="1:8" ht="12.75">
      <c r="A73" s="127">
        <v>38392.77638888889</v>
      </c>
      <c r="C73" s="150" t="s">
        <v>1265</v>
      </c>
      <c r="D73" s="128">
        <v>12487.470847355025</v>
      </c>
      <c r="F73" s="128">
        <v>125.83057392117917</v>
      </c>
      <c r="G73" s="128">
        <v>50</v>
      </c>
      <c r="H73" s="128">
        <v>12487.470847355025</v>
      </c>
    </row>
    <row r="75" spans="3:8" ht="12.75">
      <c r="C75" s="150" t="s">
        <v>1266</v>
      </c>
      <c r="D75" s="128">
        <v>1.4426631195099717</v>
      </c>
      <c r="F75" s="128">
        <v>0.9361233025754183</v>
      </c>
      <c r="G75" s="128">
        <v>0.42105263157894735</v>
      </c>
      <c r="H75" s="128">
        <v>1.4639316468218673</v>
      </c>
    </row>
    <row r="76" spans="1:10" ht="12.75">
      <c r="A76" s="144" t="s">
        <v>1255</v>
      </c>
      <c r="C76" s="145" t="s">
        <v>1256</v>
      </c>
      <c r="D76" s="145" t="s">
        <v>1257</v>
      </c>
      <c r="F76" s="145" t="s">
        <v>1258</v>
      </c>
      <c r="G76" s="145" t="s">
        <v>1259</v>
      </c>
      <c r="H76" s="145" t="s">
        <v>1260</v>
      </c>
      <c r="I76" s="146" t="s">
        <v>1261</v>
      </c>
      <c r="J76" s="145" t="s">
        <v>1262</v>
      </c>
    </row>
    <row r="77" spans="1:8" ht="12.75">
      <c r="A77" s="147" t="s">
        <v>1187</v>
      </c>
      <c r="C77" s="148">
        <v>288.1579999998212</v>
      </c>
      <c r="D77" s="128">
        <v>483797.4416241646</v>
      </c>
      <c r="F77" s="128">
        <v>5010</v>
      </c>
      <c r="G77" s="128">
        <v>4059.9999999962747</v>
      </c>
      <c r="H77" s="149" t="s">
        <v>1071</v>
      </c>
    </row>
    <row r="79" spans="4:8" ht="12.75">
      <c r="D79" s="128">
        <v>497084.0636496544</v>
      </c>
      <c r="F79" s="128">
        <v>5010</v>
      </c>
      <c r="G79" s="128">
        <v>4059.9999999962747</v>
      </c>
      <c r="H79" s="149" t="s">
        <v>1072</v>
      </c>
    </row>
    <row r="81" spans="4:8" ht="12.75">
      <c r="D81" s="128">
        <v>472468.78781700134</v>
      </c>
      <c r="F81" s="128">
        <v>5010</v>
      </c>
      <c r="G81" s="128">
        <v>4059.9999999962747</v>
      </c>
      <c r="H81" s="149" t="s">
        <v>1073</v>
      </c>
    </row>
    <row r="83" spans="1:10" ht="12.75">
      <c r="A83" s="144" t="s">
        <v>1263</v>
      </c>
      <c r="C83" s="150" t="s">
        <v>1264</v>
      </c>
      <c r="D83" s="128">
        <v>484450.09769694007</v>
      </c>
      <c r="F83" s="128">
        <v>5010</v>
      </c>
      <c r="G83" s="128">
        <v>4059.9999999962747</v>
      </c>
      <c r="H83" s="128">
        <v>479922.4538916322</v>
      </c>
      <c r="I83" s="128">
        <v>-0.0001</v>
      </c>
      <c r="J83" s="128">
        <v>-0.0001</v>
      </c>
    </row>
    <row r="84" spans="1:8" ht="12.75">
      <c r="A84" s="127">
        <v>38392.77681712963</v>
      </c>
      <c r="C84" s="150" t="s">
        <v>1265</v>
      </c>
      <c r="D84" s="128">
        <v>12320.609605105028</v>
      </c>
      <c r="G84" s="128">
        <v>5.638186222554939E-05</v>
      </c>
      <c r="H84" s="128">
        <v>12320.609605105028</v>
      </c>
    </row>
    <row r="86" spans="3:8" ht="12.75">
      <c r="C86" s="150" t="s">
        <v>1266</v>
      </c>
      <c r="D86" s="128">
        <v>2.5432154237715716</v>
      </c>
      <c r="F86" s="128">
        <v>0</v>
      </c>
      <c r="G86" s="128">
        <v>1.3887158183645595E-06</v>
      </c>
      <c r="H86" s="128">
        <v>2.567208411525387</v>
      </c>
    </row>
    <row r="87" spans="1:10" ht="12.75">
      <c r="A87" s="144" t="s">
        <v>1255</v>
      </c>
      <c r="C87" s="145" t="s">
        <v>1256</v>
      </c>
      <c r="D87" s="145" t="s">
        <v>1257</v>
      </c>
      <c r="F87" s="145" t="s">
        <v>1258</v>
      </c>
      <c r="G87" s="145" t="s">
        <v>1259</v>
      </c>
      <c r="H87" s="145" t="s">
        <v>1260</v>
      </c>
      <c r="I87" s="146" t="s">
        <v>1261</v>
      </c>
      <c r="J87" s="145" t="s">
        <v>1262</v>
      </c>
    </row>
    <row r="88" spans="1:8" ht="12.75">
      <c r="A88" s="147" t="s">
        <v>1188</v>
      </c>
      <c r="C88" s="148">
        <v>334.94100000010803</v>
      </c>
      <c r="D88" s="128">
        <v>1869622.3024806976</v>
      </c>
      <c r="F88" s="128">
        <v>38900</v>
      </c>
      <c r="G88" s="128">
        <v>228200</v>
      </c>
      <c r="H88" s="149" t="s">
        <v>1074</v>
      </c>
    </row>
    <row r="90" spans="4:8" ht="12.75">
      <c r="D90" s="128">
        <v>1862837.611383438</v>
      </c>
      <c r="F90" s="128">
        <v>42000</v>
      </c>
      <c r="G90" s="128">
        <v>160900</v>
      </c>
      <c r="H90" s="149" t="s">
        <v>1075</v>
      </c>
    </row>
    <row r="92" spans="4:8" ht="12.75">
      <c r="D92" s="128">
        <v>1824280.6680526733</v>
      </c>
      <c r="F92" s="128">
        <v>51200</v>
      </c>
      <c r="G92" s="128">
        <v>179100</v>
      </c>
      <c r="H92" s="149" t="s">
        <v>1076</v>
      </c>
    </row>
    <row r="94" spans="1:10" ht="12.75">
      <c r="A94" s="144" t="s">
        <v>1263</v>
      </c>
      <c r="C94" s="150" t="s">
        <v>1264</v>
      </c>
      <c r="D94" s="128">
        <v>1852246.8606389365</v>
      </c>
      <c r="F94" s="128">
        <v>44033.33333333333</v>
      </c>
      <c r="G94" s="128">
        <v>189400</v>
      </c>
      <c r="H94" s="128">
        <v>1708028.3921704676</v>
      </c>
      <c r="I94" s="128">
        <v>-0.0001</v>
      </c>
      <c r="J94" s="128">
        <v>-0.0001</v>
      </c>
    </row>
    <row r="95" spans="1:8" ht="12.75">
      <c r="A95" s="127">
        <v>38392.777291666665</v>
      </c>
      <c r="C95" s="150" t="s">
        <v>1265</v>
      </c>
      <c r="D95" s="128">
        <v>24455.857256493793</v>
      </c>
      <c r="F95" s="128">
        <v>6397.134775298495</v>
      </c>
      <c r="G95" s="128">
        <v>34812.21050148927</v>
      </c>
      <c r="H95" s="128">
        <v>24455.857256493793</v>
      </c>
    </row>
    <row r="97" spans="3:8" ht="12.75">
      <c r="C97" s="150" t="s">
        <v>1266</v>
      </c>
      <c r="D97" s="128">
        <v>1.320334658203048</v>
      </c>
      <c r="F97" s="128">
        <v>14.527936658512859</v>
      </c>
      <c r="G97" s="128">
        <v>18.380258976499086</v>
      </c>
      <c r="H97" s="128">
        <v>1.431817958565469</v>
      </c>
    </row>
    <row r="98" spans="1:10" ht="12.75">
      <c r="A98" s="144" t="s">
        <v>1255</v>
      </c>
      <c r="C98" s="145" t="s">
        <v>1256</v>
      </c>
      <c r="D98" s="145" t="s">
        <v>1257</v>
      </c>
      <c r="F98" s="145" t="s">
        <v>1258</v>
      </c>
      <c r="G98" s="145" t="s">
        <v>1259</v>
      </c>
      <c r="H98" s="145" t="s">
        <v>1260</v>
      </c>
      <c r="I98" s="146" t="s">
        <v>1261</v>
      </c>
      <c r="J98" s="145" t="s">
        <v>1262</v>
      </c>
    </row>
    <row r="99" spans="1:8" ht="12.75">
      <c r="A99" s="147" t="s">
        <v>1192</v>
      </c>
      <c r="C99" s="148">
        <v>393.36599999992177</v>
      </c>
      <c r="D99" s="128">
        <v>4589532.672424316</v>
      </c>
      <c r="F99" s="128">
        <v>18100</v>
      </c>
      <c r="G99" s="128">
        <v>14200</v>
      </c>
      <c r="H99" s="149" t="s">
        <v>1077</v>
      </c>
    </row>
    <row r="101" spans="4:8" ht="12.75">
      <c r="D101" s="128">
        <v>4491518.9220581055</v>
      </c>
      <c r="F101" s="128">
        <v>19700</v>
      </c>
      <c r="G101" s="128">
        <v>15500</v>
      </c>
      <c r="H101" s="149" t="s">
        <v>1078</v>
      </c>
    </row>
    <row r="103" spans="4:8" ht="12.75">
      <c r="D103" s="128">
        <v>4686034.25667572</v>
      </c>
      <c r="F103" s="128">
        <v>19100</v>
      </c>
      <c r="G103" s="128">
        <v>14700</v>
      </c>
      <c r="H103" s="149" t="s">
        <v>1079</v>
      </c>
    </row>
    <row r="105" spans="1:10" ht="12.75">
      <c r="A105" s="144" t="s">
        <v>1263</v>
      </c>
      <c r="C105" s="150" t="s">
        <v>1264</v>
      </c>
      <c r="D105" s="128">
        <v>4589028.617052714</v>
      </c>
      <c r="F105" s="128">
        <v>18966.666666666668</v>
      </c>
      <c r="G105" s="128">
        <v>14800</v>
      </c>
      <c r="H105" s="128">
        <v>4572145.28371938</v>
      </c>
      <c r="I105" s="128">
        <v>-0.0001</v>
      </c>
      <c r="J105" s="128">
        <v>-0.0001</v>
      </c>
    </row>
    <row r="106" spans="1:8" ht="12.75">
      <c r="A106" s="127">
        <v>38392.777766203704</v>
      </c>
      <c r="C106" s="150" t="s">
        <v>1265</v>
      </c>
      <c r="D106" s="128">
        <v>97258.64693801438</v>
      </c>
      <c r="F106" s="128">
        <v>808.2903768654761</v>
      </c>
      <c r="G106" s="128">
        <v>655.7438524302</v>
      </c>
      <c r="H106" s="128">
        <v>97258.64693801438</v>
      </c>
    </row>
    <row r="108" spans="3:8" ht="12.75">
      <c r="C108" s="150" t="s">
        <v>1266</v>
      </c>
      <c r="D108" s="128">
        <v>2.1193732934373894</v>
      </c>
      <c r="F108" s="128">
        <v>4.261636433385639</v>
      </c>
      <c r="G108" s="128">
        <v>4.43070170560946</v>
      </c>
      <c r="H108" s="128">
        <v>2.1271993977167707</v>
      </c>
    </row>
    <row r="109" spans="1:10" ht="12.75">
      <c r="A109" s="144" t="s">
        <v>1255</v>
      </c>
      <c r="C109" s="145" t="s">
        <v>1256</v>
      </c>
      <c r="D109" s="145" t="s">
        <v>1257</v>
      </c>
      <c r="F109" s="145" t="s">
        <v>1258</v>
      </c>
      <c r="G109" s="145" t="s">
        <v>1259</v>
      </c>
      <c r="H109" s="145" t="s">
        <v>1260</v>
      </c>
      <c r="I109" s="146" t="s">
        <v>1261</v>
      </c>
      <c r="J109" s="145" t="s">
        <v>1262</v>
      </c>
    </row>
    <row r="110" spans="1:8" ht="12.75">
      <c r="A110" s="147" t="s">
        <v>1186</v>
      </c>
      <c r="C110" s="148">
        <v>396.15199999976903</v>
      </c>
      <c r="D110" s="128">
        <v>5061363.524497986</v>
      </c>
      <c r="F110" s="128">
        <v>103500</v>
      </c>
      <c r="G110" s="128">
        <v>99300</v>
      </c>
      <c r="H110" s="149" t="s">
        <v>1080</v>
      </c>
    </row>
    <row r="112" spans="4:8" ht="12.75">
      <c r="D112" s="128">
        <v>4799915.165985107</v>
      </c>
      <c r="F112" s="128">
        <v>100700</v>
      </c>
      <c r="G112" s="128">
        <v>98100</v>
      </c>
      <c r="H112" s="149" t="s">
        <v>1081</v>
      </c>
    </row>
    <row r="114" spans="4:8" ht="12.75">
      <c r="D114" s="128">
        <v>5051888.669303894</v>
      </c>
      <c r="F114" s="128">
        <v>101400</v>
      </c>
      <c r="G114" s="128">
        <v>100000</v>
      </c>
      <c r="H114" s="149" t="s">
        <v>1082</v>
      </c>
    </row>
    <row r="116" spans="1:10" ht="12.75">
      <c r="A116" s="144" t="s">
        <v>1263</v>
      </c>
      <c r="C116" s="150" t="s">
        <v>1264</v>
      </c>
      <c r="D116" s="128">
        <v>4971055.786595662</v>
      </c>
      <c r="F116" s="128">
        <v>101866.66666666666</v>
      </c>
      <c r="G116" s="128">
        <v>99133.33333333334</v>
      </c>
      <c r="H116" s="128">
        <v>4870541.161149764</v>
      </c>
      <c r="I116" s="128">
        <v>-0.0001</v>
      </c>
      <c r="J116" s="128">
        <v>-0.0001</v>
      </c>
    </row>
    <row r="117" spans="1:8" ht="12.75">
      <c r="A117" s="127">
        <v>38392.778229166666</v>
      </c>
      <c r="C117" s="150" t="s">
        <v>1265</v>
      </c>
      <c r="D117" s="128">
        <v>148287.81891124212</v>
      </c>
      <c r="F117" s="128">
        <v>1457.166199626293</v>
      </c>
      <c r="G117" s="128">
        <v>960.9023536933049</v>
      </c>
      <c r="H117" s="128">
        <v>148287.81891124212</v>
      </c>
    </row>
    <row r="119" spans="3:8" ht="12.75">
      <c r="C119" s="150" t="s">
        <v>1266</v>
      </c>
      <c r="D119" s="128">
        <v>2.9830246385706802</v>
      </c>
      <c r="F119" s="128">
        <v>1.4304642012038218</v>
      </c>
      <c r="G119" s="128">
        <v>0.9693029795157748</v>
      </c>
      <c r="H119" s="128">
        <v>3.0445860943352865</v>
      </c>
    </row>
    <row r="120" spans="1:10" ht="12.75">
      <c r="A120" s="144" t="s">
        <v>1255</v>
      </c>
      <c r="C120" s="145" t="s">
        <v>1256</v>
      </c>
      <c r="D120" s="145" t="s">
        <v>1257</v>
      </c>
      <c r="F120" s="145" t="s">
        <v>1258</v>
      </c>
      <c r="G120" s="145" t="s">
        <v>1259</v>
      </c>
      <c r="H120" s="145" t="s">
        <v>1260</v>
      </c>
      <c r="I120" s="146" t="s">
        <v>1261</v>
      </c>
      <c r="J120" s="145" t="s">
        <v>1262</v>
      </c>
    </row>
    <row r="121" spans="1:8" ht="12.75">
      <c r="A121" s="147" t="s">
        <v>1193</v>
      </c>
      <c r="C121" s="148">
        <v>589.5920000001788</v>
      </c>
      <c r="D121" s="128">
        <v>500398.89303445816</v>
      </c>
      <c r="F121" s="128">
        <v>4380</v>
      </c>
      <c r="G121" s="128">
        <v>5270</v>
      </c>
      <c r="H121" s="149" t="s">
        <v>1083</v>
      </c>
    </row>
    <row r="123" spans="4:8" ht="12.75">
      <c r="D123" s="128">
        <v>509964.49719047546</v>
      </c>
      <c r="F123" s="128">
        <v>4390</v>
      </c>
      <c r="G123" s="128">
        <v>5150</v>
      </c>
      <c r="H123" s="149" t="s">
        <v>1084</v>
      </c>
    </row>
    <row r="125" spans="4:8" ht="12.75">
      <c r="D125" s="128">
        <v>515748.68616628647</v>
      </c>
      <c r="F125" s="128">
        <v>4410</v>
      </c>
      <c r="G125" s="128">
        <v>5710</v>
      </c>
      <c r="H125" s="149" t="s">
        <v>1085</v>
      </c>
    </row>
    <row r="127" spans="1:10" ht="12.75">
      <c r="A127" s="144" t="s">
        <v>1263</v>
      </c>
      <c r="C127" s="150" t="s">
        <v>1264</v>
      </c>
      <c r="D127" s="128">
        <v>508704.02546374</v>
      </c>
      <c r="F127" s="128">
        <v>4393.333333333333</v>
      </c>
      <c r="G127" s="128">
        <v>5376.666666666666</v>
      </c>
      <c r="H127" s="128">
        <v>503720.69213040674</v>
      </c>
      <c r="I127" s="128">
        <v>-0.0001</v>
      </c>
      <c r="J127" s="128">
        <v>-0.0001</v>
      </c>
    </row>
    <row r="128" spans="1:8" ht="12.75">
      <c r="A128" s="127">
        <v>38392.77872685185</v>
      </c>
      <c r="C128" s="150" t="s">
        <v>1265</v>
      </c>
      <c r="D128" s="128">
        <v>7752.137061992433</v>
      </c>
      <c r="F128" s="128">
        <v>15.275252316519468</v>
      </c>
      <c r="G128" s="128">
        <v>294.84459183327976</v>
      </c>
      <c r="H128" s="128">
        <v>7752.137061992433</v>
      </c>
    </row>
    <row r="130" spans="3:8" ht="12.75">
      <c r="C130" s="150" t="s">
        <v>1266</v>
      </c>
      <c r="D130" s="128">
        <v>1.5238992958480138</v>
      </c>
      <c r="F130" s="128">
        <v>0.347691630876771</v>
      </c>
      <c r="G130" s="128">
        <v>5.483780381276128</v>
      </c>
      <c r="H130" s="128">
        <v>1.5389753057802726</v>
      </c>
    </row>
    <row r="131" spans="1:10" ht="12.75">
      <c r="A131" s="144" t="s">
        <v>1255</v>
      </c>
      <c r="C131" s="145" t="s">
        <v>1256</v>
      </c>
      <c r="D131" s="145" t="s">
        <v>1257</v>
      </c>
      <c r="F131" s="145" t="s">
        <v>1258</v>
      </c>
      <c r="G131" s="145" t="s">
        <v>1259</v>
      </c>
      <c r="H131" s="145" t="s">
        <v>1260</v>
      </c>
      <c r="I131" s="146" t="s">
        <v>1261</v>
      </c>
      <c r="J131" s="145" t="s">
        <v>1262</v>
      </c>
    </row>
    <row r="132" spans="1:8" ht="12.75">
      <c r="A132" s="147" t="s">
        <v>1194</v>
      </c>
      <c r="C132" s="148">
        <v>766.4900000002235</v>
      </c>
      <c r="D132" s="128">
        <v>28729.181893229485</v>
      </c>
      <c r="F132" s="128">
        <v>2020.0000000018626</v>
      </c>
      <c r="G132" s="128">
        <v>1721</v>
      </c>
      <c r="H132" s="149" t="s">
        <v>1086</v>
      </c>
    </row>
    <row r="134" spans="4:8" ht="12.75">
      <c r="D134" s="128">
        <v>29574.35729816556</v>
      </c>
      <c r="F134" s="128">
        <v>2032.9999999981374</v>
      </c>
      <c r="G134" s="128">
        <v>1891</v>
      </c>
      <c r="H134" s="149" t="s">
        <v>1087</v>
      </c>
    </row>
    <row r="136" spans="4:8" ht="12.75">
      <c r="D136" s="128">
        <v>29901.412650823593</v>
      </c>
      <c r="F136" s="128">
        <v>1820.0000000018626</v>
      </c>
      <c r="G136" s="128">
        <v>1947</v>
      </c>
      <c r="H136" s="149" t="s">
        <v>1088</v>
      </c>
    </row>
    <row r="138" spans="1:10" ht="12.75">
      <c r="A138" s="144" t="s">
        <v>1263</v>
      </c>
      <c r="C138" s="150" t="s">
        <v>1264</v>
      </c>
      <c r="D138" s="128">
        <v>29401.65061407288</v>
      </c>
      <c r="F138" s="128">
        <v>1957.6666666672877</v>
      </c>
      <c r="G138" s="128">
        <v>1853</v>
      </c>
      <c r="H138" s="128">
        <v>27498.359557162017</v>
      </c>
      <c r="I138" s="128">
        <v>-0.0001</v>
      </c>
      <c r="J138" s="128">
        <v>-0.0001</v>
      </c>
    </row>
    <row r="139" spans="1:8" ht="12.75">
      <c r="A139" s="127">
        <v>38392.77922453704</v>
      </c>
      <c r="C139" s="150" t="s">
        <v>1265</v>
      </c>
      <c r="D139" s="128">
        <v>604.8982859208794</v>
      </c>
      <c r="F139" s="128">
        <v>119.39988832930794</v>
      </c>
      <c r="G139" s="128">
        <v>117.694519838436</v>
      </c>
      <c r="H139" s="128">
        <v>604.8982859208794</v>
      </c>
    </row>
    <row r="141" spans="3:8" ht="12.75">
      <c r="C141" s="150" t="s">
        <v>1266</v>
      </c>
      <c r="D141" s="128">
        <v>2.0573616558498564</v>
      </c>
      <c r="F141" s="128">
        <v>6.099091860851527</v>
      </c>
      <c r="G141" s="128">
        <v>6.351566100293363</v>
      </c>
      <c r="H141" s="128">
        <v>2.1997613518124646</v>
      </c>
    </row>
    <row r="142" spans="1:16" ht="12.75">
      <c r="A142" s="138" t="s">
        <v>1140</v>
      </c>
      <c r="B142" s="133" t="s">
        <v>1253</v>
      </c>
      <c r="D142" s="138" t="s">
        <v>1141</v>
      </c>
      <c r="E142" s="133" t="s">
        <v>1142</v>
      </c>
      <c r="F142" s="134" t="s">
        <v>1267</v>
      </c>
      <c r="G142" s="139" t="s">
        <v>1144</v>
      </c>
      <c r="H142" s="140">
        <v>1</v>
      </c>
      <c r="I142" s="141" t="s">
        <v>1145</v>
      </c>
      <c r="J142" s="140">
        <v>2</v>
      </c>
      <c r="K142" s="139" t="s">
        <v>1146</v>
      </c>
      <c r="L142" s="142">
        <v>1</v>
      </c>
      <c r="M142" s="139" t="s">
        <v>1147</v>
      </c>
      <c r="N142" s="143">
        <v>1</v>
      </c>
      <c r="O142" s="139" t="s">
        <v>1148</v>
      </c>
      <c r="P142" s="143">
        <v>1</v>
      </c>
    </row>
    <row r="144" spans="1:10" ht="12.75">
      <c r="A144" s="144" t="s">
        <v>1255</v>
      </c>
      <c r="C144" s="145" t="s">
        <v>1256</v>
      </c>
      <c r="D144" s="145" t="s">
        <v>1257</v>
      </c>
      <c r="F144" s="145" t="s">
        <v>1258</v>
      </c>
      <c r="G144" s="145" t="s">
        <v>1259</v>
      </c>
      <c r="H144" s="145" t="s">
        <v>1260</v>
      </c>
      <c r="I144" s="146" t="s">
        <v>1261</v>
      </c>
      <c r="J144" s="145" t="s">
        <v>1262</v>
      </c>
    </row>
    <row r="145" spans="1:8" ht="12.75">
      <c r="A145" s="147" t="s">
        <v>1171</v>
      </c>
      <c r="C145" s="148">
        <v>178.2290000000503</v>
      </c>
      <c r="D145" s="128">
        <v>199.52112512523308</v>
      </c>
      <c r="F145" s="128">
        <v>184</v>
      </c>
      <c r="G145" s="128">
        <v>160</v>
      </c>
      <c r="H145" s="149" t="s">
        <v>1089</v>
      </c>
    </row>
    <row r="147" spans="4:8" ht="12.75">
      <c r="D147" s="128">
        <v>191.71305059990846</v>
      </c>
      <c r="F147" s="128">
        <v>188</v>
      </c>
      <c r="G147" s="128">
        <v>164</v>
      </c>
      <c r="H147" s="149" t="s">
        <v>1090</v>
      </c>
    </row>
    <row r="149" spans="4:8" ht="12.75">
      <c r="D149" s="128">
        <v>206.22533071623184</v>
      </c>
      <c r="F149" s="128">
        <v>166</v>
      </c>
      <c r="G149" s="128">
        <v>164</v>
      </c>
      <c r="H149" s="149" t="s">
        <v>1091</v>
      </c>
    </row>
    <row r="151" spans="1:8" ht="12.75">
      <c r="A151" s="144" t="s">
        <v>1263</v>
      </c>
      <c r="C151" s="150" t="s">
        <v>1264</v>
      </c>
      <c r="D151" s="128">
        <v>199.15316881379113</v>
      </c>
      <c r="F151" s="128">
        <v>179.33333333333331</v>
      </c>
      <c r="G151" s="128">
        <v>162.66666666666666</v>
      </c>
      <c r="H151" s="128">
        <v>30.37228737369181</v>
      </c>
    </row>
    <row r="152" spans="1:8" ht="12.75">
      <c r="A152" s="127">
        <v>38392.78150462963</v>
      </c>
      <c r="C152" s="150" t="s">
        <v>1265</v>
      </c>
      <c r="D152" s="128">
        <v>7.263133788455771</v>
      </c>
      <c r="F152" s="128">
        <v>11.718930554164631</v>
      </c>
      <c r="G152" s="128">
        <v>2.3094010767585034</v>
      </c>
      <c r="H152" s="128">
        <v>7.263133788455771</v>
      </c>
    </row>
    <row r="154" spans="3:8" ht="12.75">
      <c r="C154" s="150" t="s">
        <v>1266</v>
      </c>
      <c r="D154" s="128">
        <v>3.6470088985864066</v>
      </c>
      <c r="F154" s="128">
        <v>6.534719639868756</v>
      </c>
      <c r="G154" s="128">
        <v>1.4197137766958015</v>
      </c>
      <c r="H154" s="128">
        <v>23.913687168477896</v>
      </c>
    </row>
    <row r="155" spans="1:10" ht="12.75">
      <c r="A155" s="144" t="s">
        <v>1255</v>
      </c>
      <c r="C155" s="145" t="s">
        <v>1256</v>
      </c>
      <c r="D155" s="145" t="s">
        <v>1257</v>
      </c>
      <c r="F155" s="145" t="s">
        <v>1258</v>
      </c>
      <c r="G155" s="145" t="s">
        <v>1259</v>
      </c>
      <c r="H155" s="145" t="s">
        <v>1260</v>
      </c>
      <c r="I155" s="146" t="s">
        <v>1261</v>
      </c>
      <c r="J155" s="145" t="s">
        <v>1262</v>
      </c>
    </row>
    <row r="156" spans="1:8" ht="12.75">
      <c r="A156" s="147" t="s">
        <v>1187</v>
      </c>
      <c r="C156" s="148">
        <v>251.61100000003353</v>
      </c>
      <c r="D156" s="128">
        <v>25830.125372827053</v>
      </c>
      <c r="F156" s="128">
        <v>18800</v>
      </c>
      <c r="G156" s="128">
        <v>18600</v>
      </c>
      <c r="H156" s="149" t="s">
        <v>1092</v>
      </c>
    </row>
    <row r="158" spans="4:8" ht="12.75">
      <c r="D158" s="128">
        <v>26288.41819486022</v>
      </c>
      <c r="F158" s="128">
        <v>18600</v>
      </c>
      <c r="G158" s="128">
        <v>18600</v>
      </c>
      <c r="H158" s="149" t="s">
        <v>1093</v>
      </c>
    </row>
    <row r="160" spans="4:8" ht="12.75">
      <c r="D160" s="128">
        <v>26034.253547757864</v>
      </c>
      <c r="F160" s="128">
        <v>18500</v>
      </c>
      <c r="G160" s="128">
        <v>18300</v>
      </c>
      <c r="H160" s="149" t="s">
        <v>1094</v>
      </c>
    </row>
    <row r="162" spans="1:10" ht="12.75">
      <c r="A162" s="144" t="s">
        <v>1263</v>
      </c>
      <c r="C162" s="150" t="s">
        <v>1264</v>
      </c>
      <c r="D162" s="128">
        <v>26050.932371815048</v>
      </c>
      <c r="F162" s="128">
        <v>18633.333333333332</v>
      </c>
      <c r="G162" s="128">
        <v>18500</v>
      </c>
      <c r="H162" s="128">
        <v>7484.92287929953</v>
      </c>
      <c r="I162" s="128">
        <v>-0.0001</v>
      </c>
      <c r="J162" s="128">
        <v>-0.0001</v>
      </c>
    </row>
    <row r="163" spans="1:8" ht="12.75">
      <c r="A163" s="127">
        <v>38392.782013888886</v>
      </c>
      <c r="C163" s="150" t="s">
        <v>1265</v>
      </c>
      <c r="D163" s="128">
        <v>229.60120875298483</v>
      </c>
      <c r="F163" s="128">
        <v>152.7525231651947</v>
      </c>
      <c r="G163" s="128">
        <v>173.20508075688772</v>
      </c>
      <c r="H163" s="128">
        <v>229.60120875298483</v>
      </c>
    </row>
    <row r="165" spans="3:8" ht="12.75">
      <c r="C165" s="150" t="s">
        <v>1266</v>
      </c>
      <c r="D165" s="128">
        <v>0.8813550527711412</v>
      </c>
      <c r="F165" s="128">
        <v>0.8197809829974672</v>
      </c>
      <c r="G165" s="128">
        <v>0.9362436797669607</v>
      </c>
      <c r="H165" s="128">
        <v>3.067516024620308</v>
      </c>
    </row>
    <row r="166" spans="1:10" ht="12.75">
      <c r="A166" s="144" t="s">
        <v>1255</v>
      </c>
      <c r="C166" s="145" t="s">
        <v>1256</v>
      </c>
      <c r="D166" s="145" t="s">
        <v>1257</v>
      </c>
      <c r="F166" s="145" t="s">
        <v>1258</v>
      </c>
      <c r="G166" s="145" t="s">
        <v>1259</v>
      </c>
      <c r="H166" s="145" t="s">
        <v>1260</v>
      </c>
      <c r="I166" s="146" t="s">
        <v>1261</v>
      </c>
      <c r="J166" s="145" t="s">
        <v>1262</v>
      </c>
    </row>
    <row r="167" spans="1:8" ht="12.75">
      <c r="A167" s="147" t="s">
        <v>1190</v>
      </c>
      <c r="C167" s="148">
        <v>257.6099999998696</v>
      </c>
      <c r="D167" s="128">
        <v>16994.47669699788</v>
      </c>
      <c r="F167" s="128">
        <v>10182.5</v>
      </c>
      <c r="G167" s="128">
        <v>9750</v>
      </c>
      <c r="H167" s="149" t="s">
        <v>1095</v>
      </c>
    </row>
    <row r="169" spans="4:8" ht="12.75">
      <c r="D169" s="128">
        <v>17229.64582851529</v>
      </c>
      <c r="F169" s="128">
        <v>10100</v>
      </c>
      <c r="G169" s="128">
        <v>9802.5</v>
      </c>
      <c r="H169" s="149" t="s">
        <v>1096</v>
      </c>
    </row>
    <row r="171" spans="4:8" ht="12.75">
      <c r="D171" s="128">
        <v>17484.973667293787</v>
      </c>
      <c r="F171" s="128">
        <v>10205</v>
      </c>
      <c r="G171" s="128">
        <v>9672.5</v>
      </c>
      <c r="H171" s="149" t="s">
        <v>1097</v>
      </c>
    </row>
    <row r="173" spans="1:10" ht="12.75">
      <c r="A173" s="144" t="s">
        <v>1263</v>
      </c>
      <c r="C173" s="150" t="s">
        <v>1264</v>
      </c>
      <c r="D173" s="128">
        <v>17236.36539760232</v>
      </c>
      <c r="F173" s="128">
        <v>10162.5</v>
      </c>
      <c r="G173" s="128">
        <v>9741.666666666666</v>
      </c>
      <c r="H173" s="128">
        <v>7284.282064268986</v>
      </c>
      <c r="I173" s="128">
        <v>-0.0001</v>
      </c>
      <c r="J173" s="128">
        <v>-0.0001</v>
      </c>
    </row>
    <row r="174" spans="1:8" ht="12.75">
      <c r="A174" s="127">
        <v>38392.78266203704</v>
      </c>
      <c r="C174" s="150" t="s">
        <v>1265</v>
      </c>
      <c r="D174" s="128">
        <v>245.31751654518953</v>
      </c>
      <c r="F174" s="128">
        <v>55.283360968739956</v>
      </c>
      <c r="G174" s="128">
        <v>65.39941386077808</v>
      </c>
      <c r="H174" s="128">
        <v>245.31751654518953</v>
      </c>
    </row>
    <row r="176" spans="3:8" ht="12.75">
      <c r="C176" s="150" t="s">
        <v>1266</v>
      </c>
      <c r="D176" s="128">
        <v>1.4232554885342281</v>
      </c>
      <c r="F176" s="128">
        <v>0.5439937118695197</v>
      </c>
      <c r="G176" s="128">
        <v>0.6713370114023414</v>
      </c>
      <c r="H176" s="128">
        <v>3.367765201577328</v>
      </c>
    </row>
    <row r="177" spans="1:10" ht="12.75">
      <c r="A177" s="144" t="s">
        <v>1255</v>
      </c>
      <c r="C177" s="145" t="s">
        <v>1256</v>
      </c>
      <c r="D177" s="145" t="s">
        <v>1257</v>
      </c>
      <c r="F177" s="145" t="s">
        <v>1258</v>
      </c>
      <c r="G177" s="145" t="s">
        <v>1259</v>
      </c>
      <c r="H177" s="145" t="s">
        <v>1260</v>
      </c>
      <c r="I177" s="146" t="s">
        <v>1261</v>
      </c>
      <c r="J177" s="145" t="s">
        <v>1262</v>
      </c>
    </row>
    <row r="178" spans="1:8" ht="12.75">
      <c r="A178" s="147" t="s">
        <v>1189</v>
      </c>
      <c r="C178" s="148">
        <v>259.9399999999441</v>
      </c>
      <c r="D178" s="128">
        <v>25516.483609855175</v>
      </c>
      <c r="F178" s="128">
        <v>15925</v>
      </c>
      <c r="G178" s="128">
        <v>16100</v>
      </c>
      <c r="H178" s="149" t="s">
        <v>1098</v>
      </c>
    </row>
    <row r="180" spans="4:8" ht="12.75">
      <c r="D180" s="128">
        <v>24848.963675796986</v>
      </c>
      <c r="F180" s="128">
        <v>16000</v>
      </c>
      <c r="G180" s="128">
        <v>16125</v>
      </c>
      <c r="H180" s="149" t="s">
        <v>1099</v>
      </c>
    </row>
    <row r="182" spans="4:8" ht="12.75">
      <c r="D182" s="128">
        <v>25003.154472470284</v>
      </c>
      <c r="F182" s="128">
        <v>15975</v>
      </c>
      <c r="G182" s="128">
        <v>16125</v>
      </c>
      <c r="H182" s="149" t="s">
        <v>1100</v>
      </c>
    </row>
    <row r="184" spans="1:10" ht="12.75">
      <c r="A184" s="144" t="s">
        <v>1263</v>
      </c>
      <c r="C184" s="150" t="s">
        <v>1264</v>
      </c>
      <c r="D184" s="128">
        <v>25122.86725270748</v>
      </c>
      <c r="F184" s="128">
        <v>15966.666666666668</v>
      </c>
      <c r="G184" s="128">
        <v>16116.666666666668</v>
      </c>
      <c r="H184" s="128">
        <v>9072.993038871004</v>
      </c>
      <c r="I184" s="128">
        <v>-0.0001</v>
      </c>
      <c r="J184" s="128">
        <v>-0.0001</v>
      </c>
    </row>
    <row r="185" spans="1:8" ht="12.75">
      <c r="A185" s="127">
        <v>38392.78333333333</v>
      </c>
      <c r="C185" s="150" t="s">
        <v>1265</v>
      </c>
      <c r="D185" s="128">
        <v>349.49116999614375</v>
      </c>
      <c r="F185" s="128">
        <v>38.188130791298676</v>
      </c>
      <c r="G185" s="128">
        <v>14.433756729740642</v>
      </c>
      <c r="H185" s="128">
        <v>349.49116999614375</v>
      </c>
    </row>
    <row r="187" spans="3:8" ht="12.75">
      <c r="C187" s="150" t="s">
        <v>1266</v>
      </c>
      <c r="D187" s="128">
        <v>1.39112771834783</v>
      </c>
      <c r="F187" s="128">
        <v>0.2391740968139792</v>
      </c>
      <c r="G187" s="128">
        <v>0.08955795282155517</v>
      </c>
      <c r="H187" s="128">
        <v>3.851994248191693</v>
      </c>
    </row>
    <row r="188" spans="1:10" ht="12.75">
      <c r="A188" s="144" t="s">
        <v>1255</v>
      </c>
      <c r="C188" s="145" t="s">
        <v>1256</v>
      </c>
      <c r="D188" s="145" t="s">
        <v>1257</v>
      </c>
      <c r="F188" s="145" t="s">
        <v>1258</v>
      </c>
      <c r="G188" s="145" t="s">
        <v>1259</v>
      </c>
      <c r="H188" s="145" t="s">
        <v>1260</v>
      </c>
      <c r="I188" s="146" t="s">
        <v>1261</v>
      </c>
      <c r="J188" s="145" t="s">
        <v>1262</v>
      </c>
    </row>
    <row r="189" spans="1:8" ht="12.75">
      <c r="A189" s="147" t="s">
        <v>1191</v>
      </c>
      <c r="C189" s="148">
        <v>285.2129999999888</v>
      </c>
      <c r="D189" s="128">
        <v>10838.461135581136</v>
      </c>
      <c r="F189" s="128">
        <v>9600</v>
      </c>
      <c r="G189" s="128">
        <v>9750</v>
      </c>
      <c r="H189" s="149" t="s">
        <v>1101</v>
      </c>
    </row>
    <row r="191" spans="4:8" ht="12.75">
      <c r="D191" s="128">
        <v>10820.40087993443</v>
      </c>
      <c r="F191" s="128">
        <v>9575</v>
      </c>
      <c r="G191" s="128">
        <v>9750</v>
      </c>
      <c r="H191" s="149" t="s">
        <v>1102</v>
      </c>
    </row>
    <row r="193" spans="4:8" ht="12.75">
      <c r="D193" s="128">
        <v>10872.412082314491</v>
      </c>
      <c r="F193" s="128">
        <v>9550</v>
      </c>
      <c r="G193" s="128">
        <v>9825</v>
      </c>
      <c r="H193" s="149" t="s">
        <v>1103</v>
      </c>
    </row>
    <row r="195" spans="1:10" ht="12.75">
      <c r="A195" s="144" t="s">
        <v>1263</v>
      </c>
      <c r="C195" s="150" t="s">
        <v>1264</v>
      </c>
      <c r="D195" s="128">
        <v>10843.758032610018</v>
      </c>
      <c r="F195" s="128">
        <v>9575</v>
      </c>
      <c r="G195" s="128">
        <v>9775</v>
      </c>
      <c r="H195" s="128">
        <v>1158.1869512005414</v>
      </c>
      <c r="I195" s="128">
        <v>-0.0001</v>
      </c>
      <c r="J195" s="128">
        <v>-0.0001</v>
      </c>
    </row>
    <row r="196" spans="1:8" ht="12.75">
      <c r="A196" s="127">
        <v>38392.7840162037</v>
      </c>
      <c r="C196" s="150" t="s">
        <v>1265</v>
      </c>
      <c r="D196" s="128">
        <v>26.407084880323833</v>
      </c>
      <c r="F196" s="128">
        <v>25</v>
      </c>
      <c r="G196" s="128">
        <v>43.30127018922193</v>
      </c>
      <c r="H196" s="128">
        <v>26.407084880323833</v>
      </c>
    </row>
    <row r="198" spans="3:8" ht="12.75">
      <c r="C198" s="150" t="s">
        <v>1266</v>
      </c>
      <c r="D198" s="128">
        <v>0.24352336893640397</v>
      </c>
      <c r="F198" s="128">
        <v>0.26109660574412535</v>
      </c>
      <c r="G198" s="128">
        <v>0.44297974618129854</v>
      </c>
      <c r="H198" s="128">
        <v>2.280036470187395</v>
      </c>
    </row>
    <row r="199" spans="1:10" ht="12.75">
      <c r="A199" s="144" t="s">
        <v>1255</v>
      </c>
      <c r="C199" s="145" t="s">
        <v>1256</v>
      </c>
      <c r="D199" s="145" t="s">
        <v>1257</v>
      </c>
      <c r="F199" s="145" t="s">
        <v>1258</v>
      </c>
      <c r="G199" s="145" t="s">
        <v>1259</v>
      </c>
      <c r="H199" s="145" t="s">
        <v>1260</v>
      </c>
      <c r="I199" s="146" t="s">
        <v>1261</v>
      </c>
      <c r="J199" s="145" t="s">
        <v>1262</v>
      </c>
    </row>
    <row r="200" spans="1:8" ht="12.75">
      <c r="A200" s="147" t="s">
        <v>1187</v>
      </c>
      <c r="C200" s="148">
        <v>288.1579999998212</v>
      </c>
      <c r="D200" s="128">
        <v>4318.621193155646</v>
      </c>
      <c r="F200" s="128">
        <v>3470</v>
      </c>
      <c r="G200" s="128">
        <v>3180</v>
      </c>
      <c r="H200" s="149" t="s">
        <v>1104</v>
      </c>
    </row>
    <row r="202" spans="4:8" ht="12.75">
      <c r="D202" s="128">
        <v>4338.627969235182</v>
      </c>
      <c r="F202" s="128">
        <v>3470</v>
      </c>
      <c r="G202" s="128">
        <v>3180</v>
      </c>
      <c r="H202" s="149" t="s">
        <v>1105</v>
      </c>
    </row>
    <row r="204" spans="4:8" ht="12.75">
      <c r="D204" s="128">
        <v>4177.387988358736</v>
      </c>
      <c r="F204" s="128">
        <v>3470</v>
      </c>
      <c r="G204" s="128">
        <v>3180</v>
      </c>
      <c r="H204" s="149" t="s">
        <v>1106</v>
      </c>
    </row>
    <row r="206" spans="1:10" ht="12.75">
      <c r="A206" s="144" t="s">
        <v>1263</v>
      </c>
      <c r="C206" s="150" t="s">
        <v>1264</v>
      </c>
      <c r="D206" s="128">
        <v>4278.212383583188</v>
      </c>
      <c r="F206" s="128">
        <v>3470</v>
      </c>
      <c r="G206" s="128">
        <v>3180</v>
      </c>
      <c r="H206" s="128">
        <v>955.457958804427</v>
      </c>
      <c r="I206" s="128">
        <v>-0.0001</v>
      </c>
      <c r="J206" s="128">
        <v>-0.0001</v>
      </c>
    </row>
    <row r="207" spans="1:8" ht="12.75">
      <c r="A207" s="127">
        <v>38392.78443287037</v>
      </c>
      <c r="C207" s="150" t="s">
        <v>1265</v>
      </c>
      <c r="D207" s="128">
        <v>87.88763722252726</v>
      </c>
      <c r="H207" s="128">
        <v>87.88763722252726</v>
      </c>
    </row>
    <row r="209" spans="3:8" ht="12.75">
      <c r="C209" s="150" t="s">
        <v>1266</v>
      </c>
      <c r="D209" s="128">
        <v>2.054307485055652</v>
      </c>
      <c r="F209" s="128">
        <v>0</v>
      </c>
      <c r="G209" s="128">
        <v>0</v>
      </c>
      <c r="H209" s="128">
        <v>9.198482927757686</v>
      </c>
    </row>
    <row r="210" spans="1:10" ht="12.75">
      <c r="A210" s="144" t="s">
        <v>1255</v>
      </c>
      <c r="C210" s="145" t="s">
        <v>1256</v>
      </c>
      <c r="D210" s="145" t="s">
        <v>1257</v>
      </c>
      <c r="F210" s="145" t="s">
        <v>1258</v>
      </c>
      <c r="G210" s="145" t="s">
        <v>1259</v>
      </c>
      <c r="H210" s="145" t="s">
        <v>1260</v>
      </c>
      <c r="I210" s="146" t="s">
        <v>1261</v>
      </c>
      <c r="J210" s="145" t="s">
        <v>1262</v>
      </c>
    </row>
    <row r="211" spans="1:8" ht="12.75">
      <c r="A211" s="147" t="s">
        <v>1188</v>
      </c>
      <c r="C211" s="148">
        <v>334.94100000010803</v>
      </c>
      <c r="D211" s="128">
        <v>29622.843735188246</v>
      </c>
      <c r="F211" s="128">
        <v>29000</v>
      </c>
      <c r="G211" s="128">
        <v>28600</v>
      </c>
      <c r="H211" s="149" t="s">
        <v>1107</v>
      </c>
    </row>
    <row r="213" spans="4:8" ht="12.75">
      <c r="D213" s="128">
        <v>29548.29983174801</v>
      </c>
      <c r="F213" s="128">
        <v>29100</v>
      </c>
      <c r="G213" s="128">
        <v>28300</v>
      </c>
      <c r="H213" s="149" t="s">
        <v>1108</v>
      </c>
    </row>
    <row r="215" spans="4:8" ht="12.75">
      <c r="D215" s="128">
        <v>29300</v>
      </c>
      <c r="F215" s="128">
        <v>29400</v>
      </c>
      <c r="G215" s="128">
        <v>28400</v>
      </c>
      <c r="H215" s="149" t="s">
        <v>1109</v>
      </c>
    </row>
    <row r="217" spans="1:10" ht="12.75">
      <c r="A217" s="144" t="s">
        <v>1263</v>
      </c>
      <c r="C217" s="150" t="s">
        <v>1264</v>
      </c>
      <c r="D217" s="128">
        <v>29490.381188978754</v>
      </c>
      <c r="F217" s="128">
        <v>29166.666666666664</v>
      </c>
      <c r="G217" s="128">
        <v>28433.333333333336</v>
      </c>
      <c r="H217" s="128">
        <v>829.1199277174903</v>
      </c>
      <c r="I217" s="128">
        <v>-0.0001</v>
      </c>
      <c r="J217" s="128">
        <v>-0.0001</v>
      </c>
    </row>
    <row r="218" spans="1:8" ht="12.75">
      <c r="A218" s="127">
        <v>38392.784907407404</v>
      </c>
      <c r="C218" s="150" t="s">
        <v>1265</v>
      </c>
      <c r="D218" s="128">
        <v>169.03534015920349</v>
      </c>
      <c r="F218" s="128">
        <v>208.16659994661327</v>
      </c>
      <c r="G218" s="128">
        <v>152.7525231651947</v>
      </c>
      <c r="H218" s="128">
        <v>169.03534015920349</v>
      </c>
    </row>
    <row r="220" spans="3:8" ht="12.75">
      <c r="C220" s="150" t="s">
        <v>1266</v>
      </c>
      <c r="D220" s="128">
        <v>0.5731880475738848</v>
      </c>
      <c r="F220" s="128">
        <v>0.713714056959817</v>
      </c>
      <c r="G220" s="128">
        <v>0.5372304448951748</v>
      </c>
      <c r="H220" s="128">
        <v>20.38732088185916</v>
      </c>
    </row>
    <row r="221" spans="1:10" ht="12.75">
      <c r="A221" s="144" t="s">
        <v>1255</v>
      </c>
      <c r="C221" s="145" t="s">
        <v>1256</v>
      </c>
      <c r="D221" s="145" t="s">
        <v>1257</v>
      </c>
      <c r="F221" s="145" t="s">
        <v>1258</v>
      </c>
      <c r="G221" s="145" t="s">
        <v>1259</v>
      </c>
      <c r="H221" s="145" t="s">
        <v>1260</v>
      </c>
      <c r="I221" s="146" t="s">
        <v>1261</v>
      </c>
      <c r="J221" s="145" t="s">
        <v>1262</v>
      </c>
    </row>
    <row r="222" spans="1:8" ht="12.75">
      <c r="A222" s="147" t="s">
        <v>1192</v>
      </c>
      <c r="C222" s="148">
        <v>393.36599999992177</v>
      </c>
      <c r="D222" s="128">
        <v>23299.53897291422</v>
      </c>
      <c r="F222" s="128">
        <v>7800</v>
      </c>
      <c r="G222" s="128">
        <v>7800</v>
      </c>
      <c r="H222" s="149" t="s">
        <v>1110</v>
      </c>
    </row>
    <row r="224" spans="4:8" ht="12.75">
      <c r="D224" s="128">
        <v>23576.65793517232</v>
      </c>
      <c r="F224" s="128">
        <v>7900</v>
      </c>
      <c r="G224" s="128">
        <v>7800</v>
      </c>
      <c r="H224" s="149" t="s">
        <v>1111</v>
      </c>
    </row>
    <row r="226" spans="4:8" ht="12.75">
      <c r="D226" s="128">
        <v>22678.14431589842</v>
      </c>
      <c r="F226" s="128">
        <v>7800</v>
      </c>
      <c r="G226" s="128">
        <v>7900</v>
      </c>
      <c r="H226" s="149" t="s">
        <v>1112</v>
      </c>
    </row>
    <row r="228" spans="1:10" ht="12.75">
      <c r="A228" s="144" t="s">
        <v>1263</v>
      </c>
      <c r="C228" s="150" t="s">
        <v>1264</v>
      </c>
      <c r="D228" s="128">
        <v>23184.780407994986</v>
      </c>
      <c r="F228" s="128">
        <v>7833.333333333334</v>
      </c>
      <c r="G228" s="128">
        <v>7833.333333333334</v>
      </c>
      <c r="H228" s="128">
        <v>15351.447074661653</v>
      </c>
      <c r="I228" s="128">
        <v>-0.0001</v>
      </c>
      <c r="J228" s="128">
        <v>-0.0001</v>
      </c>
    </row>
    <row r="229" spans="1:8" ht="12.75">
      <c r="A229" s="127">
        <v>38392.78538194444</v>
      </c>
      <c r="C229" s="150" t="s">
        <v>1265</v>
      </c>
      <c r="D229" s="128">
        <v>460.1182751989294</v>
      </c>
      <c r="F229" s="128">
        <v>57.73502691896257</v>
      </c>
      <c r="G229" s="128">
        <v>57.73502691896257</v>
      </c>
      <c r="H229" s="128">
        <v>460.1182751989294</v>
      </c>
    </row>
    <row r="231" spans="3:8" ht="12.75">
      <c r="C231" s="150" t="s">
        <v>1266</v>
      </c>
      <c r="D231" s="128">
        <v>1.9845703392569691</v>
      </c>
      <c r="F231" s="128">
        <v>0.73704289683782</v>
      </c>
      <c r="G231" s="128">
        <v>0.73704289683782</v>
      </c>
      <c r="H231" s="128">
        <v>2.9972306386567173</v>
      </c>
    </row>
    <row r="232" spans="1:10" ht="12.75">
      <c r="A232" s="144" t="s">
        <v>1255</v>
      </c>
      <c r="C232" s="145" t="s">
        <v>1256</v>
      </c>
      <c r="D232" s="145" t="s">
        <v>1257</v>
      </c>
      <c r="F232" s="145" t="s">
        <v>1258</v>
      </c>
      <c r="G232" s="145" t="s">
        <v>1259</v>
      </c>
      <c r="H232" s="145" t="s">
        <v>1260</v>
      </c>
      <c r="I232" s="146" t="s">
        <v>1261</v>
      </c>
      <c r="J232" s="145" t="s">
        <v>1262</v>
      </c>
    </row>
    <row r="233" spans="1:8" ht="12.75">
      <c r="A233" s="147" t="s">
        <v>1186</v>
      </c>
      <c r="C233" s="148">
        <v>396.15199999976903</v>
      </c>
      <c r="D233" s="128">
        <v>81611.34696006775</v>
      </c>
      <c r="F233" s="128">
        <v>75600</v>
      </c>
      <c r="G233" s="128">
        <v>75400</v>
      </c>
      <c r="H233" s="149" t="s">
        <v>1113</v>
      </c>
    </row>
    <row r="235" spans="4:8" ht="12.75">
      <c r="D235" s="128">
        <v>80792.40544998646</v>
      </c>
      <c r="F235" s="128">
        <v>74600</v>
      </c>
      <c r="G235" s="128">
        <v>75200</v>
      </c>
      <c r="H235" s="149" t="s">
        <v>1114</v>
      </c>
    </row>
    <row r="237" spans="4:8" ht="12.75">
      <c r="D237" s="128">
        <v>80661.94289410114</v>
      </c>
      <c r="F237" s="128">
        <v>74700</v>
      </c>
      <c r="G237" s="128">
        <v>74800</v>
      </c>
      <c r="H237" s="149" t="s">
        <v>896</v>
      </c>
    </row>
    <row r="239" spans="1:10" ht="12.75">
      <c r="A239" s="144" t="s">
        <v>1263</v>
      </c>
      <c r="C239" s="150" t="s">
        <v>1264</v>
      </c>
      <c r="D239" s="128">
        <v>81021.89843471845</v>
      </c>
      <c r="F239" s="128">
        <v>74966.66666666667</v>
      </c>
      <c r="G239" s="128">
        <v>75133.33333333333</v>
      </c>
      <c r="H239" s="128">
        <v>5972.790230200019</v>
      </c>
      <c r="I239" s="128">
        <v>-0.0001</v>
      </c>
      <c r="J239" s="128">
        <v>-0.0001</v>
      </c>
    </row>
    <row r="240" spans="1:8" ht="12.75">
      <c r="A240" s="127">
        <v>38392.785844907405</v>
      </c>
      <c r="C240" s="150" t="s">
        <v>1265</v>
      </c>
      <c r="D240" s="128">
        <v>514.6283053312478</v>
      </c>
      <c r="F240" s="128">
        <v>550.7570547286101</v>
      </c>
      <c r="G240" s="128">
        <v>305.5050463303894</v>
      </c>
      <c r="H240" s="128">
        <v>514.6283053312478</v>
      </c>
    </row>
    <row r="242" spans="3:8" ht="12.75">
      <c r="C242" s="150" t="s">
        <v>1266</v>
      </c>
      <c r="D242" s="128">
        <v>0.6351718674500055</v>
      </c>
      <c r="F242" s="128">
        <v>0.7346692593089508</v>
      </c>
      <c r="G242" s="128">
        <v>0.40661718677514125</v>
      </c>
      <c r="H242" s="128">
        <v>8.616212615824844</v>
      </c>
    </row>
    <row r="243" spans="1:10" ht="12.75">
      <c r="A243" s="144" t="s">
        <v>1255</v>
      </c>
      <c r="C243" s="145" t="s">
        <v>1256</v>
      </c>
      <c r="D243" s="145" t="s">
        <v>1257</v>
      </c>
      <c r="F243" s="145" t="s">
        <v>1258</v>
      </c>
      <c r="G243" s="145" t="s">
        <v>1259</v>
      </c>
      <c r="H243" s="145" t="s">
        <v>1260</v>
      </c>
      <c r="I243" s="146" t="s">
        <v>1261</v>
      </c>
      <c r="J243" s="145" t="s">
        <v>1262</v>
      </c>
    </row>
    <row r="244" spans="1:8" ht="12.75">
      <c r="A244" s="147" t="s">
        <v>1193</v>
      </c>
      <c r="C244" s="148">
        <v>589.5920000001788</v>
      </c>
      <c r="D244" s="128">
        <v>9531.21043112874</v>
      </c>
      <c r="F244" s="128">
        <v>1940</v>
      </c>
      <c r="G244" s="128">
        <v>2020.0000000018626</v>
      </c>
      <c r="H244" s="149" t="s">
        <v>897</v>
      </c>
    </row>
    <row r="246" spans="4:8" ht="12.75">
      <c r="D246" s="128">
        <v>9139.7339694947</v>
      </c>
      <c r="F246" s="128">
        <v>1960</v>
      </c>
      <c r="G246" s="128">
        <v>2000</v>
      </c>
      <c r="H246" s="149" t="s">
        <v>898</v>
      </c>
    </row>
    <row r="248" spans="4:8" ht="12.75">
      <c r="D248" s="128">
        <v>9288.144491553307</v>
      </c>
      <c r="F248" s="128">
        <v>1960</v>
      </c>
      <c r="G248" s="128">
        <v>1979.9999999981374</v>
      </c>
      <c r="H248" s="149" t="s">
        <v>899</v>
      </c>
    </row>
    <row r="250" spans="1:10" ht="12.75">
      <c r="A250" s="144" t="s">
        <v>1263</v>
      </c>
      <c r="C250" s="150" t="s">
        <v>1264</v>
      </c>
      <c r="D250" s="128">
        <v>9319.69629739225</v>
      </c>
      <c r="F250" s="128">
        <v>1953.3333333333335</v>
      </c>
      <c r="G250" s="128">
        <v>2000</v>
      </c>
      <c r="H250" s="128">
        <v>7338.362964058915</v>
      </c>
      <c r="I250" s="128">
        <v>-0.0001</v>
      </c>
      <c r="J250" s="128">
        <v>-0.0001</v>
      </c>
    </row>
    <row r="251" spans="1:8" ht="12.75">
      <c r="A251" s="127">
        <v>38392.78634259259</v>
      </c>
      <c r="C251" s="150" t="s">
        <v>1265</v>
      </c>
      <c r="D251" s="128">
        <v>197.63626272061828</v>
      </c>
      <c r="F251" s="128">
        <v>11.547005383792516</v>
      </c>
      <c r="G251" s="128">
        <v>20.000000001867612</v>
      </c>
      <c r="H251" s="128">
        <v>197.63626272061828</v>
      </c>
    </row>
    <row r="253" spans="3:8" ht="12.75">
      <c r="C253" s="150" t="s">
        <v>1266</v>
      </c>
      <c r="D253" s="128">
        <v>2.1206298618970987</v>
      </c>
      <c r="F253" s="128">
        <v>0.5911436203306749</v>
      </c>
      <c r="G253" s="128">
        <v>1.0000000000933804</v>
      </c>
      <c r="H253" s="128">
        <v>2.693192796384984</v>
      </c>
    </row>
    <row r="254" spans="1:10" ht="12.75">
      <c r="A254" s="144" t="s">
        <v>1255</v>
      </c>
      <c r="C254" s="145" t="s">
        <v>1256</v>
      </c>
      <c r="D254" s="145" t="s">
        <v>1257</v>
      </c>
      <c r="F254" s="145" t="s">
        <v>1258</v>
      </c>
      <c r="G254" s="145" t="s">
        <v>1259</v>
      </c>
      <c r="H254" s="145" t="s">
        <v>1260</v>
      </c>
      <c r="I254" s="146" t="s">
        <v>1261</v>
      </c>
      <c r="J254" s="145" t="s">
        <v>1262</v>
      </c>
    </row>
    <row r="255" spans="1:8" ht="12.75">
      <c r="A255" s="147" t="s">
        <v>1194</v>
      </c>
      <c r="C255" s="148">
        <v>766.4900000002235</v>
      </c>
      <c r="D255" s="128">
        <v>1651.0735479462892</v>
      </c>
      <c r="F255" s="128">
        <v>1586</v>
      </c>
      <c r="G255" s="128">
        <v>1606</v>
      </c>
      <c r="H255" s="149" t="s">
        <v>900</v>
      </c>
    </row>
    <row r="257" spans="4:8" ht="12.75">
      <c r="D257" s="128">
        <v>1693.1929174922407</v>
      </c>
      <c r="F257" s="128">
        <v>1554</v>
      </c>
      <c r="G257" s="128">
        <v>1606</v>
      </c>
      <c r="H257" s="149" t="s">
        <v>901</v>
      </c>
    </row>
    <row r="259" spans="4:8" ht="12.75">
      <c r="D259" s="128">
        <v>1772.2433865852654</v>
      </c>
      <c r="F259" s="128">
        <v>1488</v>
      </c>
      <c r="G259" s="128">
        <v>1626.9999999981374</v>
      </c>
      <c r="H259" s="149" t="s">
        <v>902</v>
      </c>
    </row>
    <row r="261" spans="1:10" ht="12.75">
      <c r="A261" s="144" t="s">
        <v>1263</v>
      </c>
      <c r="C261" s="150" t="s">
        <v>1264</v>
      </c>
      <c r="D261" s="128">
        <v>1705.5032840079316</v>
      </c>
      <c r="F261" s="128">
        <v>1542.6666666666665</v>
      </c>
      <c r="G261" s="128">
        <v>1612.9999999993793</v>
      </c>
      <c r="H261" s="128">
        <v>126.29759295134374</v>
      </c>
      <c r="I261" s="128">
        <v>-0.0001</v>
      </c>
      <c r="J261" s="128">
        <v>-0.0001</v>
      </c>
    </row>
    <row r="262" spans="1:8" ht="12.75">
      <c r="A262" s="127">
        <v>38392.786840277775</v>
      </c>
      <c r="C262" s="150" t="s">
        <v>1265</v>
      </c>
      <c r="D262" s="128">
        <v>61.51578083518238</v>
      </c>
      <c r="F262" s="128">
        <v>49.973326218427104</v>
      </c>
      <c r="G262" s="128">
        <v>12.124355651900599</v>
      </c>
      <c r="H262" s="128">
        <v>61.51578083518238</v>
      </c>
    </row>
    <row r="264" spans="3:8" ht="12.75">
      <c r="C264" s="150" t="s">
        <v>1266</v>
      </c>
      <c r="D264" s="128">
        <v>3.606898996442877</v>
      </c>
      <c r="F264" s="128">
        <v>3.23941181191187</v>
      </c>
      <c r="G264" s="128">
        <v>0.7516649505210949</v>
      </c>
      <c r="H264" s="128">
        <v>48.70700968852304</v>
      </c>
    </row>
    <row r="265" spans="1:16" ht="12.75">
      <c r="A265" s="138" t="s">
        <v>1140</v>
      </c>
      <c r="B265" s="133" t="s">
        <v>1254</v>
      </c>
      <c r="D265" s="138" t="s">
        <v>1141</v>
      </c>
      <c r="E265" s="133" t="s">
        <v>1142</v>
      </c>
      <c r="F265" s="134" t="s">
        <v>1268</v>
      </c>
      <c r="G265" s="139" t="s">
        <v>1144</v>
      </c>
      <c r="H265" s="140">
        <v>1</v>
      </c>
      <c r="I265" s="141" t="s">
        <v>1145</v>
      </c>
      <c r="J265" s="140">
        <v>3</v>
      </c>
      <c r="K265" s="139" t="s">
        <v>1146</v>
      </c>
      <c r="L265" s="142">
        <v>1</v>
      </c>
      <c r="M265" s="139" t="s">
        <v>1147</v>
      </c>
      <c r="N265" s="143">
        <v>1</v>
      </c>
      <c r="O265" s="139" t="s">
        <v>1148</v>
      </c>
      <c r="P265" s="143">
        <v>1</v>
      </c>
    </row>
    <row r="267" spans="1:10" ht="12.75">
      <c r="A267" s="144" t="s">
        <v>1255</v>
      </c>
      <c r="C267" s="145" t="s">
        <v>1256</v>
      </c>
      <c r="D267" s="145" t="s">
        <v>1257</v>
      </c>
      <c r="F267" s="145" t="s">
        <v>1258</v>
      </c>
      <c r="G267" s="145" t="s">
        <v>1259</v>
      </c>
      <c r="H267" s="145" t="s">
        <v>1260</v>
      </c>
      <c r="I267" s="146" t="s">
        <v>1261</v>
      </c>
      <c r="J267" s="145" t="s">
        <v>1262</v>
      </c>
    </row>
    <row r="268" spans="1:8" ht="12.75">
      <c r="A268" s="147" t="s">
        <v>1171</v>
      </c>
      <c r="C268" s="148">
        <v>178.2290000000503</v>
      </c>
      <c r="D268" s="128">
        <v>256.6507493061945</v>
      </c>
      <c r="F268" s="128">
        <v>208.00000000023283</v>
      </c>
      <c r="G268" s="128">
        <v>241.99999999976717</v>
      </c>
      <c r="H268" s="149" t="s">
        <v>903</v>
      </c>
    </row>
    <row r="270" spans="4:8" ht="12.75">
      <c r="D270" s="128">
        <v>250.86003278917633</v>
      </c>
      <c r="F270" s="128">
        <v>240.00000000023283</v>
      </c>
      <c r="G270" s="128">
        <v>224.00000000023283</v>
      </c>
      <c r="H270" s="149" t="s">
        <v>904</v>
      </c>
    </row>
    <row r="272" spans="4:8" ht="12.75">
      <c r="D272" s="128">
        <v>258.19492774270475</v>
      </c>
      <c r="F272" s="128">
        <v>228</v>
      </c>
      <c r="G272" s="128">
        <v>246</v>
      </c>
      <c r="H272" s="149" t="s">
        <v>905</v>
      </c>
    </row>
    <row r="274" spans="1:8" ht="12.75">
      <c r="A274" s="144" t="s">
        <v>1263</v>
      </c>
      <c r="C274" s="150" t="s">
        <v>1264</v>
      </c>
      <c r="D274" s="128">
        <v>255.23523661269184</v>
      </c>
      <c r="F274" s="128">
        <v>225.33333333348855</v>
      </c>
      <c r="G274" s="128">
        <v>237.33333333333331</v>
      </c>
      <c r="H274" s="128">
        <v>22.304137916173087</v>
      </c>
    </row>
    <row r="275" spans="1:8" ht="12.75">
      <c r="A275" s="127">
        <v>38392.78912037037</v>
      </c>
      <c r="C275" s="150" t="s">
        <v>1265</v>
      </c>
      <c r="D275" s="128">
        <v>3.866901619375617</v>
      </c>
      <c r="F275" s="128">
        <v>16.165807537289933</v>
      </c>
      <c r="G275" s="128">
        <v>11.718930553985553</v>
      </c>
      <c r="H275" s="128">
        <v>3.866901619375617</v>
      </c>
    </row>
    <row r="277" spans="3:8" ht="12.75">
      <c r="C277" s="150" t="s">
        <v>1266</v>
      </c>
      <c r="D277" s="128">
        <v>1.515034393641921</v>
      </c>
      <c r="F277" s="128">
        <v>7.174174942579349</v>
      </c>
      <c r="G277" s="128">
        <v>4.937751637915262</v>
      </c>
      <c r="H277" s="128">
        <v>17.337148980645715</v>
      </c>
    </row>
    <row r="278" spans="1:10" ht="12.75">
      <c r="A278" s="144" t="s">
        <v>1255</v>
      </c>
      <c r="C278" s="145" t="s">
        <v>1256</v>
      </c>
      <c r="D278" s="145" t="s">
        <v>1257</v>
      </c>
      <c r="F278" s="145" t="s">
        <v>1258</v>
      </c>
      <c r="G278" s="145" t="s">
        <v>1259</v>
      </c>
      <c r="H278" s="145" t="s">
        <v>1260</v>
      </c>
      <c r="I278" s="146" t="s">
        <v>1261</v>
      </c>
      <c r="J278" s="145" t="s">
        <v>1262</v>
      </c>
    </row>
    <row r="279" spans="1:8" ht="12.75">
      <c r="A279" s="147" t="s">
        <v>1187</v>
      </c>
      <c r="C279" s="148">
        <v>251.61100000003353</v>
      </c>
      <c r="D279" s="128">
        <v>4676788.102523804</v>
      </c>
      <c r="F279" s="128">
        <v>34100</v>
      </c>
      <c r="G279" s="128">
        <v>26600</v>
      </c>
      <c r="H279" s="149" t="s">
        <v>906</v>
      </c>
    </row>
    <row r="281" spans="4:8" ht="12.75">
      <c r="D281" s="128">
        <v>4737359.009849548</v>
      </c>
      <c r="F281" s="128">
        <v>36100</v>
      </c>
      <c r="G281" s="128">
        <v>26600</v>
      </c>
      <c r="H281" s="149" t="s">
        <v>907</v>
      </c>
    </row>
    <row r="283" spans="4:8" ht="12.75">
      <c r="D283" s="128">
        <v>4697633.172988892</v>
      </c>
      <c r="F283" s="128">
        <v>36600</v>
      </c>
      <c r="G283" s="128">
        <v>26900</v>
      </c>
      <c r="H283" s="149" t="s">
        <v>908</v>
      </c>
    </row>
    <row r="285" spans="1:10" ht="12.75">
      <c r="A285" s="144" t="s">
        <v>1263</v>
      </c>
      <c r="C285" s="150" t="s">
        <v>1264</v>
      </c>
      <c r="D285" s="128">
        <v>4703926.761787415</v>
      </c>
      <c r="F285" s="128">
        <v>35600</v>
      </c>
      <c r="G285" s="128">
        <v>26700</v>
      </c>
      <c r="H285" s="128">
        <v>4672820.628162004</v>
      </c>
      <c r="I285" s="128">
        <v>-0.0001</v>
      </c>
      <c r="J285" s="128">
        <v>-0.0001</v>
      </c>
    </row>
    <row r="286" spans="1:8" ht="12.75">
      <c r="A286" s="127">
        <v>38392.78962962963</v>
      </c>
      <c r="C286" s="150" t="s">
        <v>1265</v>
      </c>
      <c r="D286" s="128">
        <v>30771.99454937341</v>
      </c>
      <c r="F286" s="128">
        <v>1322.8756555322952</v>
      </c>
      <c r="G286" s="128">
        <v>173.20508075688772</v>
      </c>
      <c r="H286" s="128">
        <v>30771.99454937341</v>
      </c>
    </row>
    <row r="288" spans="3:8" ht="12.75">
      <c r="C288" s="150" t="s">
        <v>1266</v>
      </c>
      <c r="D288" s="128">
        <v>0.6541767358997008</v>
      </c>
      <c r="F288" s="128">
        <v>3.7159428526188067</v>
      </c>
      <c r="G288" s="128">
        <v>0.648708167628793</v>
      </c>
      <c r="H288" s="128">
        <v>0.6585314737723452</v>
      </c>
    </row>
    <row r="289" spans="1:10" ht="12.75">
      <c r="A289" s="144" t="s">
        <v>1255</v>
      </c>
      <c r="C289" s="145" t="s">
        <v>1256</v>
      </c>
      <c r="D289" s="145" t="s">
        <v>1257</v>
      </c>
      <c r="F289" s="145" t="s">
        <v>1258</v>
      </c>
      <c r="G289" s="145" t="s">
        <v>1259</v>
      </c>
      <c r="H289" s="145" t="s">
        <v>1260</v>
      </c>
      <c r="I289" s="146" t="s">
        <v>1261</v>
      </c>
      <c r="J289" s="145" t="s">
        <v>1262</v>
      </c>
    </row>
    <row r="290" spans="1:8" ht="12.75">
      <c r="A290" s="147" t="s">
        <v>1190</v>
      </c>
      <c r="C290" s="148">
        <v>257.6099999998696</v>
      </c>
      <c r="D290" s="128">
        <v>463178.97505521774</v>
      </c>
      <c r="F290" s="128">
        <v>16227.499999985099</v>
      </c>
      <c r="G290" s="128">
        <v>12837.5</v>
      </c>
      <c r="H290" s="149" t="s">
        <v>909</v>
      </c>
    </row>
    <row r="292" spans="4:8" ht="12.75">
      <c r="D292" s="128">
        <v>462516.00241041183</v>
      </c>
      <c r="F292" s="128">
        <v>15795</v>
      </c>
      <c r="G292" s="128">
        <v>12080</v>
      </c>
      <c r="H292" s="149" t="s">
        <v>910</v>
      </c>
    </row>
    <row r="294" spans="4:8" ht="12.75">
      <c r="D294" s="128">
        <v>480525.41006088257</v>
      </c>
      <c r="F294" s="128">
        <v>15962.5</v>
      </c>
      <c r="G294" s="128">
        <v>12577.5</v>
      </c>
      <c r="H294" s="149" t="s">
        <v>911</v>
      </c>
    </row>
    <row r="296" spans="1:10" ht="12.75">
      <c r="A296" s="144" t="s">
        <v>1263</v>
      </c>
      <c r="C296" s="150" t="s">
        <v>1264</v>
      </c>
      <c r="D296" s="128">
        <v>468740.1291755041</v>
      </c>
      <c r="F296" s="128">
        <v>15994.999999995034</v>
      </c>
      <c r="G296" s="128">
        <v>12498.333333333332</v>
      </c>
      <c r="H296" s="128">
        <v>454493.4625088399</v>
      </c>
      <c r="I296" s="128">
        <v>-0.0001</v>
      </c>
      <c r="J296" s="128">
        <v>-0.0001</v>
      </c>
    </row>
    <row r="297" spans="1:8" ht="12.75">
      <c r="A297" s="127">
        <v>38392.79027777778</v>
      </c>
      <c r="C297" s="150" t="s">
        <v>1265</v>
      </c>
      <c r="D297" s="128">
        <v>10211.73429650144</v>
      </c>
      <c r="F297" s="128">
        <v>218.0739553374986</v>
      </c>
      <c r="G297" s="128">
        <v>384.90529138131285</v>
      </c>
      <c r="H297" s="128">
        <v>10211.73429650144</v>
      </c>
    </row>
    <row r="299" spans="3:8" ht="12.75">
      <c r="C299" s="150" t="s">
        <v>1266</v>
      </c>
      <c r="D299" s="128">
        <v>2.1785491919506637</v>
      </c>
      <c r="F299" s="128">
        <v>1.3633882796971946</v>
      </c>
      <c r="G299" s="128">
        <v>3.07965295144403</v>
      </c>
      <c r="H299" s="128">
        <v>2.2468385441964025</v>
      </c>
    </row>
    <row r="300" spans="1:10" ht="12.75">
      <c r="A300" s="144" t="s">
        <v>1255</v>
      </c>
      <c r="C300" s="145" t="s">
        <v>1256</v>
      </c>
      <c r="D300" s="145" t="s">
        <v>1257</v>
      </c>
      <c r="F300" s="145" t="s">
        <v>1258</v>
      </c>
      <c r="G300" s="145" t="s">
        <v>1259</v>
      </c>
      <c r="H300" s="145" t="s">
        <v>1260</v>
      </c>
      <c r="I300" s="146" t="s">
        <v>1261</v>
      </c>
      <c r="J300" s="145" t="s">
        <v>1262</v>
      </c>
    </row>
    <row r="301" spans="1:8" ht="12.75">
      <c r="A301" s="147" t="s">
        <v>1189</v>
      </c>
      <c r="C301" s="148">
        <v>259.9399999999441</v>
      </c>
      <c r="D301" s="128">
        <v>4613890.122703552</v>
      </c>
      <c r="F301" s="128">
        <v>29925</v>
      </c>
      <c r="G301" s="128">
        <v>25875</v>
      </c>
      <c r="H301" s="149" t="s">
        <v>912</v>
      </c>
    </row>
    <row r="303" spans="4:8" ht="12.75">
      <c r="D303" s="128">
        <v>4563128.897911072</v>
      </c>
      <c r="F303" s="128">
        <v>30675</v>
      </c>
      <c r="G303" s="128">
        <v>25500</v>
      </c>
      <c r="H303" s="149" t="s">
        <v>913</v>
      </c>
    </row>
    <row r="305" spans="4:8" ht="12.75">
      <c r="D305" s="128">
        <v>4693072.386001587</v>
      </c>
      <c r="F305" s="128">
        <v>30375</v>
      </c>
      <c r="G305" s="128">
        <v>25475</v>
      </c>
      <c r="H305" s="149" t="s">
        <v>914</v>
      </c>
    </row>
    <row r="307" spans="1:10" ht="12.75">
      <c r="A307" s="144" t="s">
        <v>1263</v>
      </c>
      <c r="C307" s="150" t="s">
        <v>1264</v>
      </c>
      <c r="D307" s="128">
        <v>4623363.802205403</v>
      </c>
      <c r="F307" s="128">
        <v>30325</v>
      </c>
      <c r="G307" s="128">
        <v>25616.666666666664</v>
      </c>
      <c r="H307" s="128">
        <v>4595650.594658233</v>
      </c>
      <c r="I307" s="128">
        <v>-0.0001</v>
      </c>
      <c r="J307" s="128">
        <v>-0.0001</v>
      </c>
    </row>
    <row r="308" spans="1:8" ht="12.75">
      <c r="A308" s="127">
        <v>38392.79094907407</v>
      </c>
      <c r="C308" s="150" t="s">
        <v>1265</v>
      </c>
      <c r="D308" s="128">
        <v>65487.71241049728</v>
      </c>
      <c r="F308" s="128">
        <v>377.4917217635375</v>
      </c>
      <c r="G308" s="128">
        <v>224.0721609958125</v>
      </c>
      <c r="H308" s="128">
        <v>65487.71241049728</v>
      </c>
    </row>
    <row r="310" spans="3:8" ht="12.75">
      <c r="C310" s="150" t="s">
        <v>1266</v>
      </c>
      <c r="D310" s="128">
        <v>1.4164516402377598</v>
      </c>
      <c r="F310" s="128">
        <v>1.2448201871839655</v>
      </c>
      <c r="G310" s="128">
        <v>0.874712404668104</v>
      </c>
      <c r="H310" s="128">
        <v>1.424993285751904</v>
      </c>
    </row>
    <row r="311" spans="1:10" ht="12.75">
      <c r="A311" s="144" t="s">
        <v>1255</v>
      </c>
      <c r="C311" s="145" t="s">
        <v>1256</v>
      </c>
      <c r="D311" s="145" t="s">
        <v>1257</v>
      </c>
      <c r="F311" s="145" t="s">
        <v>1258</v>
      </c>
      <c r="G311" s="145" t="s">
        <v>1259</v>
      </c>
      <c r="H311" s="145" t="s">
        <v>1260</v>
      </c>
      <c r="I311" s="146" t="s">
        <v>1261</v>
      </c>
      <c r="J311" s="145" t="s">
        <v>1262</v>
      </c>
    </row>
    <row r="312" spans="1:8" ht="12.75">
      <c r="A312" s="147" t="s">
        <v>1191</v>
      </c>
      <c r="C312" s="148">
        <v>285.2129999999888</v>
      </c>
      <c r="D312" s="128">
        <v>1110420.5158290863</v>
      </c>
      <c r="F312" s="128">
        <v>14625</v>
      </c>
      <c r="G312" s="128">
        <v>12500</v>
      </c>
      <c r="H312" s="149" t="s">
        <v>915</v>
      </c>
    </row>
    <row r="314" spans="4:8" ht="12.75">
      <c r="D314" s="128">
        <v>1102956.4346294403</v>
      </c>
      <c r="F314" s="128">
        <v>14775</v>
      </c>
      <c r="G314" s="128">
        <v>12425</v>
      </c>
      <c r="H314" s="149" t="s">
        <v>916</v>
      </c>
    </row>
    <row r="316" spans="4:8" ht="12.75">
      <c r="D316" s="128">
        <v>1109700</v>
      </c>
      <c r="F316" s="128">
        <v>14125</v>
      </c>
      <c r="G316" s="128">
        <v>12500</v>
      </c>
      <c r="H316" s="149" t="s">
        <v>917</v>
      </c>
    </row>
    <row r="318" spans="1:10" ht="12.75">
      <c r="A318" s="144" t="s">
        <v>1263</v>
      </c>
      <c r="C318" s="150" t="s">
        <v>1264</v>
      </c>
      <c r="D318" s="128">
        <v>1107692.3168195088</v>
      </c>
      <c r="F318" s="128">
        <v>14508.333333333332</v>
      </c>
      <c r="G318" s="128">
        <v>12475</v>
      </c>
      <c r="H318" s="128">
        <v>1094308.1228138385</v>
      </c>
      <c r="I318" s="128">
        <v>-0.0001</v>
      </c>
      <c r="J318" s="128">
        <v>-0.0001</v>
      </c>
    </row>
    <row r="319" spans="1:8" ht="12.75">
      <c r="A319" s="127">
        <v>38392.79163194444</v>
      </c>
      <c r="C319" s="150" t="s">
        <v>1265</v>
      </c>
      <c r="D319" s="128">
        <v>4117.186035818841</v>
      </c>
      <c r="F319" s="128">
        <v>340.34296427770227</v>
      </c>
      <c r="G319" s="128">
        <v>43.30127018922193</v>
      </c>
      <c r="H319" s="128">
        <v>4117.186035818841</v>
      </c>
    </row>
    <row r="321" spans="3:8" ht="12.75">
      <c r="C321" s="150" t="s">
        <v>1266</v>
      </c>
      <c r="D321" s="128">
        <v>0.37169040294875594</v>
      </c>
      <c r="F321" s="128">
        <v>2.3458446704953637</v>
      </c>
      <c r="G321" s="128">
        <v>0.34710437025428403</v>
      </c>
      <c r="H321" s="128">
        <v>0.376236450226848</v>
      </c>
    </row>
    <row r="322" spans="1:10" ht="12.75">
      <c r="A322" s="144" t="s">
        <v>1255</v>
      </c>
      <c r="C322" s="145" t="s">
        <v>1256</v>
      </c>
      <c r="D322" s="145" t="s">
        <v>1257</v>
      </c>
      <c r="F322" s="145" t="s">
        <v>1258</v>
      </c>
      <c r="G322" s="145" t="s">
        <v>1259</v>
      </c>
      <c r="H322" s="145" t="s">
        <v>1260</v>
      </c>
      <c r="I322" s="146" t="s">
        <v>1261</v>
      </c>
      <c r="J322" s="145" t="s">
        <v>1262</v>
      </c>
    </row>
    <row r="323" spans="1:8" ht="12.75">
      <c r="A323" s="147" t="s">
        <v>1187</v>
      </c>
      <c r="C323" s="148">
        <v>288.1579999998212</v>
      </c>
      <c r="D323" s="128">
        <v>487092.6750178337</v>
      </c>
      <c r="F323" s="128">
        <v>5100</v>
      </c>
      <c r="G323" s="128">
        <v>4140</v>
      </c>
      <c r="H323" s="149" t="s">
        <v>918</v>
      </c>
    </row>
    <row r="325" spans="4:8" ht="12.75">
      <c r="D325" s="128">
        <v>463913.11376190186</v>
      </c>
      <c r="F325" s="128">
        <v>5100</v>
      </c>
      <c r="G325" s="128">
        <v>4140</v>
      </c>
      <c r="H325" s="149" t="s">
        <v>919</v>
      </c>
    </row>
    <row r="327" spans="4:8" ht="12.75">
      <c r="D327" s="128">
        <v>492936.3870997429</v>
      </c>
      <c r="F327" s="128">
        <v>5100</v>
      </c>
      <c r="G327" s="128">
        <v>4140</v>
      </c>
      <c r="H327" s="149" t="s">
        <v>920</v>
      </c>
    </row>
    <row r="329" spans="1:10" ht="12.75">
      <c r="A329" s="144" t="s">
        <v>1263</v>
      </c>
      <c r="C329" s="150" t="s">
        <v>1264</v>
      </c>
      <c r="D329" s="128">
        <v>481314.05862649286</v>
      </c>
      <c r="F329" s="128">
        <v>5100</v>
      </c>
      <c r="G329" s="128">
        <v>4140</v>
      </c>
      <c r="H329" s="128">
        <v>476701.49225481146</v>
      </c>
      <c r="I329" s="128">
        <v>-0.0001</v>
      </c>
      <c r="J329" s="128">
        <v>-0.0001</v>
      </c>
    </row>
    <row r="330" spans="1:8" ht="12.75">
      <c r="A330" s="127">
        <v>38392.79204861111</v>
      </c>
      <c r="C330" s="150" t="s">
        <v>1265</v>
      </c>
      <c r="D330" s="128">
        <v>15350.306327869392</v>
      </c>
      <c r="H330" s="128">
        <v>15350.306327869392</v>
      </c>
    </row>
    <row r="332" spans="3:8" ht="12.75">
      <c r="C332" s="150" t="s">
        <v>1266</v>
      </c>
      <c r="D332" s="128">
        <v>3.1892495248682247</v>
      </c>
      <c r="F332" s="128">
        <v>0</v>
      </c>
      <c r="G332" s="128">
        <v>0</v>
      </c>
      <c r="H332" s="128">
        <v>3.2201087215527706</v>
      </c>
    </row>
    <row r="333" spans="1:10" ht="12.75">
      <c r="A333" s="144" t="s">
        <v>1255</v>
      </c>
      <c r="C333" s="145" t="s">
        <v>1256</v>
      </c>
      <c r="D333" s="145" t="s">
        <v>1257</v>
      </c>
      <c r="F333" s="145" t="s">
        <v>1258</v>
      </c>
      <c r="G333" s="145" t="s">
        <v>1259</v>
      </c>
      <c r="H333" s="145" t="s">
        <v>1260</v>
      </c>
      <c r="I333" s="146" t="s">
        <v>1261</v>
      </c>
      <c r="J333" s="145" t="s">
        <v>1262</v>
      </c>
    </row>
    <row r="334" spans="1:8" ht="12.75">
      <c r="A334" s="147" t="s">
        <v>1188</v>
      </c>
      <c r="C334" s="148">
        <v>334.94100000010803</v>
      </c>
      <c r="D334" s="128">
        <v>643635.4187517166</v>
      </c>
      <c r="F334" s="128">
        <v>35300</v>
      </c>
      <c r="G334" s="128">
        <v>80100</v>
      </c>
      <c r="H334" s="149" t="s">
        <v>921</v>
      </c>
    </row>
    <row r="336" spans="4:8" ht="12.75">
      <c r="D336" s="128">
        <v>662684.3487052917</v>
      </c>
      <c r="F336" s="128">
        <v>33700</v>
      </c>
      <c r="G336" s="128">
        <v>100800</v>
      </c>
      <c r="H336" s="149" t="s">
        <v>922</v>
      </c>
    </row>
    <row r="338" spans="4:8" ht="12.75">
      <c r="D338" s="128">
        <v>648167.9731855392</v>
      </c>
      <c r="F338" s="128">
        <v>35000</v>
      </c>
      <c r="G338" s="128">
        <v>222900</v>
      </c>
      <c r="H338" s="149" t="s">
        <v>923</v>
      </c>
    </row>
    <row r="340" spans="1:10" ht="12.75">
      <c r="A340" s="144" t="s">
        <v>1263</v>
      </c>
      <c r="C340" s="150" t="s">
        <v>1264</v>
      </c>
      <c r="D340" s="128">
        <v>651495.9135475159</v>
      </c>
      <c r="F340" s="128">
        <v>34666.666666666664</v>
      </c>
      <c r="G340" s="128">
        <v>134600</v>
      </c>
      <c r="H340" s="128">
        <v>547956.2739078763</v>
      </c>
      <c r="I340" s="128">
        <v>-0.0001</v>
      </c>
      <c r="J340" s="128">
        <v>-0.0001</v>
      </c>
    </row>
    <row r="341" spans="1:8" ht="12.75">
      <c r="A341" s="127">
        <v>38392.79253472222</v>
      </c>
      <c r="C341" s="150" t="s">
        <v>1265</v>
      </c>
      <c r="D341" s="128">
        <v>9950.97097692712</v>
      </c>
      <c r="F341" s="128">
        <v>850.4900548115381</v>
      </c>
      <c r="G341" s="128">
        <v>77167.28581465075</v>
      </c>
      <c r="H341" s="128">
        <v>9950.97097692712</v>
      </c>
    </row>
    <row r="343" spans="3:8" ht="12.75">
      <c r="C343" s="150" t="s">
        <v>1266</v>
      </c>
      <c r="D343" s="128">
        <v>1.5274034372283685</v>
      </c>
      <c r="F343" s="128">
        <v>2.4533366965717454</v>
      </c>
      <c r="G343" s="128">
        <v>57.330821556204135</v>
      </c>
      <c r="H343" s="128">
        <v>1.8160155199902135</v>
      </c>
    </row>
    <row r="344" spans="1:10" ht="12.75">
      <c r="A344" s="144" t="s">
        <v>1255</v>
      </c>
      <c r="C344" s="145" t="s">
        <v>1256</v>
      </c>
      <c r="D344" s="145" t="s">
        <v>1257</v>
      </c>
      <c r="F344" s="145" t="s">
        <v>1258</v>
      </c>
      <c r="G344" s="145" t="s">
        <v>1259</v>
      </c>
      <c r="H344" s="145" t="s">
        <v>1260</v>
      </c>
      <c r="I344" s="146" t="s">
        <v>1261</v>
      </c>
      <c r="J344" s="145" t="s">
        <v>1262</v>
      </c>
    </row>
    <row r="345" spans="1:8" ht="12.75">
      <c r="A345" s="147" t="s">
        <v>1192</v>
      </c>
      <c r="C345" s="148">
        <v>393.36599999992177</v>
      </c>
      <c r="D345" s="128">
        <v>5173225.944030762</v>
      </c>
      <c r="F345" s="128">
        <v>19900</v>
      </c>
      <c r="G345" s="128">
        <v>15500</v>
      </c>
      <c r="H345" s="149" t="s">
        <v>924</v>
      </c>
    </row>
    <row r="347" spans="4:8" ht="12.75">
      <c r="D347" s="128">
        <v>5291063.298904419</v>
      </c>
      <c r="F347" s="128">
        <v>21700</v>
      </c>
      <c r="G347" s="128">
        <v>15100</v>
      </c>
      <c r="H347" s="149" t="s">
        <v>925</v>
      </c>
    </row>
    <row r="349" spans="4:8" ht="12.75">
      <c r="D349" s="128">
        <v>5049008.711326599</v>
      </c>
      <c r="F349" s="128">
        <v>21900</v>
      </c>
      <c r="G349" s="128">
        <v>15300</v>
      </c>
      <c r="H349" s="149" t="s">
        <v>926</v>
      </c>
    </row>
    <row r="351" spans="1:10" ht="12.75">
      <c r="A351" s="144" t="s">
        <v>1263</v>
      </c>
      <c r="C351" s="150" t="s">
        <v>1264</v>
      </c>
      <c r="D351" s="128">
        <v>5171099.31808726</v>
      </c>
      <c r="F351" s="128">
        <v>21166.666666666664</v>
      </c>
      <c r="G351" s="128">
        <v>15300</v>
      </c>
      <c r="H351" s="128">
        <v>5152865.984753926</v>
      </c>
      <c r="I351" s="128">
        <v>-0.0001</v>
      </c>
      <c r="J351" s="128">
        <v>-0.0001</v>
      </c>
    </row>
    <row r="352" spans="1:8" ht="12.75">
      <c r="A352" s="127">
        <v>38392.79300925926</v>
      </c>
      <c r="C352" s="150" t="s">
        <v>1265</v>
      </c>
      <c r="D352" s="128">
        <v>121041.30594674422</v>
      </c>
      <c r="F352" s="128">
        <v>1101.5141094572202</v>
      </c>
      <c r="G352" s="128">
        <v>200</v>
      </c>
      <c r="H352" s="128">
        <v>121041.30594674422</v>
      </c>
    </row>
    <row r="354" spans="3:8" ht="12.75">
      <c r="C354" s="150" t="s">
        <v>1266</v>
      </c>
      <c r="D354" s="128">
        <v>2.340726768162639</v>
      </c>
      <c r="F354" s="128">
        <v>5.204003666727026</v>
      </c>
      <c r="G354" s="128">
        <v>1.30718954248366</v>
      </c>
      <c r="H354" s="128">
        <v>2.3490093921494544</v>
      </c>
    </row>
    <row r="355" spans="1:10" ht="12.75">
      <c r="A355" s="144" t="s">
        <v>1255</v>
      </c>
      <c r="C355" s="145" t="s">
        <v>1256</v>
      </c>
      <c r="D355" s="145" t="s">
        <v>1257</v>
      </c>
      <c r="F355" s="145" t="s">
        <v>1258</v>
      </c>
      <c r="G355" s="145" t="s">
        <v>1259</v>
      </c>
      <c r="H355" s="145" t="s">
        <v>1260</v>
      </c>
      <c r="I355" s="146" t="s">
        <v>1261</v>
      </c>
      <c r="J355" s="145" t="s">
        <v>1262</v>
      </c>
    </row>
    <row r="356" spans="1:8" ht="12.75">
      <c r="A356" s="147" t="s">
        <v>1186</v>
      </c>
      <c r="C356" s="148">
        <v>396.15199999976903</v>
      </c>
      <c r="D356" s="128">
        <v>5927572.736633301</v>
      </c>
      <c r="F356" s="128">
        <v>110600</v>
      </c>
      <c r="G356" s="128">
        <v>101100</v>
      </c>
      <c r="H356" s="149" t="s">
        <v>927</v>
      </c>
    </row>
    <row r="358" spans="4:8" ht="12.75">
      <c r="D358" s="128">
        <v>5522298.4055633545</v>
      </c>
      <c r="F358" s="128">
        <v>105400</v>
      </c>
      <c r="G358" s="128">
        <v>102300</v>
      </c>
      <c r="H358" s="149" t="s">
        <v>928</v>
      </c>
    </row>
    <row r="360" spans="4:8" ht="12.75">
      <c r="D360" s="128">
        <v>5757344.270851135</v>
      </c>
      <c r="F360" s="128">
        <v>107500</v>
      </c>
      <c r="G360" s="128">
        <v>102100</v>
      </c>
      <c r="H360" s="149" t="s">
        <v>929</v>
      </c>
    </row>
    <row r="362" spans="1:10" ht="12.75">
      <c r="A362" s="144" t="s">
        <v>1263</v>
      </c>
      <c r="C362" s="150" t="s">
        <v>1264</v>
      </c>
      <c r="D362" s="128">
        <v>5735738.47101593</v>
      </c>
      <c r="F362" s="128">
        <v>107833.33333333334</v>
      </c>
      <c r="G362" s="128">
        <v>101833.33333333334</v>
      </c>
      <c r="H362" s="128">
        <v>5630873.033045259</v>
      </c>
      <c r="I362" s="128">
        <v>-0.0001</v>
      </c>
      <c r="J362" s="128">
        <v>-0.0001</v>
      </c>
    </row>
    <row r="363" spans="1:8" ht="12.75">
      <c r="A363" s="127">
        <v>38392.79347222222</v>
      </c>
      <c r="C363" s="150" t="s">
        <v>1265</v>
      </c>
      <c r="D363" s="128">
        <v>203499.21079930506</v>
      </c>
      <c r="F363" s="128">
        <v>2615.9765544311235</v>
      </c>
      <c r="G363" s="128">
        <v>642.9100507328636</v>
      </c>
      <c r="H363" s="128">
        <v>203499.21079930506</v>
      </c>
    </row>
    <row r="365" spans="3:8" ht="12.75">
      <c r="C365" s="150" t="s">
        <v>1266</v>
      </c>
      <c r="D365" s="128">
        <v>3.54791648586552</v>
      </c>
      <c r="F365" s="128">
        <v>2.4259442544956324</v>
      </c>
      <c r="G365" s="128">
        <v>0.6313355653677875</v>
      </c>
      <c r="H365" s="128">
        <v>3.613990399091804</v>
      </c>
    </row>
    <row r="366" spans="1:10" ht="12.75">
      <c r="A366" s="144" t="s">
        <v>1255</v>
      </c>
      <c r="C366" s="145" t="s">
        <v>1256</v>
      </c>
      <c r="D366" s="145" t="s">
        <v>1257</v>
      </c>
      <c r="F366" s="145" t="s">
        <v>1258</v>
      </c>
      <c r="G366" s="145" t="s">
        <v>1259</v>
      </c>
      <c r="H366" s="145" t="s">
        <v>1260</v>
      </c>
      <c r="I366" s="146" t="s">
        <v>1261</v>
      </c>
      <c r="J366" s="145" t="s">
        <v>1262</v>
      </c>
    </row>
    <row r="367" spans="1:8" ht="12.75">
      <c r="A367" s="147" t="s">
        <v>1193</v>
      </c>
      <c r="C367" s="148">
        <v>589.5920000001788</v>
      </c>
      <c r="D367" s="128">
        <v>426572.0086917877</v>
      </c>
      <c r="F367" s="128">
        <v>3930</v>
      </c>
      <c r="G367" s="128">
        <v>4550</v>
      </c>
      <c r="H367" s="149" t="s">
        <v>930</v>
      </c>
    </row>
    <row r="369" spans="4:8" ht="12.75">
      <c r="D369" s="128">
        <v>435386.91595458984</v>
      </c>
      <c r="F369" s="128">
        <v>3940.0000000037253</v>
      </c>
      <c r="G369" s="128">
        <v>4450</v>
      </c>
      <c r="H369" s="149" t="s">
        <v>931</v>
      </c>
    </row>
    <row r="371" spans="4:8" ht="12.75">
      <c r="D371" s="128">
        <v>430250.8929901123</v>
      </c>
      <c r="F371" s="128">
        <v>3940.0000000037253</v>
      </c>
      <c r="G371" s="128">
        <v>4300</v>
      </c>
      <c r="H371" s="149" t="s">
        <v>932</v>
      </c>
    </row>
    <row r="373" spans="1:10" ht="12.75">
      <c r="A373" s="144" t="s">
        <v>1263</v>
      </c>
      <c r="C373" s="150" t="s">
        <v>1264</v>
      </c>
      <c r="D373" s="128">
        <v>430736.60587882996</v>
      </c>
      <c r="F373" s="128">
        <v>3936.66666666915</v>
      </c>
      <c r="G373" s="128">
        <v>4433.333333333333</v>
      </c>
      <c r="H373" s="128">
        <v>426501.9392121623</v>
      </c>
      <c r="I373" s="128">
        <v>-0.0001</v>
      </c>
      <c r="J373" s="128">
        <v>-0.0001</v>
      </c>
    </row>
    <row r="374" spans="1:8" ht="12.75">
      <c r="A374" s="127">
        <v>38392.793969907405</v>
      </c>
      <c r="C374" s="150" t="s">
        <v>1265</v>
      </c>
      <c r="D374" s="128">
        <v>4427.480691169312</v>
      </c>
      <c r="F374" s="128">
        <v>5.773502694649278</v>
      </c>
      <c r="G374" s="128">
        <v>125.83057392117917</v>
      </c>
      <c r="H374" s="128">
        <v>4427.480691169312</v>
      </c>
    </row>
    <row r="376" spans="3:8" ht="12.75">
      <c r="C376" s="150" t="s">
        <v>1266</v>
      </c>
      <c r="D376" s="128">
        <v>1.0278858659193693</v>
      </c>
      <c r="F376" s="128">
        <v>0.14665967894950815</v>
      </c>
      <c r="G376" s="128">
        <v>2.8382836222822374</v>
      </c>
      <c r="H376" s="128">
        <v>1.0380915733578586</v>
      </c>
    </row>
    <row r="377" spans="1:10" ht="12.75">
      <c r="A377" s="144" t="s">
        <v>1255</v>
      </c>
      <c r="C377" s="145" t="s">
        <v>1256</v>
      </c>
      <c r="D377" s="145" t="s">
        <v>1257</v>
      </c>
      <c r="F377" s="145" t="s">
        <v>1258</v>
      </c>
      <c r="G377" s="145" t="s">
        <v>1259</v>
      </c>
      <c r="H377" s="145" t="s">
        <v>1260</v>
      </c>
      <c r="I377" s="146" t="s">
        <v>1261</v>
      </c>
      <c r="J377" s="145" t="s">
        <v>1262</v>
      </c>
    </row>
    <row r="378" spans="1:8" ht="12.75">
      <c r="A378" s="147" t="s">
        <v>1194</v>
      </c>
      <c r="C378" s="148">
        <v>766.4900000002235</v>
      </c>
      <c r="D378" s="128">
        <v>2831.425267443061</v>
      </c>
      <c r="F378" s="128">
        <v>1649</v>
      </c>
      <c r="G378" s="128">
        <v>1706</v>
      </c>
      <c r="H378" s="149" t="s">
        <v>933</v>
      </c>
    </row>
    <row r="380" spans="4:8" ht="12.75">
      <c r="D380" s="128">
        <v>2931.7401666641235</v>
      </c>
      <c r="F380" s="128">
        <v>1607.9999999981374</v>
      </c>
      <c r="G380" s="128">
        <v>1637</v>
      </c>
      <c r="H380" s="149" t="s">
        <v>934</v>
      </c>
    </row>
    <row r="382" spans="4:8" ht="12.75">
      <c r="D382" s="128">
        <v>2815.290240883827</v>
      </c>
      <c r="F382" s="128">
        <v>1486</v>
      </c>
      <c r="G382" s="128">
        <v>1747</v>
      </c>
      <c r="H382" s="149" t="s">
        <v>935</v>
      </c>
    </row>
    <row r="384" spans="1:10" ht="12.75">
      <c r="A384" s="144" t="s">
        <v>1263</v>
      </c>
      <c r="C384" s="150" t="s">
        <v>1264</v>
      </c>
      <c r="D384" s="128">
        <v>2859.4852249970036</v>
      </c>
      <c r="F384" s="128">
        <v>1580.9999999993793</v>
      </c>
      <c r="G384" s="128">
        <v>1696.6666666666665</v>
      </c>
      <c r="H384" s="128">
        <v>1218.3949810948634</v>
      </c>
      <c r="I384" s="128">
        <v>-0.0001</v>
      </c>
      <c r="J384" s="128">
        <v>-0.0001</v>
      </c>
    </row>
    <row r="385" spans="1:8" ht="12.75">
      <c r="A385" s="127">
        <v>38392.79446759259</v>
      </c>
      <c r="C385" s="150" t="s">
        <v>1265</v>
      </c>
      <c r="D385" s="128">
        <v>63.09252901098446</v>
      </c>
      <c r="F385" s="128">
        <v>84.78797084463062</v>
      </c>
      <c r="G385" s="128">
        <v>55.59076661940662</v>
      </c>
      <c r="H385" s="128">
        <v>63.09252901098446</v>
      </c>
    </row>
    <row r="387" spans="3:8" ht="12.75">
      <c r="C387" s="150" t="s">
        <v>1266</v>
      </c>
      <c r="D387" s="128">
        <v>2.2064296209486653</v>
      </c>
      <c r="F387" s="128">
        <v>5.362933007252618</v>
      </c>
      <c r="G387" s="128">
        <v>3.2764695453481316</v>
      </c>
      <c r="H387" s="128">
        <v>5.178331328506361</v>
      </c>
    </row>
    <row r="388" spans="1:16" ht="12.75">
      <c r="A388" s="138" t="s">
        <v>1140</v>
      </c>
      <c r="B388" s="133" t="s">
        <v>1213</v>
      </c>
      <c r="D388" s="138" t="s">
        <v>1141</v>
      </c>
      <c r="E388" s="133" t="s">
        <v>1142</v>
      </c>
      <c r="F388" s="134" t="s">
        <v>1269</v>
      </c>
      <c r="G388" s="139" t="s">
        <v>1144</v>
      </c>
      <c r="H388" s="140">
        <v>1</v>
      </c>
      <c r="I388" s="141" t="s">
        <v>1145</v>
      </c>
      <c r="J388" s="140">
        <v>4</v>
      </c>
      <c r="K388" s="139" t="s">
        <v>1146</v>
      </c>
      <c r="L388" s="142">
        <v>1</v>
      </c>
      <c r="M388" s="139" t="s">
        <v>1147</v>
      </c>
      <c r="N388" s="143">
        <v>1</v>
      </c>
      <c r="O388" s="139" t="s">
        <v>1148</v>
      </c>
      <c r="P388" s="143">
        <v>1</v>
      </c>
    </row>
    <row r="390" spans="1:10" ht="12.75">
      <c r="A390" s="144" t="s">
        <v>1255</v>
      </c>
      <c r="C390" s="145" t="s">
        <v>1256</v>
      </c>
      <c r="D390" s="145" t="s">
        <v>1257</v>
      </c>
      <c r="F390" s="145" t="s">
        <v>1258</v>
      </c>
      <c r="G390" s="145" t="s">
        <v>1259</v>
      </c>
      <c r="H390" s="145" t="s">
        <v>1260</v>
      </c>
      <c r="I390" s="146" t="s">
        <v>1261</v>
      </c>
      <c r="J390" s="145" t="s">
        <v>1262</v>
      </c>
    </row>
    <row r="391" spans="1:8" ht="12.75">
      <c r="A391" s="147" t="s">
        <v>1171</v>
      </c>
      <c r="C391" s="148">
        <v>178.2290000000503</v>
      </c>
      <c r="D391" s="128">
        <v>328.0299859745428</v>
      </c>
      <c r="F391" s="128">
        <v>252</v>
      </c>
      <c r="G391" s="128">
        <v>223</v>
      </c>
      <c r="H391" s="149" t="s">
        <v>936</v>
      </c>
    </row>
    <row r="393" spans="4:8" ht="12.75">
      <c r="D393" s="128">
        <v>296.15056493133307</v>
      </c>
      <c r="F393" s="128">
        <v>230</v>
      </c>
      <c r="G393" s="128">
        <v>211</v>
      </c>
      <c r="H393" s="149" t="s">
        <v>937</v>
      </c>
    </row>
    <row r="395" spans="4:8" ht="12.75">
      <c r="D395" s="128">
        <v>317.7057731067762</v>
      </c>
      <c r="F395" s="128">
        <v>220</v>
      </c>
      <c r="G395" s="128">
        <v>241.99999999976717</v>
      </c>
      <c r="H395" s="149" t="s">
        <v>938</v>
      </c>
    </row>
    <row r="397" spans="1:8" ht="12.75">
      <c r="A397" s="144" t="s">
        <v>1263</v>
      </c>
      <c r="C397" s="150" t="s">
        <v>1264</v>
      </c>
      <c r="D397" s="128">
        <v>313.9621080042173</v>
      </c>
      <c r="F397" s="128">
        <v>234</v>
      </c>
      <c r="G397" s="128">
        <v>225.33333333325572</v>
      </c>
      <c r="H397" s="128">
        <v>85.44938298874817</v>
      </c>
    </row>
    <row r="398" spans="1:8" ht="12.75">
      <c r="A398" s="127">
        <v>38392.79673611111</v>
      </c>
      <c r="C398" s="150" t="s">
        <v>1265</v>
      </c>
      <c r="D398" s="128">
        <v>16.266088737390113</v>
      </c>
      <c r="F398" s="128">
        <v>16.370705543744897</v>
      </c>
      <c r="G398" s="128">
        <v>15.631165450133878</v>
      </c>
      <c r="H398" s="128">
        <v>16.266088737390113</v>
      </c>
    </row>
    <row r="400" spans="3:8" ht="12.75">
      <c r="C400" s="150" t="s">
        <v>1266</v>
      </c>
      <c r="D400" s="128">
        <v>5.1809082442431595</v>
      </c>
      <c r="F400" s="128">
        <v>6.996028010147393</v>
      </c>
      <c r="G400" s="128">
        <v>6.936907744144642</v>
      </c>
      <c r="H400" s="128">
        <v>19.03593468841314</v>
      </c>
    </row>
    <row r="401" spans="1:10" ht="12.75">
      <c r="A401" s="144" t="s">
        <v>1255</v>
      </c>
      <c r="C401" s="145" t="s">
        <v>1256</v>
      </c>
      <c r="D401" s="145" t="s">
        <v>1257</v>
      </c>
      <c r="F401" s="145" t="s">
        <v>1258</v>
      </c>
      <c r="G401" s="145" t="s">
        <v>1259</v>
      </c>
      <c r="H401" s="145" t="s">
        <v>1260</v>
      </c>
      <c r="I401" s="146" t="s">
        <v>1261</v>
      </c>
      <c r="J401" s="145" t="s">
        <v>1262</v>
      </c>
    </row>
    <row r="402" spans="1:8" ht="12.75">
      <c r="A402" s="147" t="s">
        <v>1187</v>
      </c>
      <c r="C402" s="148">
        <v>251.61100000003353</v>
      </c>
      <c r="D402" s="128">
        <v>4871898.1731033325</v>
      </c>
      <c r="F402" s="128">
        <v>32300</v>
      </c>
      <c r="G402" s="128">
        <v>27600</v>
      </c>
      <c r="H402" s="149" t="s">
        <v>939</v>
      </c>
    </row>
    <row r="404" spans="4:8" ht="12.75">
      <c r="D404" s="128">
        <v>4927852.5199661255</v>
      </c>
      <c r="F404" s="128">
        <v>30900</v>
      </c>
      <c r="G404" s="128">
        <v>28100</v>
      </c>
      <c r="H404" s="149" t="s">
        <v>940</v>
      </c>
    </row>
    <row r="406" spans="4:8" ht="12.75">
      <c r="D406" s="128">
        <v>4765176.654502869</v>
      </c>
      <c r="F406" s="128">
        <v>31100</v>
      </c>
      <c r="G406" s="128">
        <v>28300</v>
      </c>
      <c r="H406" s="149" t="s">
        <v>941</v>
      </c>
    </row>
    <row r="408" spans="1:10" ht="12.75">
      <c r="A408" s="144" t="s">
        <v>1263</v>
      </c>
      <c r="C408" s="150" t="s">
        <v>1264</v>
      </c>
      <c r="D408" s="128">
        <v>4854975.782524109</v>
      </c>
      <c r="F408" s="128">
        <v>31433.333333333336</v>
      </c>
      <c r="G408" s="128">
        <v>28000</v>
      </c>
      <c r="H408" s="128">
        <v>4825276.038091835</v>
      </c>
      <c r="I408" s="128">
        <v>-0.0001</v>
      </c>
      <c r="J408" s="128">
        <v>-0.0001</v>
      </c>
    </row>
    <row r="409" spans="1:8" ht="12.75">
      <c r="A409" s="127">
        <v>38392.79725694445</v>
      </c>
      <c r="C409" s="150" t="s">
        <v>1265</v>
      </c>
      <c r="D409" s="128">
        <v>82647.65440252978</v>
      </c>
      <c r="F409" s="128">
        <v>757.1877794400366</v>
      </c>
      <c r="G409" s="128">
        <v>360.5551275463989</v>
      </c>
      <c r="H409" s="128">
        <v>82647.65440252978</v>
      </c>
    </row>
    <row r="411" spans="3:8" ht="12.75">
      <c r="C411" s="150" t="s">
        <v>1266</v>
      </c>
      <c r="D411" s="128">
        <v>1.7023288705172726</v>
      </c>
      <c r="F411" s="128">
        <v>2.4088688635420032</v>
      </c>
      <c r="G411" s="128">
        <v>1.287696884094282</v>
      </c>
      <c r="H411" s="128">
        <v>1.7128067648377063</v>
      </c>
    </row>
    <row r="412" spans="1:10" ht="12.75">
      <c r="A412" s="144" t="s">
        <v>1255</v>
      </c>
      <c r="C412" s="145" t="s">
        <v>1256</v>
      </c>
      <c r="D412" s="145" t="s">
        <v>1257</v>
      </c>
      <c r="F412" s="145" t="s">
        <v>1258</v>
      </c>
      <c r="G412" s="145" t="s">
        <v>1259</v>
      </c>
      <c r="H412" s="145" t="s">
        <v>1260</v>
      </c>
      <c r="I412" s="146" t="s">
        <v>1261</v>
      </c>
      <c r="J412" s="145" t="s">
        <v>1262</v>
      </c>
    </row>
    <row r="413" spans="1:8" ht="12.75">
      <c r="A413" s="147" t="s">
        <v>1190</v>
      </c>
      <c r="C413" s="148">
        <v>257.6099999998696</v>
      </c>
      <c r="D413" s="128">
        <v>463920.43764066696</v>
      </c>
      <c r="F413" s="128">
        <v>14430</v>
      </c>
      <c r="G413" s="128">
        <v>11615</v>
      </c>
      <c r="H413" s="149" t="s">
        <v>942</v>
      </c>
    </row>
    <row r="415" spans="4:8" ht="12.75">
      <c r="D415" s="128">
        <v>456020.9932999611</v>
      </c>
      <c r="F415" s="128">
        <v>14255</v>
      </c>
      <c r="G415" s="128">
        <v>11772.5</v>
      </c>
      <c r="H415" s="149" t="s">
        <v>943</v>
      </c>
    </row>
    <row r="417" spans="4:8" ht="12.75">
      <c r="D417" s="128">
        <v>470453.7942342758</v>
      </c>
      <c r="F417" s="128">
        <v>14337.5</v>
      </c>
      <c r="G417" s="128">
        <v>11847.5</v>
      </c>
      <c r="H417" s="149" t="s">
        <v>944</v>
      </c>
    </row>
    <row r="419" spans="1:10" ht="12.75">
      <c r="A419" s="144" t="s">
        <v>1263</v>
      </c>
      <c r="C419" s="150" t="s">
        <v>1264</v>
      </c>
      <c r="D419" s="128">
        <v>463465.0750583013</v>
      </c>
      <c r="F419" s="128">
        <v>14340.833333333332</v>
      </c>
      <c r="G419" s="128">
        <v>11745</v>
      </c>
      <c r="H419" s="128">
        <v>450422.1583916346</v>
      </c>
      <c r="I419" s="128">
        <v>-0.0001</v>
      </c>
      <c r="J419" s="128">
        <v>-0.0001</v>
      </c>
    </row>
    <row r="420" spans="1:8" ht="12.75">
      <c r="A420" s="127">
        <v>38392.79789351852</v>
      </c>
      <c r="C420" s="150" t="s">
        <v>1265</v>
      </c>
      <c r="D420" s="128">
        <v>7227.167634242167</v>
      </c>
      <c r="F420" s="128">
        <v>87.54760609710202</v>
      </c>
      <c r="G420" s="128">
        <v>118.66444286305817</v>
      </c>
      <c r="H420" s="128">
        <v>7227.167634242167</v>
      </c>
    </row>
    <row r="422" spans="3:8" ht="12.75">
      <c r="C422" s="150" t="s">
        <v>1266</v>
      </c>
      <c r="D422" s="128">
        <v>1.5593769677969862</v>
      </c>
      <c r="F422" s="128">
        <v>0.6104778157738534</v>
      </c>
      <c r="G422" s="128">
        <v>1.0103400839766554</v>
      </c>
      <c r="H422" s="128">
        <v>1.604531992841761</v>
      </c>
    </row>
    <row r="423" spans="1:10" ht="12.75">
      <c r="A423" s="144" t="s">
        <v>1255</v>
      </c>
      <c r="C423" s="145" t="s">
        <v>1256</v>
      </c>
      <c r="D423" s="145" t="s">
        <v>1257</v>
      </c>
      <c r="F423" s="145" t="s">
        <v>1258</v>
      </c>
      <c r="G423" s="145" t="s">
        <v>1259</v>
      </c>
      <c r="H423" s="145" t="s">
        <v>1260</v>
      </c>
      <c r="I423" s="146" t="s">
        <v>1261</v>
      </c>
      <c r="J423" s="145" t="s">
        <v>1262</v>
      </c>
    </row>
    <row r="424" spans="1:8" ht="12.75">
      <c r="A424" s="147" t="s">
        <v>1189</v>
      </c>
      <c r="C424" s="148">
        <v>259.9399999999441</v>
      </c>
      <c r="D424" s="128">
        <v>5114815.998466492</v>
      </c>
      <c r="F424" s="128">
        <v>29475</v>
      </c>
      <c r="G424" s="128">
        <v>30425</v>
      </c>
      <c r="H424" s="149" t="s">
        <v>945</v>
      </c>
    </row>
    <row r="426" spans="4:8" ht="12.75">
      <c r="D426" s="128">
        <v>5008551.853668213</v>
      </c>
      <c r="F426" s="128">
        <v>29725</v>
      </c>
      <c r="G426" s="128">
        <v>31225</v>
      </c>
      <c r="H426" s="149" t="s">
        <v>946</v>
      </c>
    </row>
    <row r="428" spans="4:8" ht="12.75">
      <c r="D428" s="128">
        <v>5017835.07081604</v>
      </c>
      <c r="F428" s="128">
        <v>30175</v>
      </c>
      <c r="G428" s="128">
        <v>29450</v>
      </c>
      <c r="H428" s="149" t="s">
        <v>947</v>
      </c>
    </row>
    <row r="430" spans="1:10" ht="12.75">
      <c r="A430" s="144" t="s">
        <v>1263</v>
      </c>
      <c r="C430" s="150" t="s">
        <v>1264</v>
      </c>
      <c r="D430" s="128">
        <v>5047067.640983582</v>
      </c>
      <c r="F430" s="128">
        <v>29791.666666666664</v>
      </c>
      <c r="G430" s="128">
        <v>30366.666666666664</v>
      </c>
      <c r="H430" s="128">
        <v>5016957.012052764</v>
      </c>
      <c r="I430" s="128">
        <v>-0.0001</v>
      </c>
      <c r="J430" s="128">
        <v>-0.0001</v>
      </c>
    </row>
    <row r="431" spans="1:8" ht="12.75">
      <c r="A431" s="127">
        <v>38392.79856481482</v>
      </c>
      <c r="C431" s="150" t="s">
        <v>1265</v>
      </c>
      <c r="D431" s="128">
        <v>58855.114360436004</v>
      </c>
      <c r="F431" s="128">
        <v>354.7299442298794</v>
      </c>
      <c r="G431" s="128">
        <v>888.936630662351</v>
      </c>
      <c r="H431" s="128">
        <v>58855.114360436004</v>
      </c>
    </row>
    <row r="433" spans="3:8" ht="12.75">
      <c r="C433" s="150" t="s">
        <v>1266</v>
      </c>
      <c r="D433" s="128">
        <v>1.1661249372312004</v>
      </c>
      <c r="F433" s="128">
        <v>1.1907019107016934</v>
      </c>
      <c r="G433" s="128">
        <v>2.9273434599199275</v>
      </c>
      <c r="H433" s="128">
        <v>1.1731237524866602</v>
      </c>
    </row>
    <row r="434" spans="1:10" ht="12.75">
      <c r="A434" s="144" t="s">
        <v>1255</v>
      </c>
      <c r="C434" s="145" t="s">
        <v>1256</v>
      </c>
      <c r="D434" s="145" t="s">
        <v>1257</v>
      </c>
      <c r="F434" s="145" t="s">
        <v>1258</v>
      </c>
      <c r="G434" s="145" t="s">
        <v>1259</v>
      </c>
      <c r="H434" s="145" t="s">
        <v>1260</v>
      </c>
      <c r="I434" s="146" t="s">
        <v>1261</v>
      </c>
      <c r="J434" s="145" t="s">
        <v>1262</v>
      </c>
    </row>
    <row r="435" spans="1:8" ht="12.75">
      <c r="A435" s="147" t="s">
        <v>1191</v>
      </c>
      <c r="C435" s="148">
        <v>285.2129999999888</v>
      </c>
      <c r="D435" s="128">
        <v>857609.7027721405</v>
      </c>
      <c r="F435" s="128">
        <v>12675</v>
      </c>
      <c r="G435" s="128">
        <v>12125</v>
      </c>
      <c r="H435" s="149" t="s">
        <v>948</v>
      </c>
    </row>
    <row r="437" spans="4:8" ht="12.75">
      <c r="D437" s="128">
        <v>856326.4226989746</v>
      </c>
      <c r="F437" s="128">
        <v>12600</v>
      </c>
      <c r="G437" s="128">
        <v>12375</v>
      </c>
      <c r="H437" s="149" t="s">
        <v>949</v>
      </c>
    </row>
    <row r="439" spans="4:8" ht="12.75">
      <c r="D439" s="128">
        <v>856187.6828556061</v>
      </c>
      <c r="F439" s="128">
        <v>12675</v>
      </c>
      <c r="G439" s="128">
        <v>12025</v>
      </c>
      <c r="H439" s="149" t="s">
        <v>950</v>
      </c>
    </row>
    <row r="441" spans="1:10" ht="12.75">
      <c r="A441" s="144" t="s">
        <v>1263</v>
      </c>
      <c r="C441" s="150" t="s">
        <v>1264</v>
      </c>
      <c r="D441" s="128">
        <v>856707.936108907</v>
      </c>
      <c r="F441" s="128">
        <v>12650</v>
      </c>
      <c r="G441" s="128">
        <v>12175</v>
      </c>
      <c r="H441" s="128">
        <v>844320.5424272545</v>
      </c>
      <c r="I441" s="128">
        <v>-0.0001</v>
      </c>
      <c r="J441" s="128">
        <v>-0.0001</v>
      </c>
    </row>
    <row r="442" spans="1:8" ht="12.75">
      <c r="A442" s="127">
        <v>38392.79924768519</v>
      </c>
      <c r="C442" s="150" t="s">
        <v>1265</v>
      </c>
      <c r="D442" s="128">
        <v>784.0277560722367</v>
      </c>
      <c r="F442" s="128">
        <v>43.30127018922193</v>
      </c>
      <c r="G442" s="128">
        <v>180.27756377319946</v>
      </c>
      <c r="H442" s="128">
        <v>784.0277560722367</v>
      </c>
    </row>
    <row r="444" spans="3:8" ht="12.75">
      <c r="C444" s="150" t="s">
        <v>1266</v>
      </c>
      <c r="D444" s="128">
        <v>0.09151634098701393</v>
      </c>
      <c r="F444" s="128">
        <v>0.3423025311400943</v>
      </c>
      <c r="G444" s="128">
        <v>1.480719209636135</v>
      </c>
      <c r="H444" s="128">
        <v>0.09285901700535583</v>
      </c>
    </row>
    <row r="445" spans="1:10" ht="12.75">
      <c r="A445" s="144" t="s">
        <v>1255</v>
      </c>
      <c r="C445" s="145" t="s">
        <v>1256</v>
      </c>
      <c r="D445" s="145" t="s">
        <v>1257</v>
      </c>
      <c r="F445" s="145" t="s">
        <v>1258</v>
      </c>
      <c r="G445" s="145" t="s">
        <v>1259</v>
      </c>
      <c r="H445" s="145" t="s">
        <v>1260</v>
      </c>
      <c r="I445" s="146" t="s">
        <v>1261</v>
      </c>
      <c r="J445" s="145" t="s">
        <v>1262</v>
      </c>
    </row>
    <row r="446" spans="1:8" ht="12.75">
      <c r="A446" s="147" t="s">
        <v>1187</v>
      </c>
      <c r="C446" s="148">
        <v>288.1579999998212</v>
      </c>
      <c r="D446" s="128">
        <v>474823.7804784775</v>
      </c>
      <c r="F446" s="128">
        <v>4740</v>
      </c>
      <c r="G446" s="128">
        <v>4330</v>
      </c>
      <c r="H446" s="149" t="s">
        <v>951</v>
      </c>
    </row>
    <row r="448" spans="4:8" ht="12.75">
      <c r="D448" s="128">
        <v>477813.00607585907</v>
      </c>
      <c r="F448" s="128">
        <v>4740</v>
      </c>
      <c r="G448" s="128">
        <v>4330</v>
      </c>
      <c r="H448" s="149" t="s">
        <v>952</v>
      </c>
    </row>
    <row r="450" spans="4:8" ht="12.75">
      <c r="D450" s="128">
        <v>487428.20177173615</v>
      </c>
      <c r="F450" s="128">
        <v>4740</v>
      </c>
      <c r="G450" s="128">
        <v>4330</v>
      </c>
      <c r="H450" s="149" t="s">
        <v>953</v>
      </c>
    </row>
    <row r="452" spans="1:10" ht="12.75">
      <c r="A452" s="144" t="s">
        <v>1263</v>
      </c>
      <c r="C452" s="150" t="s">
        <v>1264</v>
      </c>
      <c r="D452" s="128">
        <v>480021.6627753576</v>
      </c>
      <c r="F452" s="128">
        <v>4740</v>
      </c>
      <c r="G452" s="128">
        <v>4330</v>
      </c>
      <c r="H452" s="128">
        <v>475489.83755411865</v>
      </c>
      <c r="I452" s="128">
        <v>-0.0001</v>
      </c>
      <c r="J452" s="128">
        <v>-0.0001</v>
      </c>
    </row>
    <row r="453" spans="1:8" ht="12.75">
      <c r="A453" s="127">
        <v>38392.799675925926</v>
      </c>
      <c r="C453" s="150" t="s">
        <v>1265</v>
      </c>
      <c r="D453" s="128">
        <v>6586.0824734182215</v>
      </c>
      <c r="H453" s="128">
        <v>6586.0824734182215</v>
      </c>
    </row>
    <row r="455" spans="3:8" ht="12.75">
      <c r="C455" s="150" t="s">
        <v>1266</v>
      </c>
      <c r="D455" s="128">
        <v>1.372038594120783</v>
      </c>
      <c r="F455" s="128">
        <v>0</v>
      </c>
      <c r="G455" s="128">
        <v>0</v>
      </c>
      <c r="H455" s="128">
        <v>1.385115296532203</v>
      </c>
    </row>
    <row r="456" spans="1:10" ht="12.75">
      <c r="A456" s="144" t="s">
        <v>1255</v>
      </c>
      <c r="C456" s="145" t="s">
        <v>1256</v>
      </c>
      <c r="D456" s="145" t="s">
        <v>1257</v>
      </c>
      <c r="F456" s="145" t="s">
        <v>1258</v>
      </c>
      <c r="G456" s="145" t="s">
        <v>1259</v>
      </c>
      <c r="H456" s="145" t="s">
        <v>1260</v>
      </c>
      <c r="I456" s="146" t="s">
        <v>1261</v>
      </c>
      <c r="J456" s="145" t="s">
        <v>1262</v>
      </c>
    </row>
    <row r="457" spans="1:8" ht="12.75">
      <c r="A457" s="147" t="s">
        <v>1188</v>
      </c>
      <c r="C457" s="148">
        <v>334.94100000010803</v>
      </c>
      <c r="D457" s="128">
        <v>1887555.9179477692</v>
      </c>
      <c r="F457" s="128">
        <v>36500</v>
      </c>
      <c r="G457" s="128">
        <v>147200</v>
      </c>
      <c r="H457" s="149" t="s">
        <v>954</v>
      </c>
    </row>
    <row r="459" spans="4:8" ht="12.75">
      <c r="D459" s="128">
        <v>1874863.5515594482</v>
      </c>
      <c r="F459" s="128">
        <v>36900</v>
      </c>
      <c r="G459" s="128">
        <v>188400</v>
      </c>
      <c r="H459" s="149" t="s">
        <v>955</v>
      </c>
    </row>
    <row r="461" spans="4:8" ht="12.75">
      <c r="D461" s="128">
        <v>1882299.1149654388</v>
      </c>
      <c r="F461" s="128">
        <v>36600</v>
      </c>
      <c r="G461" s="128">
        <v>145100</v>
      </c>
      <c r="H461" s="149" t="s">
        <v>956</v>
      </c>
    </row>
    <row r="463" spans="1:10" ht="12.75">
      <c r="A463" s="144" t="s">
        <v>1263</v>
      </c>
      <c r="C463" s="150" t="s">
        <v>1264</v>
      </c>
      <c r="D463" s="128">
        <v>1881572.8614908853</v>
      </c>
      <c r="F463" s="128">
        <v>36666.666666666664</v>
      </c>
      <c r="G463" s="128">
        <v>160233.33333333334</v>
      </c>
      <c r="H463" s="128">
        <v>1759745.3840134079</v>
      </c>
      <c r="I463" s="128">
        <v>-0.0001</v>
      </c>
      <c r="J463" s="128">
        <v>-0.0001</v>
      </c>
    </row>
    <row r="464" spans="1:8" ht="12.75">
      <c r="A464" s="127">
        <v>38392.800150462965</v>
      </c>
      <c r="C464" s="150" t="s">
        <v>1265</v>
      </c>
      <c r="D464" s="128">
        <v>6377.274042645494</v>
      </c>
      <c r="F464" s="128">
        <v>208.16659994661327</v>
      </c>
      <c r="G464" s="128">
        <v>24415.637065891464</v>
      </c>
      <c r="H464" s="128">
        <v>6377.274042645494</v>
      </c>
    </row>
    <row r="466" spans="3:8" ht="12.75">
      <c r="C466" s="150" t="s">
        <v>1266</v>
      </c>
      <c r="D466" s="128">
        <v>0.3389331432848362</v>
      </c>
      <c r="F466" s="128">
        <v>0.5677270907634908</v>
      </c>
      <c r="G466" s="128">
        <v>15.237551736566342</v>
      </c>
      <c r="H466" s="128">
        <v>0.36239754345034847</v>
      </c>
    </row>
    <row r="467" spans="1:10" ht="12.75">
      <c r="A467" s="144" t="s">
        <v>1255</v>
      </c>
      <c r="C467" s="145" t="s">
        <v>1256</v>
      </c>
      <c r="D467" s="145" t="s">
        <v>1257</v>
      </c>
      <c r="F467" s="145" t="s">
        <v>1258</v>
      </c>
      <c r="G467" s="145" t="s">
        <v>1259</v>
      </c>
      <c r="H467" s="145" t="s">
        <v>1260</v>
      </c>
      <c r="I467" s="146" t="s">
        <v>1261</v>
      </c>
      <c r="J467" s="145" t="s">
        <v>1262</v>
      </c>
    </row>
    <row r="468" spans="1:8" ht="12.75">
      <c r="A468" s="147" t="s">
        <v>1192</v>
      </c>
      <c r="C468" s="148">
        <v>393.36599999992177</v>
      </c>
      <c r="D468" s="128">
        <v>4586395.244148254</v>
      </c>
      <c r="F468" s="128">
        <v>15800</v>
      </c>
      <c r="G468" s="128">
        <v>15600</v>
      </c>
      <c r="H468" s="149" t="s">
        <v>957</v>
      </c>
    </row>
    <row r="470" spans="4:8" ht="12.75">
      <c r="D470" s="128">
        <v>4494975.266265869</v>
      </c>
      <c r="F470" s="128">
        <v>17000</v>
      </c>
      <c r="G470" s="128">
        <v>15800</v>
      </c>
      <c r="H470" s="149" t="s">
        <v>958</v>
      </c>
    </row>
    <row r="472" spans="4:8" ht="12.75">
      <c r="D472" s="128">
        <v>4389552.820213318</v>
      </c>
      <c r="F472" s="128">
        <v>16800</v>
      </c>
      <c r="G472" s="128">
        <v>16100</v>
      </c>
      <c r="H472" s="149" t="s">
        <v>959</v>
      </c>
    </row>
    <row r="474" spans="1:10" ht="12.75">
      <c r="A474" s="144" t="s">
        <v>1263</v>
      </c>
      <c r="C474" s="150" t="s">
        <v>1264</v>
      </c>
      <c r="D474" s="128">
        <v>4490307.7768758135</v>
      </c>
      <c r="F474" s="128">
        <v>16533.333333333332</v>
      </c>
      <c r="G474" s="128">
        <v>15833.333333333332</v>
      </c>
      <c r="H474" s="128">
        <v>4474124.4435424805</v>
      </c>
      <c r="I474" s="128">
        <v>-0.0001</v>
      </c>
      <c r="J474" s="128">
        <v>-0.0001</v>
      </c>
    </row>
    <row r="475" spans="1:8" ht="12.75">
      <c r="A475" s="127">
        <v>38392.800625</v>
      </c>
      <c r="C475" s="150" t="s">
        <v>1265</v>
      </c>
      <c r="D475" s="128">
        <v>98504.1829469524</v>
      </c>
      <c r="F475" s="128">
        <v>642.9100507328636</v>
      </c>
      <c r="G475" s="128">
        <v>251.66114784235833</v>
      </c>
      <c r="H475" s="128">
        <v>98504.1829469524</v>
      </c>
    </row>
    <row r="477" spans="3:8" ht="12.75">
      <c r="C477" s="150" t="s">
        <v>1266</v>
      </c>
      <c r="D477" s="128">
        <v>2.1937067087968725</v>
      </c>
      <c r="F477" s="128">
        <v>3.888568855239095</v>
      </c>
      <c r="G477" s="128">
        <v>1.589438828478053</v>
      </c>
      <c r="H477" s="128">
        <v>2.2016415544526002</v>
      </c>
    </row>
    <row r="478" spans="1:10" ht="12.75">
      <c r="A478" s="144" t="s">
        <v>1255</v>
      </c>
      <c r="C478" s="145" t="s">
        <v>1256</v>
      </c>
      <c r="D478" s="145" t="s">
        <v>1257</v>
      </c>
      <c r="F478" s="145" t="s">
        <v>1258</v>
      </c>
      <c r="G478" s="145" t="s">
        <v>1259</v>
      </c>
      <c r="H478" s="145" t="s">
        <v>1260</v>
      </c>
      <c r="I478" s="146" t="s">
        <v>1261</v>
      </c>
      <c r="J478" s="145" t="s">
        <v>1262</v>
      </c>
    </row>
    <row r="479" spans="1:8" ht="12.75">
      <c r="A479" s="147" t="s">
        <v>1186</v>
      </c>
      <c r="C479" s="148">
        <v>396.15199999976903</v>
      </c>
      <c r="D479" s="128">
        <v>4959464.272575378</v>
      </c>
      <c r="F479" s="128">
        <v>101000</v>
      </c>
      <c r="G479" s="128">
        <v>101600</v>
      </c>
      <c r="H479" s="149" t="s">
        <v>960</v>
      </c>
    </row>
    <row r="481" spans="4:8" ht="12.75">
      <c r="D481" s="128">
        <v>5017721.894302368</v>
      </c>
      <c r="F481" s="128">
        <v>101700</v>
      </c>
      <c r="G481" s="128">
        <v>102400</v>
      </c>
      <c r="H481" s="149" t="s">
        <v>961</v>
      </c>
    </row>
    <row r="483" spans="4:8" ht="12.75">
      <c r="D483" s="128">
        <v>5046344.536193848</v>
      </c>
      <c r="F483" s="128">
        <v>99600</v>
      </c>
      <c r="G483" s="128">
        <v>104500</v>
      </c>
      <c r="H483" s="149" t="s">
        <v>962</v>
      </c>
    </row>
    <row r="485" spans="1:10" ht="12.75">
      <c r="A485" s="144" t="s">
        <v>1263</v>
      </c>
      <c r="C485" s="150" t="s">
        <v>1264</v>
      </c>
      <c r="D485" s="128">
        <v>5007843.567690532</v>
      </c>
      <c r="F485" s="128">
        <v>100766.66666666666</v>
      </c>
      <c r="G485" s="128">
        <v>102833.33333333334</v>
      </c>
      <c r="H485" s="128">
        <v>4906054.625954502</v>
      </c>
      <c r="I485" s="128">
        <v>-0.0001</v>
      </c>
      <c r="J485" s="128">
        <v>-0.0001</v>
      </c>
    </row>
    <row r="486" spans="1:8" ht="12.75">
      <c r="A486" s="127">
        <v>38392.801087962966</v>
      </c>
      <c r="C486" s="150" t="s">
        <v>1265</v>
      </c>
      <c r="D486" s="128">
        <v>44274.496655448645</v>
      </c>
      <c r="F486" s="128">
        <v>1069.2676621563628</v>
      </c>
      <c r="G486" s="128">
        <v>1497.7761292440648</v>
      </c>
      <c r="H486" s="128">
        <v>44274.496655448645</v>
      </c>
    </row>
    <row r="488" spans="3:8" ht="12.75">
      <c r="C488" s="150" t="s">
        <v>1266</v>
      </c>
      <c r="D488" s="128">
        <v>0.8841030287187408</v>
      </c>
      <c r="F488" s="128">
        <v>1.0611323144125338</v>
      </c>
      <c r="G488" s="128">
        <v>1.4565083914853145</v>
      </c>
      <c r="H488" s="128">
        <v>0.9024460596346249</v>
      </c>
    </row>
    <row r="489" spans="1:10" ht="12.75">
      <c r="A489" s="144" t="s">
        <v>1255</v>
      </c>
      <c r="C489" s="145" t="s">
        <v>1256</v>
      </c>
      <c r="D489" s="145" t="s">
        <v>1257</v>
      </c>
      <c r="F489" s="145" t="s">
        <v>1258</v>
      </c>
      <c r="G489" s="145" t="s">
        <v>1259</v>
      </c>
      <c r="H489" s="145" t="s">
        <v>1260</v>
      </c>
      <c r="I489" s="146" t="s">
        <v>1261</v>
      </c>
      <c r="J489" s="145" t="s">
        <v>1262</v>
      </c>
    </row>
    <row r="490" spans="1:8" ht="12.75">
      <c r="A490" s="147" t="s">
        <v>1193</v>
      </c>
      <c r="C490" s="148">
        <v>589.5920000001788</v>
      </c>
      <c r="D490" s="128">
        <v>536624.3635015488</v>
      </c>
      <c r="F490" s="128">
        <v>4280</v>
      </c>
      <c r="G490" s="128">
        <v>6120</v>
      </c>
      <c r="H490" s="149" t="s">
        <v>963</v>
      </c>
    </row>
    <row r="492" spans="4:8" ht="12.75">
      <c r="D492" s="128">
        <v>537076.2498102188</v>
      </c>
      <c r="F492" s="128">
        <v>4120</v>
      </c>
      <c r="G492" s="128">
        <v>6040</v>
      </c>
      <c r="H492" s="149" t="s">
        <v>964</v>
      </c>
    </row>
    <row r="494" spans="4:8" ht="12.75">
      <c r="D494" s="128">
        <v>541276.9666252136</v>
      </c>
      <c r="F494" s="128">
        <v>4160</v>
      </c>
      <c r="G494" s="128">
        <v>5500</v>
      </c>
      <c r="H494" s="149" t="s">
        <v>965</v>
      </c>
    </row>
    <row r="496" spans="1:10" ht="12.75">
      <c r="A496" s="144" t="s">
        <v>1263</v>
      </c>
      <c r="C496" s="150" t="s">
        <v>1264</v>
      </c>
      <c r="D496" s="128">
        <v>538325.8599789938</v>
      </c>
      <c r="F496" s="128">
        <v>4186.666666666667</v>
      </c>
      <c r="G496" s="128">
        <v>5886.666666666666</v>
      </c>
      <c r="H496" s="128">
        <v>533119.193312327</v>
      </c>
      <c r="I496" s="128">
        <v>-0.0001</v>
      </c>
      <c r="J496" s="128">
        <v>-0.0001</v>
      </c>
    </row>
    <row r="497" spans="1:8" ht="12.75">
      <c r="A497" s="127">
        <v>38392.80158564815</v>
      </c>
      <c r="C497" s="150" t="s">
        <v>1265</v>
      </c>
      <c r="D497" s="128">
        <v>2565.701295353605</v>
      </c>
      <c r="F497" s="128">
        <v>83.2666399786453</v>
      </c>
      <c r="G497" s="128">
        <v>337.24372986511304</v>
      </c>
      <c r="H497" s="128">
        <v>2565.701295353605</v>
      </c>
    </row>
    <row r="499" spans="3:8" ht="12.75">
      <c r="C499" s="150" t="s">
        <v>1266</v>
      </c>
      <c r="D499" s="128">
        <v>0.4766074762698047</v>
      </c>
      <c r="F499" s="128">
        <v>1.9888528657319742</v>
      </c>
      <c r="G499" s="128">
        <v>5.728942183439068</v>
      </c>
      <c r="H499" s="128">
        <v>0.48126222569715166</v>
      </c>
    </row>
    <row r="500" spans="1:10" ht="12.75">
      <c r="A500" s="144" t="s">
        <v>1255</v>
      </c>
      <c r="C500" s="145" t="s">
        <v>1256</v>
      </c>
      <c r="D500" s="145" t="s">
        <v>1257</v>
      </c>
      <c r="F500" s="145" t="s">
        <v>1258</v>
      </c>
      <c r="G500" s="145" t="s">
        <v>1259</v>
      </c>
      <c r="H500" s="145" t="s">
        <v>1260</v>
      </c>
      <c r="I500" s="146" t="s">
        <v>1261</v>
      </c>
      <c r="J500" s="145" t="s">
        <v>1262</v>
      </c>
    </row>
    <row r="501" spans="1:8" ht="12.75">
      <c r="A501" s="147" t="s">
        <v>1194</v>
      </c>
      <c r="C501" s="148">
        <v>766.4900000002235</v>
      </c>
      <c r="D501" s="128">
        <v>29008.704129606485</v>
      </c>
      <c r="F501" s="128">
        <v>1798.0000000018626</v>
      </c>
      <c r="G501" s="128">
        <v>1959</v>
      </c>
      <c r="H501" s="149" t="s">
        <v>966</v>
      </c>
    </row>
    <row r="503" spans="4:8" ht="12.75">
      <c r="D503" s="128">
        <v>29845.48403289914</v>
      </c>
      <c r="F503" s="128">
        <v>1753</v>
      </c>
      <c r="G503" s="128">
        <v>1975</v>
      </c>
      <c r="H503" s="149" t="s">
        <v>967</v>
      </c>
    </row>
    <row r="505" spans="4:8" ht="12.75">
      <c r="D505" s="128">
        <v>29378.183114677668</v>
      </c>
      <c r="F505" s="128">
        <v>1943</v>
      </c>
      <c r="G505" s="128">
        <v>1865</v>
      </c>
      <c r="H505" s="149" t="s">
        <v>968</v>
      </c>
    </row>
    <row r="507" spans="1:10" ht="12.75">
      <c r="A507" s="144" t="s">
        <v>1263</v>
      </c>
      <c r="C507" s="150" t="s">
        <v>1264</v>
      </c>
      <c r="D507" s="128">
        <v>29410.790425727762</v>
      </c>
      <c r="F507" s="128">
        <v>1831.3333333339542</v>
      </c>
      <c r="G507" s="128">
        <v>1933</v>
      </c>
      <c r="H507" s="128">
        <v>27526.640019223396</v>
      </c>
      <c r="I507" s="128">
        <v>-0.0001</v>
      </c>
      <c r="J507" s="128">
        <v>-0.0001</v>
      </c>
    </row>
    <row r="508" spans="1:8" ht="12.75">
      <c r="A508" s="127">
        <v>38392.802083333336</v>
      </c>
      <c r="C508" s="150" t="s">
        <v>1265</v>
      </c>
      <c r="D508" s="128">
        <v>419.34184049393735</v>
      </c>
      <c r="F508" s="128">
        <v>99.28914005706436</v>
      </c>
      <c r="G508" s="128">
        <v>59.43063183241451</v>
      </c>
      <c r="H508" s="128">
        <v>419.34184049393735</v>
      </c>
    </row>
    <row r="510" spans="3:8" ht="12.75">
      <c r="C510" s="150" t="s">
        <v>1266</v>
      </c>
      <c r="D510" s="128">
        <v>1.425809488367605</v>
      </c>
      <c r="F510" s="128">
        <v>5.421685842211359</v>
      </c>
      <c r="G510" s="128">
        <v>3.0745282893127013</v>
      </c>
      <c r="H510" s="128">
        <v>1.5234036562438698</v>
      </c>
    </row>
    <row r="511" spans="1:16" ht="12.75">
      <c r="A511" s="138" t="s">
        <v>1140</v>
      </c>
      <c r="B511" s="133" t="s">
        <v>1246</v>
      </c>
      <c r="D511" s="138" t="s">
        <v>1141</v>
      </c>
      <c r="E511" s="133" t="s">
        <v>1142</v>
      </c>
      <c r="F511" s="134" t="s">
        <v>1270</v>
      </c>
      <c r="G511" s="139" t="s">
        <v>1144</v>
      </c>
      <c r="H511" s="140">
        <v>1</v>
      </c>
      <c r="I511" s="141" t="s">
        <v>1145</v>
      </c>
      <c r="J511" s="140">
        <v>5</v>
      </c>
      <c r="K511" s="139" t="s">
        <v>1146</v>
      </c>
      <c r="L511" s="142">
        <v>1</v>
      </c>
      <c r="M511" s="139" t="s">
        <v>1147</v>
      </c>
      <c r="N511" s="143">
        <v>1</v>
      </c>
      <c r="O511" s="139" t="s">
        <v>1148</v>
      </c>
      <c r="P511" s="143">
        <v>1</v>
      </c>
    </row>
    <row r="513" spans="1:10" ht="12.75">
      <c r="A513" s="144" t="s">
        <v>1255</v>
      </c>
      <c r="C513" s="145" t="s">
        <v>1256</v>
      </c>
      <c r="D513" s="145" t="s">
        <v>1257</v>
      </c>
      <c r="F513" s="145" t="s">
        <v>1258</v>
      </c>
      <c r="G513" s="145" t="s">
        <v>1259</v>
      </c>
      <c r="H513" s="145" t="s">
        <v>1260</v>
      </c>
      <c r="I513" s="146" t="s">
        <v>1261</v>
      </c>
      <c r="J513" s="145" t="s">
        <v>1262</v>
      </c>
    </row>
    <row r="514" spans="1:8" ht="12.75">
      <c r="A514" s="147" t="s">
        <v>1171</v>
      </c>
      <c r="C514" s="148">
        <v>178.2290000000503</v>
      </c>
      <c r="D514" s="128">
        <v>309</v>
      </c>
      <c r="F514" s="128">
        <v>311</v>
      </c>
      <c r="G514" s="128">
        <v>289</v>
      </c>
      <c r="H514" s="149" t="s">
        <v>969</v>
      </c>
    </row>
    <row r="516" spans="4:8" ht="12.75">
      <c r="D516" s="128">
        <v>324.09248989028856</v>
      </c>
      <c r="F516" s="128">
        <v>284</v>
      </c>
      <c r="G516" s="128">
        <v>299</v>
      </c>
      <c r="H516" s="149" t="s">
        <v>970</v>
      </c>
    </row>
    <row r="518" spans="4:8" ht="12.75">
      <c r="D518" s="128">
        <v>301.5</v>
      </c>
      <c r="F518" s="128">
        <v>295</v>
      </c>
      <c r="G518" s="128">
        <v>288</v>
      </c>
      <c r="H518" s="149" t="s">
        <v>971</v>
      </c>
    </row>
    <row r="520" spans="1:8" ht="12.75">
      <c r="A520" s="144" t="s">
        <v>1263</v>
      </c>
      <c r="C520" s="150" t="s">
        <v>1264</v>
      </c>
      <c r="D520" s="128">
        <v>311.53082996342954</v>
      </c>
      <c r="F520" s="128">
        <v>296.6666666666667</v>
      </c>
      <c r="G520" s="128">
        <v>292</v>
      </c>
      <c r="H520" s="128">
        <v>17.81884982686838</v>
      </c>
    </row>
    <row r="521" spans="1:8" ht="12.75">
      <c r="A521" s="127">
        <v>38392.80436342592</v>
      </c>
      <c r="C521" s="150" t="s">
        <v>1265</v>
      </c>
      <c r="D521" s="128">
        <v>11.506909884436684</v>
      </c>
      <c r="F521" s="128">
        <v>13.576941236277534</v>
      </c>
      <c r="G521" s="128">
        <v>6.08276253029822</v>
      </c>
      <c r="H521" s="128">
        <v>11.506909884436684</v>
      </c>
    </row>
    <row r="523" spans="3:8" ht="12.75">
      <c r="C523" s="150" t="s">
        <v>1266</v>
      </c>
      <c r="D523" s="128">
        <v>3.6936664938707584</v>
      </c>
      <c r="F523" s="128">
        <v>4.5764970459362475</v>
      </c>
      <c r="G523" s="128">
        <v>2.0831378528418556</v>
      </c>
      <c r="H523" s="128">
        <v>64.57717527360178</v>
      </c>
    </row>
    <row r="524" spans="1:10" ht="12.75">
      <c r="A524" s="144" t="s">
        <v>1255</v>
      </c>
      <c r="C524" s="145" t="s">
        <v>1256</v>
      </c>
      <c r="D524" s="145" t="s">
        <v>1257</v>
      </c>
      <c r="F524" s="145" t="s">
        <v>1258</v>
      </c>
      <c r="G524" s="145" t="s">
        <v>1259</v>
      </c>
      <c r="H524" s="145" t="s">
        <v>1260</v>
      </c>
      <c r="I524" s="146" t="s">
        <v>1261</v>
      </c>
      <c r="J524" s="145" t="s">
        <v>1262</v>
      </c>
    </row>
    <row r="525" spans="1:8" ht="12.75">
      <c r="A525" s="147" t="s">
        <v>1187</v>
      </c>
      <c r="C525" s="148">
        <v>251.61100000003353</v>
      </c>
      <c r="D525" s="128">
        <v>4467054.685134888</v>
      </c>
      <c r="F525" s="128">
        <v>32200</v>
      </c>
      <c r="G525" s="128">
        <v>26200</v>
      </c>
      <c r="H525" s="149" t="s">
        <v>972</v>
      </c>
    </row>
    <row r="527" spans="4:8" ht="12.75">
      <c r="D527" s="128">
        <v>4230069.522888184</v>
      </c>
      <c r="F527" s="128">
        <v>34900</v>
      </c>
      <c r="G527" s="128">
        <v>27100</v>
      </c>
      <c r="H527" s="149" t="s">
        <v>973</v>
      </c>
    </row>
    <row r="529" spans="4:8" ht="12.75">
      <c r="D529" s="128">
        <v>4241017.530754089</v>
      </c>
      <c r="F529" s="128">
        <v>33500</v>
      </c>
      <c r="G529" s="128">
        <v>26700</v>
      </c>
      <c r="H529" s="149" t="s">
        <v>974</v>
      </c>
    </row>
    <row r="531" spans="1:10" ht="12.75">
      <c r="A531" s="144" t="s">
        <v>1263</v>
      </c>
      <c r="C531" s="150" t="s">
        <v>1264</v>
      </c>
      <c r="D531" s="128">
        <v>4312713.91292572</v>
      </c>
      <c r="F531" s="128">
        <v>33533.333333333336</v>
      </c>
      <c r="G531" s="128">
        <v>26666.666666666664</v>
      </c>
      <c r="H531" s="128">
        <v>4282647.757394505</v>
      </c>
      <c r="I531" s="128">
        <v>-0.0001</v>
      </c>
      <c r="J531" s="128">
        <v>-0.0001</v>
      </c>
    </row>
    <row r="532" spans="1:8" ht="12.75">
      <c r="A532" s="127">
        <v>38392.804872685185</v>
      </c>
      <c r="C532" s="150" t="s">
        <v>1265</v>
      </c>
      <c r="D532" s="128">
        <v>133775.0731401407</v>
      </c>
      <c r="F532" s="128">
        <v>1350.3086067019397</v>
      </c>
      <c r="G532" s="128">
        <v>450.9249752822894</v>
      </c>
      <c r="H532" s="128">
        <v>133775.0731401407</v>
      </c>
    </row>
    <row r="534" spans="3:8" ht="12.75">
      <c r="C534" s="150" t="s">
        <v>1266</v>
      </c>
      <c r="D534" s="128">
        <v>3.101876819123123</v>
      </c>
      <c r="F534" s="128">
        <v>4.026765228733419</v>
      </c>
      <c r="G534" s="128">
        <v>1.6909686573085856</v>
      </c>
      <c r="H534" s="128">
        <v>3.1236534199937878</v>
      </c>
    </row>
    <row r="535" spans="1:10" ht="12.75">
      <c r="A535" s="144" t="s">
        <v>1255</v>
      </c>
      <c r="C535" s="145" t="s">
        <v>1256</v>
      </c>
      <c r="D535" s="145" t="s">
        <v>1257</v>
      </c>
      <c r="F535" s="145" t="s">
        <v>1258</v>
      </c>
      <c r="G535" s="145" t="s">
        <v>1259</v>
      </c>
      <c r="H535" s="145" t="s">
        <v>1260</v>
      </c>
      <c r="I535" s="146" t="s">
        <v>1261</v>
      </c>
      <c r="J535" s="145" t="s">
        <v>1262</v>
      </c>
    </row>
    <row r="536" spans="1:8" ht="12.75">
      <c r="A536" s="147" t="s">
        <v>1190</v>
      </c>
      <c r="C536" s="148">
        <v>257.6099999998696</v>
      </c>
      <c r="D536" s="128">
        <v>341617.34715795517</v>
      </c>
      <c r="F536" s="128">
        <v>14555</v>
      </c>
      <c r="G536" s="128">
        <v>11675</v>
      </c>
      <c r="H536" s="149" t="s">
        <v>975</v>
      </c>
    </row>
    <row r="538" spans="4:8" ht="12.75">
      <c r="D538" s="128">
        <v>324948.41373872757</v>
      </c>
      <c r="F538" s="128">
        <v>14117.5</v>
      </c>
      <c r="G538" s="128">
        <v>11715</v>
      </c>
      <c r="H538" s="149" t="s">
        <v>976</v>
      </c>
    </row>
    <row r="540" spans="4:8" ht="12.75">
      <c r="D540" s="128">
        <v>332490.4955654144</v>
      </c>
      <c r="F540" s="128">
        <v>14325</v>
      </c>
      <c r="G540" s="128">
        <v>11752.5</v>
      </c>
      <c r="H540" s="149" t="s">
        <v>977</v>
      </c>
    </row>
    <row r="542" spans="1:10" ht="12.75">
      <c r="A542" s="144" t="s">
        <v>1263</v>
      </c>
      <c r="C542" s="150" t="s">
        <v>1264</v>
      </c>
      <c r="D542" s="128">
        <v>333018.7521540324</v>
      </c>
      <c r="F542" s="128">
        <v>14332.5</v>
      </c>
      <c r="G542" s="128">
        <v>11714.166666666668</v>
      </c>
      <c r="H542" s="128">
        <v>319995.41882069904</v>
      </c>
      <c r="I542" s="128">
        <v>-0.0001</v>
      </c>
      <c r="J542" s="128">
        <v>-0.0001</v>
      </c>
    </row>
    <row r="543" spans="1:8" ht="12.75">
      <c r="A543" s="127">
        <v>38392.80550925926</v>
      </c>
      <c r="C543" s="150" t="s">
        <v>1265</v>
      </c>
      <c r="D543" s="128">
        <v>8347.013034686357</v>
      </c>
      <c r="F543" s="128">
        <v>218.84640732714806</v>
      </c>
      <c r="G543" s="128">
        <v>38.75671984744495</v>
      </c>
      <c r="H543" s="128">
        <v>8347.013034686357</v>
      </c>
    </row>
    <row r="545" spans="3:8" ht="12.75">
      <c r="C545" s="150" t="s">
        <v>1266</v>
      </c>
      <c r="D545" s="128">
        <v>2.506469374681214</v>
      </c>
      <c r="F545" s="128">
        <v>1.5269241746181619</v>
      </c>
      <c r="G545" s="128">
        <v>0.33085340980958905</v>
      </c>
      <c r="H545" s="128">
        <v>2.608478916807052</v>
      </c>
    </row>
    <row r="546" spans="1:10" ht="12.75">
      <c r="A546" s="144" t="s">
        <v>1255</v>
      </c>
      <c r="C546" s="145" t="s">
        <v>1256</v>
      </c>
      <c r="D546" s="145" t="s">
        <v>1257</v>
      </c>
      <c r="F546" s="145" t="s">
        <v>1258</v>
      </c>
      <c r="G546" s="145" t="s">
        <v>1259</v>
      </c>
      <c r="H546" s="145" t="s">
        <v>1260</v>
      </c>
      <c r="I546" s="146" t="s">
        <v>1261</v>
      </c>
      <c r="J546" s="145" t="s">
        <v>1262</v>
      </c>
    </row>
    <row r="547" spans="1:8" ht="12.75">
      <c r="A547" s="147" t="s">
        <v>1189</v>
      </c>
      <c r="C547" s="148">
        <v>259.9399999999441</v>
      </c>
      <c r="D547" s="128">
        <v>3413503.7844810486</v>
      </c>
      <c r="F547" s="128">
        <v>26425</v>
      </c>
      <c r="G547" s="128">
        <v>23350</v>
      </c>
      <c r="H547" s="149" t="s">
        <v>978</v>
      </c>
    </row>
    <row r="549" spans="4:8" ht="12.75">
      <c r="D549" s="128">
        <v>3456988.9645233154</v>
      </c>
      <c r="F549" s="128">
        <v>26400</v>
      </c>
      <c r="G549" s="128">
        <v>23375</v>
      </c>
      <c r="H549" s="149" t="s">
        <v>979</v>
      </c>
    </row>
    <row r="551" spans="4:8" ht="12.75">
      <c r="D551" s="128">
        <v>3410904.376247406</v>
      </c>
      <c r="F551" s="128">
        <v>26075</v>
      </c>
      <c r="G551" s="128">
        <v>23075</v>
      </c>
      <c r="H551" s="149" t="s">
        <v>980</v>
      </c>
    </row>
    <row r="553" spans="1:10" ht="12.75">
      <c r="A553" s="144" t="s">
        <v>1263</v>
      </c>
      <c r="C553" s="150" t="s">
        <v>1264</v>
      </c>
      <c r="D553" s="128">
        <v>3427132.3750839233</v>
      </c>
      <c r="F553" s="128">
        <v>26300</v>
      </c>
      <c r="G553" s="128">
        <v>23266.666666666664</v>
      </c>
      <c r="H553" s="128">
        <v>3402515.0165933566</v>
      </c>
      <c r="I553" s="128">
        <v>-0.0001</v>
      </c>
      <c r="J553" s="128">
        <v>-0.0001</v>
      </c>
    </row>
    <row r="554" spans="1:8" ht="12.75">
      <c r="A554" s="127">
        <v>38392.806180555555</v>
      </c>
      <c r="C554" s="150" t="s">
        <v>1265</v>
      </c>
      <c r="D554" s="128">
        <v>25889.209731211704</v>
      </c>
      <c r="F554" s="128">
        <v>195.25624189766637</v>
      </c>
      <c r="G554" s="128">
        <v>166.45820296198482</v>
      </c>
      <c r="H554" s="128">
        <v>25889.209731211704</v>
      </c>
    </row>
    <row r="556" spans="3:8" ht="12.75">
      <c r="C556" s="150" t="s">
        <v>1266</v>
      </c>
      <c r="D556" s="128">
        <v>0.7554190179355917</v>
      </c>
      <c r="F556" s="128">
        <v>0.7424191707135601</v>
      </c>
      <c r="G556" s="128">
        <v>0.7154364024154076</v>
      </c>
      <c r="H556" s="128">
        <v>0.7608845105739555</v>
      </c>
    </row>
    <row r="557" spans="1:10" ht="12.75">
      <c r="A557" s="144" t="s">
        <v>1255</v>
      </c>
      <c r="C557" s="145" t="s">
        <v>1256</v>
      </c>
      <c r="D557" s="145" t="s">
        <v>1257</v>
      </c>
      <c r="F557" s="145" t="s">
        <v>1258</v>
      </c>
      <c r="G557" s="145" t="s">
        <v>1259</v>
      </c>
      <c r="H557" s="145" t="s">
        <v>1260</v>
      </c>
      <c r="I557" s="146" t="s">
        <v>1261</v>
      </c>
      <c r="J557" s="145" t="s">
        <v>1262</v>
      </c>
    </row>
    <row r="558" spans="1:8" ht="12.75">
      <c r="A558" s="147" t="s">
        <v>1191</v>
      </c>
      <c r="C558" s="148">
        <v>285.2129999999888</v>
      </c>
      <c r="D558" s="128">
        <v>5383109.140861511</v>
      </c>
      <c r="F558" s="128">
        <v>30250</v>
      </c>
      <c r="G558" s="128">
        <v>22925</v>
      </c>
      <c r="H558" s="149" t="s">
        <v>981</v>
      </c>
    </row>
    <row r="560" spans="4:8" ht="12.75">
      <c r="D560" s="128">
        <v>5172760.562072754</v>
      </c>
      <c r="F560" s="128">
        <v>29775</v>
      </c>
      <c r="G560" s="128">
        <v>22925</v>
      </c>
      <c r="H560" s="149" t="s">
        <v>982</v>
      </c>
    </row>
    <row r="562" spans="4:8" ht="12.75">
      <c r="D562" s="128">
        <v>5393175.809196472</v>
      </c>
      <c r="F562" s="128">
        <v>30600</v>
      </c>
      <c r="G562" s="128">
        <v>22700</v>
      </c>
      <c r="H562" s="149" t="s">
        <v>983</v>
      </c>
    </row>
    <row r="564" spans="1:10" ht="12.75">
      <c r="A564" s="144" t="s">
        <v>1263</v>
      </c>
      <c r="C564" s="150" t="s">
        <v>1264</v>
      </c>
      <c r="D564" s="128">
        <v>5316348.504043579</v>
      </c>
      <c r="F564" s="128">
        <v>30208.333333333336</v>
      </c>
      <c r="G564" s="128">
        <v>22850</v>
      </c>
      <c r="H564" s="128">
        <v>5290208.265080436</v>
      </c>
      <c r="I564" s="128">
        <v>-0.0001</v>
      </c>
      <c r="J564" s="128">
        <v>-0.0001</v>
      </c>
    </row>
    <row r="565" spans="1:8" ht="12.75">
      <c r="A565" s="127">
        <v>38392.80685185185</v>
      </c>
      <c r="C565" s="150" t="s">
        <v>1265</v>
      </c>
      <c r="D565" s="128">
        <v>124452.63059657143</v>
      </c>
      <c r="F565" s="128">
        <v>414.0752749601615</v>
      </c>
      <c r="G565" s="128">
        <v>129.9038105676658</v>
      </c>
      <c r="H565" s="128">
        <v>124452.63059657143</v>
      </c>
    </row>
    <row r="567" spans="3:8" ht="12.75">
      <c r="C567" s="150" t="s">
        <v>1266</v>
      </c>
      <c r="D567" s="128">
        <v>2.3409419172184363</v>
      </c>
      <c r="F567" s="128">
        <v>1.370731944695707</v>
      </c>
      <c r="G567" s="128">
        <v>0.5685068296177934</v>
      </c>
      <c r="H567" s="128">
        <v>2.3525090953045718</v>
      </c>
    </row>
    <row r="568" spans="1:10" ht="12.75">
      <c r="A568" s="144" t="s">
        <v>1255</v>
      </c>
      <c r="C568" s="145" t="s">
        <v>1256</v>
      </c>
      <c r="D568" s="145" t="s">
        <v>1257</v>
      </c>
      <c r="F568" s="145" t="s">
        <v>1258</v>
      </c>
      <c r="G568" s="145" t="s">
        <v>1259</v>
      </c>
      <c r="H568" s="145" t="s">
        <v>1260</v>
      </c>
      <c r="I568" s="146" t="s">
        <v>1261</v>
      </c>
      <c r="J568" s="145" t="s">
        <v>1262</v>
      </c>
    </row>
    <row r="569" spans="1:8" ht="12.75">
      <c r="A569" s="147" t="s">
        <v>1187</v>
      </c>
      <c r="C569" s="148">
        <v>288.1579999998212</v>
      </c>
      <c r="D569" s="128">
        <v>434113.1736769676</v>
      </c>
      <c r="F569" s="128">
        <v>5180</v>
      </c>
      <c r="G569" s="128">
        <v>4160</v>
      </c>
      <c r="H569" s="149" t="s">
        <v>984</v>
      </c>
    </row>
    <row r="571" spans="4:8" ht="12.75">
      <c r="D571" s="128">
        <v>426966.8233847618</v>
      </c>
      <c r="F571" s="128">
        <v>5180</v>
      </c>
      <c r="G571" s="128">
        <v>4160</v>
      </c>
      <c r="H571" s="149" t="s">
        <v>985</v>
      </c>
    </row>
    <row r="573" spans="4:8" ht="12.75">
      <c r="D573" s="128">
        <v>426630.69423770905</v>
      </c>
      <c r="F573" s="128">
        <v>5180</v>
      </c>
      <c r="G573" s="128">
        <v>4160</v>
      </c>
      <c r="H573" s="149" t="s">
        <v>986</v>
      </c>
    </row>
    <row r="575" spans="1:10" ht="12.75">
      <c r="A575" s="144" t="s">
        <v>1263</v>
      </c>
      <c r="C575" s="150" t="s">
        <v>1264</v>
      </c>
      <c r="D575" s="128">
        <v>429236.89709981286</v>
      </c>
      <c r="F575" s="128">
        <v>5180</v>
      </c>
      <c r="G575" s="128">
        <v>4160</v>
      </c>
      <c r="H575" s="128">
        <v>424574.79532990133</v>
      </c>
      <c r="I575" s="128">
        <v>-0.0001</v>
      </c>
      <c r="J575" s="128">
        <v>-0.0001</v>
      </c>
    </row>
    <row r="576" spans="1:8" ht="12.75">
      <c r="A576" s="127">
        <v>38392.80726851852</v>
      </c>
      <c r="C576" s="150" t="s">
        <v>1265</v>
      </c>
      <c r="D576" s="128">
        <v>4226.322354422291</v>
      </c>
      <c r="H576" s="128">
        <v>4226.322354422291</v>
      </c>
    </row>
    <row r="578" spans="3:8" ht="12.75">
      <c r="C578" s="150" t="s">
        <v>1266</v>
      </c>
      <c r="D578" s="128">
        <v>0.9846130150921114</v>
      </c>
      <c r="F578" s="128">
        <v>0</v>
      </c>
      <c r="G578" s="128">
        <v>0</v>
      </c>
      <c r="H578" s="128">
        <v>0.9954246933425175</v>
      </c>
    </row>
    <row r="579" spans="1:10" ht="12.75">
      <c r="A579" s="144" t="s">
        <v>1255</v>
      </c>
      <c r="C579" s="145" t="s">
        <v>1256</v>
      </c>
      <c r="D579" s="145" t="s">
        <v>1257</v>
      </c>
      <c r="F579" s="145" t="s">
        <v>1258</v>
      </c>
      <c r="G579" s="145" t="s">
        <v>1259</v>
      </c>
      <c r="H579" s="145" t="s">
        <v>1260</v>
      </c>
      <c r="I579" s="146" t="s">
        <v>1261</v>
      </c>
      <c r="J579" s="145" t="s">
        <v>1262</v>
      </c>
    </row>
    <row r="580" spans="1:8" ht="12.75">
      <c r="A580" s="147" t="s">
        <v>1188</v>
      </c>
      <c r="C580" s="148">
        <v>334.94100000010803</v>
      </c>
      <c r="D580" s="128">
        <v>32191.412369906902</v>
      </c>
      <c r="F580" s="128">
        <v>29600</v>
      </c>
      <c r="G580" s="128">
        <v>29200</v>
      </c>
      <c r="H580" s="149" t="s">
        <v>987</v>
      </c>
    </row>
    <row r="582" spans="4:8" ht="12.75">
      <c r="D582" s="128">
        <v>31899.551017582417</v>
      </c>
      <c r="F582" s="128">
        <v>29700</v>
      </c>
      <c r="G582" s="128">
        <v>29800</v>
      </c>
      <c r="H582" s="149" t="s">
        <v>988</v>
      </c>
    </row>
    <row r="584" spans="4:8" ht="12.75">
      <c r="D584" s="128">
        <v>32182.80286809802</v>
      </c>
      <c r="F584" s="128">
        <v>29100</v>
      </c>
      <c r="G584" s="128">
        <v>30000</v>
      </c>
      <c r="H584" s="149" t="s">
        <v>989</v>
      </c>
    </row>
    <row r="586" spans="1:10" ht="12.75">
      <c r="A586" s="144" t="s">
        <v>1263</v>
      </c>
      <c r="C586" s="150" t="s">
        <v>1264</v>
      </c>
      <c r="D586" s="128">
        <v>32091.255418529116</v>
      </c>
      <c r="F586" s="128">
        <v>29466.666666666664</v>
      </c>
      <c r="G586" s="128">
        <v>29666.666666666664</v>
      </c>
      <c r="H586" s="128">
        <v>2486.7509140246093</v>
      </c>
      <c r="I586" s="128">
        <v>-0.0001</v>
      </c>
      <c r="J586" s="128">
        <v>-0.0001</v>
      </c>
    </row>
    <row r="587" spans="1:8" ht="12.75">
      <c r="A587" s="127">
        <v>38392.80774305556</v>
      </c>
      <c r="C587" s="150" t="s">
        <v>1265</v>
      </c>
      <c r="D587" s="128">
        <v>166.07668074393288</v>
      </c>
      <c r="F587" s="128">
        <v>321.4550253664318</v>
      </c>
      <c r="G587" s="128">
        <v>416.33319989322655</v>
      </c>
      <c r="H587" s="128">
        <v>166.07668074393288</v>
      </c>
    </row>
    <row r="589" spans="3:8" ht="12.75">
      <c r="C589" s="150" t="s">
        <v>1266</v>
      </c>
      <c r="D589" s="128">
        <v>0.5175138167017367</v>
      </c>
      <c r="F589" s="128">
        <v>1.0909107195693388</v>
      </c>
      <c r="G589" s="128">
        <v>1.4033703367187416</v>
      </c>
      <c r="H589" s="128">
        <v>6.678460629382094</v>
      </c>
    </row>
    <row r="590" spans="1:10" ht="12.75">
      <c r="A590" s="144" t="s">
        <v>1255</v>
      </c>
      <c r="C590" s="145" t="s">
        <v>1256</v>
      </c>
      <c r="D590" s="145" t="s">
        <v>1257</v>
      </c>
      <c r="F590" s="145" t="s">
        <v>1258</v>
      </c>
      <c r="G590" s="145" t="s">
        <v>1259</v>
      </c>
      <c r="H590" s="145" t="s">
        <v>1260</v>
      </c>
      <c r="I590" s="146" t="s">
        <v>1261</v>
      </c>
      <c r="J590" s="145" t="s">
        <v>1262</v>
      </c>
    </row>
    <row r="591" spans="1:8" ht="12.75">
      <c r="A591" s="147" t="s">
        <v>1192</v>
      </c>
      <c r="C591" s="148">
        <v>393.36599999992177</v>
      </c>
      <c r="D591" s="128">
        <v>256357.39217972755</v>
      </c>
      <c r="F591" s="128">
        <v>8400</v>
      </c>
      <c r="G591" s="128">
        <v>8200</v>
      </c>
      <c r="H591" s="149" t="s">
        <v>990</v>
      </c>
    </row>
    <row r="593" spans="4:8" ht="12.75">
      <c r="D593" s="128">
        <v>264688.85066223145</v>
      </c>
      <c r="F593" s="128">
        <v>8500</v>
      </c>
      <c r="G593" s="128">
        <v>8200</v>
      </c>
      <c r="H593" s="149" t="s">
        <v>991</v>
      </c>
    </row>
    <row r="595" spans="4:8" ht="12.75">
      <c r="D595" s="128">
        <v>260821.1609466076</v>
      </c>
      <c r="F595" s="128">
        <v>8600</v>
      </c>
      <c r="G595" s="128">
        <v>8200</v>
      </c>
      <c r="H595" s="149" t="s">
        <v>992</v>
      </c>
    </row>
    <row r="597" spans="1:10" ht="12.75">
      <c r="A597" s="144" t="s">
        <v>1263</v>
      </c>
      <c r="C597" s="150" t="s">
        <v>1264</v>
      </c>
      <c r="D597" s="128">
        <v>260622.46792952222</v>
      </c>
      <c r="F597" s="128">
        <v>8500</v>
      </c>
      <c r="G597" s="128">
        <v>8200</v>
      </c>
      <c r="H597" s="128">
        <v>252272.46792952222</v>
      </c>
      <c r="I597" s="128">
        <v>-0.0001</v>
      </c>
      <c r="J597" s="128">
        <v>-0.0001</v>
      </c>
    </row>
    <row r="598" spans="1:8" ht="12.75">
      <c r="A598" s="127">
        <v>38392.808217592596</v>
      </c>
      <c r="C598" s="150" t="s">
        <v>1265</v>
      </c>
      <c r="D598" s="128">
        <v>4169.28162849529</v>
      </c>
      <c r="F598" s="128">
        <v>100</v>
      </c>
      <c r="H598" s="128">
        <v>4169.28162849529</v>
      </c>
    </row>
    <row r="600" spans="3:8" ht="12.75">
      <c r="C600" s="150" t="s">
        <v>1266</v>
      </c>
      <c r="D600" s="128">
        <v>1.5997399079279502</v>
      </c>
      <c r="F600" s="128">
        <v>1.1764705882352942</v>
      </c>
      <c r="G600" s="128">
        <v>0</v>
      </c>
      <c r="H600" s="128">
        <v>1.6526899121072813</v>
      </c>
    </row>
    <row r="601" spans="1:10" ht="12.75">
      <c r="A601" s="144" t="s">
        <v>1255</v>
      </c>
      <c r="C601" s="145" t="s">
        <v>1256</v>
      </c>
      <c r="D601" s="145" t="s">
        <v>1257</v>
      </c>
      <c r="F601" s="145" t="s">
        <v>1258</v>
      </c>
      <c r="G601" s="145" t="s">
        <v>1259</v>
      </c>
      <c r="H601" s="145" t="s">
        <v>1260</v>
      </c>
      <c r="I601" s="146" t="s">
        <v>1261</v>
      </c>
      <c r="J601" s="145" t="s">
        <v>1262</v>
      </c>
    </row>
    <row r="602" spans="1:8" ht="12.75">
      <c r="A602" s="147" t="s">
        <v>1186</v>
      </c>
      <c r="C602" s="148">
        <v>396.15199999976903</v>
      </c>
      <c r="D602" s="128">
        <v>326614.1671881676</v>
      </c>
      <c r="F602" s="128">
        <v>78000</v>
      </c>
      <c r="G602" s="128">
        <v>78200</v>
      </c>
      <c r="H602" s="149" t="s">
        <v>993</v>
      </c>
    </row>
    <row r="604" spans="4:8" ht="12.75">
      <c r="D604" s="128">
        <v>324861.0434598923</v>
      </c>
      <c r="F604" s="128">
        <v>77700</v>
      </c>
      <c r="G604" s="128">
        <v>77600</v>
      </c>
      <c r="H604" s="149" t="s">
        <v>994</v>
      </c>
    </row>
    <row r="606" spans="4:8" ht="12.75">
      <c r="D606" s="128">
        <v>333357.92456150055</v>
      </c>
      <c r="F606" s="128">
        <v>76900</v>
      </c>
      <c r="G606" s="128">
        <v>76800</v>
      </c>
      <c r="H606" s="149" t="s">
        <v>995</v>
      </c>
    </row>
    <row r="608" spans="1:10" ht="12.75">
      <c r="A608" s="144" t="s">
        <v>1263</v>
      </c>
      <c r="C608" s="150" t="s">
        <v>1264</v>
      </c>
      <c r="D608" s="128">
        <v>328277.7117365201</v>
      </c>
      <c r="F608" s="128">
        <v>77533.33333333333</v>
      </c>
      <c r="G608" s="128">
        <v>77533.33333333333</v>
      </c>
      <c r="H608" s="128">
        <v>250744.3784031868</v>
      </c>
      <c r="I608" s="128">
        <v>-0.0001</v>
      </c>
      <c r="J608" s="128">
        <v>-0.0001</v>
      </c>
    </row>
    <row r="609" spans="1:8" ht="12.75">
      <c r="A609" s="127">
        <v>38392.80868055556</v>
      </c>
      <c r="C609" s="150" t="s">
        <v>1265</v>
      </c>
      <c r="D609" s="128">
        <v>4486.065365329088</v>
      </c>
      <c r="F609" s="128">
        <v>568.6240703077326</v>
      </c>
      <c r="G609" s="128">
        <v>702.3769168568492</v>
      </c>
      <c r="H609" s="128">
        <v>4486.065365329088</v>
      </c>
    </row>
    <row r="611" spans="3:8" ht="12.75">
      <c r="C611" s="150" t="s">
        <v>1266</v>
      </c>
      <c r="D611" s="128">
        <v>1.3665458253619307</v>
      </c>
      <c r="F611" s="128">
        <v>0.7333930399497843</v>
      </c>
      <c r="G611" s="128">
        <v>0.9059031601765041</v>
      </c>
      <c r="H611" s="128">
        <v>1.7890990792685597</v>
      </c>
    </row>
    <row r="612" spans="1:10" ht="12.75">
      <c r="A612" s="144" t="s">
        <v>1255</v>
      </c>
      <c r="C612" s="145" t="s">
        <v>1256</v>
      </c>
      <c r="D612" s="145" t="s">
        <v>1257</v>
      </c>
      <c r="F612" s="145" t="s">
        <v>1258</v>
      </c>
      <c r="G612" s="145" t="s">
        <v>1259</v>
      </c>
      <c r="H612" s="145" t="s">
        <v>1260</v>
      </c>
      <c r="I612" s="146" t="s">
        <v>1261</v>
      </c>
      <c r="J612" s="145" t="s">
        <v>1262</v>
      </c>
    </row>
    <row r="613" spans="1:8" ht="12.75">
      <c r="A613" s="147" t="s">
        <v>1193</v>
      </c>
      <c r="C613" s="148">
        <v>589.5920000001788</v>
      </c>
      <c r="D613" s="128">
        <v>14408.629466801882</v>
      </c>
      <c r="F613" s="128">
        <v>1990</v>
      </c>
      <c r="G613" s="128">
        <v>2060</v>
      </c>
      <c r="H613" s="149" t="s">
        <v>996</v>
      </c>
    </row>
    <row r="615" spans="4:8" ht="12.75">
      <c r="D615" s="128">
        <v>14627.28543908894</v>
      </c>
      <c r="F615" s="128">
        <v>1979.9999999981374</v>
      </c>
      <c r="G615" s="128">
        <v>2050</v>
      </c>
      <c r="H615" s="149" t="s">
        <v>997</v>
      </c>
    </row>
    <row r="617" spans="4:8" ht="12.75">
      <c r="D617" s="128">
        <v>14293.207016304135</v>
      </c>
      <c r="F617" s="128">
        <v>2000</v>
      </c>
      <c r="G617" s="128">
        <v>2040</v>
      </c>
      <c r="H617" s="149" t="s">
        <v>998</v>
      </c>
    </row>
    <row r="619" spans="1:10" ht="12.75">
      <c r="A619" s="144" t="s">
        <v>1263</v>
      </c>
      <c r="C619" s="150" t="s">
        <v>1264</v>
      </c>
      <c r="D619" s="128">
        <v>14443.040640731651</v>
      </c>
      <c r="F619" s="128">
        <v>1989.9999999993793</v>
      </c>
      <c r="G619" s="128">
        <v>2050</v>
      </c>
      <c r="H619" s="128">
        <v>12417.0406407319</v>
      </c>
      <c r="I619" s="128">
        <v>-0.0001</v>
      </c>
      <c r="J619" s="128">
        <v>-0.0001</v>
      </c>
    </row>
    <row r="620" spans="1:8" ht="12.75">
      <c r="A620" s="127">
        <v>38392.80917824074</v>
      </c>
      <c r="C620" s="150" t="s">
        <v>1265</v>
      </c>
      <c r="D620" s="128">
        <v>169.6767362103434</v>
      </c>
      <c r="F620" s="128">
        <v>10.000000000913937</v>
      </c>
      <c r="G620" s="128">
        <v>10</v>
      </c>
      <c r="H620" s="128">
        <v>169.6767362103434</v>
      </c>
    </row>
    <row r="622" spans="3:8" ht="12.75">
      <c r="C622" s="150" t="s">
        <v>1266</v>
      </c>
      <c r="D622" s="128">
        <v>1.174799271365534</v>
      </c>
      <c r="F622" s="128">
        <v>0.5025125628601537</v>
      </c>
      <c r="G622" s="128">
        <v>0.4878048780487805</v>
      </c>
      <c r="H622" s="128">
        <v>1.3664828933050999</v>
      </c>
    </row>
    <row r="623" spans="1:10" ht="12.75">
      <c r="A623" s="144" t="s">
        <v>1255</v>
      </c>
      <c r="C623" s="145" t="s">
        <v>1256</v>
      </c>
      <c r="D623" s="145" t="s">
        <v>1257</v>
      </c>
      <c r="F623" s="145" t="s">
        <v>1258</v>
      </c>
      <c r="G623" s="145" t="s">
        <v>1259</v>
      </c>
      <c r="H623" s="145" t="s">
        <v>1260</v>
      </c>
      <c r="I623" s="146" t="s">
        <v>1261</v>
      </c>
      <c r="J623" s="145" t="s">
        <v>1262</v>
      </c>
    </row>
    <row r="624" spans="1:8" ht="12.75">
      <c r="A624" s="147" t="s">
        <v>1194</v>
      </c>
      <c r="C624" s="148">
        <v>766.4900000002235</v>
      </c>
      <c r="D624" s="128">
        <v>2020.763445340097</v>
      </c>
      <c r="F624" s="128">
        <v>1544</v>
      </c>
      <c r="G624" s="128">
        <v>1632</v>
      </c>
      <c r="H624" s="149" t="s">
        <v>999</v>
      </c>
    </row>
    <row r="626" spans="4:8" ht="12.75">
      <c r="D626" s="128">
        <v>2116.4861291497946</v>
      </c>
      <c r="F626" s="128">
        <v>1591</v>
      </c>
      <c r="G626" s="128">
        <v>1535</v>
      </c>
      <c r="H626" s="149" t="s">
        <v>1000</v>
      </c>
    </row>
    <row r="628" spans="4:8" ht="12.75">
      <c r="D628" s="128">
        <v>1869.0718832556158</v>
      </c>
      <c r="F628" s="128">
        <v>1684</v>
      </c>
      <c r="G628" s="128">
        <v>1706</v>
      </c>
      <c r="H628" s="149" t="s">
        <v>1001</v>
      </c>
    </row>
    <row r="630" spans="1:10" ht="12.75">
      <c r="A630" s="144" t="s">
        <v>1263</v>
      </c>
      <c r="C630" s="150" t="s">
        <v>1264</v>
      </c>
      <c r="D630" s="128">
        <v>2002.1071525818356</v>
      </c>
      <c r="F630" s="128">
        <v>1606.3333333333335</v>
      </c>
      <c r="G630" s="128">
        <v>1624.3333333333335</v>
      </c>
      <c r="H630" s="128">
        <v>386.4225997363073</v>
      </c>
      <c r="I630" s="128">
        <v>-0.0001</v>
      </c>
      <c r="J630" s="128">
        <v>-0.0001</v>
      </c>
    </row>
    <row r="631" spans="1:8" ht="12.75">
      <c r="A631" s="127">
        <v>38392.80967592593</v>
      </c>
      <c r="C631" s="150" t="s">
        <v>1265</v>
      </c>
      <c r="D631" s="128">
        <v>124.75774610202755</v>
      </c>
      <c r="F631" s="128">
        <v>71.24839179471584</v>
      </c>
      <c r="G631" s="128">
        <v>85.7574097867545</v>
      </c>
      <c r="H631" s="128">
        <v>124.75774610202755</v>
      </c>
    </row>
    <row r="633" spans="3:8" ht="12.75">
      <c r="C633" s="150" t="s">
        <v>1266</v>
      </c>
      <c r="D633" s="128">
        <v>6.231322131842198</v>
      </c>
      <c r="F633" s="128">
        <v>4.435467428598206</v>
      </c>
      <c r="G633" s="128">
        <v>5.279545030992478</v>
      </c>
      <c r="H633" s="128">
        <v>32.28531307101644</v>
      </c>
    </row>
    <row r="634" spans="1:16" ht="12.75">
      <c r="A634" s="138" t="s">
        <v>1140</v>
      </c>
      <c r="B634" s="133" t="s">
        <v>1002</v>
      </c>
      <c r="D634" s="138" t="s">
        <v>1141</v>
      </c>
      <c r="E634" s="133" t="s">
        <v>1142</v>
      </c>
      <c r="F634" s="134" t="s">
        <v>1271</v>
      </c>
      <c r="G634" s="139" t="s">
        <v>1144</v>
      </c>
      <c r="H634" s="140">
        <v>1</v>
      </c>
      <c r="I634" s="141" t="s">
        <v>1145</v>
      </c>
      <c r="J634" s="140">
        <v>6</v>
      </c>
      <c r="K634" s="139" t="s">
        <v>1146</v>
      </c>
      <c r="L634" s="142">
        <v>1</v>
      </c>
      <c r="M634" s="139" t="s">
        <v>1147</v>
      </c>
      <c r="N634" s="143">
        <v>1</v>
      </c>
      <c r="O634" s="139" t="s">
        <v>1148</v>
      </c>
      <c r="P634" s="143">
        <v>1</v>
      </c>
    </row>
    <row r="636" spans="1:10" ht="12.75">
      <c r="A636" s="144" t="s">
        <v>1255</v>
      </c>
      <c r="C636" s="145" t="s">
        <v>1256</v>
      </c>
      <c r="D636" s="145" t="s">
        <v>1257</v>
      </c>
      <c r="F636" s="145" t="s">
        <v>1258</v>
      </c>
      <c r="G636" s="145" t="s">
        <v>1259</v>
      </c>
      <c r="H636" s="145" t="s">
        <v>1260</v>
      </c>
      <c r="I636" s="146" t="s">
        <v>1261</v>
      </c>
      <c r="J636" s="145" t="s">
        <v>1262</v>
      </c>
    </row>
    <row r="637" spans="1:8" ht="12.75">
      <c r="A637" s="147" t="s">
        <v>1171</v>
      </c>
      <c r="C637" s="148">
        <v>178.2290000000503</v>
      </c>
      <c r="D637" s="128">
        <v>258.5120527972467</v>
      </c>
      <c r="F637" s="128">
        <v>225.99999999976717</v>
      </c>
      <c r="G637" s="128">
        <v>209.99999999976717</v>
      </c>
      <c r="H637" s="149" t="s">
        <v>1285</v>
      </c>
    </row>
    <row r="639" spans="4:8" ht="12.75">
      <c r="D639" s="128">
        <v>204.50000000023283</v>
      </c>
      <c r="F639" s="128">
        <v>207</v>
      </c>
      <c r="G639" s="128">
        <v>204</v>
      </c>
      <c r="H639" s="149" t="s">
        <v>1003</v>
      </c>
    </row>
    <row r="641" spans="4:8" ht="12.75">
      <c r="D641" s="128">
        <v>227.5</v>
      </c>
      <c r="F641" s="128">
        <v>209</v>
      </c>
      <c r="G641" s="128">
        <v>230</v>
      </c>
      <c r="H641" s="149" t="s">
        <v>1004</v>
      </c>
    </row>
    <row r="643" spans="1:8" ht="12.75">
      <c r="A643" s="144" t="s">
        <v>1263</v>
      </c>
      <c r="C643" s="150" t="s">
        <v>1264</v>
      </c>
      <c r="D643" s="128">
        <v>230.17068426582654</v>
      </c>
      <c r="F643" s="128">
        <v>213.9999999999224</v>
      </c>
      <c r="G643" s="128">
        <v>214.66666666658904</v>
      </c>
      <c r="H643" s="128">
        <v>15.748586190174768</v>
      </c>
    </row>
    <row r="644" spans="1:8" ht="12.75">
      <c r="A644" s="127">
        <v>38392.811944444446</v>
      </c>
      <c r="C644" s="150" t="s">
        <v>1265</v>
      </c>
      <c r="D644" s="128">
        <v>27.10488660136129</v>
      </c>
      <c r="F644" s="128">
        <v>10.440306508776743</v>
      </c>
      <c r="G644" s="128">
        <v>13.61371857114777</v>
      </c>
      <c r="H644" s="128">
        <v>27.10488660136129</v>
      </c>
    </row>
    <row r="646" spans="3:8" ht="12.75">
      <c r="C646" s="150" t="s">
        <v>1266</v>
      </c>
      <c r="D646" s="128">
        <v>11.775994274778089</v>
      </c>
      <c r="F646" s="128">
        <v>4.878647901299314</v>
      </c>
      <c r="G646" s="128">
        <v>6.3417943654438025</v>
      </c>
      <c r="H646" s="128">
        <v>172.10996767615555</v>
      </c>
    </row>
    <row r="647" spans="1:10" ht="12.75">
      <c r="A647" s="144" t="s">
        <v>1255</v>
      </c>
      <c r="C647" s="145" t="s">
        <v>1256</v>
      </c>
      <c r="D647" s="145" t="s">
        <v>1257</v>
      </c>
      <c r="F647" s="145" t="s">
        <v>1258</v>
      </c>
      <c r="G647" s="145" t="s">
        <v>1259</v>
      </c>
      <c r="H647" s="145" t="s">
        <v>1260</v>
      </c>
      <c r="I647" s="146" t="s">
        <v>1261</v>
      </c>
      <c r="J647" s="145" t="s">
        <v>1262</v>
      </c>
    </row>
    <row r="648" spans="1:8" ht="12.75">
      <c r="A648" s="147" t="s">
        <v>1187</v>
      </c>
      <c r="C648" s="148">
        <v>251.61100000003353</v>
      </c>
      <c r="D648" s="128">
        <v>4998539.008277893</v>
      </c>
      <c r="F648" s="128">
        <v>31600</v>
      </c>
      <c r="G648" s="128">
        <v>27700</v>
      </c>
      <c r="H648" s="149" t="s">
        <v>1005</v>
      </c>
    </row>
    <row r="650" spans="4:8" ht="12.75">
      <c r="D650" s="128">
        <v>5164506.104415894</v>
      </c>
      <c r="F650" s="128">
        <v>34400</v>
      </c>
      <c r="G650" s="128">
        <v>28100</v>
      </c>
      <c r="H650" s="149" t="s">
        <v>1006</v>
      </c>
    </row>
    <row r="652" spans="4:8" ht="12.75">
      <c r="D652" s="128">
        <v>5372183.160400391</v>
      </c>
      <c r="F652" s="128">
        <v>32800</v>
      </c>
      <c r="G652" s="128">
        <v>27600</v>
      </c>
      <c r="H652" s="149" t="s">
        <v>785</v>
      </c>
    </row>
    <row r="654" spans="1:10" ht="12.75">
      <c r="A654" s="144" t="s">
        <v>1263</v>
      </c>
      <c r="C654" s="150" t="s">
        <v>1264</v>
      </c>
      <c r="D654" s="128">
        <v>5178409.424364726</v>
      </c>
      <c r="F654" s="128">
        <v>32933.333333333336</v>
      </c>
      <c r="G654" s="128">
        <v>27800</v>
      </c>
      <c r="H654" s="128">
        <v>5148068.058902878</v>
      </c>
      <c r="I654" s="128">
        <v>-0.0001</v>
      </c>
      <c r="J654" s="128">
        <v>-0.0001</v>
      </c>
    </row>
    <row r="655" spans="1:8" ht="12.75">
      <c r="A655" s="127">
        <v>38392.8124537037</v>
      </c>
      <c r="C655" s="150" t="s">
        <v>1265</v>
      </c>
      <c r="D655" s="128">
        <v>187209.68146181258</v>
      </c>
      <c r="F655" s="128">
        <v>1404.7538337136984</v>
      </c>
      <c r="G655" s="128">
        <v>264.575131106459</v>
      </c>
      <c r="H655" s="128">
        <v>187209.68146181258</v>
      </c>
    </row>
    <row r="657" spans="3:8" ht="12.75">
      <c r="C657" s="150" t="s">
        <v>1266</v>
      </c>
      <c r="D657" s="128">
        <v>3.6151966003495164</v>
      </c>
      <c r="F657" s="128">
        <v>4.265446863503133</v>
      </c>
      <c r="G657" s="128">
        <v>0.9517091046994929</v>
      </c>
      <c r="H657" s="128">
        <v>3.6365036227145255</v>
      </c>
    </row>
    <row r="658" spans="1:10" ht="12.75">
      <c r="A658" s="144" t="s">
        <v>1255</v>
      </c>
      <c r="C658" s="145" t="s">
        <v>1256</v>
      </c>
      <c r="D658" s="145" t="s">
        <v>1257</v>
      </c>
      <c r="F658" s="145" t="s">
        <v>1258</v>
      </c>
      <c r="G658" s="145" t="s">
        <v>1259</v>
      </c>
      <c r="H658" s="145" t="s">
        <v>1260</v>
      </c>
      <c r="I658" s="146" t="s">
        <v>1261</v>
      </c>
      <c r="J658" s="145" t="s">
        <v>1262</v>
      </c>
    </row>
    <row r="659" spans="1:8" ht="12.75">
      <c r="A659" s="147" t="s">
        <v>1190</v>
      </c>
      <c r="C659" s="148">
        <v>257.6099999998696</v>
      </c>
      <c r="D659" s="128">
        <v>301582.48298597336</v>
      </c>
      <c r="F659" s="128">
        <v>13017.5</v>
      </c>
      <c r="G659" s="128">
        <v>11117.5</v>
      </c>
      <c r="H659" s="149" t="s">
        <v>786</v>
      </c>
    </row>
    <row r="661" spans="4:8" ht="12.75">
      <c r="D661" s="128">
        <v>347287.0892958641</v>
      </c>
      <c r="F661" s="128">
        <v>12712.5</v>
      </c>
      <c r="G661" s="128">
        <v>11032.5</v>
      </c>
      <c r="H661" s="149" t="s">
        <v>787</v>
      </c>
    </row>
    <row r="663" spans="4:8" ht="12.75">
      <c r="D663" s="128">
        <v>339638.3261833191</v>
      </c>
      <c r="F663" s="128">
        <v>13032.5</v>
      </c>
      <c r="G663" s="128">
        <v>11220</v>
      </c>
      <c r="H663" s="149" t="s">
        <v>788</v>
      </c>
    </row>
    <row r="665" spans="1:10" ht="12.75">
      <c r="A665" s="144" t="s">
        <v>1263</v>
      </c>
      <c r="C665" s="150" t="s">
        <v>1264</v>
      </c>
      <c r="D665" s="128">
        <v>329502.6328217189</v>
      </c>
      <c r="F665" s="128">
        <v>12920.833333333332</v>
      </c>
      <c r="G665" s="128">
        <v>11123.333333333332</v>
      </c>
      <c r="H665" s="128">
        <v>317480.5494883855</v>
      </c>
      <c r="I665" s="128">
        <v>-0.0001</v>
      </c>
      <c r="J665" s="128">
        <v>-0.0001</v>
      </c>
    </row>
    <row r="666" spans="1:8" ht="12.75">
      <c r="A666" s="127">
        <v>38392.813101851854</v>
      </c>
      <c r="C666" s="150" t="s">
        <v>1265</v>
      </c>
      <c r="D666" s="128">
        <v>24480.134179081484</v>
      </c>
      <c r="F666" s="128">
        <v>180.5777764104247</v>
      </c>
      <c r="G666" s="128">
        <v>93.88601244771945</v>
      </c>
      <c r="H666" s="128">
        <v>24480.134179081484</v>
      </c>
    </row>
    <row r="668" spans="3:8" ht="12.75">
      <c r="C668" s="150" t="s">
        <v>1266</v>
      </c>
      <c r="D668" s="128">
        <v>7.42941990157837</v>
      </c>
      <c r="F668" s="128">
        <v>1.3975706655434357</v>
      </c>
      <c r="G668" s="128">
        <v>0.8440456618014938</v>
      </c>
      <c r="H668" s="128">
        <v>7.71075085340844</v>
      </c>
    </row>
    <row r="669" spans="1:10" ht="12.75">
      <c r="A669" s="144" t="s">
        <v>1255</v>
      </c>
      <c r="C669" s="145" t="s">
        <v>1256</v>
      </c>
      <c r="D669" s="145" t="s">
        <v>1257</v>
      </c>
      <c r="F669" s="145" t="s">
        <v>1258</v>
      </c>
      <c r="G669" s="145" t="s">
        <v>1259</v>
      </c>
      <c r="H669" s="145" t="s">
        <v>1260</v>
      </c>
      <c r="I669" s="146" t="s">
        <v>1261</v>
      </c>
      <c r="J669" s="145" t="s">
        <v>1262</v>
      </c>
    </row>
    <row r="670" spans="1:8" ht="12.75">
      <c r="A670" s="147" t="s">
        <v>1189</v>
      </c>
      <c r="C670" s="148">
        <v>259.9399999999441</v>
      </c>
      <c r="D670" s="128">
        <v>2355626.7824287415</v>
      </c>
      <c r="F670" s="128">
        <v>22575</v>
      </c>
      <c r="G670" s="128">
        <v>22125</v>
      </c>
      <c r="H670" s="149" t="s">
        <v>789</v>
      </c>
    </row>
    <row r="672" spans="4:8" ht="12.75">
      <c r="D672" s="128">
        <v>2261513.8681755066</v>
      </c>
      <c r="F672" s="128">
        <v>22650</v>
      </c>
      <c r="G672" s="128">
        <v>22300</v>
      </c>
      <c r="H672" s="149" t="s">
        <v>790</v>
      </c>
    </row>
    <row r="674" spans="4:8" ht="12.75">
      <c r="D674" s="128">
        <v>2324739.750541687</v>
      </c>
      <c r="F674" s="128">
        <v>22475</v>
      </c>
      <c r="G674" s="128">
        <v>22000</v>
      </c>
      <c r="H674" s="149" t="s">
        <v>791</v>
      </c>
    </row>
    <row r="676" spans="1:10" ht="12.75">
      <c r="A676" s="144" t="s">
        <v>1263</v>
      </c>
      <c r="C676" s="150" t="s">
        <v>1264</v>
      </c>
      <c r="D676" s="128">
        <v>2313960.1337153115</v>
      </c>
      <c r="F676" s="128">
        <v>22566.666666666664</v>
      </c>
      <c r="G676" s="128">
        <v>22141.666666666664</v>
      </c>
      <c r="H676" s="128">
        <v>2291629.221765626</v>
      </c>
      <c r="I676" s="128">
        <v>-0.0001</v>
      </c>
      <c r="J676" s="128">
        <v>-0.0001</v>
      </c>
    </row>
    <row r="677" spans="1:8" ht="12.75">
      <c r="A677" s="127">
        <v>38392.81377314815</v>
      </c>
      <c r="C677" s="150" t="s">
        <v>1265</v>
      </c>
      <c r="D677" s="128">
        <v>47973.53709600394</v>
      </c>
      <c r="F677" s="128">
        <v>87.79711460710615</v>
      </c>
      <c r="G677" s="128">
        <v>150.6928443335427</v>
      </c>
      <c r="H677" s="128">
        <v>47973.53709600394</v>
      </c>
    </row>
    <row r="679" spans="3:8" ht="12.75">
      <c r="C679" s="150" t="s">
        <v>1266</v>
      </c>
      <c r="D679" s="128">
        <v>2.073222282312068</v>
      </c>
      <c r="F679" s="128">
        <v>0.3890566378453746</v>
      </c>
      <c r="G679" s="128">
        <v>0.6805849198353455</v>
      </c>
      <c r="H679" s="128">
        <v>2.093424915355282</v>
      </c>
    </row>
    <row r="680" spans="1:10" ht="12.75">
      <c r="A680" s="144" t="s">
        <v>1255</v>
      </c>
      <c r="C680" s="145" t="s">
        <v>1256</v>
      </c>
      <c r="D680" s="145" t="s">
        <v>1257</v>
      </c>
      <c r="F680" s="145" t="s">
        <v>1258</v>
      </c>
      <c r="G680" s="145" t="s">
        <v>1259</v>
      </c>
      <c r="H680" s="145" t="s">
        <v>1260</v>
      </c>
      <c r="I680" s="146" t="s">
        <v>1261</v>
      </c>
      <c r="J680" s="145" t="s">
        <v>1262</v>
      </c>
    </row>
    <row r="681" spans="1:8" ht="12.75">
      <c r="A681" s="147" t="s">
        <v>1191</v>
      </c>
      <c r="C681" s="148">
        <v>285.2129999999888</v>
      </c>
      <c r="D681" s="128">
        <v>1003725.8160791397</v>
      </c>
      <c r="F681" s="128">
        <v>13200</v>
      </c>
      <c r="G681" s="128">
        <v>12475</v>
      </c>
      <c r="H681" s="149" t="s">
        <v>792</v>
      </c>
    </row>
    <row r="683" spans="4:8" ht="12.75">
      <c r="D683" s="128">
        <v>1049905.858083725</v>
      </c>
      <c r="F683" s="128">
        <v>13300</v>
      </c>
      <c r="G683" s="128">
        <v>12525</v>
      </c>
      <c r="H683" s="149" t="s">
        <v>793</v>
      </c>
    </row>
    <row r="685" spans="4:8" ht="12.75">
      <c r="D685" s="128">
        <v>1049349.4385299683</v>
      </c>
      <c r="F685" s="128">
        <v>13250</v>
      </c>
      <c r="G685" s="128">
        <v>12425</v>
      </c>
      <c r="H685" s="149" t="s">
        <v>794</v>
      </c>
    </row>
    <row r="687" spans="1:10" ht="12.75">
      <c r="A687" s="144" t="s">
        <v>1263</v>
      </c>
      <c r="C687" s="150" t="s">
        <v>1264</v>
      </c>
      <c r="D687" s="128">
        <v>1034327.0375642776</v>
      </c>
      <c r="F687" s="128">
        <v>13250</v>
      </c>
      <c r="G687" s="128">
        <v>12475</v>
      </c>
      <c r="H687" s="128">
        <v>1021505.5005047392</v>
      </c>
      <c r="I687" s="128">
        <v>-0.0001</v>
      </c>
      <c r="J687" s="128">
        <v>-0.0001</v>
      </c>
    </row>
    <row r="688" spans="1:8" ht="12.75">
      <c r="A688" s="127">
        <v>38392.81444444445</v>
      </c>
      <c r="C688" s="150" t="s">
        <v>1265</v>
      </c>
      <c r="D688" s="128">
        <v>26502.895463833287</v>
      </c>
      <c r="F688" s="128">
        <v>50</v>
      </c>
      <c r="G688" s="128">
        <v>50</v>
      </c>
      <c r="H688" s="128">
        <v>26502.895463833287</v>
      </c>
    </row>
    <row r="690" spans="3:8" ht="12.75">
      <c r="C690" s="150" t="s">
        <v>1266</v>
      </c>
      <c r="D690" s="128">
        <v>2.562332270288959</v>
      </c>
      <c r="F690" s="128">
        <v>0.37735849056603776</v>
      </c>
      <c r="G690" s="128">
        <v>0.40080160320641284</v>
      </c>
      <c r="H690" s="128">
        <v>2.5944936616335257</v>
      </c>
    </row>
    <row r="691" spans="1:10" ht="12.75">
      <c r="A691" s="144" t="s">
        <v>1255</v>
      </c>
      <c r="C691" s="145" t="s">
        <v>1256</v>
      </c>
      <c r="D691" s="145" t="s">
        <v>1257</v>
      </c>
      <c r="F691" s="145" t="s">
        <v>1258</v>
      </c>
      <c r="G691" s="145" t="s">
        <v>1259</v>
      </c>
      <c r="H691" s="145" t="s">
        <v>1260</v>
      </c>
      <c r="I691" s="146" t="s">
        <v>1261</v>
      </c>
      <c r="J691" s="145" t="s">
        <v>1262</v>
      </c>
    </row>
    <row r="692" spans="1:8" ht="12.75">
      <c r="A692" s="147" t="s">
        <v>1187</v>
      </c>
      <c r="C692" s="148">
        <v>288.1579999998212</v>
      </c>
      <c r="D692" s="128">
        <v>517970.574344635</v>
      </c>
      <c r="F692" s="128">
        <v>4990</v>
      </c>
      <c r="G692" s="128">
        <v>4350</v>
      </c>
      <c r="H692" s="149" t="s">
        <v>795</v>
      </c>
    </row>
    <row r="694" spans="4:8" ht="12.75">
      <c r="D694" s="128">
        <v>534505.0728597641</v>
      </c>
      <c r="F694" s="128">
        <v>4990</v>
      </c>
      <c r="G694" s="128">
        <v>4350</v>
      </c>
      <c r="H694" s="149" t="s">
        <v>796</v>
      </c>
    </row>
    <row r="696" spans="4:8" ht="12.75">
      <c r="D696" s="128">
        <v>501377.25643730164</v>
      </c>
      <c r="F696" s="128">
        <v>4990</v>
      </c>
      <c r="G696" s="128">
        <v>4350</v>
      </c>
      <c r="H696" s="149" t="s">
        <v>797</v>
      </c>
    </row>
    <row r="698" spans="1:10" ht="12.75">
      <c r="A698" s="144" t="s">
        <v>1263</v>
      </c>
      <c r="C698" s="150" t="s">
        <v>1264</v>
      </c>
      <c r="D698" s="128">
        <v>517950.96788056695</v>
      </c>
      <c r="F698" s="128">
        <v>4990</v>
      </c>
      <c r="G698" s="128">
        <v>4350</v>
      </c>
      <c r="H698" s="128">
        <v>513285.92363277933</v>
      </c>
      <c r="I698" s="128">
        <v>-0.0001</v>
      </c>
      <c r="J698" s="128">
        <v>-0.0001</v>
      </c>
    </row>
    <row r="699" spans="1:8" ht="12.75">
      <c r="A699" s="127">
        <v>38392.81487268519</v>
      </c>
      <c r="C699" s="150" t="s">
        <v>1265</v>
      </c>
      <c r="D699" s="128">
        <v>16563.91691418899</v>
      </c>
      <c r="H699" s="128">
        <v>16563.91691418899</v>
      </c>
    </row>
    <row r="701" spans="3:8" ht="12.75">
      <c r="C701" s="150" t="s">
        <v>1266</v>
      </c>
      <c r="D701" s="128">
        <v>3.1979700669288884</v>
      </c>
      <c r="F701" s="128">
        <v>0</v>
      </c>
      <c r="G701" s="128">
        <v>0</v>
      </c>
      <c r="H701" s="128">
        <v>3.227035099064851</v>
      </c>
    </row>
    <row r="702" spans="1:10" ht="12.75">
      <c r="A702" s="144" t="s">
        <v>1255</v>
      </c>
      <c r="C702" s="145" t="s">
        <v>1256</v>
      </c>
      <c r="D702" s="145" t="s">
        <v>1257</v>
      </c>
      <c r="F702" s="145" t="s">
        <v>1258</v>
      </c>
      <c r="G702" s="145" t="s">
        <v>1259</v>
      </c>
      <c r="H702" s="145" t="s">
        <v>1260</v>
      </c>
      <c r="I702" s="146" t="s">
        <v>1261</v>
      </c>
      <c r="J702" s="145" t="s">
        <v>1262</v>
      </c>
    </row>
    <row r="703" spans="1:8" ht="12.75">
      <c r="A703" s="147" t="s">
        <v>1188</v>
      </c>
      <c r="C703" s="148">
        <v>334.94100000010803</v>
      </c>
      <c r="D703" s="128">
        <v>218323.8592658043</v>
      </c>
      <c r="F703" s="128">
        <v>30600</v>
      </c>
      <c r="G703" s="128">
        <v>41100</v>
      </c>
      <c r="H703" s="149" t="s">
        <v>798</v>
      </c>
    </row>
    <row r="705" spans="4:8" ht="12.75">
      <c r="D705" s="128">
        <v>223800.90836715698</v>
      </c>
      <c r="F705" s="128">
        <v>30100</v>
      </c>
      <c r="G705" s="128">
        <v>42200</v>
      </c>
      <c r="H705" s="149" t="s">
        <v>799</v>
      </c>
    </row>
    <row r="707" spans="4:8" ht="12.75">
      <c r="D707" s="128">
        <v>223541.98765349388</v>
      </c>
      <c r="F707" s="128">
        <v>30300</v>
      </c>
      <c r="G707" s="128">
        <v>41600</v>
      </c>
      <c r="H707" s="149" t="s">
        <v>800</v>
      </c>
    </row>
    <row r="709" spans="1:10" ht="12.75">
      <c r="A709" s="144" t="s">
        <v>1263</v>
      </c>
      <c r="C709" s="150" t="s">
        <v>1264</v>
      </c>
      <c r="D709" s="128">
        <v>221888.9184288184</v>
      </c>
      <c r="F709" s="128">
        <v>30333.333333333336</v>
      </c>
      <c r="G709" s="128">
        <v>41633.333333333336</v>
      </c>
      <c r="H709" s="128">
        <v>183767.74725764722</v>
      </c>
      <c r="I709" s="128">
        <v>-0.0001</v>
      </c>
      <c r="J709" s="128">
        <v>-0.0001</v>
      </c>
    </row>
    <row r="710" spans="1:8" ht="12.75">
      <c r="A710" s="127">
        <v>38392.815347222226</v>
      </c>
      <c r="C710" s="150" t="s">
        <v>1265</v>
      </c>
      <c r="D710" s="128">
        <v>3090.144836546231</v>
      </c>
      <c r="F710" s="128">
        <v>251.66114784235833</v>
      </c>
      <c r="G710" s="128">
        <v>550.7570547286101</v>
      </c>
      <c r="H710" s="128">
        <v>3090.144836546231</v>
      </c>
    </row>
    <row r="712" spans="3:8" ht="12.75">
      <c r="C712" s="150" t="s">
        <v>1266</v>
      </c>
      <c r="D712" s="128">
        <v>1.392653972279172</v>
      </c>
      <c r="F712" s="128">
        <v>0.8296521357440385</v>
      </c>
      <c r="G712" s="128">
        <v>1.3228752315338912</v>
      </c>
      <c r="H712" s="128">
        <v>1.6815490654155798</v>
      </c>
    </row>
    <row r="713" spans="1:10" ht="12.75">
      <c r="A713" s="144" t="s">
        <v>1255</v>
      </c>
      <c r="C713" s="145" t="s">
        <v>1256</v>
      </c>
      <c r="D713" s="145" t="s">
        <v>1257</v>
      </c>
      <c r="F713" s="145" t="s">
        <v>1258</v>
      </c>
      <c r="G713" s="145" t="s">
        <v>1259</v>
      </c>
      <c r="H713" s="145" t="s">
        <v>1260</v>
      </c>
      <c r="I713" s="146" t="s">
        <v>1261</v>
      </c>
      <c r="J713" s="145" t="s">
        <v>1262</v>
      </c>
    </row>
    <row r="714" spans="1:8" ht="12.75">
      <c r="A714" s="147" t="s">
        <v>1192</v>
      </c>
      <c r="C714" s="148">
        <v>393.36599999992177</v>
      </c>
      <c r="D714" s="128">
        <v>5564145.6690979</v>
      </c>
      <c r="F714" s="128">
        <v>20800</v>
      </c>
      <c r="G714" s="128">
        <v>18300</v>
      </c>
      <c r="H714" s="149" t="s">
        <v>801</v>
      </c>
    </row>
    <row r="716" spans="4:8" ht="12.75">
      <c r="D716" s="128">
        <v>5756730.1307144165</v>
      </c>
      <c r="F716" s="128">
        <v>19800</v>
      </c>
      <c r="G716" s="128">
        <v>17200</v>
      </c>
      <c r="H716" s="149" t="s">
        <v>802</v>
      </c>
    </row>
    <row r="718" spans="4:8" ht="12.75">
      <c r="D718" s="128">
        <v>5651567.716056824</v>
      </c>
      <c r="F718" s="128">
        <v>20500</v>
      </c>
      <c r="G718" s="128">
        <v>17100</v>
      </c>
      <c r="H718" s="149" t="s">
        <v>803</v>
      </c>
    </row>
    <row r="720" spans="1:10" ht="12.75">
      <c r="A720" s="144" t="s">
        <v>1263</v>
      </c>
      <c r="C720" s="150" t="s">
        <v>1264</v>
      </c>
      <c r="D720" s="128">
        <v>5657481.171956381</v>
      </c>
      <c r="F720" s="128">
        <v>20366.666666666668</v>
      </c>
      <c r="G720" s="128">
        <v>17533.333333333332</v>
      </c>
      <c r="H720" s="128">
        <v>5638531.171956381</v>
      </c>
      <c r="I720" s="128">
        <v>-0.0001</v>
      </c>
      <c r="J720" s="128">
        <v>-0.0001</v>
      </c>
    </row>
    <row r="721" spans="1:8" ht="12.75">
      <c r="A721" s="127">
        <v>38392.81582175926</v>
      </c>
      <c r="C721" s="150" t="s">
        <v>1265</v>
      </c>
      <c r="D721" s="128">
        <v>96428.31759675161</v>
      </c>
      <c r="F721" s="128">
        <v>513.1601439446883</v>
      </c>
      <c r="G721" s="128">
        <v>665.8328118479393</v>
      </c>
      <c r="H721" s="128">
        <v>96428.31759675161</v>
      </c>
    </row>
    <row r="723" spans="3:8" ht="12.75">
      <c r="C723" s="150" t="s">
        <v>1266</v>
      </c>
      <c r="D723" s="128">
        <v>1.7044390368409532</v>
      </c>
      <c r="F723" s="128">
        <v>2.519607908075393</v>
      </c>
      <c r="G723" s="128">
        <v>3.797525542858969</v>
      </c>
      <c r="H723" s="128">
        <v>1.710167322942975</v>
      </c>
    </row>
    <row r="724" spans="1:10" ht="12.75">
      <c r="A724" s="144" t="s">
        <v>1255</v>
      </c>
      <c r="C724" s="145" t="s">
        <v>1256</v>
      </c>
      <c r="D724" s="145" t="s">
        <v>1257</v>
      </c>
      <c r="F724" s="145" t="s">
        <v>1258</v>
      </c>
      <c r="G724" s="145" t="s">
        <v>1259</v>
      </c>
      <c r="H724" s="145" t="s">
        <v>1260</v>
      </c>
      <c r="I724" s="146" t="s">
        <v>1261</v>
      </c>
      <c r="J724" s="145" t="s">
        <v>1262</v>
      </c>
    </row>
    <row r="725" spans="1:8" ht="12.75">
      <c r="A725" s="147" t="s">
        <v>1186</v>
      </c>
      <c r="C725" s="148">
        <v>396.15199999976903</v>
      </c>
      <c r="D725" s="128">
        <v>6093560.665969849</v>
      </c>
      <c r="F725" s="128">
        <v>106500</v>
      </c>
      <c r="G725" s="128">
        <v>105800</v>
      </c>
      <c r="H725" s="149" t="s">
        <v>804</v>
      </c>
    </row>
    <row r="727" spans="4:8" ht="12.75">
      <c r="D727" s="128">
        <v>6202941.849555969</v>
      </c>
      <c r="F727" s="128">
        <v>107800</v>
      </c>
      <c r="G727" s="128">
        <v>107000</v>
      </c>
      <c r="H727" s="149" t="s">
        <v>805</v>
      </c>
    </row>
    <row r="729" spans="4:8" ht="12.75">
      <c r="D729" s="128">
        <v>6287334.465065002</v>
      </c>
      <c r="F729" s="128">
        <v>105200</v>
      </c>
      <c r="G729" s="128">
        <v>107400</v>
      </c>
      <c r="H729" s="149" t="s">
        <v>806</v>
      </c>
    </row>
    <row r="731" spans="1:10" ht="12.75">
      <c r="A731" s="144" t="s">
        <v>1263</v>
      </c>
      <c r="C731" s="150" t="s">
        <v>1264</v>
      </c>
      <c r="D731" s="128">
        <v>6194612.326863607</v>
      </c>
      <c r="F731" s="128">
        <v>106500</v>
      </c>
      <c r="G731" s="128">
        <v>106733.33333333334</v>
      </c>
      <c r="H731" s="128">
        <v>6087996.908710615</v>
      </c>
      <c r="I731" s="128">
        <v>-0.0001</v>
      </c>
      <c r="J731" s="128">
        <v>-0.0001</v>
      </c>
    </row>
    <row r="732" spans="1:8" ht="12.75">
      <c r="A732" s="127">
        <v>38392.81628472222</v>
      </c>
      <c r="C732" s="150" t="s">
        <v>1265</v>
      </c>
      <c r="D732" s="128">
        <v>97155.06685270375</v>
      </c>
      <c r="F732" s="128">
        <v>1300</v>
      </c>
      <c r="G732" s="128">
        <v>832.6663997864531</v>
      </c>
      <c r="H732" s="128">
        <v>97155.06685270375</v>
      </c>
    </row>
    <row r="734" spans="3:8" ht="12.75">
      <c r="C734" s="150" t="s">
        <v>1266</v>
      </c>
      <c r="D734" s="128">
        <v>1.5683800975144202</v>
      </c>
      <c r="F734" s="128">
        <v>1.2206572769953052</v>
      </c>
      <c r="G734" s="128">
        <v>0.7801371640722546</v>
      </c>
      <c r="H734" s="128">
        <v>1.595846192262282</v>
      </c>
    </row>
    <row r="735" spans="1:10" ht="12.75">
      <c r="A735" s="144" t="s">
        <v>1255</v>
      </c>
      <c r="C735" s="145" t="s">
        <v>1256</v>
      </c>
      <c r="D735" s="145" t="s">
        <v>1257</v>
      </c>
      <c r="F735" s="145" t="s">
        <v>1258</v>
      </c>
      <c r="G735" s="145" t="s">
        <v>1259</v>
      </c>
      <c r="H735" s="145" t="s">
        <v>1260</v>
      </c>
      <c r="I735" s="146" t="s">
        <v>1261</v>
      </c>
      <c r="J735" s="145" t="s">
        <v>1262</v>
      </c>
    </row>
    <row r="736" spans="1:8" ht="12.75">
      <c r="A736" s="147" t="s">
        <v>1193</v>
      </c>
      <c r="C736" s="148">
        <v>589.5920000001788</v>
      </c>
      <c r="D736" s="128">
        <v>521343.3628716469</v>
      </c>
      <c r="F736" s="128">
        <v>4250</v>
      </c>
      <c r="G736" s="128">
        <v>5860</v>
      </c>
      <c r="H736" s="149" t="s">
        <v>807</v>
      </c>
    </row>
    <row r="738" spans="4:8" ht="12.75">
      <c r="D738" s="128">
        <v>521104.46722221375</v>
      </c>
      <c r="F738" s="128">
        <v>4190</v>
      </c>
      <c r="G738" s="128">
        <v>5370</v>
      </c>
      <c r="H738" s="149" t="s">
        <v>808</v>
      </c>
    </row>
    <row r="740" spans="4:8" ht="12.75">
      <c r="D740" s="128">
        <v>509648.3382167816</v>
      </c>
      <c r="F740" s="128">
        <v>4310</v>
      </c>
      <c r="G740" s="128">
        <v>5510</v>
      </c>
      <c r="H740" s="149" t="s">
        <v>809</v>
      </c>
    </row>
    <row r="742" spans="1:10" ht="12.75">
      <c r="A742" s="144" t="s">
        <v>1263</v>
      </c>
      <c r="C742" s="150" t="s">
        <v>1264</v>
      </c>
      <c r="D742" s="128">
        <v>517365.3894368807</v>
      </c>
      <c r="F742" s="128">
        <v>4250</v>
      </c>
      <c r="G742" s="128">
        <v>5580</v>
      </c>
      <c r="H742" s="128">
        <v>512317.3894368807</v>
      </c>
      <c r="I742" s="128">
        <v>-0.0001</v>
      </c>
      <c r="J742" s="128">
        <v>-0.0001</v>
      </c>
    </row>
    <row r="743" spans="1:8" ht="12.75">
      <c r="A743" s="127">
        <v>38392.816782407404</v>
      </c>
      <c r="C743" s="150" t="s">
        <v>1265</v>
      </c>
      <c r="D743" s="128">
        <v>6684.229756159268</v>
      </c>
      <c r="F743" s="128">
        <v>60</v>
      </c>
      <c r="G743" s="128">
        <v>252.38858928247922</v>
      </c>
      <c r="H743" s="128">
        <v>6684.229756159268</v>
      </c>
    </row>
    <row r="745" spans="3:8" ht="12.75">
      <c r="C745" s="150" t="s">
        <v>1266</v>
      </c>
      <c r="D745" s="128">
        <v>1.2919746648369017</v>
      </c>
      <c r="F745" s="128">
        <v>1.411764705882353</v>
      </c>
      <c r="G745" s="128">
        <v>4.523092997893893</v>
      </c>
      <c r="H745" s="128">
        <v>1.3047048360990272</v>
      </c>
    </row>
    <row r="746" spans="1:10" ht="12.75">
      <c r="A746" s="144" t="s">
        <v>1255</v>
      </c>
      <c r="C746" s="145" t="s">
        <v>1256</v>
      </c>
      <c r="D746" s="145" t="s">
        <v>1257</v>
      </c>
      <c r="F746" s="145" t="s">
        <v>1258</v>
      </c>
      <c r="G746" s="145" t="s">
        <v>1259</v>
      </c>
      <c r="H746" s="145" t="s">
        <v>1260</v>
      </c>
      <c r="I746" s="146" t="s">
        <v>1261</v>
      </c>
      <c r="J746" s="145" t="s">
        <v>1262</v>
      </c>
    </row>
    <row r="747" spans="1:8" ht="12.75">
      <c r="A747" s="147" t="s">
        <v>1194</v>
      </c>
      <c r="C747" s="148">
        <v>766.4900000002235</v>
      </c>
      <c r="D747" s="128">
        <v>2409.9452027641237</v>
      </c>
      <c r="F747" s="128">
        <v>1732</v>
      </c>
      <c r="G747" s="128">
        <v>1695.0000000018626</v>
      </c>
      <c r="H747" s="149" t="s">
        <v>810</v>
      </c>
    </row>
    <row r="749" spans="4:8" ht="12.75">
      <c r="D749" s="128">
        <v>2425.4942327290773</v>
      </c>
      <c r="F749" s="128">
        <v>1729</v>
      </c>
      <c r="G749" s="128">
        <v>1710</v>
      </c>
      <c r="H749" s="149" t="s">
        <v>811</v>
      </c>
    </row>
    <row r="751" spans="4:8" ht="12.75">
      <c r="D751" s="128">
        <v>2653.9313001930714</v>
      </c>
      <c r="F751" s="128">
        <v>1667.0000000018626</v>
      </c>
      <c r="G751" s="128">
        <v>1656</v>
      </c>
      <c r="H751" s="149" t="s">
        <v>812</v>
      </c>
    </row>
    <row r="753" spans="1:10" ht="12.75">
      <c r="A753" s="144" t="s">
        <v>1263</v>
      </c>
      <c r="C753" s="150" t="s">
        <v>1264</v>
      </c>
      <c r="D753" s="128">
        <v>2496.456911895424</v>
      </c>
      <c r="F753" s="128">
        <v>1709.3333333339542</v>
      </c>
      <c r="G753" s="128">
        <v>1687.0000000006207</v>
      </c>
      <c r="H753" s="128">
        <v>798.7260175858601</v>
      </c>
      <c r="I753" s="128">
        <v>-0.0001</v>
      </c>
      <c r="J753" s="128">
        <v>-0.0001</v>
      </c>
    </row>
    <row r="754" spans="1:8" ht="12.75">
      <c r="A754" s="127">
        <v>38392.81728009259</v>
      </c>
      <c r="C754" s="150" t="s">
        <v>1265</v>
      </c>
      <c r="D754" s="128">
        <v>136.59824417063518</v>
      </c>
      <c r="F754" s="128">
        <v>36.69241520063036</v>
      </c>
      <c r="G754" s="128">
        <v>27.87471972980356</v>
      </c>
      <c r="H754" s="128">
        <v>136.59824417063518</v>
      </c>
    </row>
    <row r="756" spans="3:8" ht="12.75">
      <c r="C756" s="150" t="s">
        <v>1266</v>
      </c>
      <c r="D756" s="128">
        <v>5.471684430832957</v>
      </c>
      <c r="F756" s="128">
        <v>2.146592152922213</v>
      </c>
      <c r="G756" s="128">
        <v>1.6523248209717432</v>
      </c>
      <c r="H756" s="128">
        <v>17.10201510444116</v>
      </c>
    </row>
    <row r="757" spans="1:16" ht="12.75">
      <c r="A757" s="138" t="s">
        <v>1140</v>
      </c>
      <c r="B757" s="133" t="s">
        <v>1210</v>
      </c>
      <c r="D757" s="138" t="s">
        <v>1141</v>
      </c>
      <c r="E757" s="133" t="s">
        <v>1142</v>
      </c>
      <c r="F757" s="134" t="s">
        <v>1272</v>
      </c>
      <c r="G757" s="139" t="s">
        <v>1144</v>
      </c>
      <c r="H757" s="140">
        <v>1</v>
      </c>
      <c r="I757" s="141" t="s">
        <v>1145</v>
      </c>
      <c r="J757" s="140">
        <v>7</v>
      </c>
      <c r="K757" s="139" t="s">
        <v>1146</v>
      </c>
      <c r="L757" s="142">
        <v>1</v>
      </c>
      <c r="M757" s="139" t="s">
        <v>1147</v>
      </c>
      <c r="N757" s="143">
        <v>1</v>
      </c>
      <c r="O757" s="139" t="s">
        <v>1148</v>
      </c>
      <c r="P757" s="143">
        <v>1</v>
      </c>
    </row>
    <row r="759" spans="1:10" ht="12.75">
      <c r="A759" s="144" t="s">
        <v>1255</v>
      </c>
      <c r="C759" s="145" t="s">
        <v>1256</v>
      </c>
      <c r="D759" s="145" t="s">
        <v>1257</v>
      </c>
      <c r="F759" s="145" t="s">
        <v>1258</v>
      </c>
      <c r="G759" s="145" t="s">
        <v>1259</v>
      </c>
      <c r="H759" s="145" t="s">
        <v>1260</v>
      </c>
      <c r="I759" s="146" t="s">
        <v>1261</v>
      </c>
      <c r="J759" s="145" t="s">
        <v>1262</v>
      </c>
    </row>
    <row r="760" spans="1:8" ht="12.75">
      <c r="A760" s="147" t="s">
        <v>1171</v>
      </c>
      <c r="C760" s="148">
        <v>178.2290000000503</v>
      </c>
      <c r="D760" s="128">
        <v>240</v>
      </c>
      <c r="F760" s="128">
        <v>253</v>
      </c>
      <c r="G760" s="128">
        <v>195</v>
      </c>
      <c r="H760" s="149" t="s">
        <v>813</v>
      </c>
    </row>
    <row r="762" spans="4:8" ht="12.75">
      <c r="D762" s="128">
        <v>301.24028852256015</v>
      </c>
      <c r="F762" s="128">
        <v>223</v>
      </c>
      <c r="G762" s="128">
        <v>208.00000000023283</v>
      </c>
      <c r="H762" s="149" t="s">
        <v>814</v>
      </c>
    </row>
    <row r="764" spans="4:8" ht="12.75">
      <c r="D764" s="128">
        <v>289.2525794953108</v>
      </c>
      <c r="F764" s="128">
        <v>258</v>
      </c>
      <c r="G764" s="128">
        <v>211</v>
      </c>
      <c r="H764" s="149" t="s">
        <v>815</v>
      </c>
    </row>
    <row r="766" spans="1:8" ht="12.75">
      <c r="A766" s="144" t="s">
        <v>1263</v>
      </c>
      <c r="C766" s="150" t="s">
        <v>1264</v>
      </c>
      <c r="D766" s="128">
        <v>276.830956005957</v>
      </c>
      <c r="F766" s="128">
        <v>244.66666666666669</v>
      </c>
      <c r="G766" s="128">
        <v>204.66666666674428</v>
      </c>
      <c r="H766" s="128">
        <v>57.49017388300282</v>
      </c>
    </row>
    <row r="767" spans="1:8" ht="12.75">
      <c r="A767" s="127">
        <v>38392.819560185184</v>
      </c>
      <c r="C767" s="150" t="s">
        <v>1265</v>
      </c>
      <c r="D767" s="128">
        <v>32.45482679302157</v>
      </c>
      <c r="F767" s="128">
        <v>18.929694486000912</v>
      </c>
      <c r="G767" s="128">
        <v>8.504900548160645</v>
      </c>
      <c r="H767" s="128">
        <v>32.45482679302157</v>
      </c>
    </row>
    <row r="769" spans="3:8" ht="12.75">
      <c r="C769" s="150" t="s">
        <v>1266</v>
      </c>
      <c r="D769" s="128">
        <v>11.723698556429936</v>
      </c>
      <c r="F769" s="128">
        <v>7.736932351226532</v>
      </c>
      <c r="G769" s="128">
        <v>4.155488867177892</v>
      </c>
      <c r="H769" s="128">
        <v>56.452824197522496</v>
      </c>
    </row>
    <row r="770" spans="1:10" ht="12.75">
      <c r="A770" s="144" t="s">
        <v>1255</v>
      </c>
      <c r="C770" s="145" t="s">
        <v>1256</v>
      </c>
      <c r="D770" s="145" t="s">
        <v>1257</v>
      </c>
      <c r="F770" s="145" t="s">
        <v>1258</v>
      </c>
      <c r="G770" s="145" t="s">
        <v>1259</v>
      </c>
      <c r="H770" s="145" t="s">
        <v>1260</v>
      </c>
      <c r="I770" s="146" t="s">
        <v>1261</v>
      </c>
      <c r="J770" s="145" t="s">
        <v>1262</v>
      </c>
    </row>
    <row r="771" spans="1:8" ht="12.75">
      <c r="A771" s="147" t="s">
        <v>1187</v>
      </c>
      <c r="C771" s="148">
        <v>251.61100000003353</v>
      </c>
      <c r="D771" s="128">
        <v>4875702.320274353</v>
      </c>
      <c r="F771" s="128">
        <v>31600</v>
      </c>
      <c r="G771" s="128">
        <v>27600</v>
      </c>
      <c r="H771" s="149" t="s">
        <v>816</v>
      </c>
    </row>
    <row r="773" spans="4:8" ht="12.75">
      <c r="D773" s="128">
        <v>4833031.632781982</v>
      </c>
      <c r="F773" s="128">
        <v>31900</v>
      </c>
      <c r="G773" s="128">
        <v>28600</v>
      </c>
      <c r="H773" s="149" t="s">
        <v>817</v>
      </c>
    </row>
    <row r="775" spans="4:8" ht="12.75">
      <c r="D775" s="128">
        <v>4937553.982391357</v>
      </c>
      <c r="F775" s="128">
        <v>33000</v>
      </c>
      <c r="G775" s="128">
        <v>27800</v>
      </c>
      <c r="H775" s="149" t="s">
        <v>818</v>
      </c>
    </row>
    <row r="777" spans="1:10" ht="12.75">
      <c r="A777" s="144" t="s">
        <v>1263</v>
      </c>
      <c r="C777" s="150" t="s">
        <v>1264</v>
      </c>
      <c r="D777" s="128">
        <v>4882095.978482564</v>
      </c>
      <c r="F777" s="128">
        <v>32166.666666666664</v>
      </c>
      <c r="G777" s="128">
        <v>28000</v>
      </c>
      <c r="H777" s="128">
        <v>4852033.1818414545</v>
      </c>
      <c r="I777" s="128">
        <v>-0.0001</v>
      </c>
      <c r="J777" s="128">
        <v>-0.0001</v>
      </c>
    </row>
    <row r="778" spans="1:8" ht="12.75">
      <c r="A778" s="127">
        <v>38392.820069444446</v>
      </c>
      <c r="C778" s="150" t="s">
        <v>1265</v>
      </c>
      <c r="D778" s="128">
        <v>52553.68246786645</v>
      </c>
      <c r="F778" s="128">
        <v>737.1114795831994</v>
      </c>
      <c r="G778" s="128">
        <v>529.150262212918</v>
      </c>
      <c r="H778" s="128">
        <v>52553.68246786645</v>
      </c>
    </row>
    <row r="780" spans="3:8" ht="12.75">
      <c r="C780" s="150" t="s">
        <v>1266</v>
      </c>
      <c r="D780" s="128">
        <v>1.0764573801804083</v>
      </c>
      <c r="F780" s="128">
        <v>2.2915382784969927</v>
      </c>
      <c r="G780" s="128">
        <v>1.8898223650461359</v>
      </c>
      <c r="H780" s="128">
        <v>1.0831270211536592</v>
      </c>
    </row>
    <row r="781" spans="1:10" ht="12.75">
      <c r="A781" s="144" t="s">
        <v>1255</v>
      </c>
      <c r="C781" s="145" t="s">
        <v>1256</v>
      </c>
      <c r="D781" s="145" t="s">
        <v>1257</v>
      </c>
      <c r="F781" s="145" t="s">
        <v>1258</v>
      </c>
      <c r="G781" s="145" t="s">
        <v>1259</v>
      </c>
      <c r="H781" s="145" t="s">
        <v>1260</v>
      </c>
      <c r="I781" s="146" t="s">
        <v>1261</v>
      </c>
      <c r="J781" s="145" t="s">
        <v>1262</v>
      </c>
    </row>
    <row r="782" spans="1:8" ht="12.75">
      <c r="A782" s="147" t="s">
        <v>1190</v>
      </c>
      <c r="C782" s="148">
        <v>257.6099999998696</v>
      </c>
      <c r="D782" s="128">
        <v>484105.19876384735</v>
      </c>
      <c r="F782" s="128">
        <v>14839.999999985099</v>
      </c>
      <c r="G782" s="128">
        <v>11985</v>
      </c>
      <c r="H782" s="149" t="s">
        <v>819</v>
      </c>
    </row>
    <row r="784" spans="4:8" ht="12.75">
      <c r="D784" s="128">
        <v>440202.72304201126</v>
      </c>
      <c r="F784" s="128">
        <v>14450</v>
      </c>
      <c r="G784" s="128">
        <v>11797.5</v>
      </c>
      <c r="H784" s="149" t="s">
        <v>820</v>
      </c>
    </row>
    <row r="786" spans="4:8" ht="12.75">
      <c r="D786" s="128">
        <v>454918.1691265106</v>
      </c>
      <c r="F786" s="128">
        <v>14892.5</v>
      </c>
      <c r="G786" s="128">
        <v>11917.5</v>
      </c>
      <c r="H786" s="149" t="s">
        <v>821</v>
      </c>
    </row>
    <row r="788" spans="1:10" ht="12.75">
      <c r="A788" s="144" t="s">
        <v>1263</v>
      </c>
      <c r="C788" s="150" t="s">
        <v>1264</v>
      </c>
      <c r="D788" s="128">
        <v>459742.0303107897</v>
      </c>
      <c r="F788" s="128">
        <v>14727.499999995034</v>
      </c>
      <c r="G788" s="128">
        <v>11900</v>
      </c>
      <c r="H788" s="128">
        <v>446428.28031079227</v>
      </c>
      <c r="I788" s="128">
        <v>-0.0001</v>
      </c>
      <c r="J788" s="128">
        <v>-0.0001</v>
      </c>
    </row>
    <row r="789" spans="1:8" ht="12.75">
      <c r="A789" s="127">
        <v>38392.82071759259</v>
      </c>
      <c r="C789" s="150" t="s">
        <v>1265</v>
      </c>
      <c r="D789" s="128">
        <v>22345.224795702296</v>
      </c>
      <c r="F789" s="128">
        <v>241.75142191582148</v>
      </c>
      <c r="G789" s="128">
        <v>94.96709956611288</v>
      </c>
      <c r="H789" s="128">
        <v>22345.224795702296</v>
      </c>
    </row>
    <row r="791" spans="3:8" ht="12.75">
      <c r="C791" s="150" t="s">
        <v>1266</v>
      </c>
      <c r="D791" s="128">
        <v>4.8603832850776625</v>
      </c>
      <c r="F791" s="128">
        <v>1.6414966689248212</v>
      </c>
      <c r="G791" s="128">
        <v>0.7980428534967469</v>
      </c>
      <c r="H791" s="128">
        <v>5.005333618234514</v>
      </c>
    </row>
    <row r="792" spans="1:10" ht="12.75">
      <c r="A792" s="144" t="s">
        <v>1255</v>
      </c>
      <c r="C792" s="145" t="s">
        <v>1256</v>
      </c>
      <c r="D792" s="145" t="s">
        <v>1257</v>
      </c>
      <c r="F792" s="145" t="s">
        <v>1258</v>
      </c>
      <c r="G792" s="145" t="s">
        <v>1259</v>
      </c>
      <c r="H792" s="145" t="s">
        <v>1260</v>
      </c>
      <c r="I792" s="146" t="s">
        <v>1261</v>
      </c>
      <c r="J792" s="145" t="s">
        <v>1262</v>
      </c>
    </row>
    <row r="793" spans="1:8" ht="12.75">
      <c r="A793" s="147" t="s">
        <v>1189</v>
      </c>
      <c r="C793" s="148">
        <v>259.9399999999441</v>
      </c>
      <c r="D793" s="128">
        <v>5161097.967216492</v>
      </c>
      <c r="F793" s="128">
        <v>29850</v>
      </c>
      <c r="G793" s="128">
        <v>29725</v>
      </c>
      <c r="H793" s="149" t="s">
        <v>822</v>
      </c>
    </row>
    <row r="795" spans="4:8" ht="12.75">
      <c r="D795" s="128">
        <v>5158050.410064697</v>
      </c>
      <c r="F795" s="128">
        <v>29950</v>
      </c>
      <c r="G795" s="128">
        <v>29000</v>
      </c>
      <c r="H795" s="149" t="s">
        <v>823</v>
      </c>
    </row>
    <row r="797" spans="4:8" ht="12.75">
      <c r="D797" s="128">
        <v>5178706.257637024</v>
      </c>
      <c r="F797" s="128">
        <v>29375</v>
      </c>
      <c r="G797" s="128">
        <v>28975</v>
      </c>
      <c r="H797" s="149" t="s">
        <v>824</v>
      </c>
    </row>
    <row r="799" spans="1:10" ht="12.75">
      <c r="A799" s="144" t="s">
        <v>1263</v>
      </c>
      <c r="C799" s="150" t="s">
        <v>1264</v>
      </c>
      <c r="D799" s="128">
        <v>5165951.544972737</v>
      </c>
      <c r="F799" s="128">
        <v>29725</v>
      </c>
      <c r="G799" s="128">
        <v>29233.333333333336</v>
      </c>
      <c r="H799" s="128">
        <v>5136499.280821794</v>
      </c>
      <c r="I799" s="128">
        <v>-0.0001</v>
      </c>
      <c r="J799" s="128">
        <v>-0.0001</v>
      </c>
    </row>
    <row r="800" spans="1:8" ht="12.75">
      <c r="A800" s="127">
        <v>38392.821388888886</v>
      </c>
      <c r="C800" s="150" t="s">
        <v>1265</v>
      </c>
      <c r="D800" s="128">
        <v>11150.512208264994</v>
      </c>
      <c r="F800" s="128">
        <v>307.2051431861127</v>
      </c>
      <c r="G800" s="128">
        <v>425.9792639710686</v>
      </c>
      <c r="H800" s="128">
        <v>11150.512208264994</v>
      </c>
    </row>
    <row r="802" spans="3:8" ht="12.75">
      <c r="C802" s="150" t="s">
        <v>1266</v>
      </c>
      <c r="D802" s="128">
        <v>0.2158462407398333</v>
      </c>
      <c r="F802" s="128">
        <v>1.0334908097093782</v>
      </c>
      <c r="G802" s="128">
        <v>1.457169660106278</v>
      </c>
      <c r="H802" s="128">
        <v>0.2170838853204514</v>
      </c>
    </row>
    <row r="803" spans="1:10" ht="12.75">
      <c r="A803" s="144" t="s">
        <v>1255</v>
      </c>
      <c r="C803" s="145" t="s">
        <v>1256</v>
      </c>
      <c r="D803" s="145" t="s">
        <v>1257</v>
      </c>
      <c r="F803" s="145" t="s">
        <v>1258</v>
      </c>
      <c r="G803" s="145" t="s">
        <v>1259</v>
      </c>
      <c r="H803" s="145" t="s">
        <v>1260</v>
      </c>
      <c r="I803" s="146" t="s">
        <v>1261</v>
      </c>
      <c r="J803" s="145" t="s">
        <v>1262</v>
      </c>
    </row>
    <row r="804" spans="1:8" ht="12.75">
      <c r="A804" s="147" t="s">
        <v>1191</v>
      </c>
      <c r="C804" s="148">
        <v>285.2129999999888</v>
      </c>
      <c r="D804" s="128">
        <v>872118.4463195801</v>
      </c>
      <c r="F804" s="128">
        <v>12625</v>
      </c>
      <c r="G804" s="128">
        <v>12250</v>
      </c>
      <c r="H804" s="149" t="s">
        <v>825</v>
      </c>
    </row>
    <row r="806" spans="4:8" ht="12.75">
      <c r="D806" s="128">
        <v>877246.2988624573</v>
      </c>
      <c r="F806" s="128">
        <v>12700</v>
      </c>
      <c r="G806" s="128">
        <v>12075</v>
      </c>
      <c r="H806" s="149" t="s">
        <v>826</v>
      </c>
    </row>
    <row r="808" spans="4:8" ht="12.75">
      <c r="D808" s="128">
        <v>857021.7725811005</v>
      </c>
      <c r="F808" s="128">
        <v>12650</v>
      </c>
      <c r="G808" s="128">
        <v>12200</v>
      </c>
      <c r="H808" s="149" t="s">
        <v>827</v>
      </c>
    </row>
    <row r="810" spans="1:10" ht="12.75">
      <c r="A810" s="144" t="s">
        <v>1263</v>
      </c>
      <c r="C810" s="150" t="s">
        <v>1264</v>
      </c>
      <c r="D810" s="128">
        <v>868795.505921046</v>
      </c>
      <c r="F810" s="128">
        <v>12658.333333333332</v>
      </c>
      <c r="G810" s="128">
        <v>12175</v>
      </c>
      <c r="H810" s="128">
        <v>856404.3860344521</v>
      </c>
      <c r="I810" s="128">
        <v>-0.0001</v>
      </c>
      <c r="J810" s="128">
        <v>-0.0001</v>
      </c>
    </row>
    <row r="811" spans="1:8" ht="12.75">
      <c r="A811" s="127">
        <v>38392.822060185186</v>
      </c>
      <c r="C811" s="150" t="s">
        <v>1265</v>
      </c>
      <c r="D811" s="128">
        <v>10513.76790192864</v>
      </c>
      <c r="F811" s="128">
        <v>38.188130791298676</v>
      </c>
      <c r="G811" s="128">
        <v>90.13878188659973</v>
      </c>
      <c r="H811" s="128">
        <v>10513.76790192864</v>
      </c>
    </row>
    <row r="813" spans="3:8" ht="12.75">
      <c r="C813" s="150" t="s">
        <v>1266</v>
      </c>
      <c r="D813" s="128">
        <v>1.2101544989902497</v>
      </c>
      <c r="F813" s="128">
        <v>0.3016837192202662</v>
      </c>
      <c r="G813" s="128">
        <v>0.7403596048180675</v>
      </c>
      <c r="H813" s="128">
        <v>1.2276639486413936</v>
      </c>
    </row>
    <row r="814" spans="1:10" ht="12.75">
      <c r="A814" s="144" t="s">
        <v>1255</v>
      </c>
      <c r="C814" s="145" t="s">
        <v>1256</v>
      </c>
      <c r="D814" s="145" t="s">
        <v>1257</v>
      </c>
      <c r="F814" s="145" t="s">
        <v>1258</v>
      </c>
      <c r="G814" s="145" t="s">
        <v>1259</v>
      </c>
      <c r="H814" s="145" t="s">
        <v>1260</v>
      </c>
      <c r="I814" s="146" t="s">
        <v>1261</v>
      </c>
      <c r="J814" s="145" t="s">
        <v>1262</v>
      </c>
    </row>
    <row r="815" spans="1:8" ht="12.75">
      <c r="A815" s="147" t="s">
        <v>1187</v>
      </c>
      <c r="C815" s="148">
        <v>288.1579999998212</v>
      </c>
      <c r="D815" s="128">
        <v>460165.12796640396</v>
      </c>
      <c r="F815" s="128">
        <v>4980</v>
      </c>
      <c r="G815" s="128">
        <v>4340</v>
      </c>
      <c r="H815" s="149" t="s">
        <v>828</v>
      </c>
    </row>
    <row r="817" spans="4:8" ht="12.75">
      <c r="D817" s="128">
        <v>487211.6668109894</v>
      </c>
      <c r="F817" s="128">
        <v>4980</v>
      </c>
      <c r="G817" s="128">
        <v>4340</v>
      </c>
      <c r="H817" s="149" t="s">
        <v>829</v>
      </c>
    </row>
    <row r="819" spans="4:8" ht="12.75">
      <c r="D819" s="128">
        <v>485389.6030974388</v>
      </c>
      <c r="F819" s="128">
        <v>4980</v>
      </c>
      <c r="G819" s="128">
        <v>4340</v>
      </c>
      <c r="H819" s="149" t="s">
        <v>830</v>
      </c>
    </row>
    <row r="821" spans="1:10" ht="12.75">
      <c r="A821" s="144" t="s">
        <v>1263</v>
      </c>
      <c r="C821" s="150" t="s">
        <v>1264</v>
      </c>
      <c r="D821" s="128">
        <v>477588.7992916107</v>
      </c>
      <c r="F821" s="128">
        <v>4980</v>
      </c>
      <c r="G821" s="128">
        <v>4340</v>
      </c>
      <c r="H821" s="128">
        <v>472933.7550438231</v>
      </c>
      <c r="I821" s="128">
        <v>-0.0001</v>
      </c>
      <c r="J821" s="128">
        <v>-0.0001</v>
      </c>
    </row>
    <row r="822" spans="1:8" ht="12.75">
      <c r="A822" s="127">
        <v>38392.822488425925</v>
      </c>
      <c r="C822" s="150" t="s">
        <v>1265</v>
      </c>
      <c r="D822" s="128">
        <v>15116.819138981491</v>
      </c>
      <c r="H822" s="128">
        <v>15116.819138981491</v>
      </c>
    </row>
    <row r="824" spans="3:8" ht="12.75">
      <c r="C824" s="150" t="s">
        <v>1266</v>
      </c>
      <c r="D824" s="128">
        <v>3.1652373676693624</v>
      </c>
      <c r="F824" s="128">
        <v>0</v>
      </c>
      <c r="G824" s="128">
        <v>0</v>
      </c>
      <c r="H824" s="128">
        <v>3.1963925132771993</v>
      </c>
    </row>
    <row r="825" spans="1:10" ht="12.75">
      <c r="A825" s="144" t="s">
        <v>1255</v>
      </c>
      <c r="C825" s="145" t="s">
        <v>1256</v>
      </c>
      <c r="D825" s="145" t="s">
        <v>1257</v>
      </c>
      <c r="F825" s="145" t="s">
        <v>1258</v>
      </c>
      <c r="G825" s="145" t="s">
        <v>1259</v>
      </c>
      <c r="H825" s="145" t="s">
        <v>1260</v>
      </c>
      <c r="I825" s="146" t="s">
        <v>1261</v>
      </c>
      <c r="J825" s="145" t="s">
        <v>1262</v>
      </c>
    </row>
    <row r="826" spans="1:8" ht="12.75">
      <c r="A826" s="147" t="s">
        <v>1188</v>
      </c>
      <c r="C826" s="148">
        <v>334.94100000010803</v>
      </c>
      <c r="D826" s="128">
        <v>1891544.2086601257</v>
      </c>
      <c r="F826" s="128">
        <v>36700</v>
      </c>
      <c r="G826" s="128">
        <v>159100</v>
      </c>
      <c r="H826" s="149" t="s">
        <v>831</v>
      </c>
    </row>
    <row r="828" spans="4:8" ht="12.75">
      <c r="D828" s="128">
        <v>1646750</v>
      </c>
      <c r="F828" s="128">
        <v>37600</v>
      </c>
      <c r="G828" s="128">
        <v>156400</v>
      </c>
      <c r="H828" s="149" t="s">
        <v>832</v>
      </c>
    </row>
    <row r="830" spans="4:8" ht="12.75">
      <c r="D830" s="128">
        <v>1885224.9054584503</v>
      </c>
      <c r="F830" s="128">
        <v>36000</v>
      </c>
      <c r="G830" s="128">
        <v>146200</v>
      </c>
      <c r="H830" s="149" t="s">
        <v>833</v>
      </c>
    </row>
    <row r="832" spans="1:10" ht="12.75">
      <c r="A832" s="144" t="s">
        <v>1263</v>
      </c>
      <c r="C832" s="150" t="s">
        <v>1264</v>
      </c>
      <c r="D832" s="128">
        <v>1807839.704706192</v>
      </c>
      <c r="F832" s="128">
        <v>36766.666666666664</v>
      </c>
      <c r="G832" s="128">
        <v>153900</v>
      </c>
      <c r="H832" s="128">
        <v>1690346.0110124985</v>
      </c>
      <c r="I832" s="128">
        <v>-0.0001</v>
      </c>
      <c r="J832" s="128">
        <v>-0.0001</v>
      </c>
    </row>
    <row r="833" spans="1:8" ht="12.75">
      <c r="A833" s="127">
        <v>38392.822962962964</v>
      </c>
      <c r="C833" s="150" t="s">
        <v>1265</v>
      </c>
      <c r="D833" s="128">
        <v>139543.55277111515</v>
      </c>
      <c r="F833" s="128">
        <v>802.0806277010644</v>
      </c>
      <c r="G833" s="128">
        <v>6803.67547726962</v>
      </c>
      <c r="H833" s="128">
        <v>139543.55277111515</v>
      </c>
    </row>
    <row r="835" spans="3:8" ht="12.75">
      <c r="C835" s="150" t="s">
        <v>1266</v>
      </c>
      <c r="D835" s="128">
        <v>7.718801197244066</v>
      </c>
      <c r="F835" s="128">
        <v>2.181542958389114</v>
      </c>
      <c r="G835" s="128">
        <v>4.420841765607292</v>
      </c>
      <c r="H835" s="128">
        <v>8.255324759664452</v>
      </c>
    </row>
    <row r="836" spans="1:10" ht="12.75">
      <c r="A836" s="144" t="s">
        <v>1255</v>
      </c>
      <c r="C836" s="145" t="s">
        <v>1256</v>
      </c>
      <c r="D836" s="145" t="s">
        <v>1257</v>
      </c>
      <c r="F836" s="145" t="s">
        <v>1258</v>
      </c>
      <c r="G836" s="145" t="s">
        <v>1259</v>
      </c>
      <c r="H836" s="145" t="s">
        <v>1260</v>
      </c>
      <c r="I836" s="146" t="s">
        <v>1261</v>
      </c>
      <c r="J836" s="145" t="s">
        <v>1262</v>
      </c>
    </row>
    <row r="837" spans="1:8" ht="12.75">
      <c r="A837" s="147" t="s">
        <v>1192</v>
      </c>
      <c r="C837" s="148">
        <v>393.36599999992177</v>
      </c>
      <c r="D837" s="128">
        <v>4536225.459739685</v>
      </c>
      <c r="F837" s="128">
        <v>16700</v>
      </c>
      <c r="G837" s="128">
        <v>15800</v>
      </c>
      <c r="H837" s="149" t="s">
        <v>834</v>
      </c>
    </row>
    <row r="839" spans="4:8" ht="12.75">
      <c r="D839" s="128">
        <v>4661596.062095642</v>
      </c>
      <c r="F839" s="128">
        <v>17800</v>
      </c>
      <c r="G839" s="128">
        <v>15300</v>
      </c>
      <c r="H839" s="149" t="s">
        <v>835</v>
      </c>
    </row>
    <row r="841" spans="4:8" ht="12.75">
      <c r="D841" s="128">
        <v>4623608.869430542</v>
      </c>
      <c r="F841" s="128">
        <v>18300</v>
      </c>
      <c r="G841" s="128">
        <v>15100</v>
      </c>
      <c r="H841" s="149" t="s">
        <v>836</v>
      </c>
    </row>
    <row r="843" spans="1:10" ht="12.75">
      <c r="A843" s="144" t="s">
        <v>1263</v>
      </c>
      <c r="C843" s="150" t="s">
        <v>1264</v>
      </c>
      <c r="D843" s="128">
        <v>4607143.46375529</v>
      </c>
      <c r="F843" s="128">
        <v>17600</v>
      </c>
      <c r="G843" s="128">
        <v>15400</v>
      </c>
      <c r="H843" s="128">
        <v>4590643.46375529</v>
      </c>
      <c r="I843" s="128">
        <v>-0.0001</v>
      </c>
      <c r="J843" s="128">
        <v>-0.0001</v>
      </c>
    </row>
    <row r="844" spans="1:8" ht="12.75">
      <c r="A844" s="127">
        <v>38392.8234375</v>
      </c>
      <c r="C844" s="150" t="s">
        <v>1265</v>
      </c>
      <c r="D844" s="128">
        <v>64286.69513836695</v>
      </c>
      <c r="F844" s="128">
        <v>818.5352771872449</v>
      </c>
      <c r="G844" s="128">
        <v>360.5551275463989</v>
      </c>
      <c r="H844" s="128">
        <v>64286.69513836695</v>
      </c>
    </row>
    <row r="846" spans="3:8" ht="12.75">
      <c r="C846" s="150" t="s">
        <v>1266</v>
      </c>
      <c r="D846" s="128">
        <v>1.3953699433090103</v>
      </c>
      <c r="F846" s="128">
        <v>4.650768620382074</v>
      </c>
      <c r="G846" s="128">
        <v>2.3412670619896034</v>
      </c>
      <c r="H846" s="128">
        <v>1.4003852759625648</v>
      </c>
    </row>
    <row r="847" spans="1:10" ht="12.75">
      <c r="A847" s="144" t="s">
        <v>1255</v>
      </c>
      <c r="C847" s="145" t="s">
        <v>1256</v>
      </c>
      <c r="D847" s="145" t="s">
        <v>1257</v>
      </c>
      <c r="F847" s="145" t="s">
        <v>1258</v>
      </c>
      <c r="G847" s="145" t="s">
        <v>1259</v>
      </c>
      <c r="H847" s="145" t="s">
        <v>1260</v>
      </c>
      <c r="I847" s="146" t="s">
        <v>1261</v>
      </c>
      <c r="J847" s="145" t="s">
        <v>1262</v>
      </c>
    </row>
    <row r="848" spans="1:8" ht="12.75">
      <c r="A848" s="147" t="s">
        <v>1186</v>
      </c>
      <c r="C848" s="148">
        <v>396.15199999976903</v>
      </c>
      <c r="D848" s="128">
        <v>5065804.585258484</v>
      </c>
      <c r="F848" s="128">
        <v>101500</v>
      </c>
      <c r="G848" s="128">
        <v>101700</v>
      </c>
      <c r="H848" s="149" t="s">
        <v>837</v>
      </c>
    </row>
    <row r="850" spans="4:8" ht="12.75">
      <c r="D850" s="128">
        <v>5171306.841133118</v>
      </c>
      <c r="F850" s="128">
        <v>100900</v>
      </c>
      <c r="G850" s="128">
        <v>100700</v>
      </c>
      <c r="H850" s="149" t="s">
        <v>838</v>
      </c>
    </row>
    <row r="852" spans="4:8" ht="12.75">
      <c r="D852" s="128">
        <v>5108312.62474823</v>
      </c>
      <c r="F852" s="128">
        <v>102100</v>
      </c>
      <c r="G852" s="128">
        <v>101700</v>
      </c>
      <c r="H852" s="149" t="s">
        <v>839</v>
      </c>
    </row>
    <row r="854" spans="1:10" ht="12.75">
      <c r="A854" s="144" t="s">
        <v>1263</v>
      </c>
      <c r="C854" s="150" t="s">
        <v>1264</v>
      </c>
      <c r="D854" s="128">
        <v>5115141.350379944</v>
      </c>
      <c r="F854" s="128">
        <v>101500</v>
      </c>
      <c r="G854" s="128">
        <v>101366.66666666666</v>
      </c>
      <c r="H854" s="128">
        <v>5013707.303610224</v>
      </c>
      <c r="I854" s="128">
        <v>-0.0001</v>
      </c>
      <c r="J854" s="128">
        <v>-0.0001</v>
      </c>
    </row>
    <row r="855" spans="1:8" ht="12.75">
      <c r="A855" s="127">
        <v>38392.823900462965</v>
      </c>
      <c r="C855" s="150" t="s">
        <v>1265</v>
      </c>
      <c r="D855" s="128">
        <v>53081.589265708055</v>
      </c>
      <c r="F855" s="128">
        <v>600</v>
      </c>
      <c r="G855" s="128">
        <v>577.3502691896258</v>
      </c>
      <c r="H855" s="128">
        <v>53081.589265708055</v>
      </c>
    </row>
    <row r="857" spans="3:8" ht="12.75">
      <c r="C857" s="150" t="s">
        <v>1266</v>
      </c>
      <c r="D857" s="128">
        <v>1.037734553743373</v>
      </c>
      <c r="F857" s="128">
        <v>0.5911330049261084</v>
      </c>
      <c r="G857" s="128">
        <v>0.569566197819427</v>
      </c>
      <c r="H857" s="128">
        <v>1.058729320466824</v>
      </c>
    </row>
    <row r="858" spans="1:10" ht="12.75">
      <c r="A858" s="144" t="s">
        <v>1255</v>
      </c>
      <c r="C858" s="145" t="s">
        <v>1256</v>
      </c>
      <c r="D858" s="145" t="s">
        <v>1257</v>
      </c>
      <c r="F858" s="145" t="s">
        <v>1258</v>
      </c>
      <c r="G858" s="145" t="s">
        <v>1259</v>
      </c>
      <c r="H858" s="145" t="s">
        <v>1260</v>
      </c>
      <c r="I858" s="146" t="s">
        <v>1261</v>
      </c>
      <c r="J858" s="145" t="s">
        <v>1262</v>
      </c>
    </row>
    <row r="859" spans="1:8" ht="12.75">
      <c r="A859" s="147" t="s">
        <v>1193</v>
      </c>
      <c r="C859" s="148">
        <v>589.5920000001788</v>
      </c>
      <c r="D859" s="128">
        <v>538645.6391925812</v>
      </c>
      <c r="F859" s="128">
        <v>4330</v>
      </c>
      <c r="G859" s="128">
        <v>6110</v>
      </c>
      <c r="H859" s="149" t="s">
        <v>840</v>
      </c>
    </row>
    <row r="861" spans="4:8" ht="12.75">
      <c r="D861" s="128">
        <v>518887.18834877014</v>
      </c>
      <c r="F861" s="128">
        <v>4170</v>
      </c>
      <c r="G861" s="128">
        <v>6030</v>
      </c>
      <c r="H861" s="149" t="s">
        <v>841</v>
      </c>
    </row>
    <row r="863" spans="4:8" ht="12.75">
      <c r="D863" s="128">
        <v>521188.3037891388</v>
      </c>
      <c r="F863" s="128">
        <v>4280</v>
      </c>
      <c r="G863" s="128">
        <v>5650</v>
      </c>
      <c r="H863" s="149" t="s">
        <v>842</v>
      </c>
    </row>
    <row r="865" spans="1:10" ht="12.75">
      <c r="A865" s="144" t="s">
        <v>1263</v>
      </c>
      <c r="C865" s="150" t="s">
        <v>1264</v>
      </c>
      <c r="D865" s="128">
        <v>526240.3771101633</v>
      </c>
      <c r="F865" s="128">
        <v>4260</v>
      </c>
      <c r="G865" s="128">
        <v>5930</v>
      </c>
      <c r="H865" s="128">
        <v>520978.37711016333</v>
      </c>
      <c r="I865" s="128">
        <v>-0.0001</v>
      </c>
      <c r="J865" s="128">
        <v>-0.0001</v>
      </c>
    </row>
    <row r="866" spans="1:8" ht="12.75">
      <c r="A866" s="127">
        <v>38392.82439814815</v>
      </c>
      <c r="C866" s="150" t="s">
        <v>1265</v>
      </c>
      <c r="D866" s="128">
        <v>10804.706315652453</v>
      </c>
      <c r="F866" s="128">
        <v>81.8535277187245</v>
      </c>
      <c r="G866" s="128">
        <v>245.76411454889018</v>
      </c>
      <c r="H866" s="128">
        <v>10804.706315652453</v>
      </c>
    </row>
    <row r="868" spans="3:8" ht="12.75">
      <c r="C868" s="150" t="s">
        <v>1266</v>
      </c>
      <c r="D868" s="128">
        <v>2.053188387973239</v>
      </c>
      <c r="F868" s="128">
        <v>1.921444312646115</v>
      </c>
      <c r="G868" s="128">
        <v>4.144420144163409</v>
      </c>
      <c r="H868" s="128">
        <v>2.0739260572743023</v>
      </c>
    </row>
    <row r="869" spans="1:10" ht="12.75">
      <c r="A869" s="144" t="s">
        <v>1255</v>
      </c>
      <c r="C869" s="145" t="s">
        <v>1256</v>
      </c>
      <c r="D869" s="145" t="s">
        <v>1257</v>
      </c>
      <c r="F869" s="145" t="s">
        <v>1258</v>
      </c>
      <c r="G869" s="145" t="s">
        <v>1259</v>
      </c>
      <c r="H869" s="145" t="s">
        <v>1260</v>
      </c>
      <c r="I869" s="146" t="s">
        <v>1261</v>
      </c>
      <c r="J869" s="145" t="s">
        <v>1262</v>
      </c>
    </row>
    <row r="870" spans="1:8" ht="12.75">
      <c r="A870" s="147" t="s">
        <v>1194</v>
      </c>
      <c r="C870" s="148">
        <v>766.4900000002235</v>
      </c>
      <c r="D870" s="128">
        <v>28984.85625386238</v>
      </c>
      <c r="F870" s="128">
        <v>1798.0000000018626</v>
      </c>
      <c r="G870" s="128">
        <v>2034</v>
      </c>
      <c r="H870" s="149" t="s">
        <v>843</v>
      </c>
    </row>
    <row r="872" spans="4:8" ht="12.75">
      <c r="D872" s="128">
        <v>29079.8422588706</v>
      </c>
      <c r="F872" s="128">
        <v>1898.0000000018626</v>
      </c>
      <c r="G872" s="128">
        <v>2001.9999999981374</v>
      </c>
      <c r="H872" s="149" t="s">
        <v>844</v>
      </c>
    </row>
    <row r="874" spans="4:8" ht="12.75">
      <c r="D874" s="128">
        <v>28963.755568504333</v>
      </c>
      <c r="F874" s="128">
        <v>2035</v>
      </c>
      <c r="G874" s="128">
        <v>1845.0000000018626</v>
      </c>
      <c r="H874" s="149" t="s">
        <v>845</v>
      </c>
    </row>
    <row r="876" spans="1:10" ht="12.75">
      <c r="A876" s="144" t="s">
        <v>1263</v>
      </c>
      <c r="C876" s="150" t="s">
        <v>1264</v>
      </c>
      <c r="D876" s="128">
        <v>29009.48469374577</v>
      </c>
      <c r="F876" s="128">
        <v>1910.333333334575</v>
      </c>
      <c r="G876" s="128">
        <v>1960.3333333333335</v>
      </c>
      <c r="H876" s="128">
        <v>27073.17575065574</v>
      </c>
      <c r="I876" s="128">
        <v>-0.0001</v>
      </c>
      <c r="J876" s="128">
        <v>-0.0001</v>
      </c>
    </row>
    <row r="877" spans="1:8" ht="12.75">
      <c r="A877" s="127">
        <v>38392.824907407405</v>
      </c>
      <c r="C877" s="150" t="s">
        <v>1265</v>
      </c>
      <c r="D877" s="128">
        <v>61.83809471751732</v>
      </c>
      <c r="F877" s="128">
        <v>118.98039054020826</v>
      </c>
      <c r="G877" s="128">
        <v>101.15499657970474</v>
      </c>
      <c r="H877" s="128">
        <v>61.83809471751732</v>
      </c>
    </row>
    <row r="879" spans="3:8" ht="12.75">
      <c r="C879" s="150" t="s">
        <v>1266</v>
      </c>
      <c r="D879" s="128">
        <v>0.21316509193577357</v>
      </c>
      <c r="F879" s="128">
        <v>6.2282528637304635</v>
      </c>
      <c r="G879" s="128">
        <v>5.16009164664367</v>
      </c>
      <c r="H879" s="128">
        <v>0.22841093814426094</v>
      </c>
    </row>
    <row r="880" spans="1:16" ht="12.75">
      <c r="A880" s="138" t="s">
        <v>1140</v>
      </c>
      <c r="B880" s="133" t="s">
        <v>846</v>
      </c>
      <c r="D880" s="138" t="s">
        <v>1141</v>
      </c>
      <c r="E880" s="133" t="s">
        <v>1142</v>
      </c>
      <c r="F880" s="134" t="s">
        <v>1273</v>
      </c>
      <c r="G880" s="139" t="s">
        <v>1144</v>
      </c>
      <c r="H880" s="140">
        <v>1</v>
      </c>
      <c r="I880" s="141" t="s">
        <v>1145</v>
      </c>
      <c r="J880" s="140">
        <v>8</v>
      </c>
      <c r="K880" s="139" t="s">
        <v>1146</v>
      </c>
      <c r="L880" s="142">
        <v>1</v>
      </c>
      <c r="M880" s="139" t="s">
        <v>1147</v>
      </c>
      <c r="N880" s="143">
        <v>1</v>
      </c>
      <c r="O880" s="139" t="s">
        <v>1148</v>
      </c>
      <c r="P880" s="143">
        <v>1</v>
      </c>
    </row>
    <row r="882" spans="1:10" ht="12.75">
      <c r="A882" s="144" t="s">
        <v>1255</v>
      </c>
      <c r="C882" s="145" t="s">
        <v>1256</v>
      </c>
      <c r="D882" s="145" t="s">
        <v>1257</v>
      </c>
      <c r="F882" s="145" t="s">
        <v>1258</v>
      </c>
      <c r="G882" s="145" t="s">
        <v>1259</v>
      </c>
      <c r="H882" s="145" t="s">
        <v>1260</v>
      </c>
      <c r="I882" s="146" t="s">
        <v>1261</v>
      </c>
      <c r="J882" s="145" t="s">
        <v>1262</v>
      </c>
    </row>
    <row r="883" spans="1:8" ht="12.75">
      <c r="A883" s="147" t="s">
        <v>1171</v>
      </c>
      <c r="C883" s="148">
        <v>178.2290000000503</v>
      </c>
      <c r="D883" s="128">
        <v>226.00000000023283</v>
      </c>
      <c r="F883" s="128">
        <v>209</v>
      </c>
      <c r="G883" s="128">
        <v>199</v>
      </c>
      <c r="H883" s="149" t="s">
        <v>847</v>
      </c>
    </row>
    <row r="885" spans="4:8" ht="12.75">
      <c r="D885" s="128">
        <v>249.5</v>
      </c>
      <c r="F885" s="128">
        <v>241.99999999976717</v>
      </c>
      <c r="G885" s="128">
        <v>221</v>
      </c>
      <c r="H885" s="149" t="s">
        <v>848</v>
      </c>
    </row>
    <row r="887" spans="4:8" ht="12.75">
      <c r="D887" s="128">
        <v>229</v>
      </c>
      <c r="F887" s="128">
        <v>213</v>
      </c>
      <c r="G887" s="128">
        <v>239</v>
      </c>
      <c r="H887" s="149" t="s">
        <v>849</v>
      </c>
    </row>
    <row r="889" spans="1:8" ht="12.75">
      <c r="A889" s="144" t="s">
        <v>1263</v>
      </c>
      <c r="C889" s="150" t="s">
        <v>1264</v>
      </c>
      <c r="D889" s="128">
        <v>234.83333333341096</v>
      </c>
      <c r="F889" s="128">
        <v>221.33333333325572</v>
      </c>
      <c r="G889" s="128">
        <v>219.66666666666669</v>
      </c>
      <c r="H889" s="128">
        <v>14.555245189429487</v>
      </c>
    </row>
    <row r="890" spans="1:8" ht="12.75">
      <c r="A890" s="127">
        <v>38392.82717592592</v>
      </c>
      <c r="C890" s="150" t="s">
        <v>1265</v>
      </c>
      <c r="D890" s="128">
        <v>12.789970028553016</v>
      </c>
      <c r="F890" s="128">
        <v>18.00925687885338</v>
      </c>
      <c r="G890" s="128">
        <v>20.033305601755625</v>
      </c>
      <c r="H890" s="128">
        <v>12.789970028553016</v>
      </c>
    </row>
    <row r="892" spans="3:8" ht="12.75">
      <c r="C892" s="150" t="s">
        <v>1266</v>
      </c>
      <c r="D892" s="128">
        <v>5.446403134939158</v>
      </c>
      <c r="F892" s="128">
        <v>8.136712445267932</v>
      </c>
      <c r="G892" s="128">
        <v>9.119865979554913</v>
      </c>
      <c r="H892" s="128">
        <v>87.87189677740042</v>
      </c>
    </row>
    <row r="893" spans="1:10" ht="12.75">
      <c r="A893" s="144" t="s">
        <v>1255</v>
      </c>
      <c r="C893" s="145" t="s">
        <v>1256</v>
      </c>
      <c r="D893" s="145" t="s">
        <v>1257</v>
      </c>
      <c r="F893" s="145" t="s">
        <v>1258</v>
      </c>
      <c r="G893" s="145" t="s">
        <v>1259</v>
      </c>
      <c r="H893" s="145" t="s">
        <v>1260</v>
      </c>
      <c r="I893" s="146" t="s">
        <v>1261</v>
      </c>
      <c r="J893" s="145" t="s">
        <v>1262</v>
      </c>
    </row>
    <row r="894" spans="1:8" ht="12.75">
      <c r="A894" s="147" t="s">
        <v>1187</v>
      </c>
      <c r="C894" s="148">
        <v>251.61100000003353</v>
      </c>
      <c r="D894" s="128">
        <v>5192384.0495147705</v>
      </c>
      <c r="F894" s="128">
        <v>35800</v>
      </c>
      <c r="G894" s="128">
        <v>28000</v>
      </c>
      <c r="H894" s="149" t="s">
        <v>850</v>
      </c>
    </row>
    <row r="896" spans="4:8" ht="12.75">
      <c r="D896" s="128">
        <v>5044171.702041626</v>
      </c>
      <c r="F896" s="128">
        <v>36000</v>
      </c>
      <c r="G896" s="128">
        <v>27900</v>
      </c>
      <c r="H896" s="149" t="s">
        <v>851</v>
      </c>
    </row>
    <row r="898" spans="4:8" ht="12.75">
      <c r="D898" s="128">
        <v>5319728.017738342</v>
      </c>
      <c r="F898" s="128">
        <v>34900</v>
      </c>
      <c r="G898" s="128">
        <v>28100</v>
      </c>
      <c r="H898" s="149" t="s">
        <v>852</v>
      </c>
    </row>
    <row r="900" spans="1:10" ht="12.75">
      <c r="A900" s="144" t="s">
        <v>1263</v>
      </c>
      <c r="C900" s="150" t="s">
        <v>1264</v>
      </c>
      <c r="D900" s="128">
        <v>5185427.923098247</v>
      </c>
      <c r="F900" s="128">
        <v>35566.666666666664</v>
      </c>
      <c r="G900" s="128">
        <v>28000</v>
      </c>
      <c r="H900" s="128">
        <v>5153681.884397991</v>
      </c>
      <c r="I900" s="128">
        <v>-0.0001</v>
      </c>
      <c r="J900" s="128">
        <v>-0.0001</v>
      </c>
    </row>
    <row r="901" spans="1:8" ht="12.75">
      <c r="A901" s="127">
        <v>38392.827685185184</v>
      </c>
      <c r="C901" s="150" t="s">
        <v>1265</v>
      </c>
      <c r="D901" s="128">
        <v>137909.79497894028</v>
      </c>
      <c r="F901" s="128">
        <v>585.9465277082315</v>
      </c>
      <c r="G901" s="128">
        <v>100</v>
      </c>
      <c r="H901" s="128">
        <v>137909.79497894028</v>
      </c>
    </row>
    <row r="903" spans="3:8" ht="12.75">
      <c r="C903" s="150" t="s">
        <v>1266</v>
      </c>
      <c r="D903" s="128">
        <v>2.659564399007988</v>
      </c>
      <c r="F903" s="128">
        <v>1.647459777998777</v>
      </c>
      <c r="G903" s="128">
        <v>0.35714285714285715</v>
      </c>
      <c r="H903" s="128">
        <v>2.675946984551797</v>
      </c>
    </row>
    <row r="904" spans="1:10" ht="12.75">
      <c r="A904" s="144" t="s">
        <v>1255</v>
      </c>
      <c r="C904" s="145" t="s">
        <v>1256</v>
      </c>
      <c r="D904" s="145" t="s">
        <v>1257</v>
      </c>
      <c r="F904" s="145" t="s">
        <v>1258</v>
      </c>
      <c r="G904" s="145" t="s">
        <v>1259</v>
      </c>
      <c r="H904" s="145" t="s">
        <v>1260</v>
      </c>
      <c r="I904" s="146" t="s">
        <v>1261</v>
      </c>
      <c r="J904" s="145" t="s">
        <v>1262</v>
      </c>
    </row>
    <row r="905" spans="1:8" ht="12.75">
      <c r="A905" s="147" t="s">
        <v>1190</v>
      </c>
      <c r="C905" s="148">
        <v>257.6099999998696</v>
      </c>
      <c r="D905" s="128">
        <v>414775.3702287674</v>
      </c>
      <c r="F905" s="128">
        <v>14320</v>
      </c>
      <c r="G905" s="128">
        <v>11517.5</v>
      </c>
      <c r="H905" s="149" t="s">
        <v>853</v>
      </c>
    </row>
    <row r="907" spans="4:8" ht="12.75">
      <c r="D907" s="128">
        <v>402308.58929157257</v>
      </c>
      <c r="F907" s="128">
        <v>13995</v>
      </c>
      <c r="G907" s="128">
        <v>11595</v>
      </c>
      <c r="H907" s="149" t="s">
        <v>854</v>
      </c>
    </row>
    <row r="909" spans="4:8" ht="12.75">
      <c r="D909" s="128">
        <v>415073.9667420387</v>
      </c>
      <c r="F909" s="128">
        <v>13964.999999985099</v>
      </c>
      <c r="G909" s="128">
        <v>11550</v>
      </c>
      <c r="H909" s="149" t="s">
        <v>855</v>
      </c>
    </row>
    <row r="911" spans="1:10" ht="12.75">
      <c r="A911" s="144" t="s">
        <v>1263</v>
      </c>
      <c r="C911" s="150" t="s">
        <v>1264</v>
      </c>
      <c r="D911" s="128">
        <v>410719.3087541262</v>
      </c>
      <c r="F911" s="128">
        <v>14093.333333328366</v>
      </c>
      <c r="G911" s="128">
        <v>11554.166666666668</v>
      </c>
      <c r="H911" s="128">
        <v>397895.55875412875</v>
      </c>
      <c r="I911" s="128">
        <v>-0.0001</v>
      </c>
      <c r="J911" s="128">
        <v>-0.0001</v>
      </c>
    </row>
    <row r="912" spans="1:8" ht="12.75">
      <c r="A912" s="127">
        <v>38392.82832175926</v>
      </c>
      <c r="C912" s="150" t="s">
        <v>1265</v>
      </c>
      <c r="D912" s="128">
        <v>7285.426643499509</v>
      </c>
      <c r="F912" s="128">
        <v>196.87136240516577</v>
      </c>
      <c r="G912" s="128">
        <v>38.917648096118725</v>
      </c>
      <c r="H912" s="128">
        <v>7285.426643499509</v>
      </c>
    </row>
    <row r="914" spans="3:8" ht="12.75">
      <c r="C914" s="150" t="s">
        <v>1266</v>
      </c>
      <c r="D914" s="128">
        <v>1.7738213149995516</v>
      </c>
      <c r="F914" s="128">
        <v>1.3969112753446205</v>
      </c>
      <c r="G914" s="128">
        <v>0.33682782340672524</v>
      </c>
      <c r="H914" s="128">
        <v>1.8309896864170296</v>
      </c>
    </row>
    <row r="915" spans="1:10" ht="12.75">
      <c r="A915" s="144" t="s">
        <v>1255</v>
      </c>
      <c r="C915" s="145" t="s">
        <v>1256</v>
      </c>
      <c r="D915" s="145" t="s">
        <v>1257</v>
      </c>
      <c r="F915" s="145" t="s">
        <v>1258</v>
      </c>
      <c r="G915" s="145" t="s">
        <v>1259</v>
      </c>
      <c r="H915" s="145" t="s">
        <v>1260</v>
      </c>
      <c r="I915" s="146" t="s">
        <v>1261</v>
      </c>
      <c r="J915" s="145" t="s">
        <v>1262</v>
      </c>
    </row>
    <row r="916" spans="1:8" ht="12.75">
      <c r="A916" s="147" t="s">
        <v>1189</v>
      </c>
      <c r="C916" s="148">
        <v>259.9399999999441</v>
      </c>
      <c r="D916" s="128">
        <v>2997668.2050857544</v>
      </c>
      <c r="F916" s="128">
        <v>24200</v>
      </c>
      <c r="G916" s="128">
        <v>22800</v>
      </c>
      <c r="H916" s="149" t="s">
        <v>856</v>
      </c>
    </row>
    <row r="918" spans="4:8" ht="12.75">
      <c r="D918" s="128">
        <v>3053962.7367515564</v>
      </c>
      <c r="F918" s="128">
        <v>24475</v>
      </c>
      <c r="G918" s="128">
        <v>22875</v>
      </c>
      <c r="H918" s="149" t="s">
        <v>857</v>
      </c>
    </row>
    <row r="920" spans="4:8" ht="12.75">
      <c r="D920" s="128">
        <v>3057470.8609657288</v>
      </c>
      <c r="F920" s="128">
        <v>24375</v>
      </c>
      <c r="G920" s="128">
        <v>23125</v>
      </c>
      <c r="H920" s="149" t="s">
        <v>858</v>
      </c>
    </row>
    <row r="922" spans="1:10" ht="12.75">
      <c r="A922" s="144" t="s">
        <v>1263</v>
      </c>
      <c r="C922" s="150" t="s">
        <v>1264</v>
      </c>
      <c r="D922" s="128">
        <v>3036367.267601013</v>
      </c>
      <c r="F922" s="128">
        <v>24350</v>
      </c>
      <c r="G922" s="128">
        <v>22933.333333333336</v>
      </c>
      <c r="H922" s="128">
        <v>3012803.116657617</v>
      </c>
      <c r="I922" s="128">
        <v>-0.0001</v>
      </c>
      <c r="J922" s="128">
        <v>-0.0001</v>
      </c>
    </row>
    <row r="923" spans="1:8" ht="12.75">
      <c r="A923" s="127">
        <v>38392.828993055555</v>
      </c>
      <c r="C923" s="150" t="s">
        <v>1265</v>
      </c>
      <c r="D923" s="128">
        <v>33560.24155971865</v>
      </c>
      <c r="F923" s="128">
        <v>139.19410907075056</v>
      </c>
      <c r="G923" s="128">
        <v>170.17148213885113</v>
      </c>
      <c r="H923" s="128">
        <v>33560.24155971865</v>
      </c>
    </row>
    <row r="925" spans="3:8" ht="12.75">
      <c r="C925" s="150" t="s">
        <v>1266</v>
      </c>
      <c r="D925" s="128">
        <v>1.1052760948195202</v>
      </c>
      <c r="F925" s="128">
        <v>0.5716390516252589</v>
      </c>
      <c r="G925" s="128">
        <v>0.7420268116519673</v>
      </c>
      <c r="H925" s="128">
        <v>1.1139208325351888</v>
      </c>
    </row>
    <row r="926" spans="1:10" ht="12.75">
      <c r="A926" s="144" t="s">
        <v>1255</v>
      </c>
      <c r="C926" s="145" t="s">
        <v>1256</v>
      </c>
      <c r="D926" s="145" t="s">
        <v>1257</v>
      </c>
      <c r="F926" s="145" t="s">
        <v>1258</v>
      </c>
      <c r="G926" s="145" t="s">
        <v>1259</v>
      </c>
      <c r="H926" s="145" t="s">
        <v>1260</v>
      </c>
      <c r="I926" s="146" t="s">
        <v>1261</v>
      </c>
      <c r="J926" s="145" t="s">
        <v>1262</v>
      </c>
    </row>
    <row r="927" spans="1:8" ht="12.75">
      <c r="A927" s="147" t="s">
        <v>1191</v>
      </c>
      <c r="C927" s="148">
        <v>285.2129999999888</v>
      </c>
      <c r="D927" s="128">
        <v>1176550.8755207062</v>
      </c>
      <c r="F927" s="128">
        <v>14075</v>
      </c>
      <c r="G927" s="128">
        <v>12775</v>
      </c>
      <c r="H927" s="149" t="s">
        <v>859</v>
      </c>
    </row>
    <row r="929" spans="4:8" ht="12.75">
      <c r="D929" s="128">
        <v>1143165.8254203796</v>
      </c>
      <c r="F929" s="128">
        <v>14300</v>
      </c>
      <c r="G929" s="128">
        <v>12725</v>
      </c>
      <c r="H929" s="149" t="s">
        <v>860</v>
      </c>
    </row>
    <row r="931" spans="4:8" ht="12.75">
      <c r="D931" s="128">
        <v>1174469.2923259735</v>
      </c>
      <c r="F931" s="128">
        <v>14400</v>
      </c>
      <c r="G931" s="128">
        <v>12800</v>
      </c>
      <c r="H931" s="149" t="s">
        <v>861</v>
      </c>
    </row>
    <row r="933" spans="1:10" ht="12.75">
      <c r="A933" s="144" t="s">
        <v>1263</v>
      </c>
      <c r="C933" s="150" t="s">
        <v>1264</v>
      </c>
      <c r="D933" s="128">
        <v>1164728.664422353</v>
      </c>
      <c r="F933" s="128">
        <v>14258.333333333332</v>
      </c>
      <c r="G933" s="128">
        <v>12766.666666666668</v>
      </c>
      <c r="H933" s="128">
        <v>1151295.0070711987</v>
      </c>
      <c r="I933" s="128">
        <v>-0.0001</v>
      </c>
      <c r="J933" s="128">
        <v>-0.0001</v>
      </c>
    </row>
    <row r="934" spans="1:8" ht="12.75">
      <c r="A934" s="127">
        <v>38392.829675925925</v>
      </c>
      <c r="C934" s="150" t="s">
        <v>1265</v>
      </c>
      <c r="D934" s="128">
        <v>18702.948070246395</v>
      </c>
      <c r="F934" s="128">
        <v>166.45820296198482</v>
      </c>
      <c r="G934" s="128">
        <v>38.188130791298676</v>
      </c>
      <c r="H934" s="128">
        <v>18702.948070246395</v>
      </c>
    </row>
    <row r="936" spans="3:8" ht="12.75">
      <c r="C936" s="150" t="s">
        <v>1266</v>
      </c>
      <c r="D936" s="128">
        <v>1.6057772631123597</v>
      </c>
      <c r="F936" s="128">
        <v>1.167445023695978</v>
      </c>
      <c r="G936" s="128">
        <v>0.2991237398796241</v>
      </c>
      <c r="H936" s="128">
        <v>1.6245139564901947</v>
      </c>
    </row>
    <row r="937" spans="1:10" ht="12.75">
      <c r="A937" s="144" t="s">
        <v>1255</v>
      </c>
      <c r="C937" s="145" t="s">
        <v>1256</v>
      </c>
      <c r="D937" s="145" t="s">
        <v>1257</v>
      </c>
      <c r="F937" s="145" t="s">
        <v>1258</v>
      </c>
      <c r="G937" s="145" t="s">
        <v>1259</v>
      </c>
      <c r="H937" s="145" t="s">
        <v>1260</v>
      </c>
      <c r="I937" s="146" t="s">
        <v>1261</v>
      </c>
      <c r="J937" s="145" t="s">
        <v>1262</v>
      </c>
    </row>
    <row r="938" spans="1:8" ht="12.75">
      <c r="A938" s="147" t="s">
        <v>1187</v>
      </c>
      <c r="C938" s="148">
        <v>288.1579999998212</v>
      </c>
      <c r="D938" s="128">
        <v>492431.4587831497</v>
      </c>
      <c r="F938" s="128">
        <v>5220</v>
      </c>
      <c r="G938" s="128">
        <v>4140</v>
      </c>
      <c r="H938" s="149" t="s">
        <v>862</v>
      </c>
    </row>
    <row r="940" spans="4:8" ht="12.75">
      <c r="D940" s="128">
        <v>526131.8023996353</v>
      </c>
      <c r="F940" s="128">
        <v>5220</v>
      </c>
      <c r="G940" s="128">
        <v>4140</v>
      </c>
      <c r="H940" s="149" t="s">
        <v>863</v>
      </c>
    </row>
    <row r="942" spans="4:8" ht="12.75">
      <c r="D942" s="128">
        <v>529921.7959070206</v>
      </c>
      <c r="F942" s="128">
        <v>5220</v>
      </c>
      <c r="G942" s="128">
        <v>4140</v>
      </c>
      <c r="H942" s="149" t="s">
        <v>864</v>
      </c>
    </row>
    <row r="944" spans="1:10" ht="12.75">
      <c r="A944" s="144" t="s">
        <v>1263</v>
      </c>
      <c r="C944" s="150" t="s">
        <v>1264</v>
      </c>
      <c r="D944" s="128">
        <v>516161.68569660187</v>
      </c>
      <c r="F944" s="128">
        <v>5220</v>
      </c>
      <c r="G944" s="128">
        <v>4140</v>
      </c>
      <c r="H944" s="128">
        <v>511490.04852846026</v>
      </c>
      <c r="I944" s="128">
        <v>-0.0001</v>
      </c>
      <c r="J944" s="128">
        <v>-0.0001</v>
      </c>
    </row>
    <row r="945" spans="1:8" ht="12.75">
      <c r="A945" s="127">
        <v>38392.830104166664</v>
      </c>
      <c r="C945" s="150" t="s">
        <v>1265</v>
      </c>
      <c r="D945" s="128">
        <v>20638.162823263392</v>
      </c>
      <c r="H945" s="128">
        <v>20638.162823263392</v>
      </c>
    </row>
    <row r="947" spans="3:8" ht="12.75">
      <c r="C947" s="150" t="s">
        <v>1266</v>
      </c>
      <c r="D947" s="128">
        <v>3.9983910846483166</v>
      </c>
      <c r="F947" s="128">
        <v>0</v>
      </c>
      <c r="G947" s="128">
        <v>0</v>
      </c>
      <c r="H947" s="128">
        <v>4.034909942556791</v>
      </c>
    </row>
    <row r="948" spans="1:10" ht="12.75">
      <c r="A948" s="144" t="s">
        <v>1255</v>
      </c>
      <c r="C948" s="145" t="s">
        <v>1256</v>
      </c>
      <c r="D948" s="145" t="s">
        <v>1257</v>
      </c>
      <c r="F948" s="145" t="s">
        <v>1258</v>
      </c>
      <c r="G948" s="145" t="s">
        <v>1259</v>
      </c>
      <c r="H948" s="145" t="s">
        <v>1260</v>
      </c>
      <c r="I948" s="146" t="s">
        <v>1261</v>
      </c>
      <c r="J948" s="145" t="s">
        <v>1262</v>
      </c>
    </row>
    <row r="949" spans="1:8" ht="12.75">
      <c r="A949" s="147" t="s">
        <v>1188</v>
      </c>
      <c r="C949" s="148">
        <v>334.94100000010803</v>
      </c>
      <c r="D949" s="128">
        <v>331018.68519449234</v>
      </c>
      <c r="F949" s="128">
        <v>30500</v>
      </c>
      <c r="G949" s="128">
        <v>47400</v>
      </c>
      <c r="H949" s="149" t="s">
        <v>865</v>
      </c>
    </row>
    <row r="951" spans="4:8" ht="12.75">
      <c r="D951" s="128">
        <v>326084.53331899643</v>
      </c>
      <c r="F951" s="128">
        <v>30700</v>
      </c>
      <c r="G951" s="128">
        <v>69100</v>
      </c>
      <c r="H951" s="149" t="s">
        <v>866</v>
      </c>
    </row>
    <row r="953" spans="4:8" ht="12.75">
      <c r="D953" s="128">
        <v>319593.26344299316</v>
      </c>
      <c r="F953" s="128">
        <v>32100</v>
      </c>
      <c r="G953" s="128">
        <v>48100</v>
      </c>
      <c r="H953" s="149" t="s">
        <v>867</v>
      </c>
    </row>
    <row r="955" spans="1:10" ht="12.75">
      <c r="A955" s="144" t="s">
        <v>1263</v>
      </c>
      <c r="C955" s="150" t="s">
        <v>1264</v>
      </c>
      <c r="D955" s="128">
        <v>325565.49398549396</v>
      </c>
      <c r="F955" s="128">
        <v>31100</v>
      </c>
      <c r="G955" s="128">
        <v>54866.66666666667</v>
      </c>
      <c r="H955" s="128">
        <v>278085.7642557642</v>
      </c>
      <c r="I955" s="128">
        <v>-0.0001</v>
      </c>
      <c r="J955" s="128">
        <v>-0.0001</v>
      </c>
    </row>
    <row r="956" spans="1:8" ht="12.75">
      <c r="A956" s="127">
        <v>38392.8305787037</v>
      </c>
      <c r="C956" s="150" t="s">
        <v>1265</v>
      </c>
      <c r="D956" s="128">
        <v>5730.36795696293</v>
      </c>
      <c r="F956" s="128">
        <v>871.7797887081347</v>
      </c>
      <c r="G956" s="128">
        <v>12331.396244275558</v>
      </c>
      <c r="H956" s="128">
        <v>5730.36795696293</v>
      </c>
    </row>
    <row r="958" spans="3:8" ht="12.75">
      <c r="C958" s="150" t="s">
        <v>1266</v>
      </c>
      <c r="D958" s="128">
        <v>1.7601275512380483</v>
      </c>
      <c r="F958" s="128">
        <v>2.803150446006865</v>
      </c>
      <c r="G958" s="128">
        <v>22.475205791510735</v>
      </c>
      <c r="H958" s="128">
        <v>2.0606477186270244</v>
      </c>
    </row>
    <row r="959" spans="1:10" ht="12.75">
      <c r="A959" s="144" t="s">
        <v>1255</v>
      </c>
      <c r="C959" s="145" t="s">
        <v>1256</v>
      </c>
      <c r="D959" s="145" t="s">
        <v>1257</v>
      </c>
      <c r="F959" s="145" t="s">
        <v>1258</v>
      </c>
      <c r="G959" s="145" t="s">
        <v>1259</v>
      </c>
      <c r="H959" s="145" t="s">
        <v>1260</v>
      </c>
      <c r="I959" s="146" t="s">
        <v>1261</v>
      </c>
      <c r="J959" s="145" t="s">
        <v>1262</v>
      </c>
    </row>
    <row r="960" spans="1:8" ht="12.75">
      <c r="A960" s="147" t="s">
        <v>1192</v>
      </c>
      <c r="C960" s="148">
        <v>393.36599999992177</v>
      </c>
      <c r="D960" s="128">
        <v>4847818.061470032</v>
      </c>
      <c r="F960" s="128">
        <v>18100</v>
      </c>
      <c r="G960" s="128">
        <v>13900</v>
      </c>
      <c r="H960" s="149" t="s">
        <v>868</v>
      </c>
    </row>
    <row r="962" spans="4:8" ht="12.75">
      <c r="D962" s="128">
        <v>4824141.745536804</v>
      </c>
      <c r="F962" s="128">
        <v>18000</v>
      </c>
      <c r="G962" s="128">
        <v>15300</v>
      </c>
      <c r="H962" s="149" t="s">
        <v>869</v>
      </c>
    </row>
    <row r="964" spans="4:8" ht="12.75">
      <c r="D964" s="128">
        <v>4746378.114845276</v>
      </c>
      <c r="F964" s="128">
        <v>18100</v>
      </c>
      <c r="G964" s="128">
        <v>14800</v>
      </c>
      <c r="H964" s="149" t="s">
        <v>870</v>
      </c>
    </row>
    <row r="966" spans="1:10" ht="12.75">
      <c r="A966" s="144" t="s">
        <v>1263</v>
      </c>
      <c r="C966" s="150" t="s">
        <v>1264</v>
      </c>
      <c r="D966" s="128">
        <v>4806112.640617371</v>
      </c>
      <c r="F966" s="128">
        <v>18066.666666666668</v>
      </c>
      <c r="G966" s="128">
        <v>14666.666666666668</v>
      </c>
      <c r="H966" s="128">
        <v>4789745.973950704</v>
      </c>
      <c r="I966" s="128">
        <v>-0.0001</v>
      </c>
      <c r="J966" s="128">
        <v>-0.0001</v>
      </c>
    </row>
    <row r="967" spans="1:8" ht="12.75">
      <c r="A967" s="127">
        <v>38392.83105324074</v>
      </c>
      <c r="C967" s="150" t="s">
        <v>1265</v>
      </c>
      <c r="D967" s="128">
        <v>53068.84359917157</v>
      </c>
      <c r="F967" s="128">
        <v>57.73502691896257</v>
      </c>
      <c r="G967" s="128">
        <v>709.4598884597588</v>
      </c>
      <c r="H967" s="128">
        <v>53068.84359917157</v>
      </c>
    </row>
    <row r="969" spans="3:8" ht="12.75">
      <c r="C969" s="150" t="s">
        <v>1266</v>
      </c>
      <c r="D969" s="128">
        <v>1.104194752962648</v>
      </c>
      <c r="F969" s="128">
        <v>0.3195665696621544</v>
      </c>
      <c r="G969" s="128">
        <v>4.837226512225628</v>
      </c>
      <c r="H969" s="128">
        <v>1.1079678105642636</v>
      </c>
    </row>
    <row r="970" spans="1:10" ht="12.75">
      <c r="A970" s="144" t="s">
        <v>1255</v>
      </c>
      <c r="C970" s="145" t="s">
        <v>1256</v>
      </c>
      <c r="D970" s="145" t="s">
        <v>1257</v>
      </c>
      <c r="F970" s="145" t="s">
        <v>1258</v>
      </c>
      <c r="G970" s="145" t="s">
        <v>1259</v>
      </c>
      <c r="H970" s="145" t="s">
        <v>1260</v>
      </c>
      <c r="I970" s="146" t="s">
        <v>1261</v>
      </c>
      <c r="J970" s="145" t="s">
        <v>1262</v>
      </c>
    </row>
    <row r="971" spans="1:8" ht="12.75">
      <c r="A971" s="147" t="s">
        <v>1186</v>
      </c>
      <c r="C971" s="148">
        <v>396.15199999976903</v>
      </c>
      <c r="D971" s="128">
        <v>5844888.416404724</v>
      </c>
      <c r="F971" s="128">
        <v>105700</v>
      </c>
      <c r="G971" s="128">
        <v>100700</v>
      </c>
      <c r="H971" s="149" t="s">
        <v>871</v>
      </c>
    </row>
    <row r="973" spans="4:8" ht="12.75">
      <c r="D973" s="128">
        <v>5858726.677787781</v>
      </c>
      <c r="F973" s="128">
        <v>104300</v>
      </c>
      <c r="G973" s="128">
        <v>99300</v>
      </c>
      <c r="H973" s="149" t="s">
        <v>872</v>
      </c>
    </row>
    <row r="975" spans="4:8" ht="12.75">
      <c r="D975" s="128">
        <v>5847291.91759491</v>
      </c>
      <c r="F975" s="128">
        <v>103900</v>
      </c>
      <c r="G975" s="128">
        <v>102100</v>
      </c>
      <c r="H975" s="149" t="s">
        <v>873</v>
      </c>
    </row>
    <row r="977" spans="1:10" ht="12.75">
      <c r="A977" s="144" t="s">
        <v>1263</v>
      </c>
      <c r="C977" s="150" t="s">
        <v>1264</v>
      </c>
      <c r="D977" s="128">
        <v>5850302.337262472</v>
      </c>
      <c r="F977" s="128">
        <v>104633.33333333334</v>
      </c>
      <c r="G977" s="128">
        <v>100700</v>
      </c>
      <c r="H977" s="128">
        <v>5747614.62422244</v>
      </c>
      <c r="I977" s="128">
        <v>-0.0001</v>
      </c>
      <c r="J977" s="128">
        <v>-0.0001</v>
      </c>
    </row>
    <row r="978" spans="1:8" ht="12.75">
      <c r="A978" s="127">
        <v>38392.8315162037</v>
      </c>
      <c r="C978" s="150" t="s">
        <v>1265</v>
      </c>
      <c r="D978" s="128">
        <v>7394.006995759019</v>
      </c>
      <c r="F978" s="128">
        <v>945.1631252505217</v>
      </c>
      <c r="G978" s="128">
        <v>1400</v>
      </c>
      <c r="H978" s="128">
        <v>7394.006995759019</v>
      </c>
    </row>
    <row r="980" spans="3:8" ht="12.75">
      <c r="C980" s="150" t="s">
        <v>1266</v>
      </c>
      <c r="D980" s="128">
        <v>0.12638675011142914</v>
      </c>
      <c r="F980" s="128">
        <v>0.9033097724598805</v>
      </c>
      <c r="G980" s="128">
        <v>1.3902681231380338</v>
      </c>
      <c r="H980" s="128">
        <v>0.12864479404374315</v>
      </c>
    </row>
    <row r="981" spans="1:10" ht="12.75">
      <c r="A981" s="144" t="s">
        <v>1255</v>
      </c>
      <c r="C981" s="145" t="s">
        <v>1256</v>
      </c>
      <c r="D981" s="145" t="s">
        <v>1257</v>
      </c>
      <c r="F981" s="145" t="s">
        <v>1258</v>
      </c>
      <c r="G981" s="145" t="s">
        <v>1259</v>
      </c>
      <c r="H981" s="145" t="s">
        <v>1260</v>
      </c>
      <c r="I981" s="146" t="s">
        <v>1261</v>
      </c>
      <c r="J981" s="145" t="s">
        <v>1262</v>
      </c>
    </row>
    <row r="982" spans="1:8" ht="12.75">
      <c r="A982" s="147" t="s">
        <v>1193</v>
      </c>
      <c r="C982" s="148">
        <v>589.5920000001788</v>
      </c>
      <c r="D982" s="128">
        <v>547499.5889167786</v>
      </c>
      <c r="F982" s="128">
        <v>4510</v>
      </c>
      <c r="G982" s="128">
        <v>5890</v>
      </c>
      <c r="H982" s="149" t="s">
        <v>874</v>
      </c>
    </row>
    <row r="984" spans="4:8" ht="12.75">
      <c r="D984" s="128">
        <v>538772.4086914062</v>
      </c>
      <c r="F984" s="128">
        <v>4480</v>
      </c>
      <c r="G984" s="128">
        <v>5760</v>
      </c>
      <c r="H984" s="149" t="s">
        <v>875</v>
      </c>
    </row>
    <row r="986" spans="4:8" ht="12.75">
      <c r="D986" s="128">
        <v>541787.1975955963</v>
      </c>
      <c r="F986" s="128">
        <v>4520</v>
      </c>
      <c r="G986" s="128">
        <v>5300</v>
      </c>
      <c r="H986" s="149" t="s">
        <v>876</v>
      </c>
    </row>
    <row r="988" spans="1:10" ht="12.75">
      <c r="A988" s="144" t="s">
        <v>1263</v>
      </c>
      <c r="C988" s="150" t="s">
        <v>1264</v>
      </c>
      <c r="D988" s="128">
        <v>542686.3984012604</v>
      </c>
      <c r="F988" s="128">
        <v>4503.333333333333</v>
      </c>
      <c r="G988" s="128">
        <v>5650</v>
      </c>
      <c r="H988" s="128">
        <v>537495.065067927</v>
      </c>
      <c r="I988" s="128">
        <v>-0.0001</v>
      </c>
      <c r="J988" s="128">
        <v>-0.0001</v>
      </c>
    </row>
    <row r="989" spans="1:8" ht="12.75">
      <c r="A989" s="127">
        <v>38392.83201388889</v>
      </c>
      <c r="C989" s="150" t="s">
        <v>1265</v>
      </c>
      <c r="D989" s="128">
        <v>4432.532034647587</v>
      </c>
      <c r="F989" s="128">
        <v>20.816659994661325</v>
      </c>
      <c r="G989" s="128">
        <v>310</v>
      </c>
      <c r="H989" s="128">
        <v>4432.532034647587</v>
      </c>
    </row>
    <row r="991" spans="3:8" ht="12.75">
      <c r="C991" s="150" t="s">
        <v>1266</v>
      </c>
      <c r="D991" s="128">
        <v>0.8167759589526673</v>
      </c>
      <c r="F991" s="128">
        <v>0.46225003689107325</v>
      </c>
      <c r="G991" s="128">
        <v>5.486725663716814</v>
      </c>
      <c r="H991" s="128">
        <v>0.8246646941935027</v>
      </c>
    </row>
    <row r="992" spans="1:10" ht="12.75">
      <c r="A992" s="144" t="s">
        <v>1255</v>
      </c>
      <c r="C992" s="145" t="s">
        <v>1256</v>
      </c>
      <c r="D992" s="145" t="s">
        <v>1257</v>
      </c>
      <c r="F992" s="145" t="s">
        <v>1258</v>
      </c>
      <c r="G992" s="145" t="s">
        <v>1259</v>
      </c>
      <c r="H992" s="145" t="s">
        <v>1260</v>
      </c>
      <c r="I992" s="146" t="s">
        <v>1261</v>
      </c>
      <c r="J992" s="145" t="s">
        <v>1262</v>
      </c>
    </row>
    <row r="993" spans="1:8" ht="12.75">
      <c r="A993" s="147" t="s">
        <v>1194</v>
      </c>
      <c r="C993" s="148">
        <v>766.4900000002235</v>
      </c>
      <c r="D993" s="128">
        <v>2779.769541591406</v>
      </c>
      <c r="F993" s="128">
        <v>1706</v>
      </c>
      <c r="G993" s="128">
        <v>1735.9999999981374</v>
      </c>
      <c r="H993" s="149" t="s">
        <v>877</v>
      </c>
    </row>
    <row r="995" spans="4:8" ht="12.75">
      <c r="D995" s="128">
        <v>2922.5465995185077</v>
      </c>
      <c r="F995" s="128">
        <v>1647</v>
      </c>
      <c r="G995" s="128">
        <v>1653</v>
      </c>
      <c r="H995" s="149" t="s">
        <v>878</v>
      </c>
    </row>
    <row r="997" spans="4:8" ht="12.75">
      <c r="D997" s="128">
        <v>2886.097391664982</v>
      </c>
      <c r="F997" s="128">
        <v>1734</v>
      </c>
      <c r="G997" s="128">
        <v>1586</v>
      </c>
      <c r="H997" s="149" t="s">
        <v>879</v>
      </c>
    </row>
    <row r="999" spans="1:10" ht="12.75">
      <c r="A999" s="144" t="s">
        <v>1263</v>
      </c>
      <c r="C999" s="150" t="s">
        <v>1264</v>
      </c>
      <c r="D999" s="128">
        <v>2862.804510924965</v>
      </c>
      <c r="F999" s="128">
        <v>1695.6666666666665</v>
      </c>
      <c r="G999" s="128">
        <v>1658.3333333327123</v>
      </c>
      <c r="H999" s="128">
        <v>1186.5329662098409</v>
      </c>
      <c r="I999" s="128">
        <v>-0.0001</v>
      </c>
      <c r="J999" s="128">
        <v>-0.0001</v>
      </c>
    </row>
    <row r="1000" spans="1:8" ht="12.75">
      <c r="A1000" s="127">
        <v>38392.83251157407</v>
      </c>
      <c r="C1000" s="150" t="s">
        <v>1265</v>
      </c>
      <c r="D1000" s="128">
        <v>74.18383103786996</v>
      </c>
      <c r="F1000" s="128">
        <v>44.41095960833692</v>
      </c>
      <c r="G1000" s="128">
        <v>75.1420876286299</v>
      </c>
      <c r="H1000" s="128">
        <v>74.18383103786996</v>
      </c>
    </row>
    <row r="1002" spans="3:8" ht="12.75">
      <c r="C1002" s="150" t="s">
        <v>1266</v>
      </c>
      <c r="D1002" s="128">
        <v>2.591299222659858</v>
      </c>
      <c r="F1002" s="128">
        <v>2.619085488991759</v>
      </c>
      <c r="G1002" s="128">
        <v>4.531181163537167</v>
      </c>
      <c r="H1002" s="128">
        <v>6.252150858887337</v>
      </c>
    </row>
    <row r="1003" spans="1:16" ht="12.75">
      <c r="A1003" s="138" t="s">
        <v>1140</v>
      </c>
      <c r="B1003" s="133" t="s">
        <v>880</v>
      </c>
      <c r="D1003" s="138" t="s">
        <v>1141</v>
      </c>
      <c r="E1003" s="133" t="s">
        <v>1142</v>
      </c>
      <c r="F1003" s="134" t="s">
        <v>1278</v>
      </c>
      <c r="G1003" s="139" t="s">
        <v>1144</v>
      </c>
      <c r="H1003" s="140">
        <v>1</v>
      </c>
      <c r="I1003" s="141" t="s">
        <v>1145</v>
      </c>
      <c r="J1003" s="140">
        <v>9</v>
      </c>
      <c r="K1003" s="139" t="s">
        <v>1146</v>
      </c>
      <c r="L1003" s="142">
        <v>1</v>
      </c>
      <c r="M1003" s="139" t="s">
        <v>1147</v>
      </c>
      <c r="N1003" s="143">
        <v>1</v>
      </c>
      <c r="O1003" s="139" t="s">
        <v>1148</v>
      </c>
      <c r="P1003" s="143">
        <v>1</v>
      </c>
    </row>
    <row r="1005" spans="1:10" ht="12.75">
      <c r="A1005" s="144" t="s">
        <v>1255</v>
      </c>
      <c r="C1005" s="145" t="s">
        <v>1256</v>
      </c>
      <c r="D1005" s="145" t="s">
        <v>1257</v>
      </c>
      <c r="F1005" s="145" t="s">
        <v>1258</v>
      </c>
      <c r="G1005" s="145" t="s">
        <v>1259</v>
      </c>
      <c r="H1005" s="145" t="s">
        <v>1260</v>
      </c>
      <c r="I1005" s="146" t="s">
        <v>1261</v>
      </c>
      <c r="J1005" s="145" t="s">
        <v>1262</v>
      </c>
    </row>
    <row r="1006" spans="1:8" ht="12.75">
      <c r="A1006" s="147" t="s">
        <v>1171</v>
      </c>
      <c r="C1006" s="148">
        <v>178.2290000000503</v>
      </c>
      <c r="D1006" s="128">
        <v>228</v>
      </c>
      <c r="F1006" s="128">
        <v>198</v>
      </c>
      <c r="G1006" s="128">
        <v>232</v>
      </c>
      <c r="H1006" s="149" t="s">
        <v>881</v>
      </c>
    </row>
    <row r="1008" spans="4:8" ht="12.75">
      <c r="D1008" s="128">
        <v>251.58452977845445</v>
      </c>
      <c r="F1008" s="128">
        <v>218</v>
      </c>
      <c r="G1008" s="128">
        <v>200</v>
      </c>
      <c r="H1008" s="149" t="s">
        <v>882</v>
      </c>
    </row>
    <row r="1010" spans="4:8" ht="12.75">
      <c r="D1010" s="128">
        <v>206</v>
      </c>
      <c r="F1010" s="128">
        <v>223</v>
      </c>
      <c r="G1010" s="128">
        <v>214</v>
      </c>
      <c r="H1010" s="149" t="s">
        <v>883</v>
      </c>
    </row>
    <row r="1012" spans="1:8" ht="12.75">
      <c r="A1012" s="144" t="s">
        <v>1263</v>
      </c>
      <c r="C1012" s="150" t="s">
        <v>1264</v>
      </c>
      <c r="D1012" s="128">
        <v>228.52817659281817</v>
      </c>
      <c r="F1012" s="128">
        <v>213</v>
      </c>
      <c r="G1012" s="128">
        <v>215.33333333333331</v>
      </c>
      <c r="H1012" s="128">
        <v>14.050833327765387</v>
      </c>
    </row>
    <row r="1013" spans="1:8" ht="12.75">
      <c r="A1013" s="127">
        <v>38392.83478009259</v>
      </c>
      <c r="C1013" s="150" t="s">
        <v>1265</v>
      </c>
      <c r="D1013" s="128">
        <v>22.796854315137583</v>
      </c>
      <c r="F1013" s="128">
        <v>13.228756555322954</v>
      </c>
      <c r="G1013" s="128">
        <v>16.041612554021285</v>
      </c>
      <c r="H1013" s="128">
        <v>22.796854315137583</v>
      </c>
    </row>
    <row r="1015" spans="3:8" ht="12.75">
      <c r="C1015" s="150" t="s">
        <v>1266</v>
      </c>
      <c r="D1015" s="128">
        <v>9.975511403023207</v>
      </c>
      <c r="F1015" s="128">
        <v>6.210683828790119</v>
      </c>
      <c r="G1015" s="128">
        <v>7.449665272765304</v>
      </c>
      <c r="H1015" s="128">
        <v>162.24556781333015</v>
      </c>
    </row>
    <row r="1016" spans="1:10" ht="12.75">
      <c r="A1016" s="144" t="s">
        <v>1255</v>
      </c>
      <c r="C1016" s="145" t="s">
        <v>1256</v>
      </c>
      <c r="D1016" s="145" t="s">
        <v>1257</v>
      </c>
      <c r="F1016" s="145" t="s">
        <v>1258</v>
      </c>
      <c r="G1016" s="145" t="s">
        <v>1259</v>
      </c>
      <c r="H1016" s="145" t="s">
        <v>1260</v>
      </c>
      <c r="I1016" s="146" t="s">
        <v>1261</v>
      </c>
      <c r="J1016" s="145" t="s">
        <v>1262</v>
      </c>
    </row>
    <row r="1017" spans="1:8" ht="12.75">
      <c r="A1017" s="147" t="s">
        <v>1187</v>
      </c>
      <c r="C1017" s="148">
        <v>251.61100000003353</v>
      </c>
      <c r="D1017" s="128">
        <v>5013720.727684021</v>
      </c>
      <c r="F1017" s="128">
        <v>35700</v>
      </c>
      <c r="G1017" s="128">
        <v>28300</v>
      </c>
      <c r="H1017" s="149" t="s">
        <v>884</v>
      </c>
    </row>
    <row r="1019" spans="4:8" ht="12.75">
      <c r="D1019" s="128">
        <v>5253621.964851379</v>
      </c>
      <c r="F1019" s="128">
        <v>33200</v>
      </c>
      <c r="G1019" s="128">
        <v>27700</v>
      </c>
      <c r="H1019" s="149" t="s">
        <v>885</v>
      </c>
    </row>
    <row r="1021" spans="4:8" ht="12.75">
      <c r="D1021" s="128">
        <v>5229798.893493652</v>
      </c>
      <c r="F1021" s="128">
        <v>34100</v>
      </c>
      <c r="G1021" s="128">
        <v>27400</v>
      </c>
      <c r="H1021" s="149" t="s">
        <v>886</v>
      </c>
    </row>
    <row r="1023" spans="1:10" ht="12.75">
      <c r="A1023" s="144" t="s">
        <v>1263</v>
      </c>
      <c r="C1023" s="150" t="s">
        <v>1264</v>
      </c>
      <c r="D1023" s="128">
        <v>5165713.862009685</v>
      </c>
      <c r="F1023" s="128">
        <v>34333.333333333336</v>
      </c>
      <c r="G1023" s="128">
        <v>27800</v>
      </c>
      <c r="H1023" s="128">
        <v>5134679.396876424</v>
      </c>
      <c r="I1023" s="128">
        <v>-0.0001</v>
      </c>
      <c r="J1023" s="128">
        <v>-0.0001</v>
      </c>
    </row>
    <row r="1024" spans="1:8" ht="12.75">
      <c r="A1024" s="127">
        <v>38392.83528935185</v>
      </c>
      <c r="C1024" s="150" t="s">
        <v>1265</v>
      </c>
      <c r="D1024" s="128">
        <v>132167.76968623378</v>
      </c>
      <c r="F1024" s="128">
        <v>1266.2279942148386</v>
      </c>
      <c r="G1024" s="128">
        <v>458.25756949558405</v>
      </c>
      <c r="H1024" s="128">
        <v>132167.76968623378</v>
      </c>
    </row>
    <row r="1026" spans="3:8" ht="12.75">
      <c r="C1026" s="150" t="s">
        <v>1266</v>
      </c>
      <c r="D1026" s="128">
        <v>2.5585576982542126</v>
      </c>
      <c r="F1026" s="128">
        <v>3.6880427015966175</v>
      </c>
      <c r="G1026" s="128">
        <v>1.6484085233654102</v>
      </c>
      <c r="H1026" s="128">
        <v>2.57402185162009</v>
      </c>
    </row>
    <row r="1027" spans="1:10" ht="12.75">
      <c r="A1027" s="144" t="s">
        <v>1255</v>
      </c>
      <c r="C1027" s="145" t="s">
        <v>1256</v>
      </c>
      <c r="D1027" s="145" t="s">
        <v>1257</v>
      </c>
      <c r="F1027" s="145" t="s">
        <v>1258</v>
      </c>
      <c r="G1027" s="145" t="s">
        <v>1259</v>
      </c>
      <c r="H1027" s="145" t="s">
        <v>1260</v>
      </c>
      <c r="I1027" s="146" t="s">
        <v>1261</v>
      </c>
      <c r="J1027" s="145" t="s">
        <v>1262</v>
      </c>
    </row>
    <row r="1028" spans="1:8" ht="12.75">
      <c r="A1028" s="147" t="s">
        <v>1190</v>
      </c>
      <c r="C1028" s="148">
        <v>257.6099999998696</v>
      </c>
      <c r="D1028" s="128">
        <v>370485</v>
      </c>
      <c r="F1028" s="128">
        <v>13247.500000014901</v>
      </c>
      <c r="G1028" s="128">
        <v>11030</v>
      </c>
      <c r="H1028" s="149" t="s">
        <v>887</v>
      </c>
    </row>
    <row r="1030" spans="4:8" ht="12.75">
      <c r="D1030" s="128">
        <v>376020.72564315796</v>
      </c>
      <c r="F1030" s="128">
        <v>13577.499999985099</v>
      </c>
      <c r="G1030" s="128">
        <v>11165</v>
      </c>
      <c r="H1030" s="149" t="s">
        <v>888</v>
      </c>
    </row>
    <row r="1032" spans="4:8" ht="12.75">
      <c r="D1032" s="128">
        <v>372041.6179060936</v>
      </c>
      <c r="F1032" s="128">
        <v>13572.500000014901</v>
      </c>
      <c r="G1032" s="128">
        <v>11012.5</v>
      </c>
      <c r="H1032" s="149" t="s">
        <v>889</v>
      </c>
    </row>
    <row r="1034" spans="1:10" ht="12.75">
      <c r="A1034" s="144" t="s">
        <v>1263</v>
      </c>
      <c r="C1034" s="150" t="s">
        <v>1264</v>
      </c>
      <c r="D1034" s="128">
        <v>372849.11451641715</v>
      </c>
      <c r="F1034" s="128">
        <v>13465.833333338302</v>
      </c>
      <c r="G1034" s="128">
        <v>11069.166666666668</v>
      </c>
      <c r="H1034" s="128">
        <v>360581.6145164147</v>
      </c>
      <c r="I1034" s="128">
        <v>-0.0001</v>
      </c>
      <c r="J1034" s="128">
        <v>-0.0001</v>
      </c>
    </row>
    <row r="1035" spans="1:8" ht="12.75">
      <c r="A1035" s="127">
        <v>38392.83592592592</v>
      </c>
      <c r="C1035" s="150" t="s">
        <v>1265</v>
      </c>
      <c r="D1035" s="128">
        <v>2854.838468435539</v>
      </c>
      <c r="F1035" s="128">
        <v>189.09873963085104</v>
      </c>
      <c r="G1035" s="128">
        <v>83.45407918929628</v>
      </c>
      <c r="H1035" s="128">
        <v>2854.838468435539</v>
      </c>
    </row>
    <row r="1037" spans="3:8" ht="12.75">
      <c r="C1037" s="150" t="s">
        <v>1266</v>
      </c>
      <c r="D1037" s="128">
        <v>0.7656819762434587</v>
      </c>
      <c r="F1037" s="128">
        <v>1.4042854604674642</v>
      </c>
      <c r="G1037" s="128">
        <v>0.75393280905786</v>
      </c>
      <c r="H1037" s="128">
        <v>0.7917315674189979</v>
      </c>
    </row>
    <row r="1038" spans="1:10" ht="12.75">
      <c r="A1038" s="144" t="s">
        <v>1255</v>
      </c>
      <c r="C1038" s="145" t="s">
        <v>1256</v>
      </c>
      <c r="D1038" s="145" t="s">
        <v>1257</v>
      </c>
      <c r="F1038" s="145" t="s">
        <v>1258</v>
      </c>
      <c r="G1038" s="145" t="s">
        <v>1259</v>
      </c>
      <c r="H1038" s="145" t="s">
        <v>1260</v>
      </c>
      <c r="I1038" s="146" t="s">
        <v>1261</v>
      </c>
      <c r="J1038" s="145" t="s">
        <v>1262</v>
      </c>
    </row>
    <row r="1039" spans="1:8" ht="12.75">
      <c r="A1039" s="147" t="s">
        <v>1189</v>
      </c>
      <c r="C1039" s="148">
        <v>259.9399999999441</v>
      </c>
      <c r="D1039" s="128">
        <v>2640342.4897766113</v>
      </c>
      <c r="F1039" s="128">
        <v>23050</v>
      </c>
      <c r="G1039" s="128">
        <v>22550</v>
      </c>
      <c r="H1039" s="149" t="s">
        <v>890</v>
      </c>
    </row>
    <row r="1041" spans="4:8" ht="12.75">
      <c r="D1041" s="128">
        <v>2666230.7919387817</v>
      </c>
      <c r="F1041" s="128">
        <v>23600</v>
      </c>
      <c r="G1041" s="128">
        <v>22350</v>
      </c>
      <c r="H1041" s="149" t="s">
        <v>891</v>
      </c>
    </row>
    <row r="1043" spans="4:8" ht="12.75">
      <c r="D1043" s="128">
        <v>2422398.557159424</v>
      </c>
      <c r="F1043" s="128">
        <v>23375</v>
      </c>
      <c r="G1043" s="128">
        <v>22175</v>
      </c>
      <c r="H1043" s="149" t="s">
        <v>892</v>
      </c>
    </row>
    <row r="1045" spans="1:10" ht="12.75">
      <c r="A1045" s="144" t="s">
        <v>1263</v>
      </c>
      <c r="C1045" s="150" t="s">
        <v>1264</v>
      </c>
      <c r="D1045" s="128">
        <v>2576323.9462916055</v>
      </c>
      <c r="F1045" s="128">
        <v>23341.666666666664</v>
      </c>
      <c r="G1045" s="128">
        <v>22358.333333333336</v>
      </c>
      <c r="H1045" s="128">
        <v>2553527.751323052</v>
      </c>
      <c r="I1045" s="128">
        <v>-0.0001</v>
      </c>
      <c r="J1045" s="128">
        <v>-0.0001</v>
      </c>
    </row>
    <row r="1046" spans="1:8" ht="12.75">
      <c r="A1046" s="127">
        <v>38392.83660879629</v>
      </c>
      <c r="C1046" s="150" t="s">
        <v>1265</v>
      </c>
      <c r="D1046" s="128">
        <v>133930.2807875426</v>
      </c>
      <c r="F1046" s="128">
        <v>276.51100038395094</v>
      </c>
      <c r="G1046" s="128">
        <v>187.6388374866284</v>
      </c>
      <c r="H1046" s="128">
        <v>133930.2807875426</v>
      </c>
    </row>
    <row r="1048" spans="3:8" ht="12.75">
      <c r="C1048" s="150" t="s">
        <v>1266</v>
      </c>
      <c r="D1048" s="128">
        <v>5.19850312226161</v>
      </c>
      <c r="F1048" s="128">
        <v>1.184624064479619</v>
      </c>
      <c r="G1048" s="128">
        <v>0.8392344576368025</v>
      </c>
      <c r="H1048" s="128">
        <v>5.244911895637307</v>
      </c>
    </row>
    <row r="1049" spans="1:10" ht="12.75">
      <c r="A1049" s="144" t="s">
        <v>1255</v>
      </c>
      <c r="C1049" s="145" t="s">
        <v>1256</v>
      </c>
      <c r="D1049" s="145" t="s">
        <v>1257</v>
      </c>
      <c r="F1049" s="145" t="s">
        <v>1258</v>
      </c>
      <c r="G1049" s="145" t="s">
        <v>1259</v>
      </c>
      <c r="H1049" s="145" t="s">
        <v>1260</v>
      </c>
      <c r="I1049" s="146" t="s">
        <v>1261</v>
      </c>
      <c r="J1049" s="145" t="s">
        <v>1262</v>
      </c>
    </row>
    <row r="1050" spans="1:8" ht="12.75">
      <c r="A1050" s="147" t="s">
        <v>1191</v>
      </c>
      <c r="C1050" s="148">
        <v>285.2129999999888</v>
      </c>
      <c r="D1050" s="128">
        <v>1132147.6264629364</v>
      </c>
      <c r="F1050" s="128">
        <v>13875</v>
      </c>
      <c r="G1050" s="128">
        <v>12650</v>
      </c>
      <c r="H1050" s="149" t="s">
        <v>893</v>
      </c>
    </row>
    <row r="1052" spans="4:8" ht="12.75">
      <c r="D1052" s="128">
        <v>1126402.376461029</v>
      </c>
      <c r="F1052" s="128">
        <v>14200</v>
      </c>
      <c r="G1052" s="128">
        <v>12725</v>
      </c>
      <c r="H1052" s="149" t="s">
        <v>894</v>
      </c>
    </row>
    <row r="1054" spans="4:8" ht="12.75">
      <c r="D1054" s="128">
        <v>1097761.2082443237</v>
      </c>
      <c r="F1054" s="128">
        <v>14250</v>
      </c>
      <c r="G1054" s="128">
        <v>12525</v>
      </c>
      <c r="H1054" s="149" t="s">
        <v>895</v>
      </c>
    </row>
    <row r="1056" spans="1:10" ht="12.75">
      <c r="A1056" s="144" t="s">
        <v>1263</v>
      </c>
      <c r="C1056" s="150" t="s">
        <v>1264</v>
      </c>
      <c r="D1056" s="128">
        <v>1118770.403722763</v>
      </c>
      <c r="F1056" s="128">
        <v>14108.333333333332</v>
      </c>
      <c r="G1056" s="128">
        <v>12633.333333333332</v>
      </c>
      <c r="H1056" s="128">
        <v>1105477.5321148245</v>
      </c>
      <c r="I1056" s="128">
        <v>-0.0001</v>
      </c>
      <c r="J1056" s="128">
        <v>-0.0001</v>
      </c>
    </row>
    <row r="1057" spans="1:8" ht="12.75">
      <c r="A1057" s="127">
        <v>38392.83729166666</v>
      </c>
      <c r="C1057" s="150" t="s">
        <v>1265</v>
      </c>
      <c r="D1057" s="128">
        <v>18419.87229554447</v>
      </c>
      <c r="F1057" s="128">
        <v>203.61319538117692</v>
      </c>
      <c r="G1057" s="128">
        <v>101.03629710818451</v>
      </c>
      <c r="H1057" s="128">
        <v>18419.87229554447</v>
      </c>
    </row>
    <row r="1059" spans="3:8" ht="12.75">
      <c r="C1059" s="150" t="s">
        <v>1266</v>
      </c>
      <c r="D1059" s="128">
        <v>1.6464390043078945</v>
      </c>
      <c r="F1059" s="128">
        <v>1.4432122531447862</v>
      </c>
      <c r="G1059" s="128">
        <v>0.7997596077165003</v>
      </c>
      <c r="H1059" s="128">
        <v>1.666236695042231</v>
      </c>
    </row>
    <row r="1060" spans="1:10" ht="12.75">
      <c r="A1060" s="144" t="s">
        <v>1255</v>
      </c>
      <c r="C1060" s="145" t="s">
        <v>1256</v>
      </c>
      <c r="D1060" s="145" t="s">
        <v>1257</v>
      </c>
      <c r="F1060" s="145" t="s">
        <v>1258</v>
      </c>
      <c r="G1060" s="145" t="s">
        <v>1259</v>
      </c>
      <c r="H1060" s="145" t="s">
        <v>1260</v>
      </c>
      <c r="I1060" s="146" t="s">
        <v>1261</v>
      </c>
      <c r="J1060" s="145" t="s">
        <v>1262</v>
      </c>
    </row>
    <row r="1061" spans="1:8" ht="12.75">
      <c r="A1061" s="147" t="s">
        <v>1187</v>
      </c>
      <c r="C1061" s="148">
        <v>288.1579999998212</v>
      </c>
      <c r="D1061" s="128">
        <v>522014.786236763</v>
      </c>
      <c r="F1061" s="128">
        <v>5030</v>
      </c>
      <c r="G1061" s="128">
        <v>4200</v>
      </c>
      <c r="H1061" s="149" t="s">
        <v>674</v>
      </c>
    </row>
    <row r="1063" spans="4:8" ht="12.75">
      <c r="D1063" s="128">
        <v>525518.4497308731</v>
      </c>
      <c r="F1063" s="128">
        <v>5030</v>
      </c>
      <c r="G1063" s="128">
        <v>4200</v>
      </c>
      <c r="H1063" s="149" t="s">
        <v>675</v>
      </c>
    </row>
    <row r="1065" spans="4:8" ht="12.75">
      <c r="D1065" s="128">
        <v>503120.00617456436</v>
      </c>
      <c r="F1065" s="128">
        <v>5030</v>
      </c>
      <c r="G1065" s="128">
        <v>4200</v>
      </c>
      <c r="H1065" s="149" t="s">
        <v>676</v>
      </c>
    </row>
    <row r="1067" spans="1:10" ht="12.75">
      <c r="A1067" s="144" t="s">
        <v>1263</v>
      </c>
      <c r="C1067" s="150" t="s">
        <v>1264</v>
      </c>
      <c r="D1067" s="128">
        <v>516884.4140474001</v>
      </c>
      <c r="F1067" s="128">
        <v>5030</v>
      </c>
      <c r="G1067" s="128">
        <v>4200</v>
      </c>
      <c r="H1067" s="128">
        <v>512275.84103855066</v>
      </c>
      <c r="I1067" s="128">
        <v>-0.0001</v>
      </c>
      <c r="J1067" s="128">
        <v>-0.0001</v>
      </c>
    </row>
    <row r="1068" spans="1:8" ht="12.75">
      <c r="A1068" s="127">
        <v>38392.83770833333</v>
      </c>
      <c r="C1068" s="150" t="s">
        <v>1265</v>
      </c>
      <c r="D1068" s="128">
        <v>12048.3653471038</v>
      </c>
      <c r="H1068" s="128">
        <v>12048.3653471038</v>
      </c>
    </row>
    <row r="1070" spans="3:8" ht="12.75">
      <c r="C1070" s="150" t="s">
        <v>1266</v>
      </c>
      <c r="D1070" s="128">
        <v>2.3309593053426685</v>
      </c>
      <c r="F1070" s="128">
        <v>0</v>
      </c>
      <c r="G1070" s="128">
        <v>0</v>
      </c>
      <c r="H1070" s="128">
        <v>2.351929250201966</v>
      </c>
    </row>
    <row r="1071" spans="1:10" ht="12.75">
      <c r="A1071" s="144" t="s">
        <v>1255</v>
      </c>
      <c r="C1071" s="145" t="s">
        <v>1256</v>
      </c>
      <c r="D1071" s="145" t="s">
        <v>1257</v>
      </c>
      <c r="F1071" s="145" t="s">
        <v>1258</v>
      </c>
      <c r="G1071" s="145" t="s">
        <v>1259</v>
      </c>
      <c r="H1071" s="145" t="s">
        <v>1260</v>
      </c>
      <c r="I1071" s="146" t="s">
        <v>1261</v>
      </c>
      <c r="J1071" s="145" t="s">
        <v>1262</v>
      </c>
    </row>
    <row r="1072" spans="1:8" ht="12.75">
      <c r="A1072" s="147" t="s">
        <v>1188</v>
      </c>
      <c r="C1072" s="148">
        <v>334.94100000010803</v>
      </c>
      <c r="D1072" s="128">
        <v>244683.9462542534</v>
      </c>
      <c r="F1072" s="128">
        <v>29600</v>
      </c>
      <c r="G1072" s="128">
        <v>61800</v>
      </c>
      <c r="H1072" s="149" t="s">
        <v>677</v>
      </c>
    </row>
    <row r="1074" spans="4:8" ht="12.75">
      <c r="D1074" s="128">
        <v>239131.37496232986</v>
      </c>
      <c r="F1074" s="128">
        <v>30100</v>
      </c>
      <c r="G1074" s="128">
        <v>42000</v>
      </c>
      <c r="H1074" s="149" t="s">
        <v>678</v>
      </c>
    </row>
    <row r="1076" spans="4:8" ht="12.75">
      <c r="D1076" s="128">
        <v>239705.82981586456</v>
      </c>
      <c r="F1076" s="128">
        <v>30300</v>
      </c>
      <c r="G1076" s="128">
        <v>46500</v>
      </c>
      <c r="H1076" s="149" t="s">
        <v>679</v>
      </c>
    </row>
    <row r="1078" spans="1:10" ht="12.75">
      <c r="A1078" s="144" t="s">
        <v>1263</v>
      </c>
      <c r="C1078" s="150" t="s">
        <v>1264</v>
      </c>
      <c r="D1078" s="128">
        <v>241173.71701081592</v>
      </c>
      <c r="F1078" s="128">
        <v>30000</v>
      </c>
      <c r="G1078" s="128">
        <v>50100</v>
      </c>
      <c r="H1078" s="128">
        <v>197321.01430811323</v>
      </c>
      <c r="I1078" s="128">
        <v>-0.0001</v>
      </c>
      <c r="J1078" s="128">
        <v>-0.0001</v>
      </c>
    </row>
    <row r="1079" spans="1:8" ht="12.75">
      <c r="A1079" s="127">
        <v>38392.83819444444</v>
      </c>
      <c r="C1079" s="150" t="s">
        <v>1265</v>
      </c>
      <c r="D1079" s="128">
        <v>3053.4867939446326</v>
      </c>
      <c r="F1079" s="128">
        <v>360.5551275463989</v>
      </c>
      <c r="G1079" s="128">
        <v>10379.306335203717</v>
      </c>
      <c r="H1079" s="128">
        <v>3053.4867939446326</v>
      </c>
    </row>
    <row r="1081" spans="3:8" ht="12.75">
      <c r="C1081" s="150" t="s">
        <v>1266</v>
      </c>
      <c r="D1081" s="128">
        <v>1.2660943455159726</v>
      </c>
      <c r="F1081" s="128">
        <v>1.2018504251546631</v>
      </c>
      <c r="G1081" s="128">
        <v>20.717178313779872</v>
      </c>
      <c r="H1081" s="128">
        <v>1.5474716692752588</v>
      </c>
    </row>
    <row r="1082" spans="1:10" ht="12.75">
      <c r="A1082" s="144" t="s">
        <v>1255</v>
      </c>
      <c r="C1082" s="145" t="s">
        <v>1256</v>
      </c>
      <c r="D1082" s="145" t="s">
        <v>1257</v>
      </c>
      <c r="F1082" s="145" t="s">
        <v>1258</v>
      </c>
      <c r="G1082" s="145" t="s">
        <v>1259</v>
      </c>
      <c r="H1082" s="145" t="s">
        <v>1260</v>
      </c>
      <c r="I1082" s="146" t="s">
        <v>1261</v>
      </c>
      <c r="J1082" s="145" t="s">
        <v>1262</v>
      </c>
    </row>
    <row r="1083" spans="1:8" ht="12.75">
      <c r="A1083" s="147" t="s">
        <v>1192</v>
      </c>
      <c r="C1083" s="148">
        <v>393.36599999992177</v>
      </c>
      <c r="D1083" s="128">
        <v>4858025.067565918</v>
      </c>
      <c r="F1083" s="128">
        <v>17800</v>
      </c>
      <c r="G1083" s="128">
        <v>16600</v>
      </c>
      <c r="H1083" s="149" t="s">
        <v>680</v>
      </c>
    </row>
    <row r="1085" spans="4:8" ht="12.75">
      <c r="D1085" s="128">
        <v>4955447.698455811</v>
      </c>
      <c r="F1085" s="128">
        <v>19500</v>
      </c>
      <c r="G1085" s="128">
        <v>15200</v>
      </c>
      <c r="H1085" s="149" t="s">
        <v>681</v>
      </c>
    </row>
    <row r="1087" spans="4:8" ht="12.75">
      <c r="D1087" s="128">
        <v>4772135.335037231</v>
      </c>
      <c r="F1087" s="128">
        <v>19000</v>
      </c>
      <c r="G1087" s="128">
        <v>15100</v>
      </c>
      <c r="H1087" s="149" t="s">
        <v>682</v>
      </c>
    </row>
    <row r="1089" spans="1:10" ht="12.75">
      <c r="A1089" s="144" t="s">
        <v>1263</v>
      </c>
      <c r="C1089" s="150" t="s">
        <v>1264</v>
      </c>
      <c r="D1089" s="128">
        <v>4861869.367019653</v>
      </c>
      <c r="F1089" s="128">
        <v>18766.666666666668</v>
      </c>
      <c r="G1089" s="128">
        <v>15633.333333333332</v>
      </c>
      <c r="H1089" s="128">
        <v>4844669.367019653</v>
      </c>
      <c r="I1089" s="128">
        <v>-0.0001</v>
      </c>
      <c r="J1089" s="128">
        <v>-0.0001</v>
      </c>
    </row>
    <row r="1090" spans="1:8" ht="12.75">
      <c r="A1090" s="127">
        <v>38392.83866898148</v>
      </c>
      <c r="C1090" s="150" t="s">
        <v>1265</v>
      </c>
      <c r="D1090" s="128">
        <v>91716.62676007369</v>
      </c>
      <c r="F1090" s="128">
        <v>873.6894948054105</v>
      </c>
      <c r="G1090" s="128">
        <v>838.6497083606082</v>
      </c>
      <c r="H1090" s="128">
        <v>91716.62676007369</v>
      </c>
    </row>
    <row r="1092" spans="3:8" ht="12.75">
      <c r="C1092" s="150" t="s">
        <v>1266</v>
      </c>
      <c r="D1092" s="128">
        <v>1.8864477803996687</v>
      </c>
      <c r="F1092" s="128">
        <v>4.655539048696681</v>
      </c>
      <c r="G1092" s="128">
        <v>5.364497068404744</v>
      </c>
      <c r="H1092" s="128">
        <v>1.893145224407666</v>
      </c>
    </row>
    <row r="1093" spans="1:10" ht="12.75">
      <c r="A1093" s="144" t="s">
        <v>1255</v>
      </c>
      <c r="C1093" s="145" t="s">
        <v>1256</v>
      </c>
      <c r="D1093" s="145" t="s">
        <v>1257</v>
      </c>
      <c r="F1093" s="145" t="s">
        <v>1258</v>
      </c>
      <c r="G1093" s="145" t="s">
        <v>1259</v>
      </c>
      <c r="H1093" s="145" t="s">
        <v>1260</v>
      </c>
      <c r="I1093" s="146" t="s">
        <v>1261</v>
      </c>
      <c r="J1093" s="145" t="s">
        <v>1262</v>
      </c>
    </row>
    <row r="1094" spans="1:8" ht="12.75">
      <c r="A1094" s="147" t="s">
        <v>1186</v>
      </c>
      <c r="C1094" s="148">
        <v>396.15199999976903</v>
      </c>
      <c r="D1094" s="128">
        <v>5959461.531234741</v>
      </c>
      <c r="F1094" s="128">
        <v>106600</v>
      </c>
      <c r="G1094" s="128">
        <v>100900</v>
      </c>
      <c r="H1094" s="149" t="s">
        <v>683</v>
      </c>
    </row>
    <row r="1096" spans="4:8" ht="12.75">
      <c r="D1096" s="128">
        <v>5997301.107688904</v>
      </c>
      <c r="F1096" s="128">
        <v>101900</v>
      </c>
      <c r="G1096" s="128">
        <v>99300</v>
      </c>
      <c r="H1096" s="149" t="s">
        <v>684</v>
      </c>
    </row>
    <row r="1098" spans="4:8" ht="12.75">
      <c r="D1098" s="128">
        <v>5805562.83430481</v>
      </c>
      <c r="F1098" s="128">
        <v>105600</v>
      </c>
      <c r="G1098" s="128">
        <v>101000</v>
      </c>
      <c r="H1098" s="149" t="s">
        <v>685</v>
      </c>
    </row>
    <row r="1100" spans="1:10" ht="12.75">
      <c r="A1100" s="144" t="s">
        <v>1263</v>
      </c>
      <c r="C1100" s="150" t="s">
        <v>1264</v>
      </c>
      <c r="D1100" s="128">
        <v>5920775.157742819</v>
      </c>
      <c r="F1100" s="128">
        <v>104700</v>
      </c>
      <c r="G1100" s="128">
        <v>100400</v>
      </c>
      <c r="H1100" s="128">
        <v>5818202.149419393</v>
      </c>
      <c r="I1100" s="128">
        <v>-0.0001</v>
      </c>
      <c r="J1100" s="128">
        <v>-0.0001</v>
      </c>
    </row>
    <row r="1101" spans="1:8" ht="12.75">
      <c r="A1101" s="127">
        <v>38392.83913194444</v>
      </c>
      <c r="C1101" s="150" t="s">
        <v>1265</v>
      </c>
      <c r="D1101" s="128">
        <v>101554.75365801447</v>
      </c>
      <c r="F1101" s="128">
        <v>2475.8836806279896</v>
      </c>
      <c r="G1101" s="128">
        <v>953.9392014169456</v>
      </c>
      <c r="H1101" s="128">
        <v>101554.75365801447</v>
      </c>
    </row>
    <row r="1103" spans="3:8" ht="12.75">
      <c r="C1103" s="150" t="s">
        <v>1266</v>
      </c>
      <c r="D1103" s="128">
        <v>1.7152273300770005</v>
      </c>
      <c r="F1103" s="128">
        <v>2.3647408601986526</v>
      </c>
      <c r="G1103" s="128">
        <v>0.9501386468296269</v>
      </c>
      <c r="H1103" s="128">
        <v>1.7454662290850231</v>
      </c>
    </row>
    <row r="1104" spans="1:10" ht="12.75">
      <c r="A1104" s="144" t="s">
        <v>1255</v>
      </c>
      <c r="C1104" s="145" t="s">
        <v>1256</v>
      </c>
      <c r="D1104" s="145" t="s">
        <v>1257</v>
      </c>
      <c r="F1104" s="145" t="s">
        <v>1258</v>
      </c>
      <c r="G1104" s="145" t="s">
        <v>1259</v>
      </c>
      <c r="H1104" s="145" t="s">
        <v>1260</v>
      </c>
      <c r="I1104" s="146" t="s">
        <v>1261</v>
      </c>
      <c r="J1104" s="145" t="s">
        <v>1262</v>
      </c>
    </row>
    <row r="1105" spans="1:8" ht="12.75">
      <c r="A1105" s="147" t="s">
        <v>1193</v>
      </c>
      <c r="C1105" s="148">
        <v>589.5920000001788</v>
      </c>
      <c r="D1105" s="128">
        <v>558145.3775682449</v>
      </c>
      <c r="F1105" s="128">
        <v>4380</v>
      </c>
      <c r="G1105" s="128">
        <v>5840</v>
      </c>
      <c r="H1105" s="149" t="s">
        <v>686</v>
      </c>
    </row>
    <row r="1107" spans="4:8" ht="12.75">
      <c r="D1107" s="128">
        <v>549534.4358129501</v>
      </c>
      <c r="F1107" s="128">
        <v>4330</v>
      </c>
      <c r="G1107" s="128">
        <v>5660</v>
      </c>
      <c r="H1107" s="149" t="s">
        <v>687</v>
      </c>
    </row>
    <row r="1109" spans="4:8" ht="12.75">
      <c r="D1109" s="128">
        <v>552750.9549617767</v>
      </c>
      <c r="F1109" s="128">
        <v>4310</v>
      </c>
      <c r="G1109" s="128">
        <v>5900</v>
      </c>
      <c r="H1109" s="149" t="s">
        <v>688</v>
      </c>
    </row>
    <row r="1111" spans="1:10" ht="12.75">
      <c r="A1111" s="144" t="s">
        <v>1263</v>
      </c>
      <c r="C1111" s="150" t="s">
        <v>1264</v>
      </c>
      <c r="D1111" s="128">
        <v>553476.9227809906</v>
      </c>
      <c r="F1111" s="128">
        <v>4340</v>
      </c>
      <c r="G1111" s="128">
        <v>5800</v>
      </c>
      <c r="H1111" s="128">
        <v>548260.9227809906</v>
      </c>
      <c r="I1111" s="128">
        <v>-0.0001</v>
      </c>
      <c r="J1111" s="128">
        <v>-0.0001</v>
      </c>
    </row>
    <row r="1112" spans="1:8" ht="12.75">
      <c r="A1112" s="127">
        <v>38392.83962962963</v>
      </c>
      <c r="C1112" s="150" t="s">
        <v>1265</v>
      </c>
      <c r="D1112" s="128">
        <v>4351.132201412256</v>
      </c>
      <c r="F1112" s="128">
        <v>36.05551275463989</v>
      </c>
      <c r="G1112" s="128">
        <v>124.89995996796797</v>
      </c>
      <c r="H1112" s="128">
        <v>4351.132201412256</v>
      </c>
    </row>
    <row r="1114" spans="3:8" ht="12.75">
      <c r="C1114" s="150" t="s">
        <v>1266</v>
      </c>
      <c r="D1114" s="128">
        <v>0.7861451891344688</v>
      </c>
      <c r="F1114" s="128">
        <v>0.8307721832866335</v>
      </c>
      <c r="G1114" s="128">
        <v>2.15344758565462</v>
      </c>
      <c r="H1114" s="128">
        <v>0.7936243530437366</v>
      </c>
    </row>
    <row r="1115" spans="1:10" ht="12.75">
      <c r="A1115" s="144" t="s">
        <v>1255</v>
      </c>
      <c r="C1115" s="145" t="s">
        <v>1256</v>
      </c>
      <c r="D1115" s="145" t="s">
        <v>1257</v>
      </c>
      <c r="F1115" s="145" t="s">
        <v>1258</v>
      </c>
      <c r="G1115" s="145" t="s">
        <v>1259</v>
      </c>
      <c r="H1115" s="145" t="s">
        <v>1260</v>
      </c>
      <c r="I1115" s="146" t="s">
        <v>1261</v>
      </c>
      <c r="J1115" s="145" t="s">
        <v>1262</v>
      </c>
    </row>
    <row r="1116" spans="1:8" ht="12.75">
      <c r="A1116" s="147" t="s">
        <v>1194</v>
      </c>
      <c r="C1116" s="148">
        <v>766.4900000002235</v>
      </c>
      <c r="D1116" s="128">
        <v>2716.5</v>
      </c>
      <c r="F1116" s="128">
        <v>1707</v>
      </c>
      <c r="G1116" s="128">
        <v>1691</v>
      </c>
      <c r="H1116" s="149" t="s">
        <v>689</v>
      </c>
    </row>
    <row r="1118" spans="4:8" ht="12.75">
      <c r="D1118" s="128">
        <v>2747.0952165201306</v>
      </c>
      <c r="F1118" s="128">
        <v>1728</v>
      </c>
      <c r="G1118" s="128">
        <v>1688</v>
      </c>
      <c r="H1118" s="149" t="s">
        <v>690</v>
      </c>
    </row>
    <row r="1120" spans="4:8" ht="12.75">
      <c r="D1120" s="128">
        <v>2666.4259716309607</v>
      </c>
      <c r="F1120" s="128">
        <v>1751.0000000018626</v>
      </c>
      <c r="G1120" s="128">
        <v>1740</v>
      </c>
      <c r="H1120" s="149" t="s">
        <v>691</v>
      </c>
    </row>
    <row r="1122" spans="1:10" ht="12.75">
      <c r="A1122" s="144" t="s">
        <v>1263</v>
      </c>
      <c r="C1122" s="150" t="s">
        <v>1264</v>
      </c>
      <c r="D1122" s="128">
        <v>2710.0070627170307</v>
      </c>
      <c r="F1122" s="128">
        <v>1728.6666666672877</v>
      </c>
      <c r="G1122" s="128">
        <v>1706.3333333333335</v>
      </c>
      <c r="H1122" s="128">
        <v>992.9428350744558</v>
      </c>
      <c r="I1122" s="128">
        <v>-0.0001</v>
      </c>
      <c r="J1122" s="128">
        <v>-0.0001</v>
      </c>
    </row>
    <row r="1123" spans="1:8" ht="12.75">
      <c r="A1123" s="127">
        <v>38392.84012731481</v>
      </c>
      <c r="C1123" s="150" t="s">
        <v>1265</v>
      </c>
      <c r="D1123" s="128">
        <v>40.724690835761606</v>
      </c>
      <c r="F1123" s="128">
        <v>22.007574454597652</v>
      </c>
      <c r="G1123" s="128">
        <v>29.194748386196675</v>
      </c>
      <c r="H1123" s="128">
        <v>40.724690835761606</v>
      </c>
    </row>
    <row r="1125" spans="3:8" ht="12.75">
      <c r="C1125" s="150" t="s">
        <v>1266</v>
      </c>
      <c r="D1125" s="128">
        <v>1.5027522029751232</v>
      </c>
      <c r="F1125" s="128">
        <v>1.273095321322199</v>
      </c>
      <c r="G1125" s="128">
        <v>1.7109639609023253</v>
      </c>
      <c r="H1125" s="128">
        <v>4.101413434612059</v>
      </c>
    </row>
    <row r="1126" spans="1:16" ht="12.75">
      <c r="A1126" s="138" t="s">
        <v>1140</v>
      </c>
      <c r="B1126" s="133" t="s">
        <v>692</v>
      </c>
      <c r="D1126" s="138" t="s">
        <v>1141</v>
      </c>
      <c r="E1126" s="133" t="s">
        <v>1142</v>
      </c>
      <c r="F1126" s="134" t="s">
        <v>1279</v>
      </c>
      <c r="G1126" s="139" t="s">
        <v>1144</v>
      </c>
      <c r="H1126" s="140">
        <v>1</v>
      </c>
      <c r="I1126" s="141" t="s">
        <v>1145</v>
      </c>
      <c r="J1126" s="140">
        <v>10</v>
      </c>
      <c r="K1126" s="139" t="s">
        <v>1146</v>
      </c>
      <c r="L1126" s="142">
        <v>1</v>
      </c>
      <c r="M1126" s="139" t="s">
        <v>1147</v>
      </c>
      <c r="N1126" s="143">
        <v>1</v>
      </c>
      <c r="O1126" s="139" t="s">
        <v>1148</v>
      </c>
      <c r="P1126" s="143">
        <v>1</v>
      </c>
    </row>
    <row r="1128" spans="1:10" ht="12.75">
      <c r="A1128" s="144" t="s">
        <v>1255</v>
      </c>
      <c r="C1128" s="145" t="s">
        <v>1256</v>
      </c>
      <c r="D1128" s="145" t="s">
        <v>1257</v>
      </c>
      <c r="F1128" s="145" t="s">
        <v>1258</v>
      </c>
      <c r="G1128" s="145" t="s">
        <v>1259</v>
      </c>
      <c r="H1128" s="145" t="s">
        <v>1260</v>
      </c>
      <c r="I1128" s="146" t="s">
        <v>1261</v>
      </c>
      <c r="J1128" s="145" t="s">
        <v>1262</v>
      </c>
    </row>
    <row r="1129" spans="1:8" ht="12.75">
      <c r="A1129" s="147" t="s">
        <v>1171</v>
      </c>
      <c r="C1129" s="148">
        <v>178.2290000000503</v>
      </c>
      <c r="D1129" s="128">
        <v>220.5</v>
      </c>
      <c r="F1129" s="128">
        <v>230</v>
      </c>
      <c r="G1129" s="128">
        <v>245</v>
      </c>
      <c r="H1129" s="149" t="s">
        <v>693</v>
      </c>
    </row>
    <row r="1131" spans="4:8" ht="12.75">
      <c r="D1131" s="128">
        <v>228.02219327283092</v>
      </c>
      <c r="F1131" s="128">
        <v>215.00000000023283</v>
      </c>
      <c r="G1131" s="128">
        <v>216.99999999976717</v>
      </c>
      <c r="H1131" s="149" t="s">
        <v>694</v>
      </c>
    </row>
    <row r="1133" spans="4:8" ht="12.75">
      <c r="D1133" s="128">
        <v>215.50000000023283</v>
      </c>
      <c r="F1133" s="128">
        <v>204</v>
      </c>
      <c r="G1133" s="128">
        <v>185</v>
      </c>
      <c r="H1133" s="149" t="s">
        <v>695</v>
      </c>
    </row>
    <row r="1135" spans="1:8" ht="12.75">
      <c r="A1135" s="144" t="s">
        <v>1263</v>
      </c>
      <c r="C1135" s="150" t="s">
        <v>1264</v>
      </c>
      <c r="D1135" s="128">
        <v>221.34073109102127</v>
      </c>
      <c r="F1135" s="128">
        <v>216.33333333341096</v>
      </c>
      <c r="G1135" s="128">
        <v>215.66666666658904</v>
      </c>
      <c r="H1135" s="128">
        <v>5.4294958334379455</v>
      </c>
    </row>
    <row r="1136" spans="1:8" ht="12.75">
      <c r="A1136" s="127">
        <v>38392.84239583334</v>
      </c>
      <c r="C1136" s="150" t="s">
        <v>1265</v>
      </c>
      <c r="D1136" s="128">
        <v>6.3032890354656255</v>
      </c>
      <c r="F1136" s="128">
        <v>13.051181300289368</v>
      </c>
      <c r="G1136" s="128">
        <v>30.02221399785537</v>
      </c>
      <c r="H1136" s="128">
        <v>6.3032890354656255</v>
      </c>
    </row>
    <row r="1138" spans="3:8" ht="12.75">
      <c r="C1138" s="150" t="s">
        <v>1266</v>
      </c>
      <c r="D1138" s="128">
        <v>2.847776369218526</v>
      </c>
      <c r="F1138" s="128">
        <v>6.032903528636989</v>
      </c>
      <c r="G1138" s="128">
        <v>13.920655640432544</v>
      </c>
      <c r="H1138" s="128">
        <v>116.0934500887976</v>
      </c>
    </row>
    <row r="1139" spans="1:10" ht="12.75">
      <c r="A1139" s="144" t="s">
        <v>1255</v>
      </c>
      <c r="C1139" s="145" t="s">
        <v>1256</v>
      </c>
      <c r="D1139" s="145" t="s">
        <v>1257</v>
      </c>
      <c r="F1139" s="145" t="s">
        <v>1258</v>
      </c>
      <c r="G1139" s="145" t="s">
        <v>1259</v>
      </c>
      <c r="H1139" s="145" t="s">
        <v>1260</v>
      </c>
      <c r="I1139" s="146" t="s">
        <v>1261</v>
      </c>
      <c r="J1139" s="145" t="s">
        <v>1262</v>
      </c>
    </row>
    <row r="1140" spans="1:8" ht="12.75">
      <c r="A1140" s="147" t="s">
        <v>1187</v>
      </c>
      <c r="C1140" s="148">
        <v>251.61100000003353</v>
      </c>
      <c r="D1140" s="128">
        <v>5134047.301429749</v>
      </c>
      <c r="F1140" s="128">
        <v>32600</v>
      </c>
      <c r="G1140" s="128">
        <v>27400</v>
      </c>
      <c r="H1140" s="149" t="s">
        <v>696</v>
      </c>
    </row>
    <row r="1142" spans="4:8" ht="12.75">
      <c r="D1142" s="128">
        <v>5266306.817176819</v>
      </c>
      <c r="F1142" s="128">
        <v>33000</v>
      </c>
      <c r="G1142" s="128">
        <v>27400</v>
      </c>
      <c r="H1142" s="149" t="s">
        <v>697</v>
      </c>
    </row>
    <row r="1144" spans="4:8" ht="12.75">
      <c r="D1144" s="128">
        <v>5116216.082687378</v>
      </c>
      <c r="F1144" s="128">
        <v>32300</v>
      </c>
      <c r="G1144" s="128">
        <v>27400</v>
      </c>
      <c r="H1144" s="149" t="s">
        <v>698</v>
      </c>
    </row>
    <row r="1146" spans="1:10" ht="12.75">
      <c r="A1146" s="144" t="s">
        <v>1263</v>
      </c>
      <c r="C1146" s="150" t="s">
        <v>1264</v>
      </c>
      <c r="D1146" s="128">
        <v>5172190.067097981</v>
      </c>
      <c r="F1146" s="128">
        <v>32633.333333333336</v>
      </c>
      <c r="G1146" s="128">
        <v>27400</v>
      </c>
      <c r="H1146" s="128">
        <v>5142199.194516747</v>
      </c>
      <c r="I1146" s="128">
        <v>-0.0001</v>
      </c>
      <c r="J1146" s="128">
        <v>-0.0001</v>
      </c>
    </row>
    <row r="1147" spans="1:8" ht="12.75">
      <c r="A1147" s="127">
        <v>38392.84290509259</v>
      </c>
      <c r="C1147" s="150" t="s">
        <v>1265</v>
      </c>
      <c r="D1147" s="128">
        <v>81993.65874570218</v>
      </c>
      <c r="F1147" s="128">
        <v>351.1884584284246</v>
      </c>
      <c r="H1147" s="128">
        <v>81993.65874570218</v>
      </c>
    </row>
    <row r="1149" spans="3:8" ht="12.75">
      <c r="C1149" s="150" t="s">
        <v>1266</v>
      </c>
      <c r="D1149" s="128">
        <v>1.5852793049368215</v>
      </c>
      <c r="F1149" s="128">
        <v>1.0761648368593197</v>
      </c>
      <c r="G1149" s="128">
        <v>0</v>
      </c>
      <c r="H1149" s="128">
        <v>1.594525136893453</v>
      </c>
    </row>
    <row r="1150" spans="1:10" ht="12.75">
      <c r="A1150" s="144" t="s">
        <v>1255</v>
      </c>
      <c r="C1150" s="145" t="s">
        <v>1256</v>
      </c>
      <c r="D1150" s="145" t="s">
        <v>1257</v>
      </c>
      <c r="F1150" s="145" t="s">
        <v>1258</v>
      </c>
      <c r="G1150" s="145" t="s">
        <v>1259</v>
      </c>
      <c r="H1150" s="145" t="s">
        <v>1260</v>
      </c>
      <c r="I1150" s="146" t="s">
        <v>1261</v>
      </c>
      <c r="J1150" s="145" t="s">
        <v>1262</v>
      </c>
    </row>
    <row r="1151" spans="1:8" ht="12.75">
      <c r="A1151" s="147" t="s">
        <v>1190</v>
      </c>
      <c r="C1151" s="148">
        <v>257.6099999998696</v>
      </c>
      <c r="D1151" s="128">
        <v>283022.4345140457</v>
      </c>
      <c r="F1151" s="128">
        <v>12977.499999985099</v>
      </c>
      <c r="G1151" s="128">
        <v>10605</v>
      </c>
      <c r="H1151" s="149" t="s">
        <v>699</v>
      </c>
    </row>
    <row r="1153" spans="4:8" ht="12.75">
      <c r="D1153" s="128">
        <v>273609.7511610985</v>
      </c>
      <c r="F1153" s="128">
        <v>12970</v>
      </c>
      <c r="G1153" s="128">
        <v>10737.5</v>
      </c>
      <c r="H1153" s="149" t="s">
        <v>700</v>
      </c>
    </row>
    <row r="1155" spans="4:8" ht="12.75">
      <c r="D1155" s="128">
        <v>290179.87233924866</v>
      </c>
      <c r="F1155" s="128">
        <v>12780</v>
      </c>
      <c r="G1155" s="128">
        <v>10772.5</v>
      </c>
      <c r="H1155" s="149" t="s">
        <v>701</v>
      </c>
    </row>
    <row r="1157" spans="1:10" ht="12.75">
      <c r="A1157" s="144" t="s">
        <v>1263</v>
      </c>
      <c r="C1157" s="150" t="s">
        <v>1264</v>
      </c>
      <c r="D1157" s="128">
        <v>282270.68600479764</v>
      </c>
      <c r="F1157" s="128">
        <v>12909.166666661698</v>
      </c>
      <c r="G1157" s="128">
        <v>10705</v>
      </c>
      <c r="H1157" s="128">
        <v>270463.60267146677</v>
      </c>
      <c r="I1157" s="128">
        <v>-0.0001</v>
      </c>
      <c r="J1157" s="128">
        <v>-0.0001</v>
      </c>
    </row>
    <row r="1158" spans="1:8" ht="12.75">
      <c r="A1158" s="127">
        <v>38392.84355324074</v>
      </c>
      <c r="C1158" s="150" t="s">
        <v>1265</v>
      </c>
      <c r="D1158" s="128">
        <v>8310.600058392107</v>
      </c>
      <c r="F1158" s="128">
        <v>111.92445368334874</v>
      </c>
      <c r="G1158" s="128">
        <v>88.35298523536147</v>
      </c>
      <c r="H1158" s="128">
        <v>8310.600058392107</v>
      </c>
    </row>
    <row r="1160" spans="3:8" ht="12.75">
      <c r="C1160" s="150" t="s">
        <v>1266</v>
      </c>
      <c r="D1160" s="128">
        <v>2.944195224810151</v>
      </c>
      <c r="F1160" s="128">
        <v>0.8670153277391403</v>
      </c>
      <c r="G1160" s="128">
        <v>0.8253431596016952</v>
      </c>
      <c r="H1160" s="128">
        <v>3.0727240102939195</v>
      </c>
    </row>
    <row r="1161" spans="1:10" ht="12.75">
      <c r="A1161" s="144" t="s">
        <v>1255</v>
      </c>
      <c r="C1161" s="145" t="s">
        <v>1256</v>
      </c>
      <c r="D1161" s="145" t="s">
        <v>1257</v>
      </c>
      <c r="F1161" s="145" t="s">
        <v>1258</v>
      </c>
      <c r="G1161" s="145" t="s">
        <v>1259</v>
      </c>
      <c r="H1161" s="145" t="s">
        <v>1260</v>
      </c>
      <c r="I1161" s="146" t="s">
        <v>1261</v>
      </c>
      <c r="J1161" s="145" t="s">
        <v>1262</v>
      </c>
    </row>
    <row r="1162" spans="1:8" ht="12.75">
      <c r="A1162" s="147" t="s">
        <v>1189</v>
      </c>
      <c r="C1162" s="148">
        <v>259.9399999999441</v>
      </c>
      <c r="D1162" s="128">
        <v>2123990.942199707</v>
      </c>
      <c r="F1162" s="128">
        <v>21675</v>
      </c>
      <c r="G1162" s="128">
        <v>21100</v>
      </c>
      <c r="H1162" s="149" t="s">
        <v>702</v>
      </c>
    </row>
    <row r="1164" spans="4:8" ht="12.75">
      <c r="D1164" s="128">
        <v>2204905.5384788513</v>
      </c>
      <c r="F1164" s="128">
        <v>21525</v>
      </c>
      <c r="G1164" s="128">
        <v>21225</v>
      </c>
      <c r="H1164" s="149" t="s">
        <v>703</v>
      </c>
    </row>
    <row r="1166" spans="4:8" ht="12.75">
      <c r="D1166" s="128">
        <v>2141495.4284324646</v>
      </c>
      <c r="F1166" s="128">
        <v>21825</v>
      </c>
      <c r="G1166" s="128">
        <v>21475</v>
      </c>
      <c r="H1166" s="149" t="s">
        <v>704</v>
      </c>
    </row>
    <row r="1168" spans="1:10" ht="12.75">
      <c r="A1168" s="144" t="s">
        <v>1263</v>
      </c>
      <c r="C1168" s="150" t="s">
        <v>1264</v>
      </c>
      <c r="D1168" s="128">
        <v>2156797.303037008</v>
      </c>
      <c r="F1168" s="128">
        <v>21675</v>
      </c>
      <c r="G1168" s="128">
        <v>21266.666666666664</v>
      </c>
      <c r="H1168" s="128">
        <v>2135348.81247097</v>
      </c>
      <c r="I1168" s="128">
        <v>-0.0001</v>
      </c>
      <c r="J1168" s="128">
        <v>-0.0001</v>
      </c>
    </row>
    <row r="1169" spans="1:8" ht="12.75">
      <c r="A1169" s="127">
        <v>38392.84422453704</v>
      </c>
      <c r="C1169" s="150" t="s">
        <v>1265</v>
      </c>
      <c r="D1169" s="128">
        <v>42572.33253610847</v>
      </c>
      <c r="F1169" s="128">
        <v>150</v>
      </c>
      <c r="G1169" s="128">
        <v>190.94065395649332</v>
      </c>
      <c r="H1169" s="128">
        <v>42572.33253610847</v>
      </c>
    </row>
    <row r="1171" spans="3:8" ht="12.75">
      <c r="C1171" s="150" t="s">
        <v>1266</v>
      </c>
      <c r="D1171" s="128">
        <v>1.9738680346160464</v>
      </c>
      <c r="F1171" s="128">
        <v>0.6920415224913493</v>
      </c>
      <c r="G1171" s="128">
        <v>0.8978400656261445</v>
      </c>
      <c r="H1171" s="128">
        <v>1.9936945330652973</v>
      </c>
    </row>
    <row r="1172" spans="1:10" ht="12.75">
      <c r="A1172" s="144" t="s">
        <v>1255</v>
      </c>
      <c r="C1172" s="145" t="s">
        <v>1256</v>
      </c>
      <c r="D1172" s="145" t="s">
        <v>1257</v>
      </c>
      <c r="F1172" s="145" t="s">
        <v>1258</v>
      </c>
      <c r="G1172" s="145" t="s">
        <v>1259</v>
      </c>
      <c r="H1172" s="145" t="s">
        <v>1260</v>
      </c>
      <c r="I1172" s="146" t="s">
        <v>1261</v>
      </c>
      <c r="J1172" s="145" t="s">
        <v>1262</v>
      </c>
    </row>
    <row r="1173" spans="1:8" ht="12.75">
      <c r="A1173" s="147" t="s">
        <v>1191</v>
      </c>
      <c r="C1173" s="148">
        <v>285.2129999999888</v>
      </c>
      <c r="D1173" s="128">
        <v>959214.4392995834</v>
      </c>
      <c r="F1173" s="128">
        <v>13100</v>
      </c>
      <c r="G1173" s="128">
        <v>12275</v>
      </c>
      <c r="H1173" s="149" t="s">
        <v>705</v>
      </c>
    </row>
    <row r="1175" spans="4:8" ht="12.75">
      <c r="D1175" s="128">
        <v>983133.355471611</v>
      </c>
      <c r="F1175" s="128">
        <v>13425</v>
      </c>
      <c r="G1175" s="128">
        <v>12200</v>
      </c>
      <c r="H1175" s="149" t="s">
        <v>706</v>
      </c>
    </row>
    <row r="1177" spans="4:8" ht="12.75">
      <c r="D1177" s="128">
        <v>979842.4911699295</v>
      </c>
      <c r="F1177" s="128">
        <v>13100</v>
      </c>
      <c r="G1177" s="128">
        <v>12150</v>
      </c>
      <c r="H1177" s="149" t="s">
        <v>707</v>
      </c>
    </row>
    <row r="1179" spans="1:10" ht="12.75">
      <c r="A1179" s="144" t="s">
        <v>1263</v>
      </c>
      <c r="C1179" s="150" t="s">
        <v>1264</v>
      </c>
      <c r="D1179" s="128">
        <v>974063.4286470413</v>
      </c>
      <c r="F1179" s="128">
        <v>13208.333333333332</v>
      </c>
      <c r="G1179" s="128">
        <v>12208.333333333332</v>
      </c>
      <c r="H1179" s="128">
        <v>961407.9507207555</v>
      </c>
      <c r="I1179" s="128">
        <v>-0.0001</v>
      </c>
      <c r="J1179" s="128">
        <v>-0.0001</v>
      </c>
    </row>
    <row r="1180" spans="1:8" ht="12.75">
      <c r="A1180" s="127">
        <v>38392.84489583333</v>
      </c>
      <c r="C1180" s="150" t="s">
        <v>1265</v>
      </c>
      <c r="D1180" s="128">
        <v>12964.444085411065</v>
      </c>
      <c r="F1180" s="128">
        <v>187.6388374866284</v>
      </c>
      <c r="G1180" s="128">
        <v>62.91528696058958</v>
      </c>
      <c r="H1180" s="128">
        <v>12964.444085411065</v>
      </c>
    </row>
    <row r="1182" spans="3:8" ht="12.75">
      <c r="C1182" s="150" t="s">
        <v>1266</v>
      </c>
      <c r="D1182" s="128">
        <v>1.3309650792883656</v>
      </c>
      <c r="F1182" s="128">
        <v>1.4206094951669033</v>
      </c>
      <c r="G1182" s="128">
        <v>0.5153470604280376</v>
      </c>
      <c r="H1182" s="128">
        <v>1.3484852164673473</v>
      </c>
    </row>
    <row r="1183" spans="1:10" ht="12.75">
      <c r="A1183" s="144" t="s">
        <v>1255</v>
      </c>
      <c r="C1183" s="145" t="s">
        <v>1256</v>
      </c>
      <c r="D1183" s="145" t="s">
        <v>1257</v>
      </c>
      <c r="F1183" s="145" t="s">
        <v>1258</v>
      </c>
      <c r="G1183" s="145" t="s">
        <v>1259</v>
      </c>
      <c r="H1183" s="145" t="s">
        <v>1260</v>
      </c>
      <c r="I1183" s="146" t="s">
        <v>1261</v>
      </c>
      <c r="J1183" s="145" t="s">
        <v>1262</v>
      </c>
    </row>
    <row r="1184" spans="1:8" ht="12.75">
      <c r="A1184" s="147" t="s">
        <v>1187</v>
      </c>
      <c r="C1184" s="148">
        <v>288.1579999998212</v>
      </c>
      <c r="D1184" s="128">
        <v>521727.44017362595</v>
      </c>
      <c r="F1184" s="128">
        <v>4870</v>
      </c>
      <c r="G1184" s="128">
        <v>4290</v>
      </c>
      <c r="H1184" s="149" t="s">
        <v>708</v>
      </c>
    </row>
    <row r="1186" spans="4:8" ht="12.75">
      <c r="D1186" s="128">
        <v>522034.9501633644</v>
      </c>
      <c r="F1186" s="128">
        <v>4870</v>
      </c>
      <c r="G1186" s="128">
        <v>4290</v>
      </c>
      <c r="H1186" s="149" t="s">
        <v>709</v>
      </c>
    </row>
    <row r="1188" spans="4:8" ht="12.75">
      <c r="D1188" s="128">
        <v>502959.13334321976</v>
      </c>
      <c r="F1188" s="128">
        <v>4870</v>
      </c>
      <c r="G1188" s="128">
        <v>4290</v>
      </c>
      <c r="H1188" s="149" t="s">
        <v>710</v>
      </c>
    </row>
    <row r="1190" spans="1:10" ht="12.75">
      <c r="A1190" s="144" t="s">
        <v>1263</v>
      </c>
      <c r="C1190" s="150" t="s">
        <v>1264</v>
      </c>
      <c r="D1190" s="128">
        <v>515573.84122673667</v>
      </c>
      <c r="F1190" s="128">
        <v>4870</v>
      </c>
      <c r="G1190" s="128">
        <v>4290</v>
      </c>
      <c r="H1190" s="128">
        <v>510998.3323771792</v>
      </c>
      <c r="I1190" s="128">
        <v>-0.0001</v>
      </c>
      <c r="J1190" s="128">
        <v>-0.0001</v>
      </c>
    </row>
    <row r="1191" spans="1:8" ht="12.75">
      <c r="A1191" s="127">
        <v>38392.84532407407</v>
      </c>
      <c r="C1191" s="150" t="s">
        <v>1265</v>
      </c>
      <c r="D1191" s="128">
        <v>10925.739418374813</v>
      </c>
      <c r="H1191" s="128">
        <v>10925.739418374813</v>
      </c>
    </row>
    <row r="1193" spans="3:8" ht="12.75">
      <c r="C1193" s="150" t="s">
        <v>1266</v>
      </c>
      <c r="D1193" s="128">
        <v>2.119141536036531</v>
      </c>
      <c r="F1193" s="128">
        <v>0</v>
      </c>
      <c r="G1193" s="128">
        <v>0</v>
      </c>
      <c r="H1193" s="128">
        <v>2.1381164528557175</v>
      </c>
    </row>
    <row r="1194" spans="1:10" ht="12.75">
      <c r="A1194" s="144" t="s">
        <v>1255</v>
      </c>
      <c r="C1194" s="145" t="s">
        <v>1256</v>
      </c>
      <c r="D1194" s="145" t="s">
        <v>1257</v>
      </c>
      <c r="F1194" s="145" t="s">
        <v>1258</v>
      </c>
      <c r="G1194" s="145" t="s">
        <v>1259</v>
      </c>
      <c r="H1194" s="145" t="s">
        <v>1260</v>
      </c>
      <c r="I1194" s="146" t="s">
        <v>1261</v>
      </c>
      <c r="J1194" s="145" t="s">
        <v>1262</v>
      </c>
    </row>
    <row r="1195" spans="1:8" ht="12.75">
      <c r="A1195" s="147" t="s">
        <v>1188</v>
      </c>
      <c r="C1195" s="148">
        <v>334.94100000010803</v>
      </c>
      <c r="D1195" s="128">
        <v>349925.0056653023</v>
      </c>
      <c r="F1195" s="128">
        <v>29900</v>
      </c>
      <c r="G1195" s="128">
        <v>51500</v>
      </c>
      <c r="H1195" s="149" t="s">
        <v>711</v>
      </c>
    </row>
    <row r="1197" spans="4:8" ht="12.75">
      <c r="D1197" s="128">
        <v>336920.2007493973</v>
      </c>
      <c r="F1197" s="128">
        <v>30100</v>
      </c>
      <c r="G1197" s="128">
        <v>48100</v>
      </c>
      <c r="H1197" s="149" t="s">
        <v>712</v>
      </c>
    </row>
    <row r="1199" spans="4:8" ht="12.75">
      <c r="D1199" s="128">
        <v>348093.8678975105</v>
      </c>
      <c r="F1199" s="128">
        <v>30100</v>
      </c>
      <c r="G1199" s="128">
        <v>47200</v>
      </c>
      <c r="H1199" s="149" t="s">
        <v>713</v>
      </c>
    </row>
    <row r="1201" spans="1:10" ht="12.75">
      <c r="A1201" s="144" t="s">
        <v>1263</v>
      </c>
      <c r="C1201" s="150" t="s">
        <v>1264</v>
      </c>
      <c r="D1201" s="128">
        <v>344979.6914374033</v>
      </c>
      <c r="F1201" s="128">
        <v>30033.333333333336</v>
      </c>
      <c r="G1201" s="128">
        <v>48933.33333333333</v>
      </c>
      <c r="H1201" s="128">
        <v>301920.6824283944</v>
      </c>
      <c r="I1201" s="128">
        <v>-0.0001</v>
      </c>
      <c r="J1201" s="128">
        <v>-0.0001</v>
      </c>
    </row>
    <row r="1202" spans="1:8" ht="12.75">
      <c r="A1202" s="127">
        <v>38392.84579861111</v>
      </c>
      <c r="C1202" s="150" t="s">
        <v>1265</v>
      </c>
      <c r="D1202" s="128">
        <v>7039.517667686607</v>
      </c>
      <c r="F1202" s="128">
        <v>115.47005383792514</v>
      </c>
      <c r="G1202" s="128">
        <v>2267.89182575654</v>
      </c>
      <c r="H1202" s="128">
        <v>7039.517667686607</v>
      </c>
    </row>
    <row r="1204" spans="3:8" ht="12.75">
      <c r="C1204" s="150" t="s">
        <v>1266</v>
      </c>
      <c r="D1204" s="128">
        <v>2.0405600220568147</v>
      </c>
      <c r="F1204" s="128">
        <v>0.384472987251693</v>
      </c>
      <c r="G1204" s="128">
        <v>4.634656319665956</v>
      </c>
      <c r="H1204" s="128">
        <v>2.33157848315216</v>
      </c>
    </row>
    <row r="1205" spans="1:10" ht="12.75">
      <c r="A1205" s="144" t="s">
        <v>1255</v>
      </c>
      <c r="C1205" s="145" t="s">
        <v>1256</v>
      </c>
      <c r="D1205" s="145" t="s">
        <v>1257</v>
      </c>
      <c r="F1205" s="145" t="s">
        <v>1258</v>
      </c>
      <c r="G1205" s="145" t="s">
        <v>1259</v>
      </c>
      <c r="H1205" s="145" t="s">
        <v>1260</v>
      </c>
      <c r="I1205" s="146" t="s">
        <v>1261</v>
      </c>
      <c r="J1205" s="145" t="s">
        <v>1262</v>
      </c>
    </row>
    <row r="1206" spans="1:8" ht="12.75">
      <c r="A1206" s="147" t="s">
        <v>1192</v>
      </c>
      <c r="C1206" s="148">
        <v>393.36599999992177</v>
      </c>
      <c r="D1206" s="128">
        <v>5664104.171531677</v>
      </c>
      <c r="F1206" s="128">
        <v>19900</v>
      </c>
      <c r="G1206" s="128">
        <v>16600</v>
      </c>
      <c r="H1206" s="149" t="s">
        <v>714</v>
      </c>
    </row>
    <row r="1208" spans="4:8" ht="12.75">
      <c r="D1208" s="128">
        <v>5564213.40184021</v>
      </c>
      <c r="F1208" s="128">
        <v>20200</v>
      </c>
      <c r="G1208" s="128">
        <v>17200</v>
      </c>
      <c r="H1208" s="149" t="s">
        <v>715</v>
      </c>
    </row>
    <row r="1210" spans="4:8" ht="12.75">
      <c r="D1210" s="128">
        <v>5779060.405090332</v>
      </c>
      <c r="F1210" s="128">
        <v>20100</v>
      </c>
      <c r="G1210" s="128">
        <v>17500</v>
      </c>
      <c r="H1210" s="149" t="s">
        <v>716</v>
      </c>
    </row>
    <row r="1212" spans="1:10" ht="12.75">
      <c r="A1212" s="144" t="s">
        <v>1263</v>
      </c>
      <c r="C1212" s="150" t="s">
        <v>1264</v>
      </c>
      <c r="D1212" s="128">
        <v>5669125.99282074</v>
      </c>
      <c r="F1212" s="128">
        <v>20066.666666666668</v>
      </c>
      <c r="G1212" s="128">
        <v>17100</v>
      </c>
      <c r="H1212" s="128">
        <v>5650542.659487406</v>
      </c>
      <c r="I1212" s="128">
        <v>-0.0001</v>
      </c>
      <c r="J1212" s="128">
        <v>-0.0001</v>
      </c>
    </row>
    <row r="1213" spans="1:8" ht="12.75">
      <c r="A1213" s="127">
        <v>38392.84627314815</v>
      </c>
      <c r="C1213" s="150" t="s">
        <v>1265</v>
      </c>
      <c r="D1213" s="128">
        <v>107511.50039969366</v>
      </c>
      <c r="F1213" s="128">
        <v>152.7525231651947</v>
      </c>
      <c r="G1213" s="128">
        <v>458.25756949558405</v>
      </c>
      <c r="H1213" s="128">
        <v>107511.50039969366</v>
      </c>
    </row>
    <row r="1215" spans="3:8" ht="12.75">
      <c r="C1215" s="150" t="s">
        <v>1266</v>
      </c>
      <c r="D1215" s="128">
        <v>1.8964387197575774</v>
      </c>
      <c r="F1215" s="128">
        <v>0.761225198497648</v>
      </c>
      <c r="G1215" s="128">
        <v>2.679868827459556</v>
      </c>
      <c r="H1215" s="128">
        <v>1.902675669905423</v>
      </c>
    </row>
    <row r="1216" spans="1:10" ht="12.75">
      <c r="A1216" s="144" t="s">
        <v>1255</v>
      </c>
      <c r="C1216" s="145" t="s">
        <v>1256</v>
      </c>
      <c r="D1216" s="145" t="s">
        <v>1257</v>
      </c>
      <c r="F1216" s="145" t="s">
        <v>1258</v>
      </c>
      <c r="G1216" s="145" t="s">
        <v>1259</v>
      </c>
      <c r="H1216" s="145" t="s">
        <v>1260</v>
      </c>
      <c r="I1216" s="146" t="s">
        <v>1261</v>
      </c>
      <c r="J1216" s="145" t="s">
        <v>1262</v>
      </c>
    </row>
    <row r="1217" spans="1:8" ht="12.75">
      <c r="A1217" s="147" t="s">
        <v>1186</v>
      </c>
      <c r="C1217" s="148">
        <v>396.15199999976903</v>
      </c>
      <c r="D1217" s="128">
        <v>6300282.3025894165</v>
      </c>
      <c r="F1217" s="128">
        <v>109500</v>
      </c>
      <c r="G1217" s="128">
        <v>103200</v>
      </c>
      <c r="H1217" s="149" t="s">
        <v>717</v>
      </c>
    </row>
    <row r="1219" spans="4:8" ht="12.75">
      <c r="D1219" s="128">
        <v>6335603.785125732</v>
      </c>
      <c r="F1219" s="128">
        <v>103600</v>
      </c>
      <c r="G1219" s="128">
        <v>101200</v>
      </c>
      <c r="H1219" s="149" t="s">
        <v>718</v>
      </c>
    </row>
    <row r="1221" spans="4:8" ht="12.75">
      <c r="D1221" s="128">
        <v>6296892.268386841</v>
      </c>
      <c r="F1221" s="128">
        <v>106000</v>
      </c>
      <c r="G1221" s="128">
        <v>102000</v>
      </c>
      <c r="H1221" s="149" t="s">
        <v>719</v>
      </c>
    </row>
    <row r="1223" spans="1:10" ht="12.75">
      <c r="A1223" s="144" t="s">
        <v>1263</v>
      </c>
      <c r="C1223" s="150" t="s">
        <v>1264</v>
      </c>
      <c r="D1223" s="128">
        <v>6310926.118700663</v>
      </c>
      <c r="F1223" s="128">
        <v>106366.66666666666</v>
      </c>
      <c r="G1223" s="128">
        <v>102133.33333333334</v>
      </c>
      <c r="H1223" s="128">
        <v>6206653.467095431</v>
      </c>
      <c r="I1223" s="128">
        <v>-0.0001</v>
      </c>
      <c r="J1223" s="128">
        <v>-0.0001</v>
      </c>
    </row>
    <row r="1224" spans="1:8" ht="12.75">
      <c r="A1224" s="127">
        <v>38392.84673611111</v>
      </c>
      <c r="C1224" s="150" t="s">
        <v>1265</v>
      </c>
      <c r="D1224" s="128">
        <v>21438.598324361912</v>
      </c>
      <c r="F1224" s="128">
        <v>2967.0411748631554</v>
      </c>
      <c r="G1224" s="128">
        <v>1006.6445913694333</v>
      </c>
      <c r="H1224" s="128">
        <v>21438.598324361912</v>
      </c>
    </row>
    <row r="1226" spans="3:8" ht="12.75">
      <c r="C1226" s="150" t="s">
        <v>1266</v>
      </c>
      <c r="D1226" s="128">
        <v>0.33970605773429396</v>
      </c>
      <c r="F1226" s="128">
        <v>2.789446419489022</v>
      </c>
      <c r="G1226" s="128">
        <v>0.9856180724896539</v>
      </c>
      <c r="H1226" s="128">
        <v>0.3454131673053542</v>
      </c>
    </row>
    <row r="1227" spans="1:10" ht="12.75">
      <c r="A1227" s="144" t="s">
        <v>1255</v>
      </c>
      <c r="C1227" s="145" t="s">
        <v>1256</v>
      </c>
      <c r="D1227" s="145" t="s">
        <v>1257</v>
      </c>
      <c r="F1227" s="145" t="s">
        <v>1258</v>
      </c>
      <c r="G1227" s="145" t="s">
        <v>1259</v>
      </c>
      <c r="H1227" s="145" t="s">
        <v>1260</v>
      </c>
      <c r="I1227" s="146" t="s">
        <v>1261</v>
      </c>
      <c r="J1227" s="145" t="s">
        <v>1262</v>
      </c>
    </row>
    <row r="1228" spans="1:8" ht="12.75">
      <c r="A1228" s="147" t="s">
        <v>1193</v>
      </c>
      <c r="C1228" s="148">
        <v>589.5920000001788</v>
      </c>
      <c r="D1228" s="128">
        <v>624439.0216798782</v>
      </c>
      <c r="F1228" s="128">
        <v>4540</v>
      </c>
      <c r="G1228" s="128">
        <v>6320</v>
      </c>
      <c r="H1228" s="149" t="s">
        <v>720</v>
      </c>
    </row>
    <row r="1230" spans="4:8" ht="12.75">
      <c r="D1230" s="128">
        <v>592775.4537677765</v>
      </c>
      <c r="F1230" s="128">
        <v>4510</v>
      </c>
      <c r="G1230" s="128">
        <v>6380</v>
      </c>
      <c r="H1230" s="149" t="s">
        <v>721</v>
      </c>
    </row>
    <row r="1232" spans="4:8" ht="12.75">
      <c r="D1232" s="128">
        <v>609732.5221147537</v>
      </c>
      <c r="F1232" s="128">
        <v>4570</v>
      </c>
      <c r="G1232" s="128">
        <v>6650</v>
      </c>
      <c r="H1232" s="149" t="s">
        <v>722</v>
      </c>
    </row>
    <row r="1234" spans="1:10" ht="12.75">
      <c r="A1234" s="144" t="s">
        <v>1263</v>
      </c>
      <c r="C1234" s="150" t="s">
        <v>1264</v>
      </c>
      <c r="D1234" s="128">
        <v>608982.3325208029</v>
      </c>
      <c r="F1234" s="128">
        <v>4540</v>
      </c>
      <c r="G1234" s="128">
        <v>6450</v>
      </c>
      <c r="H1234" s="128">
        <v>603296.3325208029</v>
      </c>
      <c r="I1234" s="128">
        <v>-0.0001</v>
      </c>
      <c r="J1234" s="128">
        <v>-0.0001</v>
      </c>
    </row>
    <row r="1235" spans="1:8" ht="12.75">
      <c r="A1235" s="127">
        <v>38392.847233796296</v>
      </c>
      <c r="C1235" s="150" t="s">
        <v>1265</v>
      </c>
      <c r="D1235" s="128">
        <v>15845.108757949565</v>
      </c>
      <c r="F1235" s="128">
        <v>30</v>
      </c>
      <c r="G1235" s="128">
        <v>175.78395831246948</v>
      </c>
      <c r="H1235" s="128">
        <v>15845.108757949565</v>
      </c>
    </row>
    <row r="1237" spans="3:8" ht="12.75">
      <c r="C1237" s="150" t="s">
        <v>1266</v>
      </c>
      <c r="D1237" s="128">
        <v>2.601899580955133</v>
      </c>
      <c r="F1237" s="128">
        <v>0.6607929515418504</v>
      </c>
      <c r="G1237" s="128">
        <v>2.7253326870150314</v>
      </c>
      <c r="H1237" s="128">
        <v>2.626422191519487</v>
      </c>
    </row>
    <row r="1238" spans="1:10" ht="12.75">
      <c r="A1238" s="144" t="s">
        <v>1255</v>
      </c>
      <c r="C1238" s="145" t="s">
        <v>1256</v>
      </c>
      <c r="D1238" s="145" t="s">
        <v>1257</v>
      </c>
      <c r="F1238" s="145" t="s">
        <v>1258</v>
      </c>
      <c r="G1238" s="145" t="s">
        <v>1259</v>
      </c>
      <c r="H1238" s="145" t="s">
        <v>1260</v>
      </c>
      <c r="I1238" s="146" t="s">
        <v>1261</v>
      </c>
      <c r="J1238" s="145" t="s">
        <v>1262</v>
      </c>
    </row>
    <row r="1239" spans="1:8" ht="12.75">
      <c r="A1239" s="147" t="s">
        <v>1194</v>
      </c>
      <c r="C1239" s="148">
        <v>766.4900000002235</v>
      </c>
      <c r="D1239" s="128">
        <v>3055.498331759125</v>
      </c>
      <c r="F1239" s="128">
        <v>1875</v>
      </c>
      <c r="G1239" s="128">
        <v>1820.0000000018626</v>
      </c>
      <c r="H1239" s="149" t="s">
        <v>723</v>
      </c>
    </row>
    <row r="1241" spans="4:8" ht="12.75">
      <c r="D1241" s="128">
        <v>3090.6582268998027</v>
      </c>
      <c r="F1241" s="128">
        <v>1583</v>
      </c>
      <c r="G1241" s="128">
        <v>1643</v>
      </c>
      <c r="H1241" s="149" t="s">
        <v>724</v>
      </c>
    </row>
    <row r="1243" spans="4:8" ht="12.75">
      <c r="D1243" s="128">
        <v>3099.6580360643566</v>
      </c>
      <c r="F1243" s="128">
        <v>1694</v>
      </c>
      <c r="G1243" s="128">
        <v>1813</v>
      </c>
      <c r="H1243" s="149" t="s">
        <v>725</v>
      </c>
    </row>
    <row r="1245" spans="1:10" ht="12.75">
      <c r="A1245" s="144" t="s">
        <v>1263</v>
      </c>
      <c r="C1245" s="150" t="s">
        <v>1264</v>
      </c>
      <c r="D1245" s="128">
        <v>3081.938198241095</v>
      </c>
      <c r="F1245" s="128">
        <v>1717.3333333333335</v>
      </c>
      <c r="G1245" s="128">
        <v>1758.6666666672877</v>
      </c>
      <c r="H1245" s="128">
        <v>1343.1316941757314</v>
      </c>
      <c r="I1245" s="128">
        <v>-0.0001</v>
      </c>
      <c r="J1245" s="128">
        <v>-0.0001</v>
      </c>
    </row>
    <row r="1246" spans="1:8" ht="12.75">
      <c r="A1246" s="127">
        <v>38392.84773148148</v>
      </c>
      <c r="C1246" s="150" t="s">
        <v>1265</v>
      </c>
      <c r="D1246" s="128">
        <v>23.335574686290574</v>
      </c>
      <c r="F1246" s="128">
        <v>147.39176820071512</v>
      </c>
      <c r="G1246" s="128">
        <v>100.23139893988798</v>
      </c>
      <c r="H1246" s="128">
        <v>23.335574686290574</v>
      </c>
    </row>
    <row r="1248" spans="3:8" ht="12.75">
      <c r="C1248" s="150" t="s">
        <v>1266</v>
      </c>
      <c r="D1248" s="128">
        <v>0.7571720516527073</v>
      </c>
      <c r="F1248" s="128">
        <v>8.582595198023009</v>
      </c>
      <c r="G1248" s="128">
        <v>5.6992834878612175</v>
      </c>
      <c r="H1248" s="128">
        <v>1.7374003448419426</v>
      </c>
    </row>
    <row r="1249" spans="1:16" ht="12.75">
      <c r="A1249" s="138" t="s">
        <v>1140</v>
      </c>
      <c r="B1249" s="133" t="s">
        <v>1214</v>
      </c>
      <c r="D1249" s="138" t="s">
        <v>1141</v>
      </c>
      <c r="E1249" s="133" t="s">
        <v>1142</v>
      </c>
      <c r="F1249" s="134" t="s">
        <v>1280</v>
      </c>
      <c r="G1249" s="139" t="s">
        <v>1144</v>
      </c>
      <c r="H1249" s="140">
        <v>1</v>
      </c>
      <c r="I1249" s="141" t="s">
        <v>1145</v>
      </c>
      <c r="J1249" s="140">
        <v>11</v>
      </c>
      <c r="K1249" s="139" t="s">
        <v>1146</v>
      </c>
      <c r="L1249" s="142">
        <v>1</v>
      </c>
      <c r="M1249" s="139" t="s">
        <v>1147</v>
      </c>
      <c r="N1249" s="143">
        <v>1</v>
      </c>
      <c r="O1249" s="139" t="s">
        <v>1148</v>
      </c>
      <c r="P1249" s="143">
        <v>1</v>
      </c>
    </row>
    <row r="1251" spans="1:10" ht="12.75">
      <c r="A1251" s="144" t="s">
        <v>1255</v>
      </c>
      <c r="C1251" s="145" t="s">
        <v>1256</v>
      </c>
      <c r="D1251" s="145" t="s">
        <v>1257</v>
      </c>
      <c r="F1251" s="145" t="s">
        <v>1258</v>
      </c>
      <c r="G1251" s="145" t="s">
        <v>1259</v>
      </c>
      <c r="H1251" s="145" t="s">
        <v>1260</v>
      </c>
      <c r="I1251" s="146" t="s">
        <v>1261</v>
      </c>
      <c r="J1251" s="145" t="s">
        <v>1262</v>
      </c>
    </row>
    <row r="1252" spans="1:8" ht="12.75">
      <c r="A1252" s="147" t="s">
        <v>1171</v>
      </c>
      <c r="C1252" s="148">
        <v>178.2290000000503</v>
      </c>
      <c r="D1252" s="128">
        <v>230.21812726277858</v>
      </c>
      <c r="F1252" s="128">
        <v>213</v>
      </c>
      <c r="G1252" s="128">
        <v>209</v>
      </c>
      <c r="H1252" s="149" t="s">
        <v>726</v>
      </c>
    </row>
    <row r="1254" spans="4:8" ht="12.75">
      <c r="D1254" s="128">
        <v>206</v>
      </c>
      <c r="F1254" s="128">
        <v>175</v>
      </c>
      <c r="G1254" s="128">
        <v>216.99999999976717</v>
      </c>
      <c r="H1254" s="149" t="s">
        <v>727</v>
      </c>
    </row>
    <row r="1256" spans="4:8" ht="12.75">
      <c r="D1256" s="128">
        <v>228.45921352691948</v>
      </c>
      <c r="F1256" s="128">
        <v>198</v>
      </c>
      <c r="G1256" s="128">
        <v>187</v>
      </c>
      <c r="H1256" s="149" t="s">
        <v>728</v>
      </c>
    </row>
    <row r="1258" spans="1:8" ht="12.75">
      <c r="A1258" s="144" t="s">
        <v>1263</v>
      </c>
      <c r="C1258" s="150" t="s">
        <v>1264</v>
      </c>
      <c r="D1258" s="128">
        <v>221.55911359656602</v>
      </c>
      <c r="F1258" s="128">
        <v>195.33333333333331</v>
      </c>
      <c r="G1258" s="128">
        <v>204.33333333325572</v>
      </c>
      <c r="H1258" s="128">
        <v>20.527456240935457</v>
      </c>
    </row>
    <row r="1259" spans="1:8" ht="12.75">
      <c r="A1259" s="127">
        <v>38392.85</v>
      </c>
      <c r="C1259" s="150" t="s">
        <v>1265</v>
      </c>
      <c r="D1259" s="128">
        <v>13.50325724837164</v>
      </c>
      <c r="F1259" s="128">
        <v>19.139836293274126</v>
      </c>
      <c r="G1259" s="128">
        <v>15.534906930212937</v>
      </c>
      <c r="H1259" s="128">
        <v>13.50325724837164</v>
      </c>
    </row>
    <row r="1261" spans="3:8" ht="12.75">
      <c r="C1261" s="150" t="s">
        <v>1266</v>
      </c>
      <c r="D1261" s="128">
        <v>6.094652135573866</v>
      </c>
      <c r="F1261" s="128">
        <v>9.798551003382661</v>
      </c>
      <c r="G1261" s="128">
        <v>7.602727698312646</v>
      </c>
      <c r="H1261" s="128">
        <v>65.78144456809852</v>
      </c>
    </row>
    <row r="1262" spans="1:10" ht="12.75">
      <c r="A1262" s="144" t="s">
        <v>1255</v>
      </c>
      <c r="C1262" s="145" t="s">
        <v>1256</v>
      </c>
      <c r="D1262" s="145" t="s">
        <v>1257</v>
      </c>
      <c r="F1262" s="145" t="s">
        <v>1258</v>
      </c>
      <c r="G1262" s="145" t="s">
        <v>1259</v>
      </c>
      <c r="H1262" s="145" t="s">
        <v>1260</v>
      </c>
      <c r="I1262" s="146" t="s">
        <v>1261</v>
      </c>
      <c r="J1262" s="145" t="s">
        <v>1262</v>
      </c>
    </row>
    <row r="1263" spans="1:8" ht="12.75">
      <c r="A1263" s="147" t="s">
        <v>1187</v>
      </c>
      <c r="C1263" s="148">
        <v>251.61100000003353</v>
      </c>
      <c r="D1263" s="128">
        <v>6138718.910903931</v>
      </c>
      <c r="F1263" s="128">
        <v>35800</v>
      </c>
      <c r="G1263" s="128">
        <v>29000</v>
      </c>
      <c r="H1263" s="149" t="s">
        <v>729</v>
      </c>
    </row>
    <row r="1265" spans="4:8" ht="12.75">
      <c r="D1265" s="128">
        <v>6170785.547912598</v>
      </c>
      <c r="F1265" s="128">
        <v>35400</v>
      </c>
      <c r="G1265" s="128">
        <v>28800</v>
      </c>
      <c r="H1265" s="149" t="s">
        <v>730</v>
      </c>
    </row>
    <row r="1267" spans="4:8" ht="12.75">
      <c r="D1267" s="128">
        <v>6020862.235946655</v>
      </c>
      <c r="F1267" s="128">
        <v>40700</v>
      </c>
      <c r="G1267" s="128">
        <v>28200</v>
      </c>
      <c r="H1267" s="149" t="s">
        <v>731</v>
      </c>
    </row>
    <row r="1269" spans="1:10" ht="12.75">
      <c r="A1269" s="144" t="s">
        <v>1263</v>
      </c>
      <c r="C1269" s="150" t="s">
        <v>1264</v>
      </c>
      <c r="D1269" s="128">
        <v>6110122.2315877285</v>
      </c>
      <c r="F1269" s="128">
        <v>37300</v>
      </c>
      <c r="G1269" s="128">
        <v>28666.666666666664</v>
      </c>
      <c r="H1269" s="128">
        <v>6077181.450280682</v>
      </c>
      <c r="I1269" s="128">
        <v>-0.0001</v>
      </c>
      <c r="J1269" s="128">
        <v>-0.0001</v>
      </c>
    </row>
    <row r="1270" spans="1:8" ht="12.75">
      <c r="A1270" s="127">
        <v>38392.85052083333</v>
      </c>
      <c r="C1270" s="150" t="s">
        <v>1265</v>
      </c>
      <c r="D1270" s="128">
        <v>78946.67452557244</v>
      </c>
      <c r="F1270" s="128">
        <v>2951.2709126747413</v>
      </c>
      <c r="G1270" s="128">
        <v>416.33319989322655</v>
      </c>
      <c r="H1270" s="128">
        <v>78946.67452557244</v>
      </c>
    </row>
    <row r="1272" spans="3:8" ht="12.75">
      <c r="C1272" s="150" t="s">
        <v>1266</v>
      </c>
      <c r="D1272" s="128">
        <v>1.2920637514817437</v>
      </c>
      <c r="F1272" s="128">
        <v>7.9122544575730345</v>
      </c>
      <c r="G1272" s="128">
        <v>1.4523251159066046</v>
      </c>
      <c r="H1272" s="128">
        <v>1.2990672595751804</v>
      </c>
    </row>
    <row r="1273" spans="1:10" ht="12.75">
      <c r="A1273" s="144" t="s">
        <v>1255</v>
      </c>
      <c r="C1273" s="145" t="s">
        <v>1256</v>
      </c>
      <c r="D1273" s="145" t="s">
        <v>1257</v>
      </c>
      <c r="F1273" s="145" t="s">
        <v>1258</v>
      </c>
      <c r="G1273" s="145" t="s">
        <v>1259</v>
      </c>
      <c r="H1273" s="145" t="s">
        <v>1260</v>
      </c>
      <c r="I1273" s="146" t="s">
        <v>1261</v>
      </c>
      <c r="J1273" s="145" t="s">
        <v>1262</v>
      </c>
    </row>
    <row r="1274" spans="1:8" ht="12.75">
      <c r="A1274" s="147" t="s">
        <v>1190</v>
      </c>
      <c r="C1274" s="148">
        <v>257.6099999998696</v>
      </c>
      <c r="D1274" s="128">
        <v>301686.166241169</v>
      </c>
      <c r="F1274" s="128">
        <v>12637.5</v>
      </c>
      <c r="G1274" s="128">
        <v>10622.5</v>
      </c>
      <c r="H1274" s="149" t="s">
        <v>732</v>
      </c>
    </row>
    <row r="1276" spans="4:8" ht="12.75">
      <c r="D1276" s="128">
        <v>284889.1614379883</v>
      </c>
      <c r="F1276" s="128">
        <v>13072.500000014901</v>
      </c>
      <c r="G1276" s="128">
        <v>10842.5</v>
      </c>
      <c r="H1276" s="149" t="s">
        <v>733</v>
      </c>
    </row>
    <row r="1278" spans="4:8" ht="12.75">
      <c r="D1278" s="128">
        <v>291840.3610186577</v>
      </c>
      <c r="F1278" s="128">
        <v>12657.5</v>
      </c>
      <c r="G1278" s="128">
        <v>10877.5</v>
      </c>
      <c r="H1278" s="149" t="s">
        <v>734</v>
      </c>
    </row>
    <row r="1280" spans="1:10" ht="12.75">
      <c r="A1280" s="144" t="s">
        <v>1263</v>
      </c>
      <c r="C1280" s="150" t="s">
        <v>1264</v>
      </c>
      <c r="D1280" s="128">
        <v>292805.2295659383</v>
      </c>
      <c r="F1280" s="128">
        <v>12789.166666671634</v>
      </c>
      <c r="G1280" s="128">
        <v>10780.833333333332</v>
      </c>
      <c r="H1280" s="128">
        <v>281020.22956593585</v>
      </c>
      <c r="I1280" s="128">
        <v>-0.0001</v>
      </c>
      <c r="J1280" s="128">
        <v>-0.0001</v>
      </c>
    </row>
    <row r="1281" spans="1:8" ht="12.75">
      <c r="A1281" s="127">
        <v>38392.85115740741</v>
      </c>
      <c r="C1281" s="150" t="s">
        <v>1265</v>
      </c>
      <c r="D1281" s="128">
        <v>8439.968665502347</v>
      </c>
      <c r="F1281" s="128">
        <v>245.57755055695736</v>
      </c>
      <c r="G1281" s="128">
        <v>138.23289526495975</v>
      </c>
      <c r="H1281" s="128">
        <v>8439.968665502347</v>
      </c>
    </row>
    <row r="1283" spans="3:8" ht="12.75">
      <c r="C1283" s="150" t="s">
        <v>1266</v>
      </c>
      <c r="D1283" s="128">
        <v>2.8824514773912906</v>
      </c>
      <c r="F1283" s="128">
        <v>1.9201997828125004</v>
      </c>
      <c r="G1283" s="128">
        <v>1.2822097419645337</v>
      </c>
      <c r="H1283" s="128">
        <v>3.003331353952251</v>
      </c>
    </row>
    <row r="1284" spans="1:10" ht="12.75">
      <c r="A1284" s="144" t="s">
        <v>1255</v>
      </c>
      <c r="C1284" s="145" t="s">
        <v>1256</v>
      </c>
      <c r="D1284" s="145" t="s">
        <v>1257</v>
      </c>
      <c r="F1284" s="145" t="s">
        <v>1258</v>
      </c>
      <c r="G1284" s="145" t="s">
        <v>1259</v>
      </c>
      <c r="H1284" s="145" t="s">
        <v>1260</v>
      </c>
      <c r="I1284" s="146" t="s">
        <v>1261</v>
      </c>
      <c r="J1284" s="145" t="s">
        <v>1262</v>
      </c>
    </row>
    <row r="1285" spans="1:8" ht="12.75">
      <c r="A1285" s="147" t="s">
        <v>1189</v>
      </c>
      <c r="C1285" s="148">
        <v>259.9399999999441</v>
      </c>
      <c r="D1285" s="128">
        <v>2577969.2432289124</v>
      </c>
      <c r="F1285" s="128">
        <v>22700</v>
      </c>
      <c r="G1285" s="128">
        <v>21850</v>
      </c>
      <c r="H1285" s="149" t="s">
        <v>735</v>
      </c>
    </row>
    <row r="1287" spans="4:8" ht="12.75">
      <c r="D1287" s="128">
        <v>2717636.961544037</v>
      </c>
      <c r="F1287" s="128">
        <v>23050</v>
      </c>
      <c r="G1287" s="128">
        <v>21950</v>
      </c>
      <c r="H1287" s="149" t="s">
        <v>736</v>
      </c>
    </row>
    <row r="1289" spans="4:8" ht="12.75">
      <c r="D1289" s="128">
        <v>2594918.6264686584</v>
      </c>
      <c r="F1289" s="128">
        <v>23200</v>
      </c>
      <c r="G1289" s="128">
        <v>21825</v>
      </c>
      <c r="H1289" s="149" t="s">
        <v>737</v>
      </c>
    </row>
    <row r="1291" spans="1:10" ht="12.75">
      <c r="A1291" s="144" t="s">
        <v>1263</v>
      </c>
      <c r="C1291" s="150" t="s">
        <v>1264</v>
      </c>
      <c r="D1291" s="128">
        <v>2630174.9437472024</v>
      </c>
      <c r="F1291" s="128">
        <v>22983.333333333336</v>
      </c>
      <c r="G1291" s="128">
        <v>21875</v>
      </c>
      <c r="H1291" s="128">
        <v>2607806.421734624</v>
      </c>
      <c r="I1291" s="128">
        <v>-0.0001</v>
      </c>
      <c r="J1291" s="128">
        <v>-0.0001</v>
      </c>
    </row>
    <row r="1292" spans="1:8" ht="12.75">
      <c r="A1292" s="127">
        <v>38392.8518287037</v>
      </c>
      <c r="C1292" s="150" t="s">
        <v>1265</v>
      </c>
      <c r="D1292" s="128">
        <v>76216.9522867015</v>
      </c>
      <c r="F1292" s="128">
        <v>256.5800719723442</v>
      </c>
      <c r="G1292" s="128">
        <v>66.14378277661476</v>
      </c>
      <c r="H1292" s="128">
        <v>76216.9522867015</v>
      </c>
    </row>
    <row r="1294" spans="3:8" ht="12.75">
      <c r="C1294" s="150" t="s">
        <v>1266</v>
      </c>
      <c r="D1294" s="128">
        <v>2.897790219920331</v>
      </c>
      <c r="F1294" s="128">
        <v>1.1163744973415988</v>
      </c>
      <c r="G1294" s="128">
        <v>0.3023715784073817</v>
      </c>
      <c r="H1294" s="128">
        <v>2.922646084903978</v>
      </c>
    </row>
    <row r="1295" spans="1:10" ht="12.75">
      <c r="A1295" s="144" t="s">
        <v>1255</v>
      </c>
      <c r="C1295" s="145" t="s">
        <v>1256</v>
      </c>
      <c r="D1295" s="145" t="s">
        <v>1257</v>
      </c>
      <c r="F1295" s="145" t="s">
        <v>1258</v>
      </c>
      <c r="G1295" s="145" t="s">
        <v>1259</v>
      </c>
      <c r="H1295" s="145" t="s">
        <v>1260</v>
      </c>
      <c r="I1295" s="146" t="s">
        <v>1261</v>
      </c>
      <c r="J1295" s="145" t="s">
        <v>1262</v>
      </c>
    </row>
    <row r="1296" spans="1:8" ht="12.75">
      <c r="A1296" s="147" t="s">
        <v>1191</v>
      </c>
      <c r="C1296" s="148">
        <v>285.2129999999888</v>
      </c>
      <c r="D1296" s="128">
        <v>438469.13754320145</v>
      </c>
      <c r="F1296" s="128">
        <v>11275</v>
      </c>
      <c r="G1296" s="128">
        <v>10850</v>
      </c>
      <c r="H1296" s="149" t="s">
        <v>738</v>
      </c>
    </row>
    <row r="1298" spans="4:8" ht="12.75">
      <c r="D1298" s="128">
        <v>440363.1538248062</v>
      </c>
      <c r="F1298" s="128">
        <v>11250</v>
      </c>
      <c r="G1298" s="128">
        <v>10850</v>
      </c>
      <c r="H1298" s="149" t="s">
        <v>739</v>
      </c>
    </row>
    <row r="1300" spans="4:8" ht="12.75">
      <c r="D1300" s="128">
        <v>458745.0198521614</v>
      </c>
      <c r="F1300" s="128">
        <v>11275</v>
      </c>
      <c r="G1300" s="128">
        <v>10875</v>
      </c>
      <c r="H1300" s="149" t="s">
        <v>740</v>
      </c>
    </row>
    <row r="1302" spans="1:10" ht="12.75">
      <c r="A1302" s="144" t="s">
        <v>1263</v>
      </c>
      <c r="C1302" s="150" t="s">
        <v>1264</v>
      </c>
      <c r="D1302" s="128">
        <v>445859.1037400564</v>
      </c>
      <c r="F1302" s="128">
        <v>11266.666666666668</v>
      </c>
      <c r="G1302" s="128">
        <v>10858.333333333332</v>
      </c>
      <c r="H1302" s="128">
        <v>434818.18636460067</v>
      </c>
      <c r="I1302" s="128">
        <v>-0.0001</v>
      </c>
      <c r="J1302" s="128">
        <v>-0.0001</v>
      </c>
    </row>
    <row r="1303" spans="1:8" ht="12.75">
      <c r="A1303" s="127">
        <v>38392.85251157408</v>
      </c>
      <c r="C1303" s="150" t="s">
        <v>1265</v>
      </c>
      <c r="D1303" s="128">
        <v>11199.640617222853</v>
      </c>
      <c r="F1303" s="128">
        <v>14.433756729740642</v>
      </c>
      <c r="G1303" s="128">
        <v>14.433756729740642</v>
      </c>
      <c r="H1303" s="128">
        <v>11199.640617222853</v>
      </c>
    </row>
    <row r="1305" spans="3:8" ht="12.75">
      <c r="C1305" s="150" t="s">
        <v>1266</v>
      </c>
      <c r="D1305" s="128">
        <v>2.511923727311047</v>
      </c>
      <c r="F1305" s="128">
        <v>0.1281102668320175</v>
      </c>
      <c r="G1305" s="128">
        <v>0.13292792076507118</v>
      </c>
      <c r="H1305" s="128">
        <v>2.5757065753988053</v>
      </c>
    </row>
    <row r="1306" spans="1:10" ht="12.75">
      <c r="A1306" s="144" t="s">
        <v>1255</v>
      </c>
      <c r="C1306" s="145" t="s">
        <v>1256</v>
      </c>
      <c r="D1306" s="145" t="s">
        <v>1257</v>
      </c>
      <c r="F1306" s="145" t="s">
        <v>1258</v>
      </c>
      <c r="G1306" s="145" t="s">
        <v>1259</v>
      </c>
      <c r="H1306" s="145" t="s">
        <v>1260</v>
      </c>
      <c r="I1306" s="146" t="s">
        <v>1261</v>
      </c>
      <c r="J1306" s="145" t="s">
        <v>1262</v>
      </c>
    </row>
    <row r="1307" spans="1:8" ht="12.75">
      <c r="A1307" s="147" t="s">
        <v>1187</v>
      </c>
      <c r="C1307" s="148">
        <v>288.1579999998212</v>
      </c>
      <c r="D1307" s="128">
        <v>631080.6547145844</v>
      </c>
      <c r="F1307" s="128">
        <v>5280</v>
      </c>
      <c r="G1307" s="128">
        <v>4120</v>
      </c>
      <c r="H1307" s="149" t="s">
        <v>741</v>
      </c>
    </row>
    <row r="1309" spans="4:8" ht="12.75">
      <c r="D1309" s="128">
        <v>623745.4647579193</v>
      </c>
      <c r="F1309" s="128">
        <v>5280</v>
      </c>
      <c r="G1309" s="128">
        <v>4120</v>
      </c>
      <c r="H1309" s="149" t="s">
        <v>742</v>
      </c>
    </row>
    <row r="1311" spans="4:8" ht="12.75">
      <c r="D1311" s="128">
        <v>570446.0141925812</v>
      </c>
      <c r="F1311" s="128">
        <v>5280</v>
      </c>
      <c r="G1311" s="128">
        <v>4120</v>
      </c>
      <c r="H1311" s="149" t="s">
        <v>743</v>
      </c>
    </row>
    <row r="1313" spans="1:10" ht="12.75">
      <c r="A1313" s="144" t="s">
        <v>1263</v>
      </c>
      <c r="C1313" s="150" t="s">
        <v>1264</v>
      </c>
      <c r="D1313" s="128">
        <v>608424.0445550283</v>
      </c>
      <c r="F1313" s="128">
        <v>5280</v>
      </c>
      <c r="G1313" s="128">
        <v>4120</v>
      </c>
      <c r="H1313" s="128">
        <v>603733.0268559132</v>
      </c>
      <c r="I1313" s="128">
        <v>-0.0001</v>
      </c>
      <c r="J1313" s="128">
        <v>-0.0001</v>
      </c>
    </row>
    <row r="1314" spans="1:8" ht="12.75">
      <c r="A1314" s="127">
        <v>38392.85292824074</v>
      </c>
      <c r="C1314" s="150" t="s">
        <v>1265</v>
      </c>
      <c r="D1314" s="128">
        <v>33093.796179697085</v>
      </c>
      <c r="H1314" s="128">
        <v>33093.796179697085</v>
      </c>
    </row>
    <row r="1316" spans="3:8" ht="12.75">
      <c r="C1316" s="150" t="s">
        <v>1266</v>
      </c>
      <c r="D1316" s="128">
        <v>5.439265011937566</v>
      </c>
      <c r="F1316" s="128">
        <v>0</v>
      </c>
      <c r="G1316" s="128">
        <v>0</v>
      </c>
      <c r="H1316" s="128">
        <v>5.481528209917734</v>
      </c>
    </row>
    <row r="1317" spans="1:10" ht="12.75">
      <c r="A1317" s="144" t="s">
        <v>1255</v>
      </c>
      <c r="C1317" s="145" t="s">
        <v>1256</v>
      </c>
      <c r="D1317" s="145" t="s">
        <v>1257</v>
      </c>
      <c r="F1317" s="145" t="s">
        <v>1258</v>
      </c>
      <c r="G1317" s="145" t="s">
        <v>1259</v>
      </c>
      <c r="H1317" s="145" t="s">
        <v>1260</v>
      </c>
      <c r="I1317" s="146" t="s">
        <v>1261</v>
      </c>
      <c r="J1317" s="145" t="s">
        <v>1262</v>
      </c>
    </row>
    <row r="1318" spans="1:8" ht="12.75">
      <c r="A1318" s="147" t="s">
        <v>1188</v>
      </c>
      <c r="C1318" s="148">
        <v>334.94100000010803</v>
      </c>
      <c r="D1318" s="128">
        <v>465447.9162106514</v>
      </c>
      <c r="F1318" s="128">
        <v>30600</v>
      </c>
      <c r="G1318" s="128">
        <v>58300</v>
      </c>
      <c r="H1318" s="149" t="s">
        <v>744</v>
      </c>
    </row>
    <row r="1320" spans="4:8" ht="12.75">
      <c r="D1320" s="128">
        <v>459243.9341878891</v>
      </c>
      <c r="F1320" s="128">
        <v>30600</v>
      </c>
      <c r="G1320" s="128">
        <v>59300</v>
      </c>
      <c r="H1320" s="149" t="s">
        <v>745</v>
      </c>
    </row>
    <row r="1322" spans="4:8" ht="12.75">
      <c r="D1322" s="128">
        <v>465198.0636510849</v>
      </c>
      <c r="F1322" s="128">
        <v>31300</v>
      </c>
      <c r="G1322" s="128">
        <v>56400</v>
      </c>
      <c r="H1322" s="149" t="s">
        <v>746</v>
      </c>
    </row>
    <row r="1324" spans="1:10" ht="12.75">
      <c r="A1324" s="144" t="s">
        <v>1263</v>
      </c>
      <c r="C1324" s="150" t="s">
        <v>1264</v>
      </c>
      <c r="D1324" s="128">
        <v>463296.63801654184</v>
      </c>
      <c r="F1324" s="128">
        <v>30833.333333333336</v>
      </c>
      <c r="G1324" s="128">
        <v>58000</v>
      </c>
      <c r="H1324" s="128">
        <v>413740.33171023545</v>
      </c>
      <c r="I1324" s="128">
        <v>-0.0001</v>
      </c>
      <c r="J1324" s="128">
        <v>-0.0001</v>
      </c>
    </row>
    <row r="1325" spans="1:8" ht="12.75">
      <c r="A1325" s="127">
        <v>38392.853414351855</v>
      </c>
      <c r="C1325" s="150" t="s">
        <v>1265</v>
      </c>
      <c r="D1325" s="128">
        <v>3511.9670866048605</v>
      </c>
      <c r="F1325" s="128">
        <v>404.14518843273805</v>
      </c>
      <c r="G1325" s="128">
        <v>1473.0919862656237</v>
      </c>
      <c r="H1325" s="128">
        <v>3511.9670866048605</v>
      </c>
    </row>
    <row r="1327" spans="3:8" ht="12.75">
      <c r="C1327" s="150" t="s">
        <v>1266</v>
      </c>
      <c r="D1327" s="128">
        <v>0.7580385434352036</v>
      </c>
      <c r="F1327" s="128">
        <v>1.310741151673745</v>
      </c>
      <c r="G1327" s="128">
        <v>2.539813769423489</v>
      </c>
      <c r="H1327" s="128">
        <v>0.8488336324592305</v>
      </c>
    </row>
    <row r="1328" spans="1:10" ht="12.75">
      <c r="A1328" s="144" t="s">
        <v>1255</v>
      </c>
      <c r="C1328" s="145" t="s">
        <v>1256</v>
      </c>
      <c r="D1328" s="145" t="s">
        <v>1257</v>
      </c>
      <c r="F1328" s="145" t="s">
        <v>1258</v>
      </c>
      <c r="G1328" s="145" t="s">
        <v>1259</v>
      </c>
      <c r="H1328" s="145" t="s">
        <v>1260</v>
      </c>
      <c r="I1328" s="146" t="s">
        <v>1261</v>
      </c>
      <c r="J1328" s="145" t="s">
        <v>1262</v>
      </c>
    </row>
    <row r="1329" spans="1:8" ht="12.75">
      <c r="A1329" s="147" t="s">
        <v>1192</v>
      </c>
      <c r="C1329" s="148">
        <v>393.36599999992177</v>
      </c>
      <c r="D1329" s="128">
        <v>2494802.889904022</v>
      </c>
      <c r="F1329" s="128">
        <v>13700</v>
      </c>
      <c r="G1329" s="128">
        <v>11700</v>
      </c>
      <c r="H1329" s="149" t="s">
        <v>747</v>
      </c>
    </row>
    <row r="1331" spans="4:8" ht="12.75">
      <c r="D1331" s="128">
        <v>2618471.734413147</v>
      </c>
      <c r="F1331" s="128">
        <v>14200</v>
      </c>
      <c r="G1331" s="128">
        <v>11800</v>
      </c>
      <c r="H1331" s="149" t="s">
        <v>748</v>
      </c>
    </row>
    <row r="1333" spans="4:8" ht="12.75">
      <c r="D1333" s="128">
        <v>2552227.6870269775</v>
      </c>
      <c r="F1333" s="128">
        <v>14000</v>
      </c>
      <c r="G1333" s="128">
        <v>11900</v>
      </c>
      <c r="H1333" s="149" t="s">
        <v>749</v>
      </c>
    </row>
    <row r="1335" spans="1:10" ht="12.75">
      <c r="A1335" s="144" t="s">
        <v>1263</v>
      </c>
      <c r="C1335" s="150" t="s">
        <v>1264</v>
      </c>
      <c r="D1335" s="128">
        <v>2555167.4371147156</v>
      </c>
      <c r="F1335" s="128">
        <v>13966.666666666668</v>
      </c>
      <c r="G1335" s="128">
        <v>11800</v>
      </c>
      <c r="H1335" s="128">
        <v>2542284.103781382</v>
      </c>
      <c r="I1335" s="128">
        <v>-0.0001</v>
      </c>
      <c r="J1335" s="128">
        <v>-0.0001</v>
      </c>
    </row>
    <row r="1336" spans="1:8" ht="12.75">
      <c r="A1336" s="127">
        <v>38392.85388888889</v>
      </c>
      <c r="C1336" s="150" t="s">
        <v>1265</v>
      </c>
      <c r="D1336" s="128">
        <v>61886.81098174311</v>
      </c>
      <c r="F1336" s="128">
        <v>251.66114784235833</v>
      </c>
      <c r="G1336" s="128">
        <v>100</v>
      </c>
      <c r="H1336" s="128">
        <v>61886.81098174311</v>
      </c>
    </row>
    <row r="1338" spans="3:8" ht="12.75">
      <c r="C1338" s="150" t="s">
        <v>1266</v>
      </c>
      <c r="D1338" s="128">
        <v>2.4220256599553975</v>
      </c>
      <c r="F1338" s="128">
        <v>1.8018697936207042</v>
      </c>
      <c r="G1338" s="128">
        <v>0.8474576271186441</v>
      </c>
      <c r="H1338" s="128">
        <v>2.4342995690250726</v>
      </c>
    </row>
    <row r="1339" spans="1:10" ht="12.75">
      <c r="A1339" s="144" t="s">
        <v>1255</v>
      </c>
      <c r="C1339" s="145" t="s">
        <v>1256</v>
      </c>
      <c r="D1339" s="145" t="s">
        <v>1257</v>
      </c>
      <c r="F1339" s="145" t="s">
        <v>1258</v>
      </c>
      <c r="G1339" s="145" t="s">
        <v>1259</v>
      </c>
      <c r="H1339" s="145" t="s">
        <v>1260</v>
      </c>
      <c r="I1339" s="146" t="s">
        <v>1261</v>
      </c>
      <c r="J1339" s="145" t="s">
        <v>1262</v>
      </c>
    </row>
    <row r="1340" spans="1:8" ht="12.75">
      <c r="A1340" s="147" t="s">
        <v>1186</v>
      </c>
      <c r="C1340" s="148">
        <v>396.15199999976903</v>
      </c>
      <c r="D1340" s="128">
        <v>5950830.722358704</v>
      </c>
      <c r="F1340" s="128">
        <v>94700</v>
      </c>
      <c r="G1340" s="128">
        <v>89600</v>
      </c>
      <c r="H1340" s="149" t="s">
        <v>750</v>
      </c>
    </row>
    <row r="1342" spans="4:8" ht="12.75">
      <c r="D1342" s="128">
        <v>5833335.543960571</v>
      </c>
      <c r="F1342" s="128">
        <v>94600</v>
      </c>
      <c r="G1342" s="128">
        <v>90500</v>
      </c>
      <c r="H1342" s="149" t="s">
        <v>751</v>
      </c>
    </row>
    <row r="1344" spans="4:8" ht="12.75">
      <c r="D1344" s="128">
        <v>5840945.857620239</v>
      </c>
      <c r="F1344" s="128">
        <v>93200</v>
      </c>
      <c r="G1344" s="128">
        <v>91300</v>
      </c>
      <c r="H1344" s="149" t="s">
        <v>752</v>
      </c>
    </row>
    <row r="1346" spans="1:10" ht="12.75">
      <c r="A1346" s="144" t="s">
        <v>1263</v>
      </c>
      <c r="C1346" s="150" t="s">
        <v>1264</v>
      </c>
      <c r="D1346" s="128">
        <v>5875037.374646505</v>
      </c>
      <c r="F1346" s="128">
        <v>94166.66666666666</v>
      </c>
      <c r="G1346" s="128">
        <v>90466.66666666666</v>
      </c>
      <c r="H1346" s="128">
        <v>5782700.910120147</v>
      </c>
      <c r="I1346" s="128">
        <v>-0.0001</v>
      </c>
      <c r="J1346" s="128">
        <v>-0.0001</v>
      </c>
    </row>
    <row r="1347" spans="1:8" ht="12.75">
      <c r="A1347" s="127">
        <v>38392.85435185185</v>
      </c>
      <c r="C1347" s="150" t="s">
        <v>1265</v>
      </c>
      <c r="D1347" s="128">
        <v>65749.1664324854</v>
      </c>
      <c r="F1347" s="128">
        <v>838.6497083606082</v>
      </c>
      <c r="G1347" s="128">
        <v>850.4900548115381</v>
      </c>
      <c r="H1347" s="128">
        <v>65749.1664324854</v>
      </c>
    </row>
    <row r="1349" spans="3:8" ht="12.75">
      <c r="C1349" s="150" t="s">
        <v>1266</v>
      </c>
      <c r="D1349" s="128">
        <v>1.1191276282977092</v>
      </c>
      <c r="F1349" s="128">
        <v>0.8906014602059558</v>
      </c>
      <c r="G1349" s="128">
        <v>0.9401142831372937</v>
      </c>
      <c r="H1349" s="128">
        <v>1.1369975285669645</v>
      </c>
    </row>
    <row r="1350" spans="1:10" ht="12.75">
      <c r="A1350" s="144" t="s">
        <v>1255</v>
      </c>
      <c r="C1350" s="145" t="s">
        <v>1256</v>
      </c>
      <c r="D1350" s="145" t="s">
        <v>1257</v>
      </c>
      <c r="F1350" s="145" t="s">
        <v>1258</v>
      </c>
      <c r="G1350" s="145" t="s">
        <v>1259</v>
      </c>
      <c r="H1350" s="145" t="s">
        <v>1260</v>
      </c>
      <c r="I1350" s="146" t="s">
        <v>1261</v>
      </c>
      <c r="J1350" s="145" t="s">
        <v>1262</v>
      </c>
    </row>
    <row r="1351" spans="1:8" ht="12.75">
      <c r="A1351" s="147" t="s">
        <v>1193</v>
      </c>
      <c r="C1351" s="148">
        <v>589.5920000001788</v>
      </c>
      <c r="D1351" s="128">
        <v>740158.3908147812</v>
      </c>
      <c r="F1351" s="128">
        <v>5060</v>
      </c>
      <c r="G1351" s="128">
        <v>6800</v>
      </c>
      <c r="H1351" s="149" t="s">
        <v>753</v>
      </c>
    </row>
    <row r="1353" spans="4:8" ht="12.75">
      <c r="D1353" s="128">
        <v>711114.9802293777</v>
      </c>
      <c r="F1353" s="128">
        <v>5590</v>
      </c>
      <c r="G1353" s="128">
        <v>7040</v>
      </c>
      <c r="H1353" s="149" t="s">
        <v>754</v>
      </c>
    </row>
    <row r="1355" spans="4:8" ht="12.75">
      <c r="D1355" s="128">
        <v>746464.1329755783</v>
      </c>
      <c r="F1355" s="128">
        <v>5220</v>
      </c>
      <c r="G1355" s="128">
        <v>7190</v>
      </c>
      <c r="H1355" s="149" t="s">
        <v>755</v>
      </c>
    </row>
    <row r="1357" spans="1:10" ht="12.75">
      <c r="A1357" s="144" t="s">
        <v>1263</v>
      </c>
      <c r="C1357" s="150" t="s">
        <v>1264</v>
      </c>
      <c r="D1357" s="128">
        <v>732579.1680065792</v>
      </c>
      <c r="F1357" s="128">
        <v>5290</v>
      </c>
      <c r="G1357" s="128">
        <v>7010</v>
      </c>
      <c r="H1357" s="128">
        <v>726257.1680065792</v>
      </c>
      <c r="I1357" s="128">
        <v>-0.0001</v>
      </c>
      <c r="J1357" s="128">
        <v>-0.0001</v>
      </c>
    </row>
    <row r="1358" spans="1:8" ht="12.75">
      <c r="A1358" s="127">
        <v>38392.854849537034</v>
      </c>
      <c r="C1358" s="150" t="s">
        <v>1265</v>
      </c>
      <c r="D1358" s="128">
        <v>18854.021156001112</v>
      </c>
      <c r="F1358" s="128">
        <v>271.8455443813637</v>
      </c>
      <c r="G1358" s="128">
        <v>196.72315572906</v>
      </c>
      <c r="H1358" s="128">
        <v>18854.021156001112</v>
      </c>
    </row>
    <row r="1360" spans="3:8" ht="12.75">
      <c r="C1360" s="150" t="s">
        <v>1266</v>
      </c>
      <c r="D1360" s="128">
        <v>2.573649644898418</v>
      </c>
      <c r="F1360" s="128">
        <v>5.138857171670392</v>
      </c>
      <c r="G1360" s="128">
        <v>2.8063217650365204</v>
      </c>
      <c r="H1360" s="128">
        <v>2.5960530217899778</v>
      </c>
    </row>
    <row r="1361" spans="1:10" ht="12.75">
      <c r="A1361" s="144" t="s">
        <v>1255</v>
      </c>
      <c r="C1361" s="145" t="s">
        <v>1256</v>
      </c>
      <c r="D1361" s="145" t="s">
        <v>1257</v>
      </c>
      <c r="F1361" s="145" t="s">
        <v>1258</v>
      </c>
      <c r="G1361" s="145" t="s">
        <v>1259</v>
      </c>
      <c r="H1361" s="145" t="s">
        <v>1260</v>
      </c>
      <c r="I1361" s="146" t="s">
        <v>1261</v>
      </c>
      <c r="J1361" s="145" t="s">
        <v>1262</v>
      </c>
    </row>
    <row r="1362" spans="1:8" ht="12.75">
      <c r="A1362" s="147" t="s">
        <v>1194</v>
      </c>
      <c r="C1362" s="148">
        <v>766.4900000002235</v>
      </c>
      <c r="D1362" s="128">
        <v>75680.70756340027</v>
      </c>
      <c r="F1362" s="128">
        <v>2072</v>
      </c>
      <c r="G1362" s="128">
        <v>2134</v>
      </c>
      <c r="H1362" s="149" t="s">
        <v>756</v>
      </c>
    </row>
    <row r="1364" spans="4:8" ht="12.75">
      <c r="D1364" s="128">
        <v>75574.82812726498</v>
      </c>
      <c r="F1364" s="128">
        <v>2185</v>
      </c>
      <c r="G1364" s="128">
        <v>2343</v>
      </c>
      <c r="H1364" s="149" t="s">
        <v>757</v>
      </c>
    </row>
    <row r="1366" spans="4:8" ht="12.75">
      <c r="D1366" s="128">
        <v>76612.39299333096</v>
      </c>
      <c r="F1366" s="128">
        <v>2152</v>
      </c>
      <c r="G1366" s="128">
        <v>2329</v>
      </c>
      <c r="H1366" s="149" t="s">
        <v>758</v>
      </c>
    </row>
    <row r="1368" spans="1:10" ht="12.75">
      <c r="A1368" s="144" t="s">
        <v>1263</v>
      </c>
      <c r="C1368" s="150" t="s">
        <v>1264</v>
      </c>
      <c r="D1368" s="128">
        <v>75955.97622799873</v>
      </c>
      <c r="F1368" s="128">
        <v>2136.3333333333335</v>
      </c>
      <c r="G1368" s="128">
        <v>2268.6666666666665</v>
      </c>
      <c r="H1368" s="128">
        <v>73750.89411417759</v>
      </c>
      <c r="I1368" s="128">
        <v>-0.0001</v>
      </c>
      <c r="J1368" s="128">
        <v>-0.0001</v>
      </c>
    </row>
    <row r="1369" spans="1:8" ht="12.75">
      <c r="A1369" s="127">
        <v>38392.85533564815</v>
      </c>
      <c r="C1369" s="150" t="s">
        <v>1265</v>
      </c>
      <c r="D1369" s="128">
        <v>570.9333070553365</v>
      </c>
      <c r="F1369" s="128">
        <v>58.10622456616274</v>
      </c>
      <c r="G1369" s="128">
        <v>116.83464098174537</v>
      </c>
      <c r="H1369" s="128">
        <v>570.9333070553365</v>
      </c>
    </row>
    <row r="1371" spans="3:8" ht="12.75">
      <c r="C1371" s="150" t="s">
        <v>1266</v>
      </c>
      <c r="D1371" s="128">
        <v>0.7516634442845594</v>
      </c>
      <c r="F1371" s="128">
        <v>2.7199044109609645</v>
      </c>
      <c r="G1371" s="128">
        <v>5.149925403250604</v>
      </c>
      <c r="H1371" s="128">
        <v>0.7741374717050142</v>
      </c>
    </row>
    <row r="1372" spans="1:16" ht="12.75">
      <c r="A1372" s="138" t="s">
        <v>1140</v>
      </c>
      <c r="B1372" s="133" t="s">
        <v>1247</v>
      </c>
      <c r="D1372" s="138" t="s">
        <v>1141</v>
      </c>
      <c r="E1372" s="133" t="s">
        <v>1142</v>
      </c>
      <c r="F1372" s="134" t="s">
        <v>1282</v>
      </c>
      <c r="G1372" s="139" t="s">
        <v>1144</v>
      </c>
      <c r="H1372" s="140">
        <v>1</v>
      </c>
      <c r="I1372" s="141" t="s">
        <v>1145</v>
      </c>
      <c r="J1372" s="140">
        <v>12</v>
      </c>
      <c r="K1372" s="139" t="s">
        <v>1146</v>
      </c>
      <c r="L1372" s="142">
        <v>1</v>
      </c>
      <c r="M1372" s="139" t="s">
        <v>1147</v>
      </c>
      <c r="N1372" s="143">
        <v>1</v>
      </c>
      <c r="O1372" s="139" t="s">
        <v>1148</v>
      </c>
      <c r="P1372" s="143">
        <v>1</v>
      </c>
    </row>
    <row r="1374" spans="1:10" ht="12.75">
      <c r="A1374" s="144" t="s">
        <v>1255</v>
      </c>
      <c r="C1374" s="145" t="s">
        <v>1256</v>
      </c>
      <c r="D1374" s="145" t="s">
        <v>1257</v>
      </c>
      <c r="F1374" s="145" t="s">
        <v>1258</v>
      </c>
      <c r="G1374" s="145" t="s">
        <v>1259</v>
      </c>
      <c r="H1374" s="145" t="s">
        <v>1260</v>
      </c>
      <c r="I1374" s="146" t="s">
        <v>1261</v>
      </c>
      <c r="J1374" s="145" t="s">
        <v>1262</v>
      </c>
    </row>
    <row r="1375" spans="1:8" ht="12.75">
      <c r="A1375" s="147" t="s">
        <v>1171</v>
      </c>
      <c r="C1375" s="148">
        <v>178.2290000000503</v>
      </c>
      <c r="D1375" s="128">
        <v>251.2638659211807</v>
      </c>
      <c r="F1375" s="128">
        <v>241.99999999976717</v>
      </c>
      <c r="G1375" s="128">
        <v>202</v>
      </c>
      <c r="H1375" s="149" t="s">
        <v>759</v>
      </c>
    </row>
    <row r="1377" spans="4:8" ht="12.75">
      <c r="D1377" s="128">
        <v>246.5</v>
      </c>
      <c r="F1377" s="128">
        <v>216</v>
      </c>
      <c r="G1377" s="128">
        <v>193</v>
      </c>
      <c r="H1377" s="149" t="s">
        <v>760</v>
      </c>
    </row>
    <row r="1379" spans="4:8" ht="12.75">
      <c r="D1379" s="128">
        <v>244</v>
      </c>
      <c r="F1379" s="128">
        <v>237</v>
      </c>
      <c r="G1379" s="128">
        <v>190</v>
      </c>
      <c r="H1379" s="149" t="s">
        <v>761</v>
      </c>
    </row>
    <row r="1381" spans="1:8" ht="12.75">
      <c r="A1381" s="144" t="s">
        <v>1263</v>
      </c>
      <c r="C1381" s="150" t="s">
        <v>1264</v>
      </c>
      <c r="D1381" s="128">
        <v>247.2546219737269</v>
      </c>
      <c r="F1381" s="128">
        <v>231.66666666658904</v>
      </c>
      <c r="G1381" s="128">
        <v>195</v>
      </c>
      <c r="H1381" s="128">
        <v>38.803349472203536</v>
      </c>
    </row>
    <row r="1382" spans="1:8" ht="12.75">
      <c r="A1382" s="127">
        <v>38392.85760416667</v>
      </c>
      <c r="C1382" s="150" t="s">
        <v>1265</v>
      </c>
      <c r="D1382" s="128">
        <v>3.690261206560136</v>
      </c>
      <c r="F1382" s="128">
        <v>13.796134724296394</v>
      </c>
      <c r="G1382" s="128">
        <v>6.244997998398398</v>
      </c>
      <c r="H1382" s="128">
        <v>3.690261206560136</v>
      </c>
    </row>
    <row r="1384" spans="3:8" ht="12.75">
      <c r="C1384" s="150" t="s">
        <v>1266</v>
      </c>
      <c r="D1384" s="128">
        <v>1.4924943271443722</v>
      </c>
      <c r="F1384" s="128">
        <v>5.9551660680436065</v>
      </c>
      <c r="G1384" s="128">
        <v>3.2025630761017423</v>
      </c>
      <c r="H1384" s="128">
        <v>9.510161511195381</v>
      </c>
    </row>
    <row r="1385" spans="1:10" ht="12.75">
      <c r="A1385" s="144" t="s">
        <v>1255</v>
      </c>
      <c r="C1385" s="145" t="s">
        <v>1256</v>
      </c>
      <c r="D1385" s="145" t="s">
        <v>1257</v>
      </c>
      <c r="F1385" s="145" t="s">
        <v>1258</v>
      </c>
      <c r="G1385" s="145" t="s">
        <v>1259</v>
      </c>
      <c r="H1385" s="145" t="s">
        <v>1260</v>
      </c>
      <c r="I1385" s="146" t="s">
        <v>1261</v>
      </c>
      <c r="J1385" s="145" t="s">
        <v>1262</v>
      </c>
    </row>
    <row r="1386" spans="1:8" ht="12.75">
      <c r="A1386" s="147" t="s">
        <v>1187</v>
      </c>
      <c r="C1386" s="148">
        <v>251.61100000003353</v>
      </c>
      <c r="D1386" s="128">
        <v>4617413.894203186</v>
      </c>
      <c r="F1386" s="128">
        <v>32000</v>
      </c>
      <c r="G1386" s="128">
        <v>26800</v>
      </c>
      <c r="H1386" s="149" t="s">
        <v>762</v>
      </c>
    </row>
    <row r="1388" spans="4:8" ht="12.75">
      <c r="D1388" s="128">
        <v>4479925.565055847</v>
      </c>
      <c r="F1388" s="128">
        <v>38000</v>
      </c>
      <c r="G1388" s="128">
        <v>26700</v>
      </c>
      <c r="H1388" s="149" t="s">
        <v>763</v>
      </c>
    </row>
    <row r="1390" spans="4:8" ht="12.75">
      <c r="D1390" s="128">
        <v>4779112.616088867</v>
      </c>
      <c r="F1390" s="128">
        <v>35300</v>
      </c>
      <c r="G1390" s="128">
        <v>26200</v>
      </c>
      <c r="H1390" s="149" t="s">
        <v>764</v>
      </c>
    </row>
    <row r="1392" spans="1:10" ht="12.75">
      <c r="A1392" s="144" t="s">
        <v>1263</v>
      </c>
      <c r="C1392" s="150" t="s">
        <v>1264</v>
      </c>
      <c r="D1392" s="128">
        <v>4625484.025115967</v>
      </c>
      <c r="F1392" s="128">
        <v>35100</v>
      </c>
      <c r="G1392" s="128">
        <v>26566.666666666664</v>
      </c>
      <c r="H1392" s="128">
        <v>4594692.750928307</v>
      </c>
      <c r="I1392" s="128">
        <v>-0.0001</v>
      </c>
      <c r="J1392" s="128">
        <v>-0.0001</v>
      </c>
    </row>
    <row r="1393" spans="1:8" ht="12.75">
      <c r="A1393" s="127">
        <v>38392.858125</v>
      </c>
      <c r="C1393" s="150" t="s">
        <v>1265</v>
      </c>
      <c r="D1393" s="128">
        <v>149756.696465211</v>
      </c>
      <c r="F1393" s="128">
        <v>3004.995840263344</v>
      </c>
      <c r="G1393" s="128">
        <v>321.4550253664318</v>
      </c>
      <c r="H1393" s="128">
        <v>149756.696465211</v>
      </c>
    </row>
    <row r="1395" spans="3:8" ht="12.75">
      <c r="C1395" s="150" t="s">
        <v>1266</v>
      </c>
      <c r="D1395" s="128">
        <v>3.237643793645064</v>
      </c>
      <c r="F1395" s="128">
        <v>8.561241710151975</v>
      </c>
      <c r="G1395" s="128">
        <v>1.2099938219564563</v>
      </c>
      <c r="H1395" s="128">
        <v>3.259340821754715</v>
      </c>
    </row>
    <row r="1396" spans="1:10" ht="12.75">
      <c r="A1396" s="144" t="s">
        <v>1255</v>
      </c>
      <c r="C1396" s="145" t="s">
        <v>1256</v>
      </c>
      <c r="D1396" s="145" t="s">
        <v>1257</v>
      </c>
      <c r="F1396" s="145" t="s">
        <v>1258</v>
      </c>
      <c r="G1396" s="145" t="s">
        <v>1259</v>
      </c>
      <c r="H1396" s="145" t="s">
        <v>1260</v>
      </c>
      <c r="I1396" s="146" t="s">
        <v>1261</v>
      </c>
      <c r="J1396" s="145" t="s">
        <v>1262</v>
      </c>
    </row>
    <row r="1397" spans="1:8" ht="12.75">
      <c r="A1397" s="147" t="s">
        <v>1190</v>
      </c>
      <c r="C1397" s="148">
        <v>257.6099999998696</v>
      </c>
      <c r="D1397" s="128">
        <v>476128.81632232666</v>
      </c>
      <c r="F1397" s="128">
        <v>15664.999999985099</v>
      </c>
      <c r="G1397" s="128">
        <v>12065</v>
      </c>
      <c r="H1397" s="149" t="s">
        <v>765</v>
      </c>
    </row>
    <row r="1399" spans="4:8" ht="12.75">
      <c r="D1399" s="128">
        <v>449521.4461212158</v>
      </c>
      <c r="F1399" s="128">
        <v>16330</v>
      </c>
      <c r="G1399" s="128">
        <v>11902.5</v>
      </c>
      <c r="H1399" s="149" t="s">
        <v>766</v>
      </c>
    </row>
    <row r="1401" spans="4:8" ht="12.75">
      <c r="D1401" s="128">
        <v>463180.0441570282</v>
      </c>
      <c r="F1401" s="128">
        <v>15925</v>
      </c>
      <c r="G1401" s="128">
        <v>11512.5</v>
      </c>
      <c r="H1401" s="149" t="s">
        <v>767</v>
      </c>
    </row>
    <row r="1403" spans="1:10" ht="12.75">
      <c r="A1403" s="144" t="s">
        <v>1263</v>
      </c>
      <c r="C1403" s="150" t="s">
        <v>1264</v>
      </c>
      <c r="D1403" s="128">
        <v>462943.43553352356</v>
      </c>
      <c r="F1403" s="128">
        <v>15973.333333328366</v>
      </c>
      <c r="G1403" s="128">
        <v>11826.666666666668</v>
      </c>
      <c r="H1403" s="128">
        <v>449043.435533526</v>
      </c>
      <c r="I1403" s="128">
        <v>-0.0001</v>
      </c>
      <c r="J1403" s="128">
        <v>-0.0001</v>
      </c>
    </row>
    <row r="1404" spans="1:8" ht="12.75">
      <c r="A1404" s="127">
        <v>38392.858761574076</v>
      </c>
      <c r="C1404" s="150" t="s">
        <v>1265</v>
      </c>
      <c r="D1404" s="128">
        <v>13305.263055846</v>
      </c>
      <c r="F1404" s="128">
        <v>335.12435503557884</v>
      </c>
      <c r="G1404" s="128">
        <v>283.9490858117584</v>
      </c>
      <c r="H1404" s="128">
        <v>13305.263055846</v>
      </c>
    </row>
    <row r="1406" spans="3:8" ht="12.75">
      <c r="C1406" s="150" t="s">
        <v>1266</v>
      </c>
      <c r="D1406" s="128">
        <v>2.8740580456686295</v>
      </c>
      <c r="F1406" s="128">
        <v>2.0980239255155446</v>
      </c>
      <c r="G1406" s="128">
        <v>2.4009223715763106</v>
      </c>
      <c r="H1406" s="128">
        <v>2.963023619315913</v>
      </c>
    </row>
    <row r="1407" spans="1:10" ht="12.75">
      <c r="A1407" s="144" t="s">
        <v>1255</v>
      </c>
      <c r="C1407" s="145" t="s">
        <v>1256</v>
      </c>
      <c r="D1407" s="145" t="s">
        <v>1257</v>
      </c>
      <c r="F1407" s="145" t="s">
        <v>1258</v>
      </c>
      <c r="G1407" s="145" t="s">
        <v>1259</v>
      </c>
      <c r="H1407" s="145" t="s">
        <v>1260</v>
      </c>
      <c r="I1407" s="146" t="s">
        <v>1261</v>
      </c>
      <c r="J1407" s="145" t="s">
        <v>1262</v>
      </c>
    </row>
    <row r="1408" spans="1:8" ht="12.75">
      <c r="A1408" s="147" t="s">
        <v>1189</v>
      </c>
      <c r="C1408" s="148">
        <v>259.9399999999441</v>
      </c>
      <c r="D1408" s="128">
        <v>5069125.785964966</v>
      </c>
      <c r="F1408" s="128">
        <v>30700</v>
      </c>
      <c r="G1408" s="128">
        <v>26150</v>
      </c>
      <c r="H1408" s="149" t="s">
        <v>768</v>
      </c>
    </row>
    <row r="1410" spans="4:8" ht="12.75">
      <c r="D1410" s="128">
        <v>4737781.378959656</v>
      </c>
      <c r="F1410" s="128">
        <v>30375</v>
      </c>
      <c r="G1410" s="128">
        <v>26175</v>
      </c>
      <c r="H1410" s="149" t="s">
        <v>769</v>
      </c>
    </row>
    <row r="1412" spans="4:8" ht="12.75">
      <c r="D1412" s="128">
        <v>5106503.800743103</v>
      </c>
      <c r="F1412" s="128">
        <v>29475</v>
      </c>
      <c r="G1412" s="128">
        <v>26000</v>
      </c>
      <c r="H1412" s="149" t="s">
        <v>770</v>
      </c>
    </row>
    <row r="1414" spans="1:10" ht="12.75">
      <c r="A1414" s="144" t="s">
        <v>1263</v>
      </c>
      <c r="C1414" s="150" t="s">
        <v>1264</v>
      </c>
      <c r="D1414" s="128">
        <v>4971136.988555908</v>
      </c>
      <c r="F1414" s="128">
        <v>30183.333333333336</v>
      </c>
      <c r="G1414" s="128">
        <v>26108.333333333336</v>
      </c>
      <c r="H1414" s="128">
        <v>4943214.126920689</v>
      </c>
      <c r="I1414" s="128">
        <v>-0.0001</v>
      </c>
      <c r="J1414" s="128">
        <v>-0.0001</v>
      </c>
    </row>
    <row r="1415" spans="1:8" ht="12.75">
      <c r="A1415" s="127">
        <v>38392.85943287037</v>
      </c>
      <c r="C1415" s="150" t="s">
        <v>1265</v>
      </c>
      <c r="D1415" s="128">
        <v>202954.20516638723</v>
      </c>
      <c r="F1415" s="128">
        <v>634.5930454498641</v>
      </c>
      <c r="G1415" s="128">
        <v>94.64847243000457</v>
      </c>
      <c r="H1415" s="128">
        <v>202954.20516638723</v>
      </c>
    </row>
    <row r="1417" spans="3:8" ht="12.75">
      <c r="C1417" s="150" t="s">
        <v>1266</v>
      </c>
      <c r="D1417" s="128">
        <v>4.08265162745685</v>
      </c>
      <c r="F1417" s="128">
        <v>2.1024617739918194</v>
      </c>
      <c r="G1417" s="128">
        <v>0.3625220776125293</v>
      </c>
      <c r="H1417" s="128">
        <v>4.105713407418483</v>
      </c>
    </row>
    <row r="1418" spans="1:10" ht="12.75">
      <c r="A1418" s="144" t="s">
        <v>1255</v>
      </c>
      <c r="C1418" s="145" t="s">
        <v>1256</v>
      </c>
      <c r="D1418" s="145" t="s">
        <v>1257</v>
      </c>
      <c r="F1418" s="145" t="s">
        <v>1258</v>
      </c>
      <c r="G1418" s="145" t="s">
        <v>1259</v>
      </c>
      <c r="H1418" s="145" t="s">
        <v>1260</v>
      </c>
      <c r="I1418" s="146" t="s">
        <v>1261</v>
      </c>
      <c r="J1418" s="145" t="s">
        <v>1262</v>
      </c>
    </row>
    <row r="1419" spans="1:8" ht="12.75">
      <c r="A1419" s="147" t="s">
        <v>1191</v>
      </c>
      <c r="C1419" s="148">
        <v>285.2129999999888</v>
      </c>
      <c r="D1419" s="128">
        <v>840059.8235273361</v>
      </c>
      <c r="F1419" s="128">
        <v>13525</v>
      </c>
      <c r="G1419" s="128">
        <v>11775</v>
      </c>
      <c r="H1419" s="149" t="s">
        <v>771</v>
      </c>
    </row>
    <row r="1421" spans="4:8" ht="12.75">
      <c r="D1421" s="128">
        <v>831000.6757087708</v>
      </c>
      <c r="F1421" s="128">
        <v>13475</v>
      </c>
      <c r="G1421" s="128">
        <v>11750</v>
      </c>
      <c r="H1421" s="149" t="s">
        <v>772</v>
      </c>
    </row>
    <row r="1423" spans="4:8" ht="12.75">
      <c r="D1423" s="128">
        <v>833563.3285169601</v>
      </c>
      <c r="F1423" s="128">
        <v>13200</v>
      </c>
      <c r="G1423" s="128">
        <v>11850</v>
      </c>
      <c r="H1423" s="149" t="s">
        <v>773</v>
      </c>
    </row>
    <row r="1425" spans="1:10" ht="12.75">
      <c r="A1425" s="144" t="s">
        <v>1263</v>
      </c>
      <c r="C1425" s="150" t="s">
        <v>1264</v>
      </c>
      <c r="D1425" s="128">
        <v>834874.6092510223</v>
      </c>
      <c r="F1425" s="128">
        <v>13400</v>
      </c>
      <c r="G1425" s="128">
        <v>11791.666666666668</v>
      </c>
      <c r="H1425" s="128">
        <v>822363.7850306903</v>
      </c>
      <c r="I1425" s="128">
        <v>-0.0001</v>
      </c>
      <c r="J1425" s="128">
        <v>-0.0001</v>
      </c>
    </row>
    <row r="1426" spans="1:8" ht="12.75">
      <c r="A1426" s="127">
        <v>38392.86011574074</v>
      </c>
      <c r="C1426" s="150" t="s">
        <v>1265</v>
      </c>
      <c r="D1426" s="128">
        <v>4669.757239117647</v>
      </c>
      <c r="F1426" s="128">
        <v>175</v>
      </c>
      <c r="G1426" s="128">
        <v>52.04164998665332</v>
      </c>
      <c r="H1426" s="128">
        <v>4669.757239117647</v>
      </c>
    </row>
    <row r="1428" spans="3:8" ht="12.75">
      <c r="C1428" s="150" t="s">
        <v>1266</v>
      </c>
      <c r="D1428" s="128">
        <v>0.5593363587026502</v>
      </c>
      <c r="F1428" s="128">
        <v>1.3059701492537314</v>
      </c>
      <c r="G1428" s="128">
        <v>0.44134261472780195</v>
      </c>
      <c r="H1428" s="128">
        <v>0.5678456814514727</v>
      </c>
    </row>
    <row r="1429" spans="1:10" ht="12.75">
      <c r="A1429" s="144" t="s">
        <v>1255</v>
      </c>
      <c r="C1429" s="145" t="s">
        <v>1256</v>
      </c>
      <c r="D1429" s="145" t="s">
        <v>1257</v>
      </c>
      <c r="F1429" s="145" t="s">
        <v>1258</v>
      </c>
      <c r="G1429" s="145" t="s">
        <v>1259</v>
      </c>
      <c r="H1429" s="145" t="s">
        <v>1260</v>
      </c>
      <c r="I1429" s="146" t="s">
        <v>1261</v>
      </c>
      <c r="J1429" s="145" t="s">
        <v>1262</v>
      </c>
    </row>
    <row r="1430" spans="1:8" ht="12.75">
      <c r="A1430" s="147" t="s">
        <v>1187</v>
      </c>
      <c r="C1430" s="148">
        <v>288.1579999998212</v>
      </c>
      <c r="D1430" s="128">
        <v>467560.2687473297</v>
      </c>
      <c r="F1430" s="128">
        <v>5190</v>
      </c>
      <c r="G1430" s="128">
        <v>3920</v>
      </c>
      <c r="H1430" s="149" t="s">
        <v>774</v>
      </c>
    </row>
    <row r="1432" spans="4:8" ht="12.75">
      <c r="D1432" s="128">
        <v>469199.03885746</v>
      </c>
      <c r="F1432" s="128">
        <v>5190</v>
      </c>
      <c r="G1432" s="128">
        <v>3920</v>
      </c>
      <c r="H1432" s="149" t="s">
        <v>775</v>
      </c>
    </row>
    <row r="1434" spans="4:8" ht="12.75">
      <c r="D1434" s="128">
        <v>473663.7334446907</v>
      </c>
      <c r="F1434" s="128">
        <v>5190</v>
      </c>
      <c r="G1434" s="128">
        <v>3920</v>
      </c>
      <c r="H1434" s="149" t="s">
        <v>776</v>
      </c>
    </row>
    <row r="1436" spans="1:10" ht="12.75">
      <c r="A1436" s="144" t="s">
        <v>1263</v>
      </c>
      <c r="C1436" s="150" t="s">
        <v>1264</v>
      </c>
      <c r="D1436" s="128">
        <v>470141.0136831602</v>
      </c>
      <c r="F1436" s="128">
        <v>5190</v>
      </c>
      <c r="G1436" s="128">
        <v>3920</v>
      </c>
      <c r="H1436" s="128">
        <v>465595.8477539566</v>
      </c>
      <c r="I1436" s="128">
        <v>-0.0001</v>
      </c>
      <c r="J1436" s="128">
        <v>-0.0001</v>
      </c>
    </row>
    <row r="1437" spans="1:8" ht="12.75">
      <c r="A1437" s="127">
        <v>38392.86053240741</v>
      </c>
      <c r="C1437" s="150" t="s">
        <v>1265</v>
      </c>
      <c r="D1437" s="128">
        <v>3158.8855245379527</v>
      </c>
      <c r="H1437" s="128">
        <v>3158.8855245379527</v>
      </c>
    </row>
    <row r="1439" spans="3:8" ht="12.75">
      <c r="C1439" s="150" t="s">
        <v>1266</v>
      </c>
      <c r="D1439" s="128">
        <v>0.6719017130181296</v>
      </c>
      <c r="F1439" s="128">
        <v>0</v>
      </c>
      <c r="G1439" s="128">
        <v>0</v>
      </c>
      <c r="H1439" s="128">
        <v>0.6784608453396818</v>
      </c>
    </row>
    <row r="1440" spans="1:10" ht="12.75">
      <c r="A1440" s="144" t="s">
        <v>1255</v>
      </c>
      <c r="C1440" s="145" t="s">
        <v>1256</v>
      </c>
      <c r="D1440" s="145" t="s">
        <v>1257</v>
      </c>
      <c r="F1440" s="145" t="s">
        <v>1258</v>
      </c>
      <c r="G1440" s="145" t="s">
        <v>1259</v>
      </c>
      <c r="H1440" s="145" t="s">
        <v>1260</v>
      </c>
      <c r="I1440" s="146" t="s">
        <v>1261</v>
      </c>
      <c r="J1440" s="145" t="s">
        <v>1262</v>
      </c>
    </row>
    <row r="1441" spans="1:8" ht="12.75">
      <c r="A1441" s="147" t="s">
        <v>1188</v>
      </c>
      <c r="C1441" s="148">
        <v>334.94100000010803</v>
      </c>
      <c r="D1441" s="128">
        <v>1807458.4409675598</v>
      </c>
      <c r="F1441" s="128">
        <v>40100</v>
      </c>
      <c r="G1441" s="128">
        <v>310300</v>
      </c>
      <c r="H1441" s="149" t="s">
        <v>777</v>
      </c>
    </row>
    <row r="1443" spans="4:8" ht="12.75">
      <c r="D1443" s="128">
        <v>1825335.7147769928</v>
      </c>
      <c r="F1443" s="128">
        <v>48600</v>
      </c>
      <c r="G1443" s="128">
        <v>280800</v>
      </c>
      <c r="H1443" s="149" t="s">
        <v>778</v>
      </c>
    </row>
    <row r="1445" spans="4:8" ht="12.75">
      <c r="D1445" s="128">
        <v>1767643.1257801056</v>
      </c>
      <c r="F1445" s="128">
        <v>44400</v>
      </c>
      <c r="G1445" s="128">
        <v>141300</v>
      </c>
      <c r="H1445" s="149" t="s">
        <v>779</v>
      </c>
    </row>
    <row r="1447" spans="1:10" ht="12.75">
      <c r="A1447" s="144" t="s">
        <v>1263</v>
      </c>
      <c r="C1447" s="150" t="s">
        <v>1264</v>
      </c>
      <c r="D1447" s="128">
        <v>1800145.7605082192</v>
      </c>
      <c r="F1447" s="128">
        <v>44366.66666666667</v>
      </c>
      <c r="G1447" s="128">
        <v>244133.3333333333</v>
      </c>
      <c r="H1447" s="128">
        <v>1618102.066814526</v>
      </c>
      <c r="I1447" s="128">
        <v>-0.0001</v>
      </c>
      <c r="J1447" s="128">
        <v>-0.0001</v>
      </c>
    </row>
    <row r="1448" spans="1:8" ht="12.75">
      <c r="A1448" s="127">
        <v>38392.86100694445</v>
      </c>
      <c r="C1448" s="150" t="s">
        <v>1265</v>
      </c>
      <c r="D1448" s="128">
        <v>29533.289317579125</v>
      </c>
      <c r="F1448" s="128">
        <v>4250.098038084926</v>
      </c>
      <c r="G1448" s="128">
        <v>90269.503894357</v>
      </c>
      <c r="H1448" s="128">
        <v>29533.289317579125</v>
      </c>
    </row>
    <row r="1450" spans="3:8" ht="12.75">
      <c r="C1450" s="150" t="s">
        <v>1266</v>
      </c>
      <c r="D1450" s="128">
        <v>1.6406054423749137</v>
      </c>
      <c r="F1450" s="128">
        <v>9.579484683887886</v>
      </c>
      <c r="G1450" s="128">
        <v>36.97549312985677</v>
      </c>
      <c r="H1450" s="128">
        <v>1.8251808661069067</v>
      </c>
    </row>
    <row r="1451" spans="1:10" ht="12.75">
      <c r="A1451" s="144" t="s">
        <v>1255</v>
      </c>
      <c r="C1451" s="145" t="s">
        <v>1256</v>
      </c>
      <c r="D1451" s="145" t="s">
        <v>1257</v>
      </c>
      <c r="F1451" s="145" t="s">
        <v>1258</v>
      </c>
      <c r="G1451" s="145" t="s">
        <v>1259</v>
      </c>
      <c r="H1451" s="145" t="s">
        <v>1260</v>
      </c>
      <c r="I1451" s="146" t="s">
        <v>1261</v>
      </c>
      <c r="J1451" s="145" t="s">
        <v>1262</v>
      </c>
    </row>
    <row r="1452" spans="1:8" ht="12.75">
      <c r="A1452" s="147" t="s">
        <v>1192</v>
      </c>
      <c r="C1452" s="148">
        <v>393.36599999992177</v>
      </c>
      <c r="D1452" s="128">
        <v>4699529.462348938</v>
      </c>
      <c r="F1452" s="128">
        <v>19100</v>
      </c>
      <c r="G1452" s="128">
        <v>14200</v>
      </c>
      <c r="H1452" s="149" t="s">
        <v>780</v>
      </c>
    </row>
    <row r="1454" spans="4:8" ht="12.75">
      <c r="D1454" s="128">
        <v>4558043.891433716</v>
      </c>
      <c r="F1454" s="128">
        <v>18700</v>
      </c>
      <c r="G1454" s="128">
        <v>14500</v>
      </c>
      <c r="H1454" s="149" t="s">
        <v>781</v>
      </c>
    </row>
    <row r="1456" spans="4:8" ht="12.75">
      <c r="D1456" s="128">
        <v>4696498.554946899</v>
      </c>
      <c r="F1456" s="128">
        <v>21300</v>
      </c>
      <c r="G1456" s="128">
        <v>13900</v>
      </c>
      <c r="H1456" s="149" t="s">
        <v>782</v>
      </c>
    </row>
    <row r="1458" spans="1:10" ht="12.75">
      <c r="A1458" s="144" t="s">
        <v>1263</v>
      </c>
      <c r="C1458" s="150" t="s">
        <v>1264</v>
      </c>
      <c r="D1458" s="128">
        <v>4651357.302909851</v>
      </c>
      <c r="F1458" s="128">
        <v>19700</v>
      </c>
      <c r="G1458" s="128">
        <v>14200</v>
      </c>
      <c r="H1458" s="128">
        <v>4634407.302909851</v>
      </c>
      <c r="I1458" s="128">
        <v>-0.0001</v>
      </c>
      <c r="J1458" s="128">
        <v>-0.0001</v>
      </c>
    </row>
    <row r="1459" spans="1:8" ht="12.75">
      <c r="A1459" s="127">
        <v>38392.86148148148</v>
      </c>
      <c r="C1459" s="150" t="s">
        <v>1265</v>
      </c>
      <c r="D1459" s="128">
        <v>80825.99316370941</v>
      </c>
      <c r="F1459" s="128">
        <v>1400</v>
      </c>
      <c r="G1459" s="128">
        <v>300</v>
      </c>
      <c r="H1459" s="128">
        <v>80825.99316370941</v>
      </c>
    </row>
    <row r="1461" spans="3:8" ht="12.75">
      <c r="C1461" s="150" t="s">
        <v>1266</v>
      </c>
      <c r="D1461" s="128">
        <v>1.7376861827653045</v>
      </c>
      <c r="F1461" s="128">
        <v>7.1065989847715745</v>
      </c>
      <c r="G1461" s="128">
        <v>2.112676056338028</v>
      </c>
      <c r="H1461" s="128">
        <v>1.744041640728479</v>
      </c>
    </row>
    <row r="1462" spans="1:10" ht="12.75">
      <c r="A1462" s="144" t="s">
        <v>1255</v>
      </c>
      <c r="C1462" s="145" t="s">
        <v>1256</v>
      </c>
      <c r="D1462" s="145" t="s">
        <v>1257</v>
      </c>
      <c r="F1462" s="145" t="s">
        <v>1258</v>
      </c>
      <c r="G1462" s="145" t="s">
        <v>1259</v>
      </c>
      <c r="H1462" s="145" t="s">
        <v>1260</v>
      </c>
      <c r="I1462" s="146" t="s">
        <v>1261</v>
      </c>
      <c r="J1462" s="145" t="s">
        <v>1262</v>
      </c>
    </row>
    <row r="1463" spans="1:8" ht="12.75">
      <c r="A1463" s="147" t="s">
        <v>1186</v>
      </c>
      <c r="C1463" s="148">
        <v>396.15199999976903</v>
      </c>
      <c r="D1463" s="128">
        <v>4978670.208274841</v>
      </c>
      <c r="F1463" s="128">
        <v>100500</v>
      </c>
      <c r="G1463" s="128">
        <v>95100</v>
      </c>
      <c r="H1463" s="149" t="s">
        <v>783</v>
      </c>
    </row>
    <row r="1465" spans="4:8" ht="12.75">
      <c r="D1465" s="128">
        <v>5007529.378967285</v>
      </c>
      <c r="F1465" s="128">
        <v>98600</v>
      </c>
      <c r="G1465" s="128">
        <v>94800</v>
      </c>
      <c r="H1465" s="149" t="s">
        <v>784</v>
      </c>
    </row>
    <row r="1467" spans="4:8" ht="12.75">
      <c r="D1467" s="128">
        <v>4927185.149360657</v>
      </c>
      <c r="F1467" s="128">
        <v>99000</v>
      </c>
      <c r="G1467" s="128">
        <v>93400</v>
      </c>
      <c r="H1467" s="149" t="s">
        <v>562</v>
      </c>
    </row>
    <row r="1469" spans="1:10" ht="12.75">
      <c r="A1469" s="144" t="s">
        <v>1263</v>
      </c>
      <c r="C1469" s="150" t="s">
        <v>1264</v>
      </c>
      <c r="D1469" s="128">
        <v>4971128.245534261</v>
      </c>
      <c r="F1469" s="128">
        <v>99366.66666666666</v>
      </c>
      <c r="G1469" s="128">
        <v>94433.33333333334</v>
      </c>
      <c r="H1469" s="128">
        <v>4874201.848388007</v>
      </c>
      <c r="I1469" s="128">
        <v>-0.0001</v>
      </c>
      <c r="J1469" s="128">
        <v>-0.0001</v>
      </c>
    </row>
    <row r="1470" spans="1:8" ht="12.75">
      <c r="A1470" s="127">
        <v>38392.86194444444</v>
      </c>
      <c r="C1470" s="150" t="s">
        <v>1265</v>
      </c>
      <c r="D1470" s="128">
        <v>40699.6278761039</v>
      </c>
      <c r="F1470" s="128">
        <v>1001.6652800877813</v>
      </c>
      <c r="G1470" s="128">
        <v>907.3771725877466</v>
      </c>
      <c r="H1470" s="128">
        <v>40699.6278761039</v>
      </c>
    </row>
    <row r="1472" spans="3:8" ht="12.75">
      <c r="C1472" s="150" t="s">
        <v>1266</v>
      </c>
      <c r="D1472" s="128">
        <v>0.8187201348640685</v>
      </c>
      <c r="F1472" s="128">
        <v>1.0080495941842817</v>
      </c>
      <c r="G1472" s="128">
        <v>0.9608653433685985</v>
      </c>
      <c r="H1472" s="128">
        <v>0.8350008707490038</v>
      </c>
    </row>
    <row r="1473" spans="1:10" ht="12.75">
      <c r="A1473" s="144" t="s">
        <v>1255</v>
      </c>
      <c r="C1473" s="145" t="s">
        <v>1256</v>
      </c>
      <c r="D1473" s="145" t="s">
        <v>1257</v>
      </c>
      <c r="F1473" s="145" t="s">
        <v>1258</v>
      </c>
      <c r="G1473" s="145" t="s">
        <v>1259</v>
      </c>
      <c r="H1473" s="145" t="s">
        <v>1260</v>
      </c>
      <c r="I1473" s="146" t="s">
        <v>1261</v>
      </c>
      <c r="J1473" s="145" t="s">
        <v>1262</v>
      </c>
    </row>
    <row r="1474" spans="1:8" ht="12.75">
      <c r="A1474" s="147" t="s">
        <v>1193</v>
      </c>
      <c r="C1474" s="148">
        <v>589.5920000001788</v>
      </c>
      <c r="D1474" s="128">
        <v>524435.1148281097</v>
      </c>
      <c r="F1474" s="128">
        <v>4200</v>
      </c>
      <c r="G1474" s="128">
        <v>5240</v>
      </c>
      <c r="H1474" s="149" t="s">
        <v>563</v>
      </c>
    </row>
    <row r="1476" spans="4:8" ht="12.75">
      <c r="D1476" s="128">
        <v>511525.513964653</v>
      </c>
      <c r="F1476" s="128">
        <v>4500</v>
      </c>
      <c r="G1476" s="128">
        <v>5610</v>
      </c>
      <c r="H1476" s="149" t="s">
        <v>564</v>
      </c>
    </row>
    <row r="1478" spans="4:8" ht="12.75">
      <c r="D1478" s="128">
        <v>520184.973359108</v>
      </c>
      <c r="F1478" s="128">
        <v>4450</v>
      </c>
      <c r="G1478" s="128">
        <v>5080</v>
      </c>
      <c r="H1478" s="149" t="s">
        <v>565</v>
      </c>
    </row>
    <row r="1480" spans="1:10" ht="12.75">
      <c r="A1480" s="144" t="s">
        <v>1263</v>
      </c>
      <c r="C1480" s="150" t="s">
        <v>1264</v>
      </c>
      <c r="D1480" s="128">
        <v>518715.2007172903</v>
      </c>
      <c r="F1480" s="128">
        <v>4383.333333333333</v>
      </c>
      <c r="G1480" s="128">
        <v>5310</v>
      </c>
      <c r="H1480" s="128">
        <v>513775.8673839569</v>
      </c>
      <c r="I1480" s="128">
        <v>-0.0001</v>
      </c>
      <c r="J1480" s="128">
        <v>-0.0001</v>
      </c>
    </row>
    <row r="1481" spans="1:8" ht="12.75">
      <c r="A1481" s="127">
        <v>38392.862442129626</v>
      </c>
      <c r="C1481" s="150" t="s">
        <v>1265</v>
      </c>
      <c r="D1481" s="128">
        <v>6579.104979204682</v>
      </c>
      <c r="F1481" s="128">
        <v>160.7275126832159</v>
      </c>
      <c r="G1481" s="128">
        <v>271.8455443813637</v>
      </c>
      <c r="H1481" s="128">
        <v>6579.104979204682</v>
      </c>
    </row>
    <row r="1483" spans="3:8" ht="12.75">
      <c r="C1483" s="150" t="s">
        <v>1266</v>
      </c>
      <c r="D1483" s="128">
        <v>1.268346285226837</v>
      </c>
      <c r="F1483" s="128">
        <v>3.6667873615942796</v>
      </c>
      <c r="G1483" s="128">
        <v>5.119501777426812</v>
      </c>
      <c r="H1483" s="128">
        <v>1.280539900152212</v>
      </c>
    </row>
    <row r="1484" spans="1:10" ht="12.75">
      <c r="A1484" s="144" t="s">
        <v>1255</v>
      </c>
      <c r="C1484" s="145" t="s">
        <v>1256</v>
      </c>
      <c r="D1484" s="145" t="s">
        <v>1257</v>
      </c>
      <c r="F1484" s="145" t="s">
        <v>1258</v>
      </c>
      <c r="G1484" s="145" t="s">
        <v>1259</v>
      </c>
      <c r="H1484" s="145" t="s">
        <v>1260</v>
      </c>
      <c r="I1484" s="146" t="s">
        <v>1261</v>
      </c>
      <c r="J1484" s="145" t="s">
        <v>1262</v>
      </c>
    </row>
    <row r="1485" spans="1:8" ht="12.75">
      <c r="A1485" s="147" t="s">
        <v>1194</v>
      </c>
      <c r="C1485" s="148">
        <v>766.4900000002235</v>
      </c>
      <c r="D1485" s="128">
        <v>30870.061767160892</v>
      </c>
      <c r="F1485" s="128">
        <v>2018</v>
      </c>
      <c r="G1485" s="128">
        <v>1934</v>
      </c>
      <c r="H1485" s="149" t="s">
        <v>566</v>
      </c>
    </row>
    <row r="1487" spans="4:8" ht="12.75">
      <c r="D1487" s="128">
        <v>29039.1144182384</v>
      </c>
      <c r="F1487" s="128">
        <v>2085</v>
      </c>
      <c r="G1487" s="128">
        <v>1949</v>
      </c>
      <c r="H1487" s="149" t="s">
        <v>567</v>
      </c>
    </row>
    <row r="1489" spans="4:8" ht="12.75">
      <c r="D1489" s="128">
        <v>30039.25796046853</v>
      </c>
      <c r="F1489" s="128">
        <v>1888</v>
      </c>
      <c r="G1489" s="128">
        <v>2028</v>
      </c>
      <c r="H1489" s="149" t="s">
        <v>568</v>
      </c>
    </row>
    <row r="1491" spans="1:10" ht="12.75">
      <c r="A1491" s="144" t="s">
        <v>1263</v>
      </c>
      <c r="C1491" s="150" t="s">
        <v>1264</v>
      </c>
      <c r="D1491" s="128">
        <v>29982.811381955944</v>
      </c>
      <c r="F1491" s="128">
        <v>1997</v>
      </c>
      <c r="G1491" s="128">
        <v>1970.3333333333335</v>
      </c>
      <c r="H1491" s="128">
        <v>27999.665040492528</v>
      </c>
      <c r="I1491" s="128">
        <v>-0.0001</v>
      </c>
      <c r="J1491" s="128">
        <v>-0.0001</v>
      </c>
    </row>
    <row r="1492" spans="1:8" ht="12.75">
      <c r="A1492" s="127">
        <v>38392.86293981481</v>
      </c>
      <c r="C1492" s="150" t="s">
        <v>1265</v>
      </c>
      <c r="D1492" s="128">
        <v>916.7778961127851</v>
      </c>
      <c r="F1492" s="128">
        <v>100.16486409914407</v>
      </c>
      <c r="G1492" s="128">
        <v>50.500825075768155</v>
      </c>
      <c r="H1492" s="128">
        <v>916.7778961127851</v>
      </c>
    </row>
    <row r="1494" spans="3:8" ht="12.75">
      <c r="C1494" s="150" t="s">
        <v>1266</v>
      </c>
      <c r="D1494" s="128">
        <v>3.0576782291486997</v>
      </c>
      <c r="F1494" s="128">
        <v>5.015766855240065</v>
      </c>
      <c r="G1494" s="128">
        <v>2.5630599767772706</v>
      </c>
      <c r="H1494" s="128">
        <v>3.2742459411102245</v>
      </c>
    </row>
    <row r="1495" spans="1:16" ht="12.75">
      <c r="A1495" s="138" t="s">
        <v>1140</v>
      </c>
      <c r="B1495" s="133" t="s">
        <v>1212</v>
      </c>
      <c r="D1495" s="138" t="s">
        <v>1141</v>
      </c>
      <c r="E1495" s="133" t="s">
        <v>1142</v>
      </c>
      <c r="F1495" s="134" t="s">
        <v>1283</v>
      </c>
      <c r="G1495" s="139" t="s">
        <v>1144</v>
      </c>
      <c r="H1495" s="140">
        <v>1</v>
      </c>
      <c r="I1495" s="141" t="s">
        <v>1145</v>
      </c>
      <c r="J1495" s="140">
        <v>13</v>
      </c>
      <c r="K1495" s="139" t="s">
        <v>1146</v>
      </c>
      <c r="L1495" s="142">
        <v>1</v>
      </c>
      <c r="M1495" s="139" t="s">
        <v>1147</v>
      </c>
      <c r="N1495" s="143">
        <v>1</v>
      </c>
      <c r="O1495" s="139" t="s">
        <v>1148</v>
      </c>
      <c r="P1495" s="143">
        <v>1</v>
      </c>
    </row>
    <row r="1497" spans="1:10" ht="12.75">
      <c r="A1497" s="144" t="s">
        <v>1255</v>
      </c>
      <c r="C1497" s="145" t="s">
        <v>1256</v>
      </c>
      <c r="D1497" s="145" t="s">
        <v>1257</v>
      </c>
      <c r="F1497" s="145" t="s">
        <v>1258</v>
      </c>
      <c r="G1497" s="145" t="s">
        <v>1259</v>
      </c>
      <c r="H1497" s="145" t="s">
        <v>1260</v>
      </c>
      <c r="I1497" s="146" t="s">
        <v>1261</v>
      </c>
      <c r="J1497" s="145" t="s">
        <v>1262</v>
      </c>
    </row>
    <row r="1498" spans="1:8" ht="12.75">
      <c r="A1498" s="147" t="s">
        <v>1171</v>
      </c>
      <c r="C1498" s="148">
        <v>178.2290000000503</v>
      </c>
      <c r="D1498" s="128">
        <v>293.5</v>
      </c>
      <c r="F1498" s="128">
        <v>300</v>
      </c>
      <c r="G1498" s="128">
        <v>292</v>
      </c>
      <c r="H1498" s="149" t="s">
        <v>569</v>
      </c>
    </row>
    <row r="1500" spans="4:8" ht="12.75">
      <c r="D1500" s="128">
        <v>320.5</v>
      </c>
      <c r="F1500" s="128">
        <v>306</v>
      </c>
      <c r="G1500" s="128">
        <v>260</v>
      </c>
      <c r="H1500" s="149" t="s">
        <v>570</v>
      </c>
    </row>
    <row r="1502" spans="4:8" ht="12.75">
      <c r="D1502" s="128">
        <v>322.9708257424645</v>
      </c>
      <c r="F1502" s="128">
        <v>280</v>
      </c>
      <c r="G1502" s="128">
        <v>268</v>
      </c>
      <c r="H1502" s="149" t="s">
        <v>571</v>
      </c>
    </row>
    <row r="1504" spans="1:8" ht="12.75">
      <c r="A1504" s="144" t="s">
        <v>1263</v>
      </c>
      <c r="C1504" s="150" t="s">
        <v>1264</v>
      </c>
      <c r="D1504" s="128">
        <v>312.3236085808215</v>
      </c>
      <c r="F1504" s="128">
        <v>295.3333333333333</v>
      </c>
      <c r="G1504" s="128">
        <v>273.3333333333333</v>
      </c>
      <c r="H1504" s="128">
        <v>30.919511746557074</v>
      </c>
    </row>
    <row r="1505" spans="1:8" ht="12.75">
      <c r="A1505" s="127">
        <v>38392.865208333336</v>
      </c>
      <c r="C1505" s="150" t="s">
        <v>1265</v>
      </c>
      <c r="D1505" s="128">
        <v>16.348468581655492</v>
      </c>
      <c r="F1505" s="128">
        <v>13.613718571108093</v>
      </c>
      <c r="G1505" s="128">
        <v>16.65332799572906</v>
      </c>
      <c r="H1505" s="128">
        <v>16.348468581655492</v>
      </c>
    </row>
    <row r="1507" spans="3:8" ht="12.75">
      <c r="C1507" s="150" t="s">
        <v>1266</v>
      </c>
      <c r="D1507" s="128">
        <v>5.234464552949387</v>
      </c>
      <c r="F1507" s="128">
        <v>4.60961125432554</v>
      </c>
      <c r="G1507" s="128">
        <v>6.092680974047218</v>
      </c>
      <c r="H1507" s="128">
        <v>52.87427794999353</v>
      </c>
    </row>
    <row r="1508" spans="1:10" ht="12.75">
      <c r="A1508" s="144" t="s">
        <v>1255</v>
      </c>
      <c r="C1508" s="145" t="s">
        <v>1256</v>
      </c>
      <c r="D1508" s="145" t="s">
        <v>1257</v>
      </c>
      <c r="F1508" s="145" t="s">
        <v>1258</v>
      </c>
      <c r="G1508" s="145" t="s">
        <v>1259</v>
      </c>
      <c r="H1508" s="145" t="s">
        <v>1260</v>
      </c>
      <c r="I1508" s="146" t="s">
        <v>1261</v>
      </c>
      <c r="J1508" s="145" t="s">
        <v>1262</v>
      </c>
    </row>
    <row r="1509" spans="1:8" ht="12.75">
      <c r="A1509" s="147" t="s">
        <v>1187</v>
      </c>
      <c r="C1509" s="148">
        <v>251.61100000003353</v>
      </c>
      <c r="D1509" s="128">
        <v>3959461.8266181946</v>
      </c>
      <c r="F1509" s="128">
        <v>30000</v>
      </c>
      <c r="G1509" s="128">
        <v>25100</v>
      </c>
      <c r="H1509" s="149" t="s">
        <v>572</v>
      </c>
    </row>
    <row r="1511" spans="4:8" ht="12.75">
      <c r="D1511" s="128">
        <v>4056470.9647216797</v>
      </c>
      <c r="F1511" s="128">
        <v>28900</v>
      </c>
      <c r="G1511" s="128">
        <v>25400</v>
      </c>
      <c r="H1511" s="149" t="s">
        <v>573</v>
      </c>
    </row>
    <row r="1513" spans="4:8" ht="12.75">
      <c r="D1513" s="128">
        <v>3996320.3827323914</v>
      </c>
      <c r="F1513" s="128">
        <v>29000</v>
      </c>
      <c r="G1513" s="128">
        <v>25000</v>
      </c>
      <c r="H1513" s="149" t="s">
        <v>574</v>
      </c>
    </row>
    <row r="1515" spans="1:10" ht="12.75">
      <c r="A1515" s="144" t="s">
        <v>1263</v>
      </c>
      <c r="C1515" s="150" t="s">
        <v>1264</v>
      </c>
      <c r="D1515" s="128">
        <v>4004084.391357422</v>
      </c>
      <c r="F1515" s="128">
        <v>29300</v>
      </c>
      <c r="G1515" s="128">
        <v>25166.666666666664</v>
      </c>
      <c r="H1515" s="128">
        <v>3976871.430422774</v>
      </c>
      <c r="I1515" s="128">
        <v>-0.0001</v>
      </c>
      <c r="J1515" s="128">
        <v>-0.0001</v>
      </c>
    </row>
    <row r="1516" spans="1:8" ht="12.75">
      <c r="A1516" s="127">
        <v>38392.86571759259</v>
      </c>
      <c r="C1516" s="150" t="s">
        <v>1265</v>
      </c>
      <c r="D1516" s="128">
        <v>48968.38869457861</v>
      </c>
      <c r="F1516" s="128">
        <v>608.276253029822</v>
      </c>
      <c r="G1516" s="128">
        <v>208.16659994661327</v>
      </c>
      <c r="H1516" s="128">
        <v>48968.38869457861</v>
      </c>
    </row>
    <row r="1518" spans="3:8" ht="12.75">
      <c r="C1518" s="150" t="s">
        <v>1266</v>
      </c>
      <c r="D1518" s="128">
        <v>1.222960954576131</v>
      </c>
      <c r="F1518" s="128">
        <v>2.076028167337276</v>
      </c>
      <c r="G1518" s="128">
        <v>0.827152052768</v>
      </c>
      <c r="H1518" s="128">
        <v>1.23132943951806</v>
      </c>
    </row>
    <row r="1519" spans="1:10" ht="12.75">
      <c r="A1519" s="144" t="s">
        <v>1255</v>
      </c>
      <c r="C1519" s="145" t="s">
        <v>1256</v>
      </c>
      <c r="D1519" s="145" t="s">
        <v>1257</v>
      </c>
      <c r="F1519" s="145" t="s">
        <v>1258</v>
      </c>
      <c r="G1519" s="145" t="s">
        <v>1259</v>
      </c>
      <c r="H1519" s="145" t="s">
        <v>1260</v>
      </c>
      <c r="I1519" s="146" t="s">
        <v>1261</v>
      </c>
      <c r="J1519" s="145" t="s">
        <v>1262</v>
      </c>
    </row>
    <row r="1520" spans="1:8" ht="12.75">
      <c r="A1520" s="147" t="s">
        <v>1190</v>
      </c>
      <c r="C1520" s="148">
        <v>257.6099999998696</v>
      </c>
      <c r="D1520" s="128">
        <v>326901.8069887161</v>
      </c>
      <c r="F1520" s="128">
        <v>12090</v>
      </c>
      <c r="G1520" s="128">
        <v>10865</v>
      </c>
      <c r="H1520" s="149" t="s">
        <v>575</v>
      </c>
    </row>
    <row r="1522" spans="4:8" ht="12.75">
      <c r="D1522" s="128">
        <v>321796.36660289764</v>
      </c>
      <c r="F1522" s="128">
        <v>12482.5</v>
      </c>
      <c r="G1522" s="128">
        <v>10617.5</v>
      </c>
      <c r="H1522" s="149" t="s">
        <v>576</v>
      </c>
    </row>
    <row r="1524" spans="4:8" ht="12.75">
      <c r="D1524" s="128">
        <v>321084.8943080902</v>
      </c>
      <c r="F1524" s="128">
        <v>12692.5</v>
      </c>
      <c r="G1524" s="128">
        <v>10615</v>
      </c>
      <c r="H1524" s="149" t="s">
        <v>577</v>
      </c>
    </row>
    <row r="1526" spans="1:10" ht="12.75">
      <c r="A1526" s="144" t="s">
        <v>1263</v>
      </c>
      <c r="C1526" s="150" t="s">
        <v>1264</v>
      </c>
      <c r="D1526" s="128">
        <v>323261.0226332347</v>
      </c>
      <c r="F1526" s="128">
        <v>12421.666666666668</v>
      </c>
      <c r="G1526" s="128">
        <v>10699.166666666668</v>
      </c>
      <c r="H1526" s="128">
        <v>311700.605966568</v>
      </c>
      <c r="I1526" s="128">
        <v>-0.0001</v>
      </c>
      <c r="J1526" s="128">
        <v>-0.0001</v>
      </c>
    </row>
    <row r="1527" spans="1:8" ht="12.75">
      <c r="A1527" s="127">
        <v>38392.86636574074</v>
      </c>
      <c r="C1527" s="150" t="s">
        <v>1265</v>
      </c>
      <c r="D1527" s="128">
        <v>3173.0161122985573</v>
      </c>
      <c r="F1527" s="128">
        <v>305.82197980742546</v>
      </c>
      <c r="G1527" s="128">
        <v>143.62131921596227</v>
      </c>
      <c r="H1527" s="128">
        <v>3173.0161122985573</v>
      </c>
    </row>
    <row r="1529" spans="3:8" ht="12.75">
      <c r="C1529" s="150" t="s">
        <v>1266</v>
      </c>
      <c r="D1529" s="128">
        <v>0.9815647078177427</v>
      </c>
      <c r="F1529" s="128">
        <v>2.4620043993620726</v>
      </c>
      <c r="G1529" s="128">
        <v>1.3423598649361688</v>
      </c>
      <c r="H1529" s="128">
        <v>1.017969183107358</v>
      </c>
    </row>
    <row r="1530" spans="1:10" ht="12.75">
      <c r="A1530" s="144" t="s">
        <v>1255</v>
      </c>
      <c r="C1530" s="145" t="s">
        <v>1256</v>
      </c>
      <c r="D1530" s="145" t="s">
        <v>1257</v>
      </c>
      <c r="F1530" s="145" t="s">
        <v>1258</v>
      </c>
      <c r="G1530" s="145" t="s">
        <v>1259</v>
      </c>
      <c r="H1530" s="145" t="s">
        <v>1260</v>
      </c>
      <c r="I1530" s="146" t="s">
        <v>1261</v>
      </c>
      <c r="J1530" s="145" t="s">
        <v>1262</v>
      </c>
    </row>
    <row r="1531" spans="1:8" ht="12.75">
      <c r="A1531" s="147" t="s">
        <v>1189</v>
      </c>
      <c r="C1531" s="148">
        <v>259.9399999999441</v>
      </c>
      <c r="D1531" s="128">
        <v>3410454.4012260437</v>
      </c>
      <c r="F1531" s="128">
        <v>24800</v>
      </c>
      <c r="G1531" s="128">
        <v>23550</v>
      </c>
      <c r="H1531" s="149" t="s">
        <v>578</v>
      </c>
    </row>
    <row r="1533" spans="4:8" ht="12.75">
      <c r="D1533" s="128">
        <v>3410426.2898902893</v>
      </c>
      <c r="F1533" s="128">
        <v>25050</v>
      </c>
      <c r="G1533" s="128">
        <v>25100</v>
      </c>
      <c r="H1533" s="149" t="s">
        <v>579</v>
      </c>
    </row>
    <row r="1535" spans="4:8" ht="12.75">
      <c r="D1535" s="128">
        <v>3415245.4336776733</v>
      </c>
      <c r="F1535" s="128">
        <v>25600</v>
      </c>
      <c r="G1535" s="128">
        <v>23825</v>
      </c>
      <c r="H1535" s="149" t="s">
        <v>580</v>
      </c>
    </row>
    <row r="1537" spans="1:10" ht="12.75">
      <c r="A1537" s="144" t="s">
        <v>1263</v>
      </c>
      <c r="C1537" s="150" t="s">
        <v>1264</v>
      </c>
      <c r="D1537" s="128">
        <v>3412042.0415980024</v>
      </c>
      <c r="F1537" s="128">
        <v>25150</v>
      </c>
      <c r="G1537" s="128">
        <v>24158.333333333336</v>
      </c>
      <c r="H1537" s="128">
        <v>3387442.1359376246</v>
      </c>
      <c r="I1537" s="128">
        <v>-0.0001</v>
      </c>
      <c r="J1537" s="128">
        <v>-0.0001</v>
      </c>
    </row>
    <row r="1538" spans="1:8" ht="12.75">
      <c r="A1538" s="127">
        <v>38392.86703703704</v>
      </c>
      <c r="C1538" s="150" t="s">
        <v>1265</v>
      </c>
      <c r="D1538" s="128">
        <v>2774.2545256939447</v>
      </c>
      <c r="F1538" s="128">
        <v>409.26763859362245</v>
      </c>
      <c r="G1538" s="128">
        <v>827.0177345942064</v>
      </c>
      <c r="H1538" s="128">
        <v>2774.2545256939447</v>
      </c>
    </row>
    <row r="1540" spans="3:8" ht="12.75">
      <c r="C1540" s="150" t="s">
        <v>1266</v>
      </c>
      <c r="D1540" s="128">
        <v>0.081307747438969</v>
      </c>
      <c r="F1540" s="128">
        <v>1.6273067140899502</v>
      </c>
      <c r="G1540" s="128">
        <v>3.423322806185056</v>
      </c>
      <c r="H1540" s="128">
        <v>0.08189821152254304</v>
      </c>
    </row>
    <row r="1541" spans="1:10" ht="12.75">
      <c r="A1541" s="144" t="s">
        <v>1255</v>
      </c>
      <c r="C1541" s="145" t="s">
        <v>1256</v>
      </c>
      <c r="D1541" s="145" t="s">
        <v>1257</v>
      </c>
      <c r="F1541" s="145" t="s">
        <v>1258</v>
      </c>
      <c r="G1541" s="145" t="s">
        <v>1259</v>
      </c>
      <c r="H1541" s="145" t="s">
        <v>1260</v>
      </c>
      <c r="I1541" s="146" t="s">
        <v>1261</v>
      </c>
      <c r="J1541" s="145" t="s">
        <v>1262</v>
      </c>
    </row>
    <row r="1542" spans="1:8" ht="12.75">
      <c r="A1542" s="147" t="s">
        <v>1191</v>
      </c>
      <c r="C1542" s="148">
        <v>285.2129999999888</v>
      </c>
      <c r="D1542" s="128">
        <v>5719742.67263031</v>
      </c>
      <c r="F1542" s="128">
        <v>30000</v>
      </c>
      <c r="G1542" s="128">
        <v>25150</v>
      </c>
      <c r="H1542" s="149" t="s">
        <v>581</v>
      </c>
    </row>
    <row r="1544" spans="4:8" ht="12.75">
      <c r="D1544" s="128">
        <v>5669273.550468445</v>
      </c>
      <c r="F1544" s="128">
        <v>29225</v>
      </c>
      <c r="G1544" s="128">
        <v>24450</v>
      </c>
      <c r="H1544" s="149" t="s">
        <v>582</v>
      </c>
    </row>
    <row r="1546" spans="4:8" ht="12.75">
      <c r="D1546" s="128">
        <v>5793304.645233154</v>
      </c>
      <c r="F1546" s="128">
        <v>28600</v>
      </c>
      <c r="G1546" s="128">
        <v>24825</v>
      </c>
      <c r="H1546" s="149" t="s">
        <v>583</v>
      </c>
    </row>
    <row r="1548" spans="1:10" ht="12.75">
      <c r="A1548" s="144" t="s">
        <v>1263</v>
      </c>
      <c r="C1548" s="150" t="s">
        <v>1264</v>
      </c>
      <c r="D1548" s="128">
        <v>5727440.28944397</v>
      </c>
      <c r="F1548" s="128">
        <v>29275</v>
      </c>
      <c r="G1548" s="128">
        <v>24808.333333333336</v>
      </c>
      <c r="H1548" s="128">
        <v>5700634.710262116</v>
      </c>
      <c r="I1548" s="128">
        <v>-0.0001</v>
      </c>
      <c r="J1548" s="128">
        <v>-0.0001</v>
      </c>
    </row>
    <row r="1549" spans="1:8" ht="12.75">
      <c r="A1549" s="127">
        <v>38392.86771990741</v>
      </c>
      <c r="C1549" s="150" t="s">
        <v>1265</v>
      </c>
      <c r="D1549" s="128">
        <v>62372.81535727992</v>
      </c>
      <c r="F1549" s="128">
        <v>701.3380069552769</v>
      </c>
      <c r="G1549" s="128">
        <v>350.297492616395</v>
      </c>
      <c r="H1549" s="128">
        <v>62372.81535727992</v>
      </c>
    </row>
    <row r="1551" spans="3:8" ht="12.75">
      <c r="C1551" s="150" t="s">
        <v>1266</v>
      </c>
      <c r="D1551" s="128">
        <v>1.089017295775862</v>
      </c>
      <c r="F1551" s="128">
        <v>2.395689178327163</v>
      </c>
      <c r="G1551" s="128">
        <v>1.4120154220345114</v>
      </c>
      <c r="H1551" s="128">
        <v>1.0941380833435652</v>
      </c>
    </row>
    <row r="1552" spans="1:10" ht="12.75">
      <c r="A1552" s="144" t="s">
        <v>1255</v>
      </c>
      <c r="C1552" s="145" t="s">
        <v>1256</v>
      </c>
      <c r="D1552" s="145" t="s">
        <v>1257</v>
      </c>
      <c r="F1552" s="145" t="s">
        <v>1258</v>
      </c>
      <c r="G1552" s="145" t="s">
        <v>1259</v>
      </c>
      <c r="H1552" s="145" t="s">
        <v>1260</v>
      </c>
      <c r="I1552" s="146" t="s">
        <v>1261</v>
      </c>
      <c r="J1552" s="145" t="s">
        <v>1262</v>
      </c>
    </row>
    <row r="1553" spans="1:8" ht="12.75">
      <c r="A1553" s="147" t="s">
        <v>1187</v>
      </c>
      <c r="C1553" s="148">
        <v>288.1579999998212</v>
      </c>
      <c r="D1553" s="128">
        <v>393786.66763305664</v>
      </c>
      <c r="F1553" s="128">
        <v>4660</v>
      </c>
      <c r="G1553" s="128">
        <v>3950</v>
      </c>
      <c r="H1553" s="149" t="s">
        <v>584</v>
      </c>
    </row>
    <row r="1555" spans="4:8" ht="12.75">
      <c r="D1555" s="128">
        <v>404901.4164714813</v>
      </c>
      <c r="F1555" s="128">
        <v>4660</v>
      </c>
      <c r="G1555" s="128">
        <v>3950</v>
      </c>
      <c r="H1555" s="149" t="s">
        <v>585</v>
      </c>
    </row>
    <row r="1557" spans="4:8" ht="12.75">
      <c r="D1557" s="128">
        <v>400803.22890377045</v>
      </c>
      <c r="F1557" s="128">
        <v>4660</v>
      </c>
      <c r="G1557" s="128">
        <v>3950</v>
      </c>
      <c r="H1557" s="149" t="s">
        <v>586</v>
      </c>
    </row>
    <row r="1559" spans="1:10" ht="12.75">
      <c r="A1559" s="144" t="s">
        <v>1263</v>
      </c>
      <c r="C1559" s="150" t="s">
        <v>1264</v>
      </c>
      <c r="D1559" s="128">
        <v>399830.4376694361</v>
      </c>
      <c r="F1559" s="128">
        <v>4660</v>
      </c>
      <c r="G1559" s="128">
        <v>3950</v>
      </c>
      <c r="H1559" s="128">
        <v>395530.9354570467</v>
      </c>
      <c r="I1559" s="128">
        <v>-0.0001</v>
      </c>
      <c r="J1559" s="128">
        <v>-0.0001</v>
      </c>
    </row>
    <row r="1560" spans="1:8" ht="12.75">
      <c r="A1560" s="127">
        <v>38392.86814814815</v>
      </c>
      <c r="C1560" s="150" t="s">
        <v>1265</v>
      </c>
      <c r="D1560" s="128">
        <v>5620.867595352088</v>
      </c>
      <c r="H1560" s="128">
        <v>5620.867595352088</v>
      </c>
    </row>
    <row r="1562" spans="3:8" ht="12.75">
      <c r="C1562" s="150" t="s">
        <v>1266</v>
      </c>
      <c r="D1562" s="128">
        <v>1.405812831087962</v>
      </c>
      <c r="F1562" s="128">
        <v>0</v>
      </c>
      <c r="G1562" s="128">
        <v>0</v>
      </c>
      <c r="H1562" s="128">
        <v>1.4210943042563853</v>
      </c>
    </row>
    <row r="1563" spans="1:10" ht="12.75">
      <c r="A1563" s="144" t="s">
        <v>1255</v>
      </c>
      <c r="C1563" s="145" t="s">
        <v>1256</v>
      </c>
      <c r="D1563" s="145" t="s">
        <v>1257</v>
      </c>
      <c r="F1563" s="145" t="s">
        <v>1258</v>
      </c>
      <c r="G1563" s="145" t="s">
        <v>1259</v>
      </c>
      <c r="H1563" s="145" t="s">
        <v>1260</v>
      </c>
      <c r="I1563" s="146" t="s">
        <v>1261</v>
      </c>
      <c r="J1563" s="145" t="s">
        <v>1262</v>
      </c>
    </row>
    <row r="1564" spans="1:8" ht="12.75">
      <c r="A1564" s="147" t="s">
        <v>1188</v>
      </c>
      <c r="C1564" s="148">
        <v>334.94100000010803</v>
      </c>
      <c r="D1564" s="128">
        <v>30251.40095502138</v>
      </c>
      <c r="F1564" s="128">
        <v>27300</v>
      </c>
      <c r="G1564" s="128">
        <v>27600</v>
      </c>
      <c r="H1564" s="149" t="s">
        <v>587</v>
      </c>
    </row>
    <row r="1566" spans="4:8" ht="12.75">
      <c r="D1566" s="128">
        <v>30466.434270828962</v>
      </c>
      <c r="F1566" s="128">
        <v>27500</v>
      </c>
      <c r="G1566" s="128">
        <v>27300</v>
      </c>
      <c r="H1566" s="149" t="s">
        <v>588</v>
      </c>
    </row>
    <row r="1568" spans="4:8" ht="12.75">
      <c r="D1568" s="128">
        <v>30158.858404636383</v>
      </c>
      <c r="F1568" s="128">
        <v>27400</v>
      </c>
      <c r="G1568" s="128">
        <v>27300</v>
      </c>
      <c r="H1568" s="149" t="s">
        <v>589</v>
      </c>
    </row>
    <row r="1570" spans="1:10" ht="12.75">
      <c r="A1570" s="144" t="s">
        <v>1263</v>
      </c>
      <c r="C1570" s="150" t="s">
        <v>1264</v>
      </c>
      <c r="D1570" s="128">
        <v>30292.231210162245</v>
      </c>
      <c r="F1570" s="128">
        <v>27400</v>
      </c>
      <c r="G1570" s="128">
        <v>27400</v>
      </c>
      <c r="H1570" s="128">
        <v>2892.231210162242</v>
      </c>
      <c r="I1570" s="128">
        <v>-0.0001</v>
      </c>
      <c r="J1570" s="128">
        <v>-0.0001</v>
      </c>
    </row>
    <row r="1571" spans="1:8" ht="12.75">
      <c r="A1571" s="127">
        <v>38392.86861111111</v>
      </c>
      <c r="C1571" s="150" t="s">
        <v>1265</v>
      </c>
      <c r="D1571" s="128">
        <v>157.80069919781</v>
      </c>
      <c r="F1571" s="128">
        <v>100</v>
      </c>
      <c r="G1571" s="128">
        <v>173.20508075688772</v>
      </c>
      <c r="H1571" s="128">
        <v>157.80069919781</v>
      </c>
    </row>
    <row r="1573" spans="3:8" ht="12.75">
      <c r="C1573" s="150" t="s">
        <v>1266</v>
      </c>
      <c r="D1573" s="128">
        <v>0.5209279504801615</v>
      </c>
      <c r="F1573" s="128">
        <v>0.36496350364963503</v>
      </c>
      <c r="G1573" s="128">
        <v>0.6321353312295173</v>
      </c>
      <c r="H1573" s="128">
        <v>5.456019513355507</v>
      </c>
    </row>
    <row r="1574" spans="1:10" ht="12.75">
      <c r="A1574" s="144" t="s">
        <v>1255</v>
      </c>
      <c r="C1574" s="145" t="s">
        <v>1256</v>
      </c>
      <c r="D1574" s="145" t="s">
        <v>1257</v>
      </c>
      <c r="F1574" s="145" t="s">
        <v>1258</v>
      </c>
      <c r="G1574" s="145" t="s">
        <v>1259</v>
      </c>
      <c r="H1574" s="145" t="s">
        <v>1260</v>
      </c>
      <c r="I1574" s="146" t="s">
        <v>1261</v>
      </c>
      <c r="J1574" s="145" t="s">
        <v>1262</v>
      </c>
    </row>
    <row r="1575" spans="1:8" ht="12.75">
      <c r="A1575" s="147" t="s">
        <v>1192</v>
      </c>
      <c r="C1575" s="148">
        <v>393.36599999992177</v>
      </c>
      <c r="D1575" s="128">
        <v>73890.67055654526</v>
      </c>
      <c r="F1575" s="128">
        <v>8000</v>
      </c>
      <c r="G1575" s="128">
        <v>7900</v>
      </c>
      <c r="H1575" s="149" t="s">
        <v>590</v>
      </c>
    </row>
    <row r="1577" spans="4:8" ht="12.75">
      <c r="D1577" s="128">
        <v>71615.75716090202</v>
      </c>
      <c r="F1577" s="128">
        <v>7900</v>
      </c>
      <c r="G1577" s="128">
        <v>7900</v>
      </c>
      <c r="H1577" s="149" t="s">
        <v>591</v>
      </c>
    </row>
    <row r="1579" spans="4:8" ht="12.75">
      <c r="D1579" s="128">
        <v>73024.39183819294</v>
      </c>
      <c r="F1579" s="128">
        <v>7900</v>
      </c>
      <c r="G1579" s="128">
        <v>7900</v>
      </c>
      <c r="H1579" s="149" t="s">
        <v>592</v>
      </c>
    </row>
    <row r="1581" spans="1:10" ht="12.75">
      <c r="A1581" s="144" t="s">
        <v>1263</v>
      </c>
      <c r="C1581" s="150" t="s">
        <v>1264</v>
      </c>
      <c r="D1581" s="128">
        <v>72843.60651854675</v>
      </c>
      <c r="F1581" s="128">
        <v>7933.333333333334</v>
      </c>
      <c r="G1581" s="128">
        <v>7900</v>
      </c>
      <c r="H1581" s="128">
        <v>64926.93985188007</v>
      </c>
      <c r="I1581" s="128">
        <v>-0.0001</v>
      </c>
      <c r="J1581" s="128">
        <v>-0.0001</v>
      </c>
    </row>
    <row r="1582" spans="1:8" ht="12.75">
      <c r="A1582" s="127">
        <v>38392.869097222225</v>
      </c>
      <c r="C1582" s="150" t="s">
        <v>1265</v>
      </c>
      <c r="D1582" s="128">
        <v>1148.1812741330773</v>
      </c>
      <c r="F1582" s="128">
        <v>57.73502691896257</v>
      </c>
      <c r="H1582" s="128">
        <v>1148.1812741330773</v>
      </c>
    </row>
    <row r="1584" spans="3:8" ht="12.75">
      <c r="C1584" s="150" t="s">
        <v>1266</v>
      </c>
      <c r="D1584" s="128">
        <v>1.5762279340750902</v>
      </c>
      <c r="F1584" s="128">
        <v>0.7277524401549903</v>
      </c>
      <c r="G1584" s="128">
        <v>0</v>
      </c>
      <c r="H1584" s="128">
        <v>1.768420438037678</v>
      </c>
    </row>
    <row r="1585" spans="1:10" ht="12.75">
      <c r="A1585" s="144" t="s">
        <v>1255</v>
      </c>
      <c r="C1585" s="145" t="s">
        <v>1256</v>
      </c>
      <c r="D1585" s="145" t="s">
        <v>1257</v>
      </c>
      <c r="F1585" s="145" t="s">
        <v>1258</v>
      </c>
      <c r="G1585" s="145" t="s">
        <v>1259</v>
      </c>
      <c r="H1585" s="145" t="s">
        <v>1260</v>
      </c>
      <c r="I1585" s="146" t="s">
        <v>1261</v>
      </c>
      <c r="J1585" s="145" t="s">
        <v>1262</v>
      </c>
    </row>
    <row r="1586" spans="1:8" ht="12.75">
      <c r="A1586" s="147" t="s">
        <v>1186</v>
      </c>
      <c r="C1586" s="148">
        <v>396.15199999976903</v>
      </c>
      <c r="D1586" s="128">
        <v>139854.55769753456</v>
      </c>
      <c r="F1586" s="128">
        <v>70300</v>
      </c>
      <c r="G1586" s="128">
        <v>70100</v>
      </c>
      <c r="H1586" s="149" t="s">
        <v>593</v>
      </c>
    </row>
    <row r="1588" spans="4:8" ht="12.75">
      <c r="D1588" s="128">
        <v>140697.84165358543</v>
      </c>
      <c r="F1588" s="128">
        <v>70400</v>
      </c>
      <c r="G1588" s="128">
        <v>70300</v>
      </c>
      <c r="H1588" s="149" t="s">
        <v>594</v>
      </c>
    </row>
    <row r="1590" spans="4:8" ht="12.75">
      <c r="D1590" s="128">
        <v>139667.98128008842</v>
      </c>
      <c r="F1590" s="128">
        <v>69900</v>
      </c>
      <c r="G1590" s="128">
        <v>69900</v>
      </c>
      <c r="H1590" s="149" t="s">
        <v>595</v>
      </c>
    </row>
    <row r="1592" spans="1:10" ht="12.75">
      <c r="A1592" s="144" t="s">
        <v>1263</v>
      </c>
      <c r="C1592" s="150" t="s">
        <v>1264</v>
      </c>
      <c r="D1592" s="128">
        <v>140073.46021040282</v>
      </c>
      <c r="F1592" s="128">
        <v>70200</v>
      </c>
      <c r="G1592" s="128">
        <v>70100</v>
      </c>
      <c r="H1592" s="128">
        <v>69922.92513311387</v>
      </c>
      <c r="I1592" s="128">
        <v>-0.0001</v>
      </c>
      <c r="J1592" s="128">
        <v>-0.0001</v>
      </c>
    </row>
    <row r="1593" spans="1:8" ht="12.75">
      <c r="A1593" s="127">
        <v>38392.86956018519</v>
      </c>
      <c r="C1593" s="150" t="s">
        <v>1265</v>
      </c>
      <c r="D1593" s="128">
        <v>548.7183520083224</v>
      </c>
      <c r="F1593" s="128">
        <v>264.575131106459</v>
      </c>
      <c r="G1593" s="128">
        <v>200</v>
      </c>
      <c r="H1593" s="128">
        <v>548.7183520083224</v>
      </c>
    </row>
    <row r="1595" spans="3:8" ht="12.75">
      <c r="C1595" s="150" t="s">
        <v>1266</v>
      </c>
      <c r="D1595" s="128">
        <v>0.3917361298736381</v>
      </c>
      <c r="F1595" s="128">
        <v>0.37688765114880207</v>
      </c>
      <c r="G1595" s="128">
        <v>0.28530670470756064</v>
      </c>
      <c r="H1595" s="128">
        <v>0.7847474214840338</v>
      </c>
    </row>
    <row r="1596" spans="1:10" ht="12.75">
      <c r="A1596" s="144" t="s">
        <v>1255</v>
      </c>
      <c r="C1596" s="145" t="s">
        <v>1256</v>
      </c>
      <c r="D1596" s="145" t="s">
        <v>1257</v>
      </c>
      <c r="F1596" s="145" t="s">
        <v>1258</v>
      </c>
      <c r="G1596" s="145" t="s">
        <v>1259</v>
      </c>
      <c r="H1596" s="145" t="s">
        <v>1260</v>
      </c>
      <c r="I1596" s="146" t="s">
        <v>1261</v>
      </c>
      <c r="J1596" s="145" t="s">
        <v>1262</v>
      </c>
    </row>
    <row r="1597" spans="1:8" ht="12.75">
      <c r="A1597" s="147" t="s">
        <v>1193</v>
      </c>
      <c r="C1597" s="148">
        <v>589.5920000001788</v>
      </c>
      <c r="D1597" s="128">
        <v>10380.911367490888</v>
      </c>
      <c r="F1597" s="128">
        <v>1950</v>
      </c>
      <c r="G1597" s="128">
        <v>2010</v>
      </c>
      <c r="H1597" s="149" t="s">
        <v>596</v>
      </c>
    </row>
    <row r="1599" spans="4:8" ht="12.75">
      <c r="D1599" s="128">
        <v>10134.960772767663</v>
      </c>
      <c r="F1599" s="128">
        <v>1960</v>
      </c>
      <c r="G1599" s="128">
        <v>2029.9999999981374</v>
      </c>
      <c r="H1599" s="149" t="s">
        <v>597</v>
      </c>
    </row>
    <row r="1601" spans="4:8" ht="12.75">
      <c r="D1601" s="128">
        <v>10575.646307975054</v>
      </c>
      <c r="F1601" s="128">
        <v>1940</v>
      </c>
      <c r="G1601" s="128">
        <v>2020.0000000018626</v>
      </c>
      <c r="H1601" s="149" t="s">
        <v>598</v>
      </c>
    </row>
    <row r="1603" spans="1:10" ht="12.75">
      <c r="A1603" s="144" t="s">
        <v>1263</v>
      </c>
      <c r="C1603" s="150" t="s">
        <v>1264</v>
      </c>
      <c r="D1603" s="128">
        <v>10363.839482744535</v>
      </c>
      <c r="F1603" s="128">
        <v>1950</v>
      </c>
      <c r="G1603" s="128">
        <v>2020</v>
      </c>
      <c r="H1603" s="128">
        <v>8371.839482744535</v>
      </c>
      <c r="I1603" s="128">
        <v>-0.0001</v>
      </c>
      <c r="J1603" s="128">
        <v>-0.0001</v>
      </c>
    </row>
    <row r="1604" spans="1:8" ht="12.75">
      <c r="A1604" s="127">
        <v>38392.87005787037</v>
      </c>
      <c r="C1604" s="150" t="s">
        <v>1265</v>
      </c>
      <c r="D1604" s="128">
        <v>220.8382262468034</v>
      </c>
      <c r="F1604" s="128">
        <v>10</v>
      </c>
      <c r="G1604" s="128">
        <v>9.999999999125798</v>
      </c>
      <c r="H1604" s="128">
        <v>220.8382262468034</v>
      </c>
    </row>
    <row r="1606" spans="3:8" ht="12.75">
      <c r="C1606" s="150" t="s">
        <v>1266</v>
      </c>
      <c r="D1606" s="128">
        <v>2.1308534024913457</v>
      </c>
      <c r="F1606" s="128">
        <v>0.5128205128205128</v>
      </c>
      <c r="G1606" s="128">
        <v>0.4950495049072178</v>
      </c>
      <c r="H1606" s="128">
        <v>2.637869809878463</v>
      </c>
    </row>
    <row r="1607" spans="1:10" ht="12.75">
      <c r="A1607" s="144" t="s">
        <v>1255</v>
      </c>
      <c r="C1607" s="145" t="s">
        <v>1256</v>
      </c>
      <c r="D1607" s="145" t="s">
        <v>1257</v>
      </c>
      <c r="F1607" s="145" t="s">
        <v>1258</v>
      </c>
      <c r="G1607" s="145" t="s">
        <v>1259</v>
      </c>
      <c r="H1607" s="145" t="s">
        <v>1260</v>
      </c>
      <c r="I1607" s="146" t="s">
        <v>1261</v>
      </c>
      <c r="J1607" s="145" t="s">
        <v>1262</v>
      </c>
    </row>
    <row r="1608" spans="1:8" ht="12.75">
      <c r="A1608" s="147" t="s">
        <v>1194</v>
      </c>
      <c r="C1608" s="148">
        <v>766.4900000002235</v>
      </c>
      <c r="D1608" s="128">
        <v>1809.0000000018626</v>
      </c>
      <c r="F1608" s="128">
        <v>1690</v>
      </c>
      <c r="G1608" s="128">
        <v>1642.0000000018626</v>
      </c>
      <c r="H1608" s="149" t="s">
        <v>599</v>
      </c>
    </row>
    <row r="1610" spans="4:8" ht="12.75">
      <c r="D1610" s="128">
        <v>1806.4116841424257</v>
      </c>
      <c r="F1610" s="128">
        <v>1586</v>
      </c>
      <c r="G1610" s="128">
        <v>1458</v>
      </c>
      <c r="H1610" s="149" t="s">
        <v>600</v>
      </c>
    </row>
    <row r="1612" spans="4:8" ht="12.75">
      <c r="D1612" s="128">
        <v>1949.7801138237119</v>
      </c>
      <c r="F1612" s="128">
        <v>1662</v>
      </c>
      <c r="G1612" s="128">
        <v>1626.9999999981374</v>
      </c>
      <c r="H1612" s="149" t="s">
        <v>601</v>
      </c>
    </row>
    <row r="1614" spans="1:10" ht="12.75">
      <c r="A1614" s="144" t="s">
        <v>1263</v>
      </c>
      <c r="C1614" s="150" t="s">
        <v>1264</v>
      </c>
      <c r="D1614" s="128">
        <v>1855.063932656</v>
      </c>
      <c r="F1614" s="128">
        <v>1646</v>
      </c>
      <c r="G1614" s="128">
        <v>1575.6666666666665</v>
      </c>
      <c r="H1614" s="128">
        <v>245.60295704624394</v>
      </c>
      <c r="I1614" s="128">
        <v>-0.0001</v>
      </c>
      <c r="J1614" s="128">
        <v>-0.0001</v>
      </c>
    </row>
    <row r="1615" spans="1:8" ht="12.75">
      <c r="A1615" s="127">
        <v>38392.87054398148</v>
      </c>
      <c r="C1615" s="150" t="s">
        <v>1265</v>
      </c>
      <c r="D1615" s="128">
        <v>82.03682755929908</v>
      </c>
      <c r="F1615" s="128">
        <v>53.81449618829484</v>
      </c>
      <c r="G1615" s="128">
        <v>102.17794934995098</v>
      </c>
      <c r="H1615" s="128">
        <v>82.03682755929908</v>
      </c>
    </row>
    <row r="1617" spans="3:8" ht="12.75">
      <c r="C1617" s="150" t="s">
        <v>1266</v>
      </c>
      <c r="D1617" s="128">
        <v>4.422318072986431</v>
      </c>
      <c r="F1617" s="128">
        <v>3.2694104610142665</v>
      </c>
      <c r="G1617" s="128">
        <v>6.484743982438187</v>
      </c>
      <c r="H1617" s="128">
        <v>33.40221491871232</v>
      </c>
    </row>
    <row r="1618" spans="1:16" ht="12.75">
      <c r="A1618" s="138" t="s">
        <v>1140</v>
      </c>
      <c r="B1618" s="133" t="s">
        <v>602</v>
      </c>
      <c r="D1618" s="138" t="s">
        <v>1141</v>
      </c>
      <c r="E1618" s="133" t="s">
        <v>1142</v>
      </c>
      <c r="F1618" s="134" t="s">
        <v>1284</v>
      </c>
      <c r="G1618" s="139" t="s">
        <v>1144</v>
      </c>
      <c r="H1618" s="140">
        <v>1</v>
      </c>
      <c r="I1618" s="141" t="s">
        <v>1145</v>
      </c>
      <c r="J1618" s="140">
        <v>14</v>
      </c>
      <c r="K1618" s="139" t="s">
        <v>1146</v>
      </c>
      <c r="L1618" s="142">
        <v>1</v>
      </c>
      <c r="M1618" s="139" t="s">
        <v>1147</v>
      </c>
      <c r="N1618" s="143">
        <v>1</v>
      </c>
      <c r="O1618" s="139" t="s">
        <v>1148</v>
      </c>
      <c r="P1618" s="143">
        <v>1</v>
      </c>
    </row>
    <row r="1620" spans="1:10" ht="12.75">
      <c r="A1620" s="144" t="s">
        <v>1255</v>
      </c>
      <c r="C1620" s="145" t="s">
        <v>1256</v>
      </c>
      <c r="D1620" s="145" t="s">
        <v>1257</v>
      </c>
      <c r="F1620" s="145" t="s">
        <v>1258</v>
      </c>
      <c r="G1620" s="145" t="s">
        <v>1259</v>
      </c>
      <c r="H1620" s="145" t="s">
        <v>1260</v>
      </c>
      <c r="I1620" s="146" t="s">
        <v>1261</v>
      </c>
      <c r="J1620" s="145" t="s">
        <v>1262</v>
      </c>
    </row>
    <row r="1621" spans="1:8" ht="12.75">
      <c r="A1621" s="147" t="s">
        <v>1171</v>
      </c>
      <c r="C1621" s="148">
        <v>178.2290000000503</v>
      </c>
      <c r="D1621" s="128">
        <v>218.5</v>
      </c>
      <c r="F1621" s="128">
        <v>215.00000000023283</v>
      </c>
      <c r="G1621" s="128">
        <v>171</v>
      </c>
      <c r="H1621" s="149" t="s">
        <v>603</v>
      </c>
    </row>
    <row r="1623" spans="4:8" ht="12.75">
      <c r="D1623" s="128">
        <v>202.00000000023283</v>
      </c>
      <c r="F1623" s="128">
        <v>186</v>
      </c>
      <c r="G1623" s="128">
        <v>198</v>
      </c>
      <c r="H1623" s="149" t="s">
        <v>604</v>
      </c>
    </row>
    <row r="1625" spans="4:8" ht="12.75">
      <c r="D1625" s="128">
        <v>218</v>
      </c>
      <c r="F1625" s="128">
        <v>227</v>
      </c>
      <c r="G1625" s="128">
        <v>205</v>
      </c>
      <c r="H1625" s="149" t="s">
        <v>605</v>
      </c>
    </row>
    <row r="1627" spans="1:8" ht="12.75">
      <c r="A1627" s="144" t="s">
        <v>1263</v>
      </c>
      <c r="C1627" s="150" t="s">
        <v>1264</v>
      </c>
      <c r="D1627" s="128">
        <v>212.83333333341096</v>
      </c>
      <c r="F1627" s="128">
        <v>209.33333333341096</v>
      </c>
      <c r="G1627" s="128">
        <v>191.33333333333331</v>
      </c>
      <c r="H1627" s="128">
        <v>14.896648044741875</v>
      </c>
    </row>
    <row r="1628" spans="1:8" ht="12.75">
      <c r="A1628" s="127">
        <v>38392.872824074075</v>
      </c>
      <c r="C1628" s="150" t="s">
        <v>1265</v>
      </c>
      <c r="D1628" s="128">
        <v>9.385272150067092</v>
      </c>
      <c r="F1628" s="128">
        <v>21.07921567171439</v>
      </c>
      <c r="G1628" s="128">
        <v>17.95364401266031</v>
      </c>
      <c r="H1628" s="128">
        <v>9.385272150067092</v>
      </c>
    </row>
    <row r="1630" spans="3:8" ht="12.75">
      <c r="C1630" s="150" t="s">
        <v>1266</v>
      </c>
      <c r="D1630" s="128">
        <v>4.409681511384653</v>
      </c>
      <c r="F1630" s="128">
        <v>10.069689015146453</v>
      </c>
      <c r="G1630" s="128">
        <v>9.383437637278908</v>
      </c>
      <c r="H1630" s="128">
        <v>63.00257696817806</v>
      </c>
    </row>
    <row r="1631" spans="1:10" ht="12.75">
      <c r="A1631" s="144" t="s">
        <v>1255</v>
      </c>
      <c r="C1631" s="145" t="s">
        <v>1256</v>
      </c>
      <c r="D1631" s="145" t="s">
        <v>1257</v>
      </c>
      <c r="F1631" s="145" t="s">
        <v>1258</v>
      </c>
      <c r="G1631" s="145" t="s">
        <v>1259</v>
      </c>
      <c r="H1631" s="145" t="s">
        <v>1260</v>
      </c>
      <c r="I1631" s="146" t="s">
        <v>1261</v>
      </c>
      <c r="J1631" s="145" t="s">
        <v>1262</v>
      </c>
    </row>
    <row r="1632" spans="1:8" ht="12.75">
      <c r="A1632" s="147" t="s">
        <v>1187</v>
      </c>
      <c r="C1632" s="148">
        <v>251.61100000003353</v>
      </c>
      <c r="D1632" s="128">
        <v>5093168.595222473</v>
      </c>
      <c r="F1632" s="128">
        <v>33100</v>
      </c>
      <c r="G1632" s="128">
        <v>26800</v>
      </c>
      <c r="H1632" s="149" t="s">
        <v>606</v>
      </c>
    </row>
    <row r="1634" spans="4:8" ht="12.75">
      <c r="D1634" s="128">
        <v>5068477.880393982</v>
      </c>
      <c r="F1634" s="128">
        <v>30900</v>
      </c>
      <c r="G1634" s="128">
        <v>26500</v>
      </c>
      <c r="H1634" s="149" t="s">
        <v>607</v>
      </c>
    </row>
    <row r="1636" spans="4:8" ht="12.75">
      <c r="D1636" s="128">
        <v>5204735.841369629</v>
      </c>
      <c r="F1636" s="128">
        <v>32500</v>
      </c>
      <c r="G1636" s="128">
        <v>26700</v>
      </c>
      <c r="H1636" s="149" t="s">
        <v>608</v>
      </c>
    </row>
    <row r="1638" spans="1:10" ht="12.75">
      <c r="A1638" s="144" t="s">
        <v>1263</v>
      </c>
      <c r="C1638" s="150" t="s">
        <v>1264</v>
      </c>
      <c r="D1638" s="128">
        <v>5122127.438995361</v>
      </c>
      <c r="F1638" s="128">
        <v>32166.666666666664</v>
      </c>
      <c r="G1638" s="128">
        <v>26666.666666666664</v>
      </c>
      <c r="H1638" s="128">
        <v>5092737.880762429</v>
      </c>
      <c r="I1638" s="128">
        <v>-0.0001</v>
      </c>
      <c r="J1638" s="128">
        <v>-0.0001</v>
      </c>
    </row>
    <row r="1639" spans="1:8" ht="12.75">
      <c r="A1639" s="127">
        <v>38392.87333333334</v>
      </c>
      <c r="C1639" s="150" t="s">
        <v>1265</v>
      </c>
      <c r="D1639" s="128">
        <v>72598.33990393077</v>
      </c>
      <c r="F1639" s="128">
        <v>1137.2481406154652</v>
      </c>
      <c r="G1639" s="128">
        <v>152.7525231651947</v>
      </c>
      <c r="H1639" s="128">
        <v>72598.33990393077</v>
      </c>
    </row>
    <row r="1641" spans="3:8" ht="12.75">
      <c r="C1641" s="150" t="s">
        <v>1266</v>
      </c>
      <c r="D1641" s="128">
        <v>1.417347396537443</v>
      </c>
      <c r="F1641" s="128">
        <v>3.5354864475092187</v>
      </c>
      <c r="G1641" s="128">
        <v>0.5728219618694803</v>
      </c>
      <c r="H1641" s="128">
        <v>1.4255267324510745</v>
      </c>
    </row>
    <row r="1642" spans="1:10" ht="12.75">
      <c r="A1642" s="144" t="s">
        <v>1255</v>
      </c>
      <c r="C1642" s="145" t="s">
        <v>1256</v>
      </c>
      <c r="D1642" s="145" t="s">
        <v>1257</v>
      </c>
      <c r="F1642" s="145" t="s">
        <v>1258</v>
      </c>
      <c r="G1642" s="145" t="s">
        <v>1259</v>
      </c>
      <c r="H1642" s="145" t="s">
        <v>1260</v>
      </c>
      <c r="I1642" s="146" t="s">
        <v>1261</v>
      </c>
      <c r="J1642" s="145" t="s">
        <v>1262</v>
      </c>
    </row>
    <row r="1643" spans="1:8" ht="12.75">
      <c r="A1643" s="147" t="s">
        <v>1190</v>
      </c>
      <c r="C1643" s="148">
        <v>257.6099999998696</v>
      </c>
      <c r="D1643" s="128">
        <v>237945.6977789402</v>
      </c>
      <c r="F1643" s="128">
        <v>11752.5</v>
      </c>
      <c r="G1643" s="128">
        <v>10152.5</v>
      </c>
      <c r="H1643" s="149" t="s">
        <v>609</v>
      </c>
    </row>
    <row r="1645" spans="4:8" ht="12.75">
      <c r="D1645" s="128">
        <v>244888.6548936367</v>
      </c>
      <c r="F1645" s="128">
        <v>11640</v>
      </c>
      <c r="G1645" s="128">
        <v>10202.5</v>
      </c>
      <c r="H1645" s="149" t="s">
        <v>610</v>
      </c>
    </row>
    <row r="1647" spans="4:8" ht="12.75">
      <c r="D1647" s="128">
        <v>241620.3993346691</v>
      </c>
      <c r="F1647" s="128">
        <v>11490</v>
      </c>
      <c r="G1647" s="128">
        <v>9960</v>
      </c>
      <c r="H1647" s="149" t="s">
        <v>611</v>
      </c>
    </row>
    <row r="1649" spans="1:10" ht="12.75">
      <c r="A1649" s="144" t="s">
        <v>1263</v>
      </c>
      <c r="C1649" s="150" t="s">
        <v>1264</v>
      </c>
      <c r="D1649" s="128">
        <v>241484.91733574867</v>
      </c>
      <c r="F1649" s="128">
        <v>11627.5</v>
      </c>
      <c r="G1649" s="128">
        <v>10105</v>
      </c>
      <c r="H1649" s="128">
        <v>230618.66733574867</v>
      </c>
      <c r="I1649" s="128">
        <v>-0.0001</v>
      </c>
      <c r="J1649" s="128">
        <v>-0.0001</v>
      </c>
    </row>
    <row r="1650" spans="1:8" ht="12.75">
      <c r="A1650" s="127">
        <v>38392.87398148148</v>
      </c>
      <c r="C1650" s="150" t="s">
        <v>1265</v>
      </c>
      <c r="D1650" s="128">
        <v>3473.4607962612827</v>
      </c>
      <c r="F1650" s="128">
        <v>131.69567191065923</v>
      </c>
      <c r="G1650" s="128">
        <v>128.03808027301878</v>
      </c>
      <c r="H1650" s="128">
        <v>3473.4607962612827</v>
      </c>
    </row>
    <row r="1652" spans="3:8" ht="12.75">
      <c r="C1652" s="150" t="s">
        <v>1266</v>
      </c>
      <c r="D1652" s="128">
        <v>1.4383758764660046</v>
      </c>
      <c r="F1652" s="128">
        <v>1.1326224202163768</v>
      </c>
      <c r="G1652" s="128">
        <v>1.267076499485589</v>
      </c>
      <c r="H1652" s="128">
        <v>1.5061490192398028</v>
      </c>
    </row>
    <row r="1653" spans="1:10" ht="12.75">
      <c r="A1653" s="144" t="s">
        <v>1255</v>
      </c>
      <c r="C1653" s="145" t="s">
        <v>1256</v>
      </c>
      <c r="D1653" s="145" t="s">
        <v>1257</v>
      </c>
      <c r="F1653" s="145" t="s">
        <v>1258</v>
      </c>
      <c r="G1653" s="145" t="s">
        <v>1259</v>
      </c>
      <c r="H1653" s="145" t="s">
        <v>1260</v>
      </c>
      <c r="I1653" s="146" t="s">
        <v>1261</v>
      </c>
      <c r="J1653" s="145" t="s">
        <v>1262</v>
      </c>
    </row>
    <row r="1654" spans="1:8" ht="12.75">
      <c r="A1654" s="147" t="s">
        <v>1189</v>
      </c>
      <c r="C1654" s="148">
        <v>259.9399999999441</v>
      </c>
      <c r="D1654" s="128">
        <v>2128420.448497772</v>
      </c>
      <c r="F1654" s="128">
        <v>21150</v>
      </c>
      <c r="G1654" s="128">
        <v>20875</v>
      </c>
      <c r="H1654" s="149" t="s">
        <v>612</v>
      </c>
    </row>
    <row r="1656" spans="4:8" ht="12.75">
      <c r="D1656" s="128">
        <v>2142630.941005707</v>
      </c>
      <c r="F1656" s="128">
        <v>21125</v>
      </c>
      <c r="G1656" s="128">
        <v>20675</v>
      </c>
      <c r="H1656" s="149" t="s">
        <v>613</v>
      </c>
    </row>
    <row r="1658" spans="4:8" ht="12.75">
      <c r="D1658" s="128">
        <v>2200606.957473755</v>
      </c>
      <c r="F1658" s="128">
        <v>21125</v>
      </c>
      <c r="G1658" s="128">
        <v>20500</v>
      </c>
      <c r="H1658" s="149" t="s">
        <v>614</v>
      </c>
    </row>
    <row r="1660" spans="1:10" ht="12.75">
      <c r="A1660" s="144" t="s">
        <v>1263</v>
      </c>
      <c r="C1660" s="150" t="s">
        <v>1264</v>
      </c>
      <c r="D1660" s="128">
        <v>2157219.448992411</v>
      </c>
      <c r="F1660" s="128">
        <v>21133.333333333336</v>
      </c>
      <c r="G1660" s="128">
        <v>20683.333333333332</v>
      </c>
      <c r="H1660" s="128">
        <v>2136335.738300587</v>
      </c>
      <c r="I1660" s="128">
        <v>-0.0001</v>
      </c>
      <c r="J1660" s="128">
        <v>-0.0001</v>
      </c>
    </row>
    <row r="1661" spans="1:8" ht="12.75">
      <c r="A1661" s="127">
        <v>38392.87465277778</v>
      </c>
      <c r="C1661" s="150" t="s">
        <v>1265</v>
      </c>
      <c r="D1661" s="128">
        <v>38240.5732631477</v>
      </c>
      <c r="F1661" s="128">
        <v>14.433756729740642</v>
      </c>
      <c r="G1661" s="128">
        <v>187.6388374866284</v>
      </c>
      <c r="H1661" s="128">
        <v>38240.5732631477</v>
      </c>
    </row>
    <row r="1663" spans="3:8" ht="12.75">
      <c r="C1663" s="150" t="s">
        <v>1266</v>
      </c>
      <c r="D1663" s="128">
        <v>1.7726788658895607</v>
      </c>
      <c r="F1663" s="128">
        <v>0.06829853342148567</v>
      </c>
      <c r="G1663" s="128">
        <v>0.9071982473164956</v>
      </c>
      <c r="H1663" s="128">
        <v>1.7900076555180098</v>
      </c>
    </row>
    <row r="1664" spans="1:10" ht="12.75">
      <c r="A1664" s="144" t="s">
        <v>1255</v>
      </c>
      <c r="C1664" s="145" t="s">
        <v>1256</v>
      </c>
      <c r="D1664" s="145" t="s">
        <v>1257</v>
      </c>
      <c r="F1664" s="145" t="s">
        <v>1258</v>
      </c>
      <c r="G1664" s="145" t="s">
        <v>1259</v>
      </c>
      <c r="H1664" s="145" t="s">
        <v>1260</v>
      </c>
      <c r="I1664" s="146" t="s">
        <v>1261</v>
      </c>
      <c r="J1664" s="145" t="s">
        <v>1262</v>
      </c>
    </row>
    <row r="1665" spans="1:8" ht="12.75">
      <c r="A1665" s="147" t="s">
        <v>1191</v>
      </c>
      <c r="C1665" s="148">
        <v>285.2129999999888</v>
      </c>
      <c r="D1665" s="128">
        <v>990876.330737114</v>
      </c>
      <c r="F1665" s="128">
        <v>12700</v>
      </c>
      <c r="G1665" s="128">
        <v>12800</v>
      </c>
      <c r="H1665" s="149" t="s">
        <v>615</v>
      </c>
    </row>
    <row r="1667" spans="4:8" ht="12.75">
      <c r="D1667" s="128">
        <v>1038546.3367948532</v>
      </c>
      <c r="F1667" s="128">
        <v>13250</v>
      </c>
      <c r="G1667" s="128">
        <v>12775</v>
      </c>
      <c r="H1667" s="149" t="s">
        <v>616</v>
      </c>
    </row>
    <row r="1669" spans="4:8" ht="12.75">
      <c r="D1669" s="128">
        <v>1073298.7041110992</v>
      </c>
      <c r="F1669" s="128">
        <v>13275</v>
      </c>
      <c r="G1669" s="128">
        <v>12575</v>
      </c>
      <c r="H1669" s="149" t="s">
        <v>617</v>
      </c>
    </row>
    <row r="1671" spans="1:10" ht="12.75">
      <c r="A1671" s="144" t="s">
        <v>1263</v>
      </c>
      <c r="C1671" s="150" t="s">
        <v>1264</v>
      </c>
      <c r="D1671" s="128">
        <v>1034240.4572143555</v>
      </c>
      <c r="F1671" s="128">
        <v>13075</v>
      </c>
      <c r="G1671" s="128">
        <v>12716.666666666668</v>
      </c>
      <c r="H1671" s="128">
        <v>1021363.5637352141</v>
      </c>
      <c r="I1671" s="128">
        <v>-0.0001</v>
      </c>
      <c r="J1671" s="128">
        <v>-0.0001</v>
      </c>
    </row>
    <row r="1672" spans="1:8" ht="12.75">
      <c r="A1672" s="127">
        <v>38392.87532407408</v>
      </c>
      <c r="C1672" s="150" t="s">
        <v>1265</v>
      </c>
      <c r="D1672" s="128">
        <v>41379.55240660839</v>
      </c>
      <c r="F1672" s="128">
        <v>325</v>
      </c>
      <c r="G1672" s="128">
        <v>123.32207155790618</v>
      </c>
      <c r="H1672" s="128">
        <v>41379.55240660839</v>
      </c>
    </row>
    <row r="1674" spans="3:8" ht="12.75">
      <c r="C1674" s="150" t="s">
        <v>1266</v>
      </c>
      <c r="D1674" s="128">
        <v>4.000960523054854</v>
      </c>
      <c r="F1674" s="128">
        <v>2.48565965583174</v>
      </c>
      <c r="G1674" s="128">
        <v>0.9697672730634824</v>
      </c>
      <c r="H1674" s="128">
        <v>4.051402837915996</v>
      </c>
    </row>
    <row r="1675" spans="1:10" ht="12.75">
      <c r="A1675" s="144" t="s">
        <v>1255</v>
      </c>
      <c r="C1675" s="145" t="s">
        <v>1256</v>
      </c>
      <c r="D1675" s="145" t="s">
        <v>1257</v>
      </c>
      <c r="F1675" s="145" t="s">
        <v>1258</v>
      </c>
      <c r="G1675" s="145" t="s">
        <v>1259</v>
      </c>
      <c r="H1675" s="145" t="s">
        <v>1260</v>
      </c>
      <c r="I1675" s="146" t="s">
        <v>1261</v>
      </c>
      <c r="J1675" s="145" t="s">
        <v>1262</v>
      </c>
    </row>
    <row r="1676" spans="1:8" ht="12.75">
      <c r="A1676" s="147" t="s">
        <v>1187</v>
      </c>
      <c r="C1676" s="148">
        <v>288.1579999998212</v>
      </c>
      <c r="D1676" s="128">
        <v>522767.4204797745</v>
      </c>
      <c r="F1676" s="128">
        <v>4730</v>
      </c>
      <c r="G1676" s="128">
        <v>4040.0000000037253</v>
      </c>
      <c r="H1676" s="149" t="s">
        <v>618</v>
      </c>
    </row>
    <row r="1678" spans="4:8" ht="12.75">
      <c r="D1678" s="128">
        <v>515815.57277202606</v>
      </c>
      <c r="F1678" s="128">
        <v>4730</v>
      </c>
      <c r="G1678" s="128">
        <v>4040.0000000037253</v>
      </c>
      <c r="H1678" s="149" t="s">
        <v>619</v>
      </c>
    </row>
    <row r="1680" spans="4:8" ht="12.75">
      <c r="D1680" s="128">
        <v>528825.8618068695</v>
      </c>
      <c r="F1680" s="128">
        <v>4730</v>
      </c>
      <c r="G1680" s="128">
        <v>4040.0000000037253</v>
      </c>
      <c r="H1680" s="149" t="s">
        <v>620</v>
      </c>
    </row>
    <row r="1682" spans="1:10" ht="12.75">
      <c r="A1682" s="144" t="s">
        <v>1263</v>
      </c>
      <c r="C1682" s="150" t="s">
        <v>1264</v>
      </c>
      <c r="D1682" s="128">
        <v>522469.61835289</v>
      </c>
      <c r="F1682" s="128">
        <v>4730</v>
      </c>
      <c r="G1682" s="128">
        <v>4040.0000000037253</v>
      </c>
      <c r="H1682" s="128">
        <v>518089.96127324214</v>
      </c>
      <c r="I1682" s="128">
        <v>-0.0001</v>
      </c>
      <c r="J1682" s="128">
        <v>-0.0001</v>
      </c>
    </row>
    <row r="1683" spans="1:8" ht="12.75">
      <c r="A1683" s="127">
        <v>38392.875752314816</v>
      </c>
      <c r="C1683" s="150" t="s">
        <v>1265</v>
      </c>
      <c r="D1683" s="128">
        <v>6510.254969857331</v>
      </c>
      <c r="G1683" s="128">
        <v>5.638186222554939E-05</v>
      </c>
      <c r="H1683" s="128">
        <v>6510.254969857331</v>
      </c>
    </row>
    <row r="1685" spans="3:8" ht="12.75">
      <c r="C1685" s="150" t="s">
        <v>1266</v>
      </c>
      <c r="D1685" s="128">
        <v>1.2460542663478147</v>
      </c>
      <c r="F1685" s="128">
        <v>0</v>
      </c>
      <c r="G1685" s="128">
        <v>1.395590649145975E-06</v>
      </c>
      <c r="H1685" s="128">
        <v>1.2565877466256874</v>
      </c>
    </row>
    <row r="1686" spans="1:10" ht="12.75">
      <c r="A1686" s="144" t="s">
        <v>1255</v>
      </c>
      <c r="C1686" s="145" t="s">
        <v>1256</v>
      </c>
      <c r="D1686" s="145" t="s">
        <v>1257</v>
      </c>
      <c r="F1686" s="145" t="s">
        <v>1258</v>
      </c>
      <c r="G1686" s="145" t="s">
        <v>1259</v>
      </c>
      <c r="H1686" s="145" t="s">
        <v>1260</v>
      </c>
      <c r="I1686" s="146" t="s">
        <v>1261</v>
      </c>
      <c r="J1686" s="145" t="s">
        <v>1262</v>
      </c>
    </row>
    <row r="1687" spans="1:8" ht="12.75">
      <c r="A1687" s="147" t="s">
        <v>1188</v>
      </c>
      <c r="C1687" s="148">
        <v>334.94100000010803</v>
      </c>
      <c r="D1687" s="128">
        <v>198732.13993406296</v>
      </c>
      <c r="F1687" s="128">
        <v>27900</v>
      </c>
      <c r="G1687" s="128">
        <v>37300</v>
      </c>
      <c r="H1687" s="149" t="s">
        <v>621</v>
      </c>
    </row>
    <row r="1689" spans="4:8" ht="12.75">
      <c r="D1689" s="128">
        <v>180150</v>
      </c>
      <c r="F1689" s="128">
        <v>28200</v>
      </c>
      <c r="G1689" s="128">
        <v>38100</v>
      </c>
      <c r="H1689" s="149" t="s">
        <v>622</v>
      </c>
    </row>
    <row r="1691" spans="4:8" ht="12.75">
      <c r="D1691" s="128">
        <v>189069.69252443314</v>
      </c>
      <c r="F1691" s="128">
        <v>28200</v>
      </c>
      <c r="G1691" s="128">
        <v>37500</v>
      </c>
      <c r="H1691" s="149" t="s">
        <v>623</v>
      </c>
    </row>
    <row r="1693" spans="1:10" ht="12.75">
      <c r="A1693" s="144" t="s">
        <v>1263</v>
      </c>
      <c r="C1693" s="150" t="s">
        <v>1264</v>
      </c>
      <c r="D1693" s="128">
        <v>189317.27748616535</v>
      </c>
      <c r="F1693" s="128">
        <v>28100</v>
      </c>
      <c r="G1693" s="128">
        <v>37633.333333333336</v>
      </c>
      <c r="H1693" s="128">
        <v>154647.0072158951</v>
      </c>
      <c r="I1693" s="128">
        <v>-0.0001</v>
      </c>
      <c r="J1693" s="128">
        <v>-0.0001</v>
      </c>
    </row>
    <row r="1694" spans="1:8" ht="12.75">
      <c r="A1694" s="127">
        <v>38392.876226851855</v>
      </c>
      <c r="C1694" s="150" t="s">
        <v>1265</v>
      </c>
      <c r="D1694" s="128">
        <v>9293.543719552465</v>
      </c>
      <c r="F1694" s="128">
        <v>173.20508075688772</v>
      </c>
      <c r="G1694" s="128">
        <v>416.33319989322655</v>
      </c>
      <c r="H1694" s="128">
        <v>9293.543719552465</v>
      </c>
    </row>
    <row r="1696" spans="3:8" ht="12.75">
      <c r="C1696" s="150" t="s">
        <v>1266</v>
      </c>
      <c r="D1696" s="128">
        <v>4.908978114916959</v>
      </c>
      <c r="F1696" s="128">
        <v>0.6163881877469314</v>
      </c>
      <c r="G1696" s="128">
        <v>1.1062883965276171</v>
      </c>
      <c r="H1696" s="128">
        <v>6.009520576481769</v>
      </c>
    </row>
    <row r="1697" spans="1:10" ht="12.75">
      <c r="A1697" s="144" t="s">
        <v>1255</v>
      </c>
      <c r="C1697" s="145" t="s">
        <v>1256</v>
      </c>
      <c r="D1697" s="145" t="s">
        <v>1257</v>
      </c>
      <c r="F1697" s="145" t="s">
        <v>1258</v>
      </c>
      <c r="G1697" s="145" t="s">
        <v>1259</v>
      </c>
      <c r="H1697" s="145" t="s">
        <v>1260</v>
      </c>
      <c r="I1697" s="146" t="s">
        <v>1261</v>
      </c>
      <c r="J1697" s="145" t="s">
        <v>1262</v>
      </c>
    </row>
    <row r="1698" spans="1:8" ht="12.75">
      <c r="A1698" s="147" t="s">
        <v>1192</v>
      </c>
      <c r="C1698" s="148">
        <v>393.36599999992177</v>
      </c>
      <c r="D1698" s="128">
        <v>4877688.470481873</v>
      </c>
      <c r="F1698" s="128">
        <v>19400</v>
      </c>
      <c r="G1698" s="128">
        <v>16800</v>
      </c>
      <c r="H1698" s="149" t="s">
        <v>624</v>
      </c>
    </row>
    <row r="1700" spans="4:8" ht="12.75">
      <c r="D1700" s="128">
        <v>4895912.906555176</v>
      </c>
      <c r="F1700" s="128">
        <v>17700</v>
      </c>
      <c r="G1700" s="128">
        <v>16300</v>
      </c>
      <c r="H1700" s="149" t="s">
        <v>625</v>
      </c>
    </row>
    <row r="1702" spans="4:8" ht="12.75">
      <c r="D1702" s="128">
        <v>5052840.733291626</v>
      </c>
      <c r="F1702" s="128">
        <v>17800</v>
      </c>
      <c r="G1702" s="128">
        <v>15200</v>
      </c>
      <c r="H1702" s="149" t="s">
        <v>626</v>
      </c>
    </row>
    <row r="1704" spans="1:10" ht="12.75">
      <c r="A1704" s="144" t="s">
        <v>1263</v>
      </c>
      <c r="C1704" s="150" t="s">
        <v>1264</v>
      </c>
      <c r="D1704" s="128">
        <v>4942147.370109558</v>
      </c>
      <c r="F1704" s="128">
        <v>18300</v>
      </c>
      <c r="G1704" s="128">
        <v>16100</v>
      </c>
      <c r="H1704" s="128">
        <v>4924947.370109558</v>
      </c>
      <c r="I1704" s="128">
        <v>-0.0001</v>
      </c>
      <c r="J1704" s="128">
        <v>-0.0001</v>
      </c>
    </row>
    <row r="1705" spans="1:8" ht="12.75">
      <c r="A1705" s="127">
        <v>38392.87670138889</v>
      </c>
      <c r="C1705" s="150" t="s">
        <v>1265</v>
      </c>
      <c r="D1705" s="128">
        <v>96295.36856446766</v>
      </c>
      <c r="F1705" s="128">
        <v>953.9392014169456</v>
      </c>
      <c r="G1705" s="128">
        <v>818.5352771872449</v>
      </c>
      <c r="H1705" s="128">
        <v>96295.36856446766</v>
      </c>
    </row>
    <row r="1707" spans="3:8" ht="12.75">
      <c r="C1707" s="150" t="s">
        <v>1266</v>
      </c>
      <c r="D1707" s="128">
        <v>1.9484519856058637</v>
      </c>
      <c r="F1707" s="128">
        <v>5.212782521404074</v>
      </c>
      <c r="G1707" s="128">
        <v>5.084070044641273</v>
      </c>
      <c r="H1707" s="128">
        <v>1.9552568043448049</v>
      </c>
    </row>
    <row r="1708" spans="1:10" ht="12.75">
      <c r="A1708" s="144" t="s">
        <v>1255</v>
      </c>
      <c r="C1708" s="145" t="s">
        <v>1256</v>
      </c>
      <c r="D1708" s="145" t="s">
        <v>1257</v>
      </c>
      <c r="F1708" s="145" t="s">
        <v>1258</v>
      </c>
      <c r="G1708" s="145" t="s">
        <v>1259</v>
      </c>
      <c r="H1708" s="145" t="s">
        <v>1260</v>
      </c>
      <c r="I1708" s="146" t="s">
        <v>1261</v>
      </c>
      <c r="J1708" s="145" t="s">
        <v>1262</v>
      </c>
    </row>
    <row r="1709" spans="1:8" ht="12.75">
      <c r="A1709" s="147" t="s">
        <v>1186</v>
      </c>
      <c r="C1709" s="148">
        <v>396.15199999976903</v>
      </c>
      <c r="D1709" s="128">
        <v>6387439.042602539</v>
      </c>
      <c r="F1709" s="128">
        <v>102400</v>
      </c>
      <c r="G1709" s="128">
        <v>96600</v>
      </c>
      <c r="H1709" s="149" t="s">
        <v>627</v>
      </c>
    </row>
    <row r="1711" spans="4:8" ht="12.75">
      <c r="D1711" s="128">
        <v>6460083.841384888</v>
      </c>
      <c r="F1711" s="128">
        <v>102300</v>
      </c>
      <c r="G1711" s="128">
        <v>98700</v>
      </c>
      <c r="H1711" s="149" t="s">
        <v>628</v>
      </c>
    </row>
    <row r="1713" spans="4:8" ht="12.75">
      <c r="D1713" s="128">
        <v>6735515.878425598</v>
      </c>
      <c r="F1713" s="128">
        <v>95400</v>
      </c>
      <c r="G1713" s="128">
        <v>95200</v>
      </c>
      <c r="H1713" s="149" t="s">
        <v>629</v>
      </c>
    </row>
    <row r="1715" spans="1:10" ht="12.75">
      <c r="A1715" s="144" t="s">
        <v>1263</v>
      </c>
      <c r="C1715" s="150" t="s">
        <v>1264</v>
      </c>
      <c r="D1715" s="128">
        <v>6527679.587471008</v>
      </c>
      <c r="F1715" s="128">
        <v>100033.33333333334</v>
      </c>
      <c r="G1715" s="128">
        <v>96833.33333333334</v>
      </c>
      <c r="H1715" s="128">
        <v>6429229.131664429</v>
      </c>
      <c r="I1715" s="128">
        <v>-0.0001</v>
      </c>
      <c r="J1715" s="128">
        <v>-0.0001</v>
      </c>
    </row>
    <row r="1716" spans="1:8" ht="12.75">
      <c r="A1716" s="127">
        <v>38392.877175925925</v>
      </c>
      <c r="C1716" s="150" t="s">
        <v>1265</v>
      </c>
      <c r="D1716" s="128">
        <v>183619.87794313917</v>
      </c>
      <c r="F1716" s="128">
        <v>4012.8958787057177</v>
      </c>
      <c r="G1716" s="128">
        <v>1761.6280348965083</v>
      </c>
      <c r="H1716" s="128">
        <v>183619.87794313917</v>
      </c>
    </row>
    <row r="1718" spans="3:8" ht="12.75">
      <c r="C1718" s="150" t="s">
        <v>1266</v>
      </c>
      <c r="D1718" s="128">
        <v>2.812942569907575</v>
      </c>
      <c r="F1718" s="128">
        <v>4.0115586924748925</v>
      </c>
      <c r="G1718" s="128">
        <v>1.8192372133182528</v>
      </c>
      <c r="H1718" s="128">
        <v>2.856017015147239</v>
      </c>
    </row>
    <row r="1719" spans="1:10" ht="12.75">
      <c r="A1719" s="144" t="s">
        <v>1255</v>
      </c>
      <c r="C1719" s="145" t="s">
        <v>1256</v>
      </c>
      <c r="D1719" s="145" t="s">
        <v>1257</v>
      </c>
      <c r="F1719" s="145" t="s">
        <v>1258</v>
      </c>
      <c r="G1719" s="145" t="s">
        <v>1259</v>
      </c>
      <c r="H1719" s="145" t="s">
        <v>1260</v>
      </c>
      <c r="I1719" s="146" t="s">
        <v>1261</v>
      </c>
      <c r="J1719" s="145" t="s">
        <v>1262</v>
      </c>
    </row>
    <row r="1720" spans="1:8" ht="12.75">
      <c r="A1720" s="147" t="s">
        <v>1193</v>
      </c>
      <c r="C1720" s="148">
        <v>589.5920000001788</v>
      </c>
      <c r="D1720" s="128">
        <v>591647.9197483063</v>
      </c>
      <c r="F1720" s="128">
        <v>4340</v>
      </c>
      <c r="G1720" s="128">
        <v>6200</v>
      </c>
      <c r="H1720" s="149" t="s">
        <v>630</v>
      </c>
    </row>
    <row r="1722" spans="4:8" ht="12.75">
      <c r="D1722" s="128">
        <v>597819.0995445251</v>
      </c>
      <c r="F1722" s="128">
        <v>4430</v>
      </c>
      <c r="G1722" s="128">
        <v>6500</v>
      </c>
      <c r="H1722" s="149" t="s">
        <v>631</v>
      </c>
    </row>
    <row r="1724" spans="4:8" ht="12.75">
      <c r="D1724" s="128">
        <v>608250.5200433731</v>
      </c>
      <c r="F1724" s="128">
        <v>4380</v>
      </c>
      <c r="G1724" s="128">
        <v>6260</v>
      </c>
      <c r="H1724" s="149" t="s">
        <v>632</v>
      </c>
    </row>
    <row r="1726" spans="1:10" ht="12.75">
      <c r="A1726" s="144" t="s">
        <v>1263</v>
      </c>
      <c r="C1726" s="150" t="s">
        <v>1264</v>
      </c>
      <c r="D1726" s="128">
        <v>599239.1797787348</v>
      </c>
      <c r="F1726" s="128">
        <v>4383.333333333333</v>
      </c>
      <c r="G1726" s="128">
        <v>6320</v>
      </c>
      <c r="H1726" s="128">
        <v>593693.8464454015</v>
      </c>
      <c r="I1726" s="128">
        <v>-0.0001</v>
      </c>
      <c r="J1726" s="128">
        <v>-0.0001</v>
      </c>
    </row>
    <row r="1727" spans="1:8" ht="12.75">
      <c r="A1727" s="127">
        <v>38392.87766203703</v>
      </c>
      <c r="C1727" s="150" t="s">
        <v>1265</v>
      </c>
      <c r="D1727" s="128">
        <v>8391.904136918462</v>
      </c>
      <c r="F1727" s="128">
        <v>45.09249752822894</v>
      </c>
      <c r="G1727" s="128">
        <v>158.74507866387543</v>
      </c>
      <c r="H1727" s="128">
        <v>8391.904136918462</v>
      </c>
    </row>
    <row r="1729" spans="3:8" ht="12.75">
      <c r="C1729" s="150" t="s">
        <v>1266</v>
      </c>
      <c r="D1729" s="128">
        <v>1.4004264774571513</v>
      </c>
      <c r="F1729" s="128">
        <v>1.028726179351231</v>
      </c>
      <c r="G1729" s="128">
        <v>2.511789219365118</v>
      </c>
      <c r="H1729" s="128">
        <v>1.4135070099114144</v>
      </c>
    </row>
    <row r="1730" spans="1:10" ht="12.75">
      <c r="A1730" s="144" t="s">
        <v>1255</v>
      </c>
      <c r="C1730" s="145" t="s">
        <v>1256</v>
      </c>
      <c r="D1730" s="145" t="s">
        <v>1257</v>
      </c>
      <c r="F1730" s="145" t="s">
        <v>1258</v>
      </c>
      <c r="G1730" s="145" t="s">
        <v>1259</v>
      </c>
      <c r="H1730" s="145" t="s">
        <v>1260</v>
      </c>
      <c r="I1730" s="146" t="s">
        <v>1261</v>
      </c>
      <c r="J1730" s="145" t="s">
        <v>1262</v>
      </c>
    </row>
    <row r="1731" spans="1:8" ht="12.75">
      <c r="A1731" s="147" t="s">
        <v>1194</v>
      </c>
      <c r="C1731" s="148">
        <v>766.4900000002235</v>
      </c>
      <c r="D1731" s="128">
        <v>3421.8768277168274</v>
      </c>
      <c r="F1731" s="128">
        <v>1604</v>
      </c>
      <c r="G1731" s="128">
        <v>1665</v>
      </c>
      <c r="H1731" s="149" t="s">
        <v>633</v>
      </c>
    </row>
    <row r="1733" spans="4:8" ht="12.75">
      <c r="D1733" s="128">
        <v>3385.500389583409</v>
      </c>
      <c r="F1733" s="128">
        <v>1645.0000000018626</v>
      </c>
      <c r="G1733" s="128">
        <v>1657</v>
      </c>
      <c r="H1733" s="149" t="s">
        <v>634</v>
      </c>
    </row>
    <row r="1735" spans="4:8" ht="12.75">
      <c r="D1735" s="128">
        <v>3488.1876191571355</v>
      </c>
      <c r="F1735" s="128">
        <v>1603</v>
      </c>
      <c r="G1735" s="128">
        <v>1564</v>
      </c>
      <c r="H1735" s="149" t="s">
        <v>635</v>
      </c>
    </row>
    <row r="1737" spans="1:10" ht="12.75">
      <c r="A1737" s="144" t="s">
        <v>1263</v>
      </c>
      <c r="C1737" s="150" t="s">
        <v>1264</v>
      </c>
      <c r="D1737" s="128">
        <v>3431.8549454857903</v>
      </c>
      <c r="F1737" s="128">
        <v>1617.3333333339542</v>
      </c>
      <c r="G1737" s="128">
        <v>1628.6666666666665</v>
      </c>
      <c r="H1737" s="128">
        <v>1808.63380727411</v>
      </c>
      <c r="I1737" s="128">
        <v>-0.0001</v>
      </c>
      <c r="J1737" s="128">
        <v>-0.0001</v>
      </c>
    </row>
    <row r="1738" spans="1:8" ht="12.75">
      <c r="A1738" s="127">
        <v>38392.87815972222</v>
      </c>
      <c r="C1738" s="150" t="s">
        <v>1265</v>
      </c>
      <c r="D1738" s="128">
        <v>52.06571717591156</v>
      </c>
      <c r="F1738" s="128">
        <v>23.965252625086094</v>
      </c>
      <c r="G1738" s="128">
        <v>56.145643939074496</v>
      </c>
      <c r="H1738" s="128">
        <v>52.06571717591156</v>
      </c>
    </row>
    <row r="1740" spans="3:8" ht="12.75">
      <c r="C1740" s="150" t="s">
        <v>1266</v>
      </c>
      <c r="D1740" s="128">
        <v>1.5171304732561035</v>
      </c>
      <c r="F1740" s="128">
        <v>1.4817757187805174</v>
      </c>
      <c r="G1740" s="128">
        <v>3.4473379414085867</v>
      </c>
      <c r="H1740" s="128">
        <v>2.8787318342999804</v>
      </c>
    </row>
    <row r="1741" spans="1:16" ht="12.75">
      <c r="A1741" s="138" t="s">
        <v>1140</v>
      </c>
      <c r="B1741" s="133" t="s">
        <v>636</v>
      </c>
      <c r="D1741" s="138" t="s">
        <v>1141</v>
      </c>
      <c r="E1741" s="133" t="s">
        <v>1142</v>
      </c>
      <c r="F1741" s="134" t="s">
        <v>1011</v>
      </c>
      <c r="G1741" s="139" t="s">
        <v>1144</v>
      </c>
      <c r="H1741" s="140">
        <v>2</v>
      </c>
      <c r="I1741" s="141" t="s">
        <v>1145</v>
      </c>
      <c r="J1741" s="140">
        <v>1</v>
      </c>
      <c r="K1741" s="139" t="s">
        <v>1146</v>
      </c>
      <c r="L1741" s="142">
        <v>1</v>
      </c>
      <c r="M1741" s="139" t="s">
        <v>1147</v>
      </c>
      <c r="N1741" s="143">
        <v>1</v>
      </c>
      <c r="O1741" s="139" t="s">
        <v>1148</v>
      </c>
      <c r="P1741" s="143">
        <v>1</v>
      </c>
    </row>
    <row r="1743" spans="1:10" ht="12.75">
      <c r="A1743" s="144" t="s">
        <v>1255</v>
      </c>
      <c r="C1743" s="145" t="s">
        <v>1256</v>
      </c>
      <c r="D1743" s="145" t="s">
        <v>1257</v>
      </c>
      <c r="F1743" s="145" t="s">
        <v>1258</v>
      </c>
      <c r="G1743" s="145" t="s">
        <v>1259</v>
      </c>
      <c r="H1743" s="145" t="s">
        <v>1260</v>
      </c>
      <c r="I1743" s="146" t="s">
        <v>1261</v>
      </c>
      <c r="J1743" s="145" t="s">
        <v>1262</v>
      </c>
    </row>
    <row r="1744" spans="1:8" ht="12.75">
      <c r="A1744" s="147" t="s">
        <v>1171</v>
      </c>
      <c r="C1744" s="148">
        <v>178.2290000000503</v>
      </c>
      <c r="D1744" s="128">
        <v>201</v>
      </c>
      <c r="F1744" s="128">
        <v>236</v>
      </c>
      <c r="G1744" s="128">
        <v>187</v>
      </c>
      <c r="H1744" s="149" t="s">
        <v>637</v>
      </c>
    </row>
    <row r="1746" spans="4:8" ht="12.75">
      <c r="D1746" s="128">
        <v>220.24674112373032</v>
      </c>
      <c r="F1746" s="128">
        <v>165</v>
      </c>
      <c r="G1746" s="128">
        <v>212</v>
      </c>
      <c r="H1746" s="149" t="s">
        <v>638</v>
      </c>
    </row>
    <row r="1748" spans="4:8" ht="12.75">
      <c r="D1748" s="128">
        <v>225.00000000023283</v>
      </c>
      <c r="F1748" s="128">
        <v>183</v>
      </c>
      <c r="G1748" s="128">
        <v>213</v>
      </c>
      <c r="H1748" s="149" t="s">
        <v>639</v>
      </c>
    </row>
    <row r="1750" spans="1:8" ht="12.75">
      <c r="A1750" s="144" t="s">
        <v>1263</v>
      </c>
      <c r="C1750" s="150" t="s">
        <v>1264</v>
      </c>
      <c r="D1750" s="128">
        <v>215.41558037465438</v>
      </c>
      <c r="F1750" s="128">
        <v>194.66666666666669</v>
      </c>
      <c r="G1750" s="128">
        <v>204</v>
      </c>
      <c r="H1750" s="128">
        <v>14.839540647776666</v>
      </c>
    </row>
    <row r="1751" spans="1:8" ht="12.75">
      <c r="A1751" s="127">
        <v>38392.880428240744</v>
      </c>
      <c r="C1751" s="150" t="s">
        <v>1265</v>
      </c>
      <c r="D1751" s="128">
        <v>12.708465117407018</v>
      </c>
      <c r="F1751" s="128">
        <v>36.90979996333404</v>
      </c>
      <c r="G1751" s="128">
        <v>14.730919862656238</v>
      </c>
      <c r="H1751" s="128">
        <v>12.708465117407018</v>
      </c>
    </row>
    <row r="1753" spans="3:8" ht="12.75">
      <c r="C1753" s="150" t="s">
        <v>1266</v>
      </c>
      <c r="D1753" s="128">
        <v>5.899510655312975</v>
      </c>
      <c r="F1753" s="128">
        <v>18.960513679794882</v>
      </c>
      <c r="G1753" s="128">
        <v>7.221039148360901</v>
      </c>
      <c r="H1753" s="128">
        <v>85.63920824133506</v>
      </c>
    </row>
    <row r="1754" spans="1:10" ht="12.75">
      <c r="A1754" s="144" t="s">
        <v>1255</v>
      </c>
      <c r="C1754" s="145" t="s">
        <v>1256</v>
      </c>
      <c r="D1754" s="145" t="s">
        <v>1257</v>
      </c>
      <c r="F1754" s="145" t="s">
        <v>1258</v>
      </c>
      <c r="G1754" s="145" t="s">
        <v>1259</v>
      </c>
      <c r="H1754" s="145" t="s">
        <v>1260</v>
      </c>
      <c r="I1754" s="146" t="s">
        <v>1261</v>
      </c>
      <c r="J1754" s="145" t="s">
        <v>1262</v>
      </c>
    </row>
    <row r="1755" spans="1:8" ht="12.75">
      <c r="A1755" s="147" t="s">
        <v>1187</v>
      </c>
      <c r="C1755" s="148">
        <v>251.61100000003353</v>
      </c>
      <c r="D1755" s="128">
        <v>5034267.583389282</v>
      </c>
      <c r="F1755" s="128">
        <v>34200</v>
      </c>
      <c r="G1755" s="128">
        <v>26600</v>
      </c>
      <c r="H1755" s="149" t="s">
        <v>640</v>
      </c>
    </row>
    <row r="1757" spans="4:8" ht="12.75">
      <c r="D1757" s="128">
        <v>5031162.469291687</v>
      </c>
      <c r="F1757" s="128">
        <v>35200</v>
      </c>
      <c r="G1757" s="128">
        <v>27000</v>
      </c>
      <c r="H1757" s="149" t="s">
        <v>641</v>
      </c>
    </row>
    <row r="1759" spans="4:8" ht="12.75">
      <c r="D1759" s="128">
        <v>4734972.770614624</v>
      </c>
      <c r="F1759" s="128">
        <v>34400</v>
      </c>
      <c r="G1759" s="128">
        <v>26700</v>
      </c>
      <c r="H1759" s="149" t="s">
        <v>642</v>
      </c>
    </row>
    <row r="1761" spans="1:10" ht="12.75">
      <c r="A1761" s="144" t="s">
        <v>1263</v>
      </c>
      <c r="C1761" s="150" t="s">
        <v>1264</v>
      </c>
      <c r="D1761" s="128">
        <v>4933467.607765198</v>
      </c>
      <c r="F1761" s="128">
        <v>34600</v>
      </c>
      <c r="G1761" s="128">
        <v>26766.666666666664</v>
      </c>
      <c r="H1761" s="128">
        <v>4902822.883413244</v>
      </c>
      <c r="I1761" s="128">
        <v>-0.0001</v>
      </c>
      <c r="J1761" s="128">
        <v>-0.0001</v>
      </c>
    </row>
    <row r="1762" spans="1:8" ht="12.75">
      <c r="A1762" s="127">
        <v>38392.8809375</v>
      </c>
      <c r="C1762" s="150" t="s">
        <v>1265</v>
      </c>
      <c r="D1762" s="128">
        <v>171908.5824354522</v>
      </c>
      <c r="F1762" s="128">
        <v>529.150262212918</v>
      </c>
      <c r="G1762" s="128">
        <v>208.16659994661327</v>
      </c>
      <c r="H1762" s="128">
        <v>171908.5824354522</v>
      </c>
    </row>
    <row r="1764" spans="3:8" ht="12.75">
      <c r="C1764" s="150" t="s">
        <v>1266</v>
      </c>
      <c r="D1764" s="128">
        <v>3.4845385863053178</v>
      </c>
      <c r="F1764" s="128">
        <v>1.5293360179564106</v>
      </c>
      <c r="G1764" s="128">
        <v>0.7777083435116314</v>
      </c>
      <c r="H1764" s="128">
        <v>3.506318431714854</v>
      </c>
    </row>
    <row r="1765" spans="1:10" ht="12.75">
      <c r="A1765" s="144" t="s">
        <v>1255</v>
      </c>
      <c r="C1765" s="145" t="s">
        <v>1256</v>
      </c>
      <c r="D1765" s="145" t="s">
        <v>1257</v>
      </c>
      <c r="F1765" s="145" t="s">
        <v>1258</v>
      </c>
      <c r="G1765" s="145" t="s">
        <v>1259</v>
      </c>
      <c r="H1765" s="145" t="s">
        <v>1260</v>
      </c>
      <c r="I1765" s="146" t="s">
        <v>1261</v>
      </c>
      <c r="J1765" s="145" t="s">
        <v>1262</v>
      </c>
    </row>
    <row r="1766" spans="1:8" ht="12.75">
      <c r="A1766" s="147" t="s">
        <v>1190</v>
      </c>
      <c r="C1766" s="148">
        <v>257.6099999998696</v>
      </c>
      <c r="D1766" s="128">
        <v>387896.95855093</v>
      </c>
      <c r="F1766" s="128">
        <v>13080</v>
      </c>
      <c r="G1766" s="128">
        <v>10587.5</v>
      </c>
      <c r="H1766" s="149" t="s">
        <v>643</v>
      </c>
    </row>
    <row r="1768" spans="4:8" ht="12.75">
      <c r="D1768" s="128">
        <v>374891.36422395706</v>
      </c>
      <c r="F1768" s="128">
        <v>13147.500000014901</v>
      </c>
      <c r="G1768" s="128">
        <v>10667.5</v>
      </c>
      <c r="H1768" s="149" t="s">
        <v>644</v>
      </c>
    </row>
    <row r="1770" spans="4:8" ht="12.75">
      <c r="D1770" s="128">
        <v>344737.3410100937</v>
      </c>
      <c r="F1770" s="128">
        <v>12867.5</v>
      </c>
      <c r="G1770" s="128">
        <v>10685</v>
      </c>
      <c r="H1770" s="149" t="s">
        <v>645</v>
      </c>
    </row>
    <row r="1772" spans="1:10" ht="12.75">
      <c r="A1772" s="144" t="s">
        <v>1263</v>
      </c>
      <c r="C1772" s="150" t="s">
        <v>1264</v>
      </c>
      <c r="D1772" s="128">
        <v>369175.2212616602</v>
      </c>
      <c r="F1772" s="128">
        <v>13031.666666671634</v>
      </c>
      <c r="G1772" s="128">
        <v>10646.666666666668</v>
      </c>
      <c r="H1772" s="128">
        <v>357336.05459499115</v>
      </c>
      <c r="I1772" s="128">
        <v>-0.0001</v>
      </c>
      <c r="J1772" s="128">
        <v>-0.0001</v>
      </c>
    </row>
    <row r="1773" spans="1:8" ht="12.75">
      <c r="A1773" s="127">
        <v>38392.881585648145</v>
      </c>
      <c r="C1773" s="150" t="s">
        <v>1265</v>
      </c>
      <c r="D1773" s="128">
        <v>22140.32213726519</v>
      </c>
      <c r="F1773" s="128">
        <v>146.12352081376838</v>
      </c>
      <c r="G1773" s="128">
        <v>51.98156724583564</v>
      </c>
      <c r="H1773" s="128">
        <v>22140.32213726519</v>
      </c>
    </row>
    <row r="1775" spans="3:8" ht="12.75">
      <c r="C1775" s="150" t="s">
        <v>1266</v>
      </c>
      <c r="D1775" s="128">
        <v>5.997239484708754</v>
      </c>
      <c r="F1775" s="128">
        <v>1.1212957218087682</v>
      </c>
      <c r="G1775" s="128">
        <v>0.48824264789451133</v>
      </c>
      <c r="H1775" s="128">
        <v>6.1959384877518975</v>
      </c>
    </row>
    <row r="1776" spans="1:10" ht="12.75">
      <c r="A1776" s="144" t="s">
        <v>1255</v>
      </c>
      <c r="C1776" s="145" t="s">
        <v>1256</v>
      </c>
      <c r="D1776" s="145" t="s">
        <v>1257</v>
      </c>
      <c r="F1776" s="145" t="s">
        <v>1258</v>
      </c>
      <c r="G1776" s="145" t="s">
        <v>1259</v>
      </c>
      <c r="H1776" s="145" t="s">
        <v>1260</v>
      </c>
      <c r="I1776" s="146" t="s">
        <v>1261</v>
      </c>
      <c r="J1776" s="145" t="s">
        <v>1262</v>
      </c>
    </row>
    <row r="1777" spans="1:8" ht="12.75">
      <c r="A1777" s="147" t="s">
        <v>1189</v>
      </c>
      <c r="C1777" s="148">
        <v>259.9399999999441</v>
      </c>
      <c r="D1777" s="128">
        <v>2701569.0841941833</v>
      </c>
      <c r="F1777" s="128">
        <v>23025</v>
      </c>
      <c r="G1777" s="128">
        <v>21600</v>
      </c>
      <c r="H1777" s="149" t="s">
        <v>646</v>
      </c>
    </row>
    <row r="1779" spans="4:8" ht="12.75">
      <c r="D1779" s="128">
        <v>2481159.8265686035</v>
      </c>
      <c r="F1779" s="128">
        <v>23625</v>
      </c>
      <c r="G1779" s="128">
        <v>22000</v>
      </c>
      <c r="H1779" s="149" t="s">
        <v>647</v>
      </c>
    </row>
    <row r="1781" spans="4:8" ht="12.75">
      <c r="D1781" s="128">
        <v>2686941.3686180115</v>
      </c>
      <c r="F1781" s="128">
        <v>24350</v>
      </c>
      <c r="G1781" s="128">
        <v>21325</v>
      </c>
      <c r="H1781" s="149" t="s">
        <v>648</v>
      </c>
    </row>
    <row r="1783" spans="1:10" ht="12.75">
      <c r="A1783" s="144" t="s">
        <v>1263</v>
      </c>
      <c r="C1783" s="150" t="s">
        <v>1264</v>
      </c>
      <c r="D1783" s="128">
        <v>2623223.426460266</v>
      </c>
      <c r="F1783" s="128">
        <v>23666.666666666664</v>
      </c>
      <c r="G1783" s="128">
        <v>21641.666666666664</v>
      </c>
      <c r="H1783" s="128">
        <v>2600680.061680392</v>
      </c>
      <c r="I1783" s="128">
        <v>-0.0001</v>
      </c>
      <c r="J1783" s="128">
        <v>-0.0001</v>
      </c>
    </row>
    <row r="1784" spans="1:8" ht="12.75">
      <c r="A1784" s="127">
        <v>38392.882256944446</v>
      </c>
      <c r="C1784" s="150" t="s">
        <v>1265</v>
      </c>
      <c r="D1784" s="128">
        <v>123247.88974411826</v>
      </c>
      <c r="F1784" s="128">
        <v>663.4819766454349</v>
      </c>
      <c r="G1784" s="128">
        <v>339.42353090693837</v>
      </c>
      <c r="H1784" s="128">
        <v>123247.88974411826</v>
      </c>
    </row>
    <row r="1786" spans="3:8" ht="12.75">
      <c r="C1786" s="150" t="s">
        <v>1266</v>
      </c>
      <c r="D1786" s="128">
        <v>4.698337491992702</v>
      </c>
      <c r="F1786" s="128">
        <v>2.8034449717412753</v>
      </c>
      <c r="G1786" s="128">
        <v>1.5683798116608636</v>
      </c>
      <c r="H1786" s="128">
        <v>4.739063891791573</v>
      </c>
    </row>
    <row r="1787" spans="1:10" ht="12.75">
      <c r="A1787" s="144" t="s">
        <v>1255</v>
      </c>
      <c r="C1787" s="145" t="s">
        <v>1256</v>
      </c>
      <c r="D1787" s="145" t="s">
        <v>1257</v>
      </c>
      <c r="F1787" s="145" t="s">
        <v>1258</v>
      </c>
      <c r="G1787" s="145" t="s">
        <v>1259</v>
      </c>
      <c r="H1787" s="145" t="s">
        <v>1260</v>
      </c>
      <c r="I1787" s="146" t="s">
        <v>1261</v>
      </c>
      <c r="J1787" s="145" t="s">
        <v>1262</v>
      </c>
    </row>
    <row r="1788" spans="1:8" ht="12.75">
      <c r="A1788" s="147" t="s">
        <v>1191</v>
      </c>
      <c r="C1788" s="148">
        <v>285.2129999999888</v>
      </c>
      <c r="D1788" s="128">
        <v>1144733.915172577</v>
      </c>
      <c r="F1788" s="128">
        <v>13875</v>
      </c>
      <c r="G1788" s="128">
        <v>12400</v>
      </c>
      <c r="H1788" s="149" t="s">
        <v>649</v>
      </c>
    </row>
    <row r="1790" spans="4:8" ht="12.75">
      <c r="D1790" s="128">
        <v>1128939.8467884064</v>
      </c>
      <c r="F1790" s="128">
        <v>14075</v>
      </c>
      <c r="G1790" s="128">
        <v>12400</v>
      </c>
      <c r="H1790" s="149" t="s">
        <v>650</v>
      </c>
    </row>
    <row r="1792" spans="4:8" ht="12.75">
      <c r="D1792" s="128">
        <v>1101905.1152210236</v>
      </c>
      <c r="F1792" s="128">
        <v>14225</v>
      </c>
      <c r="G1792" s="128">
        <v>12350</v>
      </c>
      <c r="H1792" s="149" t="s">
        <v>651</v>
      </c>
    </row>
    <row r="1794" spans="1:10" ht="12.75">
      <c r="A1794" s="144" t="s">
        <v>1263</v>
      </c>
      <c r="C1794" s="150" t="s">
        <v>1264</v>
      </c>
      <c r="D1794" s="128">
        <v>1125192.959060669</v>
      </c>
      <c r="F1794" s="128">
        <v>14058.333333333332</v>
      </c>
      <c r="G1794" s="128">
        <v>12383.333333333332</v>
      </c>
      <c r="H1794" s="128">
        <v>1112060.65853414</v>
      </c>
      <c r="I1794" s="128">
        <v>-0.0001</v>
      </c>
      <c r="J1794" s="128">
        <v>-0.0001</v>
      </c>
    </row>
    <row r="1795" spans="1:8" ht="12.75">
      <c r="A1795" s="127">
        <v>38392.882939814815</v>
      </c>
      <c r="C1795" s="150" t="s">
        <v>1265</v>
      </c>
      <c r="D1795" s="128">
        <v>21658.852740979073</v>
      </c>
      <c r="F1795" s="128">
        <v>175.5942292142123</v>
      </c>
      <c r="G1795" s="128">
        <v>28.867513459481284</v>
      </c>
      <c r="H1795" s="128">
        <v>21658.852740979073</v>
      </c>
    </row>
    <row r="1797" spans="3:8" ht="12.75">
      <c r="C1797" s="150" t="s">
        <v>1266</v>
      </c>
      <c r="D1797" s="128">
        <v>1.9249011973075512</v>
      </c>
      <c r="F1797" s="128">
        <v>1.2490401603856245</v>
      </c>
      <c r="G1797" s="128">
        <v>0.23311585566202925</v>
      </c>
      <c r="H1797" s="128">
        <v>1.9476323143675132</v>
      </c>
    </row>
    <row r="1798" spans="1:10" ht="12.75">
      <c r="A1798" s="144" t="s">
        <v>1255</v>
      </c>
      <c r="C1798" s="145" t="s">
        <v>1256</v>
      </c>
      <c r="D1798" s="145" t="s">
        <v>1257</v>
      </c>
      <c r="F1798" s="145" t="s">
        <v>1258</v>
      </c>
      <c r="G1798" s="145" t="s">
        <v>1259</v>
      </c>
      <c r="H1798" s="145" t="s">
        <v>1260</v>
      </c>
      <c r="I1798" s="146" t="s">
        <v>1261</v>
      </c>
      <c r="J1798" s="145" t="s">
        <v>1262</v>
      </c>
    </row>
    <row r="1799" spans="1:8" ht="12.75">
      <c r="A1799" s="147" t="s">
        <v>1187</v>
      </c>
      <c r="C1799" s="148">
        <v>288.1579999998212</v>
      </c>
      <c r="D1799" s="128">
        <v>508055.7831811905</v>
      </c>
      <c r="F1799" s="128">
        <v>4790</v>
      </c>
      <c r="G1799" s="128">
        <v>3820</v>
      </c>
      <c r="H1799" s="149" t="s">
        <v>652</v>
      </c>
    </row>
    <row r="1801" spans="4:8" ht="12.75">
      <c r="D1801" s="128">
        <v>515069.4139575958</v>
      </c>
      <c r="F1801" s="128">
        <v>4790</v>
      </c>
      <c r="G1801" s="128">
        <v>3820</v>
      </c>
      <c r="H1801" s="149" t="s">
        <v>653</v>
      </c>
    </row>
    <row r="1803" spans="4:8" ht="12.75">
      <c r="D1803" s="128">
        <v>480820.47600746155</v>
      </c>
      <c r="F1803" s="128">
        <v>4790</v>
      </c>
      <c r="G1803" s="128">
        <v>3820</v>
      </c>
      <c r="H1803" s="149" t="s">
        <v>654</v>
      </c>
    </row>
    <row r="1805" spans="1:10" ht="12.75">
      <c r="A1805" s="144" t="s">
        <v>1263</v>
      </c>
      <c r="C1805" s="150" t="s">
        <v>1264</v>
      </c>
      <c r="D1805" s="128">
        <v>501315.2243820826</v>
      </c>
      <c r="F1805" s="128">
        <v>4790</v>
      </c>
      <c r="G1805" s="128">
        <v>3820</v>
      </c>
      <c r="H1805" s="128">
        <v>497017.73544402956</v>
      </c>
      <c r="I1805" s="128">
        <v>-0.0001</v>
      </c>
      <c r="J1805" s="128">
        <v>-0.0001</v>
      </c>
    </row>
    <row r="1806" spans="1:8" ht="12.75">
      <c r="A1806" s="127">
        <v>38392.883356481485</v>
      </c>
      <c r="C1806" s="150" t="s">
        <v>1265</v>
      </c>
      <c r="D1806" s="128">
        <v>18092.09184619473</v>
      </c>
      <c r="H1806" s="128">
        <v>18092.09184619473</v>
      </c>
    </row>
    <row r="1808" spans="3:8" ht="12.75">
      <c r="C1808" s="150" t="s">
        <v>1266</v>
      </c>
      <c r="D1808" s="128">
        <v>3.6089252762061848</v>
      </c>
      <c r="F1808" s="128">
        <v>0</v>
      </c>
      <c r="G1808" s="128">
        <v>0</v>
      </c>
      <c r="H1808" s="128">
        <v>3.6401300307787756</v>
      </c>
    </row>
    <row r="1809" spans="1:10" ht="12.75">
      <c r="A1809" s="144" t="s">
        <v>1255</v>
      </c>
      <c r="C1809" s="145" t="s">
        <v>1256</v>
      </c>
      <c r="D1809" s="145" t="s">
        <v>1257</v>
      </c>
      <c r="F1809" s="145" t="s">
        <v>1258</v>
      </c>
      <c r="G1809" s="145" t="s">
        <v>1259</v>
      </c>
      <c r="H1809" s="145" t="s">
        <v>1260</v>
      </c>
      <c r="I1809" s="146" t="s">
        <v>1261</v>
      </c>
      <c r="J1809" s="145" t="s">
        <v>1262</v>
      </c>
    </row>
    <row r="1810" spans="1:8" ht="12.75">
      <c r="A1810" s="147" t="s">
        <v>1188</v>
      </c>
      <c r="C1810" s="148">
        <v>334.94100000010803</v>
      </c>
      <c r="D1810" s="128">
        <v>253518.57934331894</v>
      </c>
      <c r="F1810" s="128">
        <v>28600</v>
      </c>
      <c r="G1810" s="128">
        <v>43100</v>
      </c>
      <c r="H1810" s="149" t="s">
        <v>655</v>
      </c>
    </row>
    <row r="1812" spans="4:8" ht="12.75">
      <c r="D1812" s="128">
        <v>250311.6315202713</v>
      </c>
      <c r="F1812" s="128">
        <v>28700</v>
      </c>
      <c r="G1812" s="128">
        <v>71100</v>
      </c>
      <c r="H1812" s="149" t="s">
        <v>656</v>
      </c>
    </row>
    <row r="1814" spans="4:8" ht="12.75">
      <c r="D1814" s="128">
        <v>247399.617978096</v>
      </c>
      <c r="F1814" s="128">
        <v>29600</v>
      </c>
      <c r="G1814" s="128">
        <v>41400</v>
      </c>
      <c r="H1814" s="149" t="s">
        <v>657</v>
      </c>
    </row>
    <row r="1816" spans="1:10" ht="12.75">
      <c r="A1816" s="144" t="s">
        <v>1263</v>
      </c>
      <c r="C1816" s="150" t="s">
        <v>1264</v>
      </c>
      <c r="D1816" s="128">
        <v>250409.94294722873</v>
      </c>
      <c r="F1816" s="128">
        <v>28966.666666666664</v>
      </c>
      <c r="G1816" s="128">
        <v>51866.66666666667</v>
      </c>
      <c r="H1816" s="128">
        <v>205660.84384812965</v>
      </c>
      <c r="I1816" s="128">
        <v>-0.0001</v>
      </c>
      <c r="J1816" s="128">
        <v>-0.0001</v>
      </c>
    </row>
    <row r="1817" spans="1:8" ht="12.75">
      <c r="A1817" s="127">
        <v>38392.88383101852</v>
      </c>
      <c r="C1817" s="150" t="s">
        <v>1265</v>
      </c>
      <c r="D1817" s="128">
        <v>3060.6651074179326</v>
      </c>
      <c r="F1817" s="128">
        <v>550.7570547286101</v>
      </c>
      <c r="G1817" s="128">
        <v>16678.229322483046</v>
      </c>
      <c r="H1817" s="128">
        <v>3060.6651074179326</v>
      </c>
    </row>
    <row r="1819" spans="3:8" ht="12.75">
      <c r="C1819" s="150" t="s">
        <v>1266</v>
      </c>
      <c r="D1819" s="128">
        <v>1.2222618125283211</v>
      </c>
      <c r="F1819" s="128">
        <v>1.9013477148283437</v>
      </c>
      <c r="G1819" s="128">
        <v>32.15596913075137</v>
      </c>
      <c r="H1819" s="128">
        <v>1.4882099334757577</v>
      </c>
    </row>
    <row r="1820" spans="1:10" ht="12.75">
      <c r="A1820" s="144" t="s">
        <v>1255</v>
      </c>
      <c r="C1820" s="145" t="s">
        <v>1256</v>
      </c>
      <c r="D1820" s="145" t="s">
        <v>1257</v>
      </c>
      <c r="F1820" s="145" t="s">
        <v>1258</v>
      </c>
      <c r="G1820" s="145" t="s">
        <v>1259</v>
      </c>
      <c r="H1820" s="145" t="s">
        <v>1260</v>
      </c>
      <c r="I1820" s="146" t="s">
        <v>1261</v>
      </c>
      <c r="J1820" s="145" t="s">
        <v>1262</v>
      </c>
    </row>
    <row r="1821" spans="1:8" ht="12.75">
      <c r="A1821" s="147" t="s">
        <v>1192</v>
      </c>
      <c r="C1821" s="148">
        <v>393.36599999992177</v>
      </c>
      <c r="D1821" s="128">
        <v>4970634.955635071</v>
      </c>
      <c r="F1821" s="128">
        <v>18400</v>
      </c>
      <c r="G1821" s="128">
        <v>14400</v>
      </c>
      <c r="H1821" s="149" t="s">
        <v>658</v>
      </c>
    </row>
    <row r="1823" spans="4:8" ht="12.75">
      <c r="D1823" s="128">
        <v>4918250.588890076</v>
      </c>
      <c r="F1823" s="128">
        <v>19300</v>
      </c>
      <c r="G1823" s="128">
        <v>14900</v>
      </c>
      <c r="H1823" s="149" t="s">
        <v>659</v>
      </c>
    </row>
    <row r="1825" spans="4:8" ht="12.75">
      <c r="D1825" s="128">
        <v>5084368.6086883545</v>
      </c>
      <c r="F1825" s="128">
        <v>21600</v>
      </c>
      <c r="G1825" s="128">
        <v>15200</v>
      </c>
      <c r="H1825" s="149" t="s">
        <v>660</v>
      </c>
    </row>
    <row r="1827" spans="1:10" ht="12.75">
      <c r="A1827" s="144" t="s">
        <v>1263</v>
      </c>
      <c r="C1827" s="150" t="s">
        <v>1264</v>
      </c>
      <c r="D1827" s="128">
        <v>4991084.717737834</v>
      </c>
      <c r="F1827" s="128">
        <v>19766.666666666668</v>
      </c>
      <c r="G1827" s="128">
        <v>14833.333333333332</v>
      </c>
      <c r="H1827" s="128">
        <v>4973784.717737834</v>
      </c>
      <c r="I1827" s="128">
        <v>-0.0001</v>
      </c>
      <c r="J1827" s="128">
        <v>-0.0001</v>
      </c>
    </row>
    <row r="1828" spans="1:8" ht="12.75">
      <c r="A1828" s="127">
        <v>38392.884305555555</v>
      </c>
      <c r="C1828" s="150" t="s">
        <v>1265</v>
      </c>
      <c r="D1828" s="128">
        <v>84926.10731080675</v>
      </c>
      <c r="F1828" s="128">
        <v>1650.2525059315417</v>
      </c>
      <c r="G1828" s="128">
        <v>404.14518843273805</v>
      </c>
      <c r="H1828" s="128">
        <v>84926.10731080675</v>
      </c>
    </row>
    <row r="1830" spans="3:8" ht="12.75">
      <c r="C1830" s="150" t="s">
        <v>1266</v>
      </c>
      <c r="D1830" s="128">
        <v>1.7015561168294246</v>
      </c>
      <c r="F1830" s="128">
        <v>8.348663605049957</v>
      </c>
      <c r="G1830" s="128">
        <v>2.724574304040932</v>
      </c>
      <c r="H1830" s="128">
        <v>1.7074745315762812</v>
      </c>
    </row>
    <row r="1831" spans="1:10" ht="12.75">
      <c r="A1831" s="144" t="s">
        <v>1255</v>
      </c>
      <c r="C1831" s="145" t="s">
        <v>1256</v>
      </c>
      <c r="D1831" s="145" t="s">
        <v>1257</v>
      </c>
      <c r="F1831" s="145" t="s">
        <v>1258</v>
      </c>
      <c r="G1831" s="145" t="s">
        <v>1259</v>
      </c>
      <c r="H1831" s="145" t="s">
        <v>1260</v>
      </c>
      <c r="I1831" s="146" t="s">
        <v>1261</v>
      </c>
      <c r="J1831" s="145" t="s">
        <v>1262</v>
      </c>
    </row>
    <row r="1832" spans="1:8" ht="12.75">
      <c r="A1832" s="147" t="s">
        <v>1186</v>
      </c>
      <c r="C1832" s="148">
        <v>396.15199999976903</v>
      </c>
      <c r="D1832" s="128">
        <v>5919475.189933777</v>
      </c>
      <c r="F1832" s="128">
        <v>102900</v>
      </c>
      <c r="G1832" s="128">
        <v>93700</v>
      </c>
      <c r="H1832" s="149" t="s">
        <v>661</v>
      </c>
    </row>
    <row r="1834" spans="4:8" ht="12.75">
      <c r="D1834" s="128">
        <v>5841188.415473938</v>
      </c>
      <c r="F1834" s="128">
        <v>97500</v>
      </c>
      <c r="G1834" s="128">
        <v>94000</v>
      </c>
      <c r="H1834" s="149" t="s">
        <v>662</v>
      </c>
    </row>
    <row r="1836" spans="4:8" ht="12.75">
      <c r="D1836" s="128">
        <v>5875141.81363678</v>
      </c>
      <c r="F1836" s="128">
        <v>99400</v>
      </c>
      <c r="G1836" s="128">
        <v>94300</v>
      </c>
      <c r="H1836" s="149" t="s">
        <v>663</v>
      </c>
    </row>
    <row r="1838" spans="1:10" ht="12.75">
      <c r="A1838" s="144" t="s">
        <v>1263</v>
      </c>
      <c r="C1838" s="150" t="s">
        <v>1264</v>
      </c>
      <c r="D1838" s="128">
        <v>5878601.8063481655</v>
      </c>
      <c r="F1838" s="128">
        <v>99933.33333333334</v>
      </c>
      <c r="G1838" s="128">
        <v>94000</v>
      </c>
      <c r="H1838" s="128">
        <v>5781603.391762354</v>
      </c>
      <c r="I1838" s="128">
        <v>-0.0001</v>
      </c>
      <c r="J1838" s="128">
        <v>-0.0001</v>
      </c>
    </row>
    <row r="1839" spans="1:8" ht="12.75">
      <c r="A1839" s="127">
        <v>38392.88476851852</v>
      </c>
      <c r="C1839" s="150" t="s">
        <v>1265</v>
      </c>
      <c r="D1839" s="128">
        <v>39257.90908840324</v>
      </c>
      <c r="F1839" s="128">
        <v>2739.2213005402346</v>
      </c>
      <c r="G1839" s="128">
        <v>300</v>
      </c>
      <c r="H1839" s="128">
        <v>39257.90908840324</v>
      </c>
    </row>
    <row r="1841" spans="3:8" ht="12.75">
      <c r="C1841" s="150" t="s">
        <v>1266</v>
      </c>
      <c r="D1841" s="128">
        <v>0.6678103124115252</v>
      </c>
      <c r="F1841" s="128">
        <v>2.74104866631778</v>
      </c>
      <c r="G1841" s="128">
        <v>0.31914893617021284</v>
      </c>
      <c r="H1841" s="128">
        <v>0.6790142185183096</v>
      </c>
    </row>
    <row r="1842" spans="1:10" ht="12.75">
      <c r="A1842" s="144" t="s">
        <v>1255</v>
      </c>
      <c r="C1842" s="145" t="s">
        <v>1256</v>
      </c>
      <c r="D1842" s="145" t="s">
        <v>1257</v>
      </c>
      <c r="F1842" s="145" t="s">
        <v>1258</v>
      </c>
      <c r="G1842" s="145" t="s">
        <v>1259</v>
      </c>
      <c r="H1842" s="145" t="s">
        <v>1260</v>
      </c>
      <c r="I1842" s="146" t="s">
        <v>1261</v>
      </c>
      <c r="J1842" s="145" t="s">
        <v>1262</v>
      </c>
    </row>
    <row r="1843" spans="1:8" ht="12.75">
      <c r="A1843" s="147" t="s">
        <v>1193</v>
      </c>
      <c r="C1843" s="148">
        <v>589.5920000001788</v>
      </c>
      <c r="D1843" s="128">
        <v>528351.2938461304</v>
      </c>
      <c r="F1843" s="128">
        <v>4130</v>
      </c>
      <c r="G1843" s="128">
        <v>5320</v>
      </c>
      <c r="H1843" s="149" t="s">
        <v>664</v>
      </c>
    </row>
    <row r="1845" spans="4:8" ht="12.75">
      <c r="D1845" s="128">
        <v>522366.53947353363</v>
      </c>
      <c r="F1845" s="128">
        <v>4270</v>
      </c>
      <c r="G1845" s="128">
        <v>5620</v>
      </c>
      <c r="H1845" s="149" t="s">
        <v>665</v>
      </c>
    </row>
    <row r="1847" spans="4:8" ht="12.75">
      <c r="D1847" s="128">
        <v>536231.5081615448</v>
      </c>
      <c r="F1847" s="128">
        <v>4140</v>
      </c>
      <c r="G1847" s="128">
        <v>5500</v>
      </c>
      <c r="H1847" s="149" t="s">
        <v>666</v>
      </c>
    </row>
    <row r="1849" spans="1:10" ht="12.75">
      <c r="A1849" s="144" t="s">
        <v>1263</v>
      </c>
      <c r="C1849" s="150" t="s">
        <v>1264</v>
      </c>
      <c r="D1849" s="128">
        <v>528983.1138270696</v>
      </c>
      <c r="F1849" s="128">
        <v>4180</v>
      </c>
      <c r="G1849" s="128">
        <v>5480</v>
      </c>
      <c r="H1849" s="128">
        <v>524023.11382706964</v>
      </c>
      <c r="I1849" s="128">
        <v>-0.0001</v>
      </c>
      <c r="J1849" s="128">
        <v>-0.0001</v>
      </c>
    </row>
    <row r="1850" spans="1:8" ht="12.75">
      <c r="A1850" s="127">
        <v>38392.8852662037</v>
      </c>
      <c r="C1850" s="150" t="s">
        <v>1265</v>
      </c>
      <c r="D1850" s="128">
        <v>6954.044617781348</v>
      </c>
      <c r="F1850" s="128">
        <v>78.10249675906654</v>
      </c>
      <c r="G1850" s="128">
        <v>150.996688705415</v>
      </c>
      <c r="H1850" s="128">
        <v>6954.044617781348</v>
      </c>
    </row>
    <row r="1852" spans="3:8" ht="12.75">
      <c r="C1852" s="150" t="s">
        <v>1266</v>
      </c>
      <c r="D1852" s="128">
        <v>1.3146061634123738</v>
      </c>
      <c r="F1852" s="128">
        <v>1.8684807837097261</v>
      </c>
      <c r="G1852" s="128">
        <v>2.7554140274710766</v>
      </c>
      <c r="H1852" s="128">
        <v>1.3270492148703616</v>
      </c>
    </row>
    <row r="1853" spans="1:10" ht="12.75">
      <c r="A1853" s="144" t="s">
        <v>1255</v>
      </c>
      <c r="C1853" s="145" t="s">
        <v>1256</v>
      </c>
      <c r="D1853" s="145" t="s">
        <v>1257</v>
      </c>
      <c r="F1853" s="145" t="s">
        <v>1258</v>
      </c>
      <c r="G1853" s="145" t="s">
        <v>1259</v>
      </c>
      <c r="H1853" s="145" t="s">
        <v>1260</v>
      </c>
      <c r="I1853" s="146" t="s">
        <v>1261</v>
      </c>
      <c r="J1853" s="145" t="s">
        <v>1262</v>
      </c>
    </row>
    <row r="1854" spans="1:8" ht="12.75">
      <c r="A1854" s="147" t="s">
        <v>1194</v>
      </c>
      <c r="C1854" s="148">
        <v>766.4900000002235</v>
      </c>
      <c r="D1854" s="128">
        <v>2705.7052042521536</v>
      </c>
      <c r="F1854" s="128">
        <v>1739.0000000018626</v>
      </c>
      <c r="G1854" s="128">
        <v>1665</v>
      </c>
      <c r="H1854" s="149" t="s">
        <v>667</v>
      </c>
    </row>
    <row r="1856" spans="4:8" ht="12.75">
      <c r="D1856" s="128">
        <v>2665.3176292181015</v>
      </c>
      <c r="F1856" s="128">
        <v>1632</v>
      </c>
      <c r="G1856" s="128">
        <v>1778</v>
      </c>
      <c r="H1856" s="149" t="s">
        <v>668</v>
      </c>
    </row>
    <row r="1858" spans="4:8" ht="12.75">
      <c r="D1858" s="128">
        <v>2661.7989784032106</v>
      </c>
      <c r="F1858" s="128">
        <v>1716</v>
      </c>
      <c r="G1858" s="128">
        <v>1735.9999999981374</v>
      </c>
      <c r="H1858" s="149" t="s">
        <v>669</v>
      </c>
    </row>
    <row r="1860" spans="1:10" ht="12.75">
      <c r="A1860" s="144" t="s">
        <v>1263</v>
      </c>
      <c r="C1860" s="150" t="s">
        <v>1264</v>
      </c>
      <c r="D1860" s="128">
        <v>2677.6072706244886</v>
      </c>
      <c r="F1860" s="128">
        <v>1695.6666666672877</v>
      </c>
      <c r="G1860" s="128">
        <v>1726.3333333327123</v>
      </c>
      <c r="H1860" s="128">
        <v>966.0088966407731</v>
      </c>
      <c r="I1860" s="128">
        <v>-0.0001</v>
      </c>
      <c r="J1860" s="128">
        <v>-0.0001</v>
      </c>
    </row>
    <row r="1861" spans="1:8" ht="12.75">
      <c r="A1861" s="127">
        <v>38392.88576388889</v>
      </c>
      <c r="C1861" s="150" t="s">
        <v>1265</v>
      </c>
      <c r="D1861" s="128">
        <v>24.39704144968609</v>
      </c>
      <c r="F1861" s="128">
        <v>56.323470537728724</v>
      </c>
      <c r="G1861" s="128">
        <v>57.116839314820766</v>
      </c>
      <c r="H1861" s="128">
        <v>24.39704144968609</v>
      </c>
    </row>
    <row r="1863" spans="3:8" ht="12.75">
      <c r="C1863" s="150" t="s">
        <v>1266</v>
      </c>
      <c r="D1863" s="128">
        <v>0.911150851633147</v>
      </c>
      <c r="F1863" s="128">
        <v>3.3216121803248337</v>
      </c>
      <c r="G1863" s="128">
        <v>3.3085637757197133</v>
      </c>
      <c r="H1863" s="128">
        <v>2.525550389289898</v>
      </c>
    </row>
    <row r="1864" spans="1:16" ht="12.75">
      <c r="A1864" s="138" t="s">
        <v>1140</v>
      </c>
      <c r="B1864" s="133" t="s">
        <v>670</v>
      </c>
      <c r="D1864" s="138" t="s">
        <v>1141</v>
      </c>
      <c r="E1864" s="133" t="s">
        <v>1142</v>
      </c>
      <c r="F1864" s="134" t="s">
        <v>1012</v>
      </c>
      <c r="G1864" s="139" t="s">
        <v>1144</v>
      </c>
      <c r="H1864" s="140">
        <v>2</v>
      </c>
      <c r="I1864" s="141" t="s">
        <v>1145</v>
      </c>
      <c r="J1864" s="140">
        <v>2</v>
      </c>
      <c r="K1864" s="139" t="s">
        <v>1146</v>
      </c>
      <c r="L1864" s="142">
        <v>1</v>
      </c>
      <c r="M1864" s="139" t="s">
        <v>1147</v>
      </c>
      <c r="N1864" s="143">
        <v>1</v>
      </c>
      <c r="O1864" s="139" t="s">
        <v>1148</v>
      </c>
      <c r="P1864" s="143">
        <v>1</v>
      </c>
    </row>
    <row r="1866" spans="1:10" ht="12.75">
      <c r="A1866" s="144" t="s">
        <v>1255</v>
      </c>
      <c r="C1866" s="145" t="s">
        <v>1256</v>
      </c>
      <c r="D1866" s="145" t="s">
        <v>1257</v>
      </c>
      <c r="F1866" s="145" t="s">
        <v>1258</v>
      </c>
      <c r="G1866" s="145" t="s">
        <v>1259</v>
      </c>
      <c r="H1866" s="145" t="s">
        <v>1260</v>
      </c>
      <c r="I1866" s="146" t="s">
        <v>1261</v>
      </c>
      <c r="J1866" s="145" t="s">
        <v>1262</v>
      </c>
    </row>
    <row r="1867" spans="1:8" ht="12.75">
      <c r="A1867" s="147" t="s">
        <v>1171</v>
      </c>
      <c r="C1867" s="148">
        <v>178.2290000000503</v>
      </c>
      <c r="D1867" s="128">
        <v>230.5</v>
      </c>
      <c r="F1867" s="128">
        <v>243.99999999976717</v>
      </c>
      <c r="G1867" s="128">
        <v>211</v>
      </c>
      <c r="H1867" s="149" t="s">
        <v>671</v>
      </c>
    </row>
    <row r="1869" spans="4:8" ht="12.75">
      <c r="D1869" s="128">
        <v>236.9761885269545</v>
      </c>
      <c r="F1869" s="128">
        <v>245</v>
      </c>
      <c r="G1869" s="128">
        <v>199</v>
      </c>
      <c r="H1869" s="149" t="s">
        <v>672</v>
      </c>
    </row>
    <row r="1871" spans="4:8" ht="12.75">
      <c r="D1871" s="128">
        <v>212</v>
      </c>
      <c r="F1871" s="128">
        <v>223</v>
      </c>
      <c r="G1871" s="128">
        <v>221</v>
      </c>
      <c r="H1871" s="149" t="s">
        <v>673</v>
      </c>
    </row>
    <row r="1873" spans="1:8" ht="12.75">
      <c r="A1873" s="144" t="s">
        <v>1263</v>
      </c>
      <c r="C1873" s="150" t="s">
        <v>1264</v>
      </c>
      <c r="D1873" s="128">
        <v>226.49206284231815</v>
      </c>
      <c r="F1873" s="128">
        <v>237.33333333325572</v>
      </c>
      <c r="G1873" s="128">
        <v>210.33333333333331</v>
      </c>
      <c r="H1873" s="128">
        <v>6.253701576052412</v>
      </c>
    </row>
    <row r="1874" spans="1:8" ht="12.75">
      <c r="A1874" s="127">
        <v>38392.888020833336</v>
      </c>
      <c r="C1874" s="150" t="s">
        <v>1265</v>
      </c>
      <c r="D1874" s="128">
        <v>12.961487897939518</v>
      </c>
      <c r="F1874" s="128">
        <v>12.423096768994176</v>
      </c>
      <c r="G1874" s="128">
        <v>11.015141094572204</v>
      </c>
      <c r="H1874" s="128">
        <v>12.961487897939518</v>
      </c>
    </row>
    <row r="1876" spans="3:8" ht="12.75">
      <c r="C1876" s="150" t="s">
        <v>1266</v>
      </c>
      <c r="D1876" s="128">
        <v>5.722711752139059</v>
      </c>
      <c r="F1876" s="128">
        <v>5.234450885813864</v>
      </c>
      <c r="G1876" s="128">
        <v>5.236992596468562</v>
      </c>
      <c r="H1876" s="128">
        <v>207.26105555745644</v>
      </c>
    </row>
    <row r="1877" spans="1:10" ht="12.75">
      <c r="A1877" s="144" t="s">
        <v>1255</v>
      </c>
      <c r="C1877" s="145" t="s">
        <v>1256</v>
      </c>
      <c r="D1877" s="145" t="s">
        <v>1257</v>
      </c>
      <c r="F1877" s="145" t="s">
        <v>1258</v>
      </c>
      <c r="G1877" s="145" t="s">
        <v>1259</v>
      </c>
      <c r="H1877" s="145" t="s">
        <v>1260</v>
      </c>
      <c r="I1877" s="146" t="s">
        <v>1261</v>
      </c>
      <c r="J1877" s="145" t="s">
        <v>1262</v>
      </c>
    </row>
    <row r="1878" spans="1:8" ht="12.75">
      <c r="A1878" s="147" t="s">
        <v>1187</v>
      </c>
      <c r="C1878" s="148">
        <v>251.61100000003353</v>
      </c>
      <c r="D1878" s="128">
        <v>4447695.164733887</v>
      </c>
      <c r="F1878" s="128">
        <v>29700</v>
      </c>
      <c r="G1878" s="128">
        <v>25800</v>
      </c>
      <c r="H1878" s="149" t="s">
        <v>452</v>
      </c>
    </row>
    <row r="1880" spans="4:8" ht="12.75">
      <c r="D1880" s="128">
        <v>4542164.570625305</v>
      </c>
      <c r="F1880" s="128">
        <v>30000</v>
      </c>
      <c r="G1880" s="128">
        <v>25600</v>
      </c>
      <c r="H1880" s="149" t="s">
        <v>453</v>
      </c>
    </row>
    <row r="1882" spans="4:8" ht="12.75">
      <c r="D1882" s="128">
        <v>4503469.716514587</v>
      </c>
      <c r="F1882" s="128">
        <v>29000</v>
      </c>
      <c r="G1882" s="128">
        <v>25900</v>
      </c>
      <c r="H1882" s="149" t="s">
        <v>454</v>
      </c>
    </row>
    <row r="1884" spans="1:10" ht="12.75">
      <c r="A1884" s="144" t="s">
        <v>1263</v>
      </c>
      <c r="C1884" s="150" t="s">
        <v>1264</v>
      </c>
      <c r="D1884" s="128">
        <v>4497776.483957927</v>
      </c>
      <c r="F1884" s="128">
        <v>29566.666666666664</v>
      </c>
      <c r="G1884" s="128">
        <v>25766.666666666664</v>
      </c>
      <c r="H1884" s="128">
        <v>4470128.546754567</v>
      </c>
      <c r="I1884" s="128">
        <v>-0.0001</v>
      </c>
      <c r="J1884" s="128">
        <v>-0.0001</v>
      </c>
    </row>
    <row r="1885" spans="1:8" ht="12.75">
      <c r="A1885" s="127">
        <v>38392.88854166667</v>
      </c>
      <c r="C1885" s="150" t="s">
        <v>1265</v>
      </c>
      <c r="D1885" s="128">
        <v>47491.334315571024</v>
      </c>
      <c r="F1885" s="128">
        <v>513.1601439446883</v>
      </c>
      <c r="G1885" s="128">
        <v>152.7525231651947</v>
      </c>
      <c r="H1885" s="128">
        <v>47491.334315571024</v>
      </c>
    </row>
    <row r="1887" spans="3:8" ht="12.75">
      <c r="C1887" s="150" t="s">
        <v>1266</v>
      </c>
      <c r="D1887" s="128">
        <v>1.055884712923304</v>
      </c>
      <c r="F1887" s="128">
        <v>1.7356036435558795</v>
      </c>
      <c r="G1887" s="128">
        <v>0.5928299734742357</v>
      </c>
      <c r="H1887" s="128">
        <v>1.0624154052583343</v>
      </c>
    </row>
    <row r="1888" spans="1:10" ht="12.75">
      <c r="A1888" s="144" t="s">
        <v>1255</v>
      </c>
      <c r="C1888" s="145" t="s">
        <v>1256</v>
      </c>
      <c r="D1888" s="145" t="s">
        <v>1257</v>
      </c>
      <c r="F1888" s="145" t="s">
        <v>1258</v>
      </c>
      <c r="G1888" s="145" t="s">
        <v>1259</v>
      </c>
      <c r="H1888" s="145" t="s">
        <v>1260</v>
      </c>
      <c r="I1888" s="146" t="s">
        <v>1261</v>
      </c>
      <c r="J1888" s="145" t="s">
        <v>1262</v>
      </c>
    </row>
    <row r="1889" spans="1:8" ht="12.75">
      <c r="A1889" s="147" t="s">
        <v>1190</v>
      </c>
      <c r="C1889" s="148">
        <v>257.6099999998696</v>
      </c>
      <c r="D1889" s="128">
        <v>245191.29235982895</v>
      </c>
      <c r="F1889" s="128">
        <v>12445</v>
      </c>
      <c r="G1889" s="128">
        <v>10065</v>
      </c>
      <c r="H1889" s="149" t="s">
        <v>455</v>
      </c>
    </row>
    <row r="1891" spans="4:8" ht="12.75">
      <c r="D1891" s="128">
        <v>235426.87460803986</v>
      </c>
      <c r="F1891" s="128">
        <v>12245</v>
      </c>
      <c r="G1891" s="128">
        <v>10012.5</v>
      </c>
      <c r="H1891" s="149" t="s">
        <v>456</v>
      </c>
    </row>
    <row r="1893" spans="4:8" ht="12.75">
      <c r="D1893" s="128">
        <v>249888.16654491425</v>
      </c>
      <c r="F1893" s="128">
        <v>12097.5</v>
      </c>
      <c r="G1893" s="128">
        <v>10022.5</v>
      </c>
      <c r="H1893" s="149" t="s">
        <v>457</v>
      </c>
    </row>
    <row r="1895" spans="1:10" ht="12.75">
      <c r="A1895" s="144" t="s">
        <v>1263</v>
      </c>
      <c r="C1895" s="150" t="s">
        <v>1264</v>
      </c>
      <c r="D1895" s="128">
        <v>243502.1111709277</v>
      </c>
      <c r="F1895" s="128">
        <v>12262.5</v>
      </c>
      <c r="G1895" s="128">
        <v>10033.333333333334</v>
      </c>
      <c r="H1895" s="128">
        <v>232354.19450426102</v>
      </c>
      <c r="I1895" s="128">
        <v>-0.0001</v>
      </c>
      <c r="J1895" s="128">
        <v>-0.0001</v>
      </c>
    </row>
    <row r="1896" spans="1:8" ht="12.75">
      <c r="A1896" s="127">
        <v>38392.88917824074</v>
      </c>
      <c r="C1896" s="150" t="s">
        <v>1265</v>
      </c>
      <c r="D1896" s="128">
        <v>7377.143142002272</v>
      </c>
      <c r="F1896" s="128">
        <v>174.40971876589904</v>
      </c>
      <c r="G1896" s="128">
        <v>27.876214472796214</v>
      </c>
      <c r="H1896" s="128">
        <v>7377.143142002272</v>
      </c>
    </row>
    <row r="1898" spans="3:8" ht="12.75">
      <c r="C1898" s="150" t="s">
        <v>1266</v>
      </c>
      <c r="D1898" s="128">
        <v>3.029601306751646</v>
      </c>
      <c r="F1898" s="128">
        <v>1.4223014782132437</v>
      </c>
      <c r="G1898" s="128">
        <v>0.2778360246458094</v>
      </c>
      <c r="H1898" s="128">
        <v>3.174955871892808</v>
      </c>
    </row>
    <row r="1899" spans="1:10" ht="12.75">
      <c r="A1899" s="144" t="s">
        <v>1255</v>
      </c>
      <c r="C1899" s="145" t="s">
        <v>1256</v>
      </c>
      <c r="D1899" s="145" t="s">
        <v>1257</v>
      </c>
      <c r="F1899" s="145" t="s">
        <v>1258</v>
      </c>
      <c r="G1899" s="145" t="s">
        <v>1259</v>
      </c>
      <c r="H1899" s="145" t="s">
        <v>1260</v>
      </c>
      <c r="I1899" s="146" t="s">
        <v>1261</v>
      </c>
      <c r="J1899" s="145" t="s">
        <v>1262</v>
      </c>
    </row>
    <row r="1900" spans="1:8" ht="12.75">
      <c r="A1900" s="147" t="s">
        <v>1189</v>
      </c>
      <c r="C1900" s="148">
        <v>259.9399999999441</v>
      </c>
      <c r="D1900" s="128">
        <v>2614151.3748550415</v>
      </c>
      <c r="F1900" s="128">
        <v>22700</v>
      </c>
      <c r="G1900" s="128">
        <v>21850</v>
      </c>
      <c r="H1900" s="149" t="s">
        <v>458</v>
      </c>
    </row>
    <row r="1902" spans="4:8" ht="12.75">
      <c r="D1902" s="128">
        <v>2696788.316986084</v>
      </c>
      <c r="F1902" s="128">
        <v>22650</v>
      </c>
      <c r="G1902" s="128">
        <v>22025</v>
      </c>
      <c r="H1902" s="149" t="s">
        <v>459</v>
      </c>
    </row>
    <row r="1904" spans="4:8" ht="12.75">
      <c r="D1904" s="128">
        <v>2649143.7207756042</v>
      </c>
      <c r="F1904" s="128">
        <v>22750</v>
      </c>
      <c r="G1904" s="128">
        <v>21925</v>
      </c>
      <c r="H1904" s="149" t="s">
        <v>460</v>
      </c>
    </row>
    <row r="1906" spans="1:10" ht="12.75">
      <c r="A1906" s="144" t="s">
        <v>1263</v>
      </c>
      <c r="C1906" s="150" t="s">
        <v>1264</v>
      </c>
      <c r="D1906" s="128">
        <v>2653361.13753891</v>
      </c>
      <c r="F1906" s="128">
        <v>22700</v>
      </c>
      <c r="G1906" s="128">
        <v>21933.333333333336</v>
      </c>
      <c r="H1906" s="128">
        <v>2631086.420557778</v>
      </c>
      <c r="I1906" s="128">
        <v>-0.0001</v>
      </c>
      <c r="J1906" s="128">
        <v>-0.0001</v>
      </c>
    </row>
    <row r="1907" spans="1:8" ht="12.75">
      <c r="A1907" s="127">
        <v>38392.88984953704</v>
      </c>
      <c r="C1907" s="150" t="s">
        <v>1265</v>
      </c>
      <c r="D1907" s="128">
        <v>41479.58539221432</v>
      </c>
      <c r="F1907" s="128">
        <v>50</v>
      </c>
      <c r="G1907" s="128">
        <v>87.79711460710615</v>
      </c>
      <c r="H1907" s="128">
        <v>41479.58539221432</v>
      </c>
    </row>
    <row r="1909" spans="3:8" ht="12.75">
      <c r="C1909" s="150" t="s">
        <v>1266</v>
      </c>
      <c r="D1909" s="128">
        <v>1.563284575377785</v>
      </c>
      <c r="F1909" s="128">
        <v>0.22026431718061673</v>
      </c>
      <c r="G1909" s="128">
        <v>0.40029079608103113</v>
      </c>
      <c r="H1909" s="128">
        <v>1.5765193065540146</v>
      </c>
    </row>
    <row r="1910" spans="1:10" ht="12.75">
      <c r="A1910" s="144" t="s">
        <v>1255</v>
      </c>
      <c r="C1910" s="145" t="s">
        <v>1256</v>
      </c>
      <c r="D1910" s="145" t="s">
        <v>1257</v>
      </c>
      <c r="F1910" s="145" t="s">
        <v>1258</v>
      </c>
      <c r="G1910" s="145" t="s">
        <v>1259</v>
      </c>
      <c r="H1910" s="145" t="s">
        <v>1260</v>
      </c>
      <c r="I1910" s="146" t="s">
        <v>1261</v>
      </c>
      <c r="J1910" s="145" t="s">
        <v>1262</v>
      </c>
    </row>
    <row r="1911" spans="1:8" ht="12.75">
      <c r="A1911" s="147" t="s">
        <v>1191</v>
      </c>
      <c r="C1911" s="148">
        <v>285.2129999999888</v>
      </c>
      <c r="D1911" s="128">
        <v>1321135.577091217</v>
      </c>
      <c r="F1911" s="128">
        <v>13750</v>
      </c>
      <c r="G1911" s="128">
        <v>13400</v>
      </c>
      <c r="H1911" s="149" t="s">
        <v>461</v>
      </c>
    </row>
    <row r="1913" spans="4:8" ht="12.75">
      <c r="D1913" s="128">
        <v>1357793.678144455</v>
      </c>
      <c r="F1913" s="128">
        <v>13975</v>
      </c>
      <c r="G1913" s="128">
        <v>13000</v>
      </c>
      <c r="H1913" s="149" t="s">
        <v>462</v>
      </c>
    </row>
    <row r="1915" spans="4:8" ht="12.75">
      <c r="D1915" s="128">
        <v>1355808.403787613</v>
      </c>
      <c r="F1915" s="128">
        <v>13775</v>
      </c>
      <c r="G1915" s="128">
        <v>13225</v>
      </c>
      <c r="H1915" s="149" t="s">
        <v>463</v>
      </c>
    </row>
    <row r="1917" spans="1:10" ht="12.75">
      <c r="A1917" s="144" t="s">
        <v>1263</v>
      </c>
      <c r="C1917" s="150" t="s">
        <v>1264</v>
      </c>
      <c r="D1917" s="128">
        <v>1344912.5530077615</v>
      </c>
      <c r="F1917" s="128">
        <v>13833.333333333332</v>
      </c>
      <c r="G1917" s="128">
        <v>13208.333333333332</v>
      </c>
      <c r="H1917" s="128">
        <v>1331424.7543038328</v>
      </c>
      <c r="I1917" s="128">
        <v>-0.0001</v>
      </c>
      <c r="J1917" s="128">
        <v>-0.0001</v>
      </c>
    </row>
    <row r="1918" spans="1:8" ht="12.75">
      <c r="A1918" s="127">
        <v>38392.89053240741</v>
      </c>
      <c r="C1918" s="150" t="s">
        <v>1265</v>
      </c>
      <c r="D1918" s="128">
        <v>20615.376939799087</v>
      </c>
      <c r="F1918" s="128">
        <v>123.32207155790618</v>
      </c>
      <c r="G1918" s="128">
        <v>200.5201569252661</v>
      </c>
      <c r="H1918" s="128">
        <v>20615.376939799087</v>
      </c>
    </row>
    <row r="1920" spans="3:8" ht="12.75">
      <c r="C1920" s="150" t="s">
        <v>1266</v>
      </c>
      <c r="D1920" s="128">
        <v>1.5328414396679455</v>
      </c>
      <c r="F1920" s="128">
        <v>0.8914848546354667</v>
      </c>
      <c r="G1920" s="128">
        <v>1.5181336801912892</v>
      </c>
      <c r="H1920" s="128">
        <v>1.548369659882006</v>
      </c>
    </row>
    <row r="1921" spans="1:10" ht="12.75">
      <c r="A1921" s="144" t="s">
        <v>1255</v>
      </c>
      <c r="C1921" s="145" t="s">
        <v>1256</v>
      </c>
      <c r="D1921" s="145" t="s">
        <v>1257</v>
      </c>
      <c r="F1921" s="145" t="s">
        <v>1258</v>
      </c>
      <c r="G1921" s="145" t="s">
        <v>1259</v>
      </c>
      <c r="H1921" s="145" t="s">
        <v>1260</v>
      </c>
      <c r="I1921" s="146" t="s">
        <v>1261</v>
      </c>
      <c r="J1921" s="145" t="s">
        <v>1262</v>
      </c>
    </row>
    <row r="1922" spans="1:8" ht="12.75">
      <c r="A1922" s="147" t="s">
        <v>1187</v>
      </c>
      <c r="C1922" s="148">
        <v>288.1579999998212</v>
      </c>
      <c r="D1922" s="128">
        <v>453763.26791858673</v>
      </c>
      <c r="F1922" s="128">
        <v>4580</v>
      </c>
      <c r="G1922" s="128">
        <v>3840.0000000037253</v>
      </c>
      <c r="H1922" s="149" t="s">
        <v>464</v>
      </c>
    </row>
    <row r="1924" spans="4:8" ht="12.75">
      <c r="D1924" s="128">
        <v>434233.14643907547</v>
      </c>
      <c r="F1924" s="128">
        <v>4580</v>
      </c>
      <c r="G1924" s="128">
        <v>3840.0000000037253</v>
      </c>
      <c r="H1924" s="149" t="s">
        <v>465</v>
      </c>
    </row>
    <row r="1926" spans="4:8" ht="12.75">
      <c r="D1926" s="128">
        <v>441883.42034196854</v>
      </c>
      <c r="F1926" s="128">
        <v>4580</v>
      </c>
      <c r="G1926" s="128">
        <v>3840.0000000037253</v>
      </c>
      <c r="H1926" s="149" t="s">
        <v>466</v>
      </c>
    </row>
    <row r="1928" spans="1:10" ht="12.75">
      <c r="A1928" s="144" t="s">
        <v>1263</v>
      </c>
      <c r="C1928" s="150" t="s">
        <v>1264</v>
      </c>
      <c r="D1928" s="128">
        <v>443293.2782332102</v>
      </c>
      <c r="F1928" s="128">
        <v>4580</v>
      </c>
      <c r="G1928" s="128">
        <v>3840.0000000037253</v>
      </c>
      <c r="H1928" s="128">
        <v>439089.0083217039</v>
      </c>
      <c r="I1928" s="128">
        <v>-0.0001</v>
      </c>
      <c r="J1928" s="128">
        <v>-0.0001</v>
      </c>
    </row>
    <row r="1929" spans="1:8" ht="12.75">
      <c r="A1929" s="127">
        <v>38392.89096064815</v>
      </c>
      <c r="C1929" s="150" t="s">
        <v>1265</v>
      </c>
      <c r="D1929" s="128">
        <v>9841.096773543588</v>
      </c>
      <c r="H1929" s="128">
        <v>9841.096773543588</v>
      </c>
    </row>
    <row r="1931" spans="3:8" ht="12.75">
      <c r="C1931" s="150" t="s">
        <v>1266</v>
      </c>
      <c r="D1931" s="128">
        <v>2.2199968410904547</v>
      </c>
      <c r="F1931" s="128">
        <v>0</v>
      </c>
      <c r="G1931" s="128">
        <v>0</v>
      </c>
      <c r="H1931" s="128">
        <v>2.2412532737174296</v>
      </c>
    </row>
    <row r="1932" spans="1:10" ht="12.75">
      <c r="A1932" s="144" t="s">
        <v>1255</v>
      </c>
      <c r="C1932" s="145" t="s">
        <v>1256</v>
      </c>
      <c r="D1932" s="145" t="s">
        <v>1257</v>
      </c>
      <c r="F1932" s="145" t="s">
        <v>1258</v>
      </c>
      <c r="G1932" s="145" t="s">
        <v>1259</v>
      </c>
      <c r="H1932" s="145" t="s">
        <v>1260</v>
      </c>
      <c r="I1932" s="146" t="s">
        <v>1261</v>
      </c>
      <c r="J1932" s="145" t="s">
        <v>1262</v>
      </c>
    </row>
    <row r="1933" spans="1:8" ht="12.75">
      <c r="A1933" s="147" t="s">
        <v>1188</v>
      </c>
      <c r="C1933" s="148">
        <v>334.94100000010803</v>
      </c>
      <c r="D1933" s="128">
        <v>78651.90707564354</v>
      </c>
      <c r="F1933" s="128">
        <v>27700</v>
      </c>
      <c r="G1933" s="128">
        <v>30300</v>
      </c>
      <c r="H1933" s="149" t="s">
        <v>467</v>
      </c>
    </row>
    <row r="1935" spans="4:8" ht="12.75">
      <c r="D1935" s="128">
        <v>75917.70062363148</v>
      </c>
      <c r="F1935" s="128">
        <v>27500</v>
      </c>
      <c r="G1935" s="128">
        <v>30300</v>
      </c>
      <c r="H1935" s="149" t="s">
        <v>468</v>
      </c>
    </row>
    <row r="1937" spans="4:8" ht="12.75">
      <c r="D1937" s="128">
        <v>78471.16360354424</v>
      </c>
      <c r="F1937" s="128">
        <v>27600</v>
      </c>
      <c r="G1937" s="128">
        <v>30200</v>
      </c>
      <c r="H1937" s="149" t="s">
        <v>469</v>
      </c>
    </row>
    <row r="1939" spans="1:10" ht="12.75">
      <c r="A1939" s="144" t="s">
        <v>1263</v>
      </c>
      <c r="C1939" s="150" t="s">
        <v>1264</v>
      </c>
      <c r="D1939" s="128">
        <v>77680.25710093975</v>
      </c>
      <c r="F1939" s="128">
        <v>27600</v>
      </c>
      <c r="G1939" s="128">
        <v>30266.666666666664</v>
      </c>
      <c r="H1939" s="128">
        <v>48242.41926310192</v>
      </c>
      <c r="I1939" s="128">
        <v>-0.0001</v>
      </c>
      <c r="J1939" s="128">
        <v>-0.0001</v>
      </c>
    </row>
    <row r="1940" spans="1:8" ht="12.75">
      <c r="A1940" s="127">
        <v>38392.891435185185</v>
      </c>
      <c r="C1940" s="150" t="s">
        <v>1265</v>
      </c>
      <c r="D1940" s="128">
        <v>1529.0915775228025</v>
      </c>
      <c r="F1940" s="128">
        <v>100</v>
      </c>
      <c r="G1940" s="128">
        <v>57.73502691896257</v>
      </c>
      <c r="H1940" s="128">
        <v>1529.0915775228025</v>
      </c>
    </row>
    <row r="1942" spans="3:8" ht="12.75">
      <c r="C1942" s="150" t="s">
        <v>1266</v>
      </c>
      <c r="D1942" s="128">
        <v>1.9684429925815783</v>
      </c>
      <c r="F1942" s="128">
        <v>0.36231884057971014</v>
      </c>
      <c r="G1942" s="128">
        <v>0.19075449422564728</v>
      </c>
      <c r="H1942" s="128">
        <v>3.169599702667324</v>
      </c>
    </row>
    <row r="1943" spans="1:10" ht="12.75">
      <c r="A1943" s="144" t="s">
        <v>1255</v>
      </c>
      <c r="C1943" s="145" t="s">
        <v>1256</v>
      </c>
      <c r="D1943" s="145" t="s">
        <v>1257</v>
      </c>
      <c r="F1943" s="145" t="s">
        <v>1258</v>
      </c>
      <c r="G1943" s="145" t="s">
        <v>1259</v>
      </c>
      <c r="H1943" s="145" t="s">
        <v>1260</v>
      </c>
      <c r="I1943" s="146" t="s">
        <v>1261</v>
      </c>
      <c r="J1943" s="145" t="s">
        <v>1262</v>
      </c>
    </row>
    <row r="1944" spans="1:8" ht="12.75">
      <c r="A1944" s="147" t="s">
        <v>1192</v>
      </c>
      <c r="C1944" s="148">
        <v>393.36599999992177</v>
      </c>
      <c r="D1944" s="128">
        <v>4151505.311264038</v>
      </c>
      <c r="F1944" s="128">
        <v>17100</v>
      </c>
      <c r="G1944" s="128">
        <v>15000</v>
      </c>
      <c r="H1944" s="149" t="s">
        <v>470</v>
      </c>
    </row>
    <row r="1946" spans="4:8" ht="12.75">
      <c r="D1946" s="128">
        <v>4208653.865684509</v>
      </c>
      <c r="F1946" s="128">
        <v>17500</v>
      </c>
      <c r="G1946" s="128">
        <v>14500</v>
      </c>
      <c r="H1946" s="149" t="s">
        <v>471</v>
      </c>
    </row>
    <row r="1948" spans="4:8" ht="12.75">
      <c r="D1948" s="128">
        <v>4389676.497329712</v>
      </c>
      <c r="F1948" s="128">
        <v>16700</v>
      </c>
      <c r="G1948" s="128">
        <v>14000</v>
      </c>
      <c r="H1948" s="149" t="s">
        <v>472</v>
      </c>
    </row>
    <row r="1950" spans="1:10" ht="12.75">
      <c r="A1950" s="144" t="s">
        <v>1263</v>
      </c>
      <c r="C1950" s="150" t="s">
        <v>1264</v>
      </c>
      <c r="D1950" s="128">
        <v>4249945.224759419</v>
      </c>
      <c r="F1950" s="128">
        <v>17100</v>
      </c>
      <c r="G1950" s="128">
        <v>14500</v>
      </c>
      <c r="H1950" s="128">
        <v>4234145.224759419</v>
      </c>
      <c r="I1950" s="128">
        <v>-0.0001</v>
      </c>
      <c r="J1950" s="128">
        <v>-0.0001</v>
      </c>
    </row>
    <row r="1951" spans="1:8" ht="12.75">
      <c r="A1951" s="127">
        <v>38392.891909722224</v>
      </c>
      <c r="C1951" s="150" t="s">
        <v>1265</v>
      </c>
      <c r="D1951" s="128">
        <v>124338.69356992886</v>
      </c>
      <c r="F1951" s="128">
        <v>400</v>
      </c>
      <c r="G1951" s="128">
        <v>500</v>
      </c>
      <c r="H1951" s="128">
        <v>124338.69356992886</v>
      </c>
    </row>
    <row r="1953" spans="3:8" ht="12.75">
      <c r="C1953" s="150" t="s">
        <v>1266</v>
      </c>
      <c r="D1953" s="128">
        <v>2.925654025975533</v>
      </c>
      <c r="F1953" s="128">
        <v>2.3391812865497075</v>
      </c>
      <c r="G1953" s="128">
        <v>3.4482758620689653</v>
      </c>
      <c r="H1953" s="128">
        <v>2.936571302345769</v>
      </c>
    </row>
    <row r="1954" spans="1:10" ht="12.75">
      <c r="A1954" s="144" t="s">
        <v>1255</v>
      </c>
      <c r="C1954" s="145" t="s">
        <v>1256</v>
      </c>
      <c r="D1954" s="145" t="s">
        <v>1257</v>
      </c>
      <c r="F1954" s="145" t="s">
        <v>1258</v>
      </c>
      <c r="G1954" s="145" t="s">
        <v>1259</v>
      </c>
      <c r="H1954" s="145" t="s">
        <v>1260</v>
      </c>
      <c r="I1954" s="146" t="s">
        <v>1261</v>
      </c>
      <c r="J1954" s="145" t="s">
        <v>1262</v>
      </c>
    </row>
    <row r="1955" spans="1:8" ht="12.75">
      <c r="A1955" s="147" t="s">
        <v>1186</v>
      </c>
      <c r="C1955" s="148">
        <v>396.15199999976903</v>
      </c>
      <c r="D1955" s="128">
        <v>8179205.636398315</v>
      </c>
      <c r="F1955" s="128">
        <v>102100</v>
      </c>
      <c r="G1955" s="128">
        <v>99100</v>
      </c>
      <c r="H1955" s="149" t="s">
        <v>473</v>
      </c>
    </row>
    <row r="1957" spans="4:8" ht="12.75">
      <c r="D1957" s="128">
        <v>8062672.6772994995</v>
      </c>
      <c r="F1957" s="128">
        <v>102800</v>
      </c>
      <c r="G1957" s="128">
        <v>99000</v>
      </c>
      <c r="H1957" s="149" t="s">
        <v>474</v>
      </c>
    </row>
    <row r="1959" spans="4:8" ht="12.75">
      <c r="D1959" s="128">
        <v>8366293.9719696045</v>
      </c>
      <c r="F1959" s="128">
        <v>101400</v>
      </c>
      <c r="G1959" s="128">
        <v>97100</v>
      </c>
      <c r="H1959" s="149" t="s">
        <v>475</v>
      </c>
    </row>
    <row r="1961" spans="1:10" ht="12.75">
      <c r="A1961" s="144" t="s">
        <v>1263</v>
      </c>
      <c r="C1961" s="150" t="s">
        <v>1264</v>
      </c>
      <c r="D1961" s="128">
        <v>8202724.095222473</v>
      </c>
      <c r="F1961" s="128">
        <v>102100</v>
      </c>
      <c r="G1961" s="128">
        <v>98400</v>
      </c>
      <c r="H1961" s="128">
        <v>8102454.297362782</v>
      </c>
      <c r="I1961" s="128">
        <v>-0.0001</v>
      </c>
      <c r="J1961" s="128">
        <v>-0.0001</v>
      </c>
    </row>
    <row r="1962" spans="1:8" ht="12.75">
      <c r="A1962" s="127">
        <v>38392.892372685186</v>
      </c>
      <c r="C1962" s="150" t="s">
        <v>1265</v>
      </c>
      <c r="D1962" s="128">
        <v>153170.85582246596</v>
      </c>
      <c r="F1962" s="128">
        <v>700</v>
      </c>
      <c r="G1962" s="128">
        <v>1126.9427669584647</v>
      </c>
      <c r="H1962" s="128">
        <v>153170.85582246596</v>
      </c>
    </row>
    <row r="1964" spans="3:8" ht="12.75">
      <c r="C1964" s="150" t="s">
        <v>1266</v>
      </c>
      <c r="D1964" s="128">
        <v>1.867316930867851</v>
      </c>
      <c r="F1964" s="128">
        <v>0.6856023506366307</v>
      </c>
      <c r="G1964" s="128">
        <v>1.1452670395919353</v>
      </c>
      <c r="H1964" s="128">
        <v>1.8904254217431458</v>
      </c>
    </row>
    <row r="1965" spans="1:10" ht="12.75">
      <c r="A1965" s="144" t="s">
        <v>1255</v>
      </c>
      <c r="C1965" s="145" t="s">
        <v>1256</v>
      </c>
      <c r="D1965" s="145" t="s">
        <v>1257</v>
      </c>
      <c r="F1965" s="145" t="s">
        <v>1258</v>
      </c>
      <c r="G1965" s="145" t="s">
        <v>1259</v>
      </c>
      <c r="H1965" s="145" t="s">
        <v>1260</v>
      </c>
      <c r="I1965" s="146" t="s">
        <v>1261</v>
      </c>
      <c r="J1965" s="145" t="s">
        <v>1262</v>
      </c>
    </row>
    <row r="1966" spans="1:8" ht="12.75">
      <c r="A1966" s="147" t="s">
        <v>1193</v>
      </c>
      <c r="C1966" s="148">
        <v>589.5920000001788</v>
      </c>
      <c r="D1966" s="128">
        <v>524904.3424863815</v>
      </c>
      <c r="F1966" s="128">
        <v>4000</v>
      </c>
      <c r="G1966" s="128">
        <v>5790</v>
      </c>
      <c r="H1966" s="149" t="s">
        <v>476</v>
      </c>
    </row>
    <row r="1968" spans="4:8" ht="12.75">
      <c r="D1968" s="128">
        <v>532627.6385326385</v>
      </c>
      <c r="F1968" s="128">
        <v>3980</v>
      </c>
      <c r="G1968" s="128">
        <v>5620</v>
      </c>
      <c r="H1968" s="149" t="s">
        <v>477</v>
      </c>
    </row>
    <row r="1970" spans="4:8" ht="12.75">
      <c r="D1970" s="128">
        <v>521112.51075077057</v>
      </c>
      <c r="F1970" s="128">
        <v>4130</v>
      </c>
      <c r="G1970" s="128">
        <v>6150</v>
      </c>
      <c r="H1970" s="149" t="s">
        <v>478</v>
      </c>
    </row>
    <row r="1972" spans="1:10" ht="12.75">
      <c r="A1972" s="144" t="s">
        <v>1263</v>
      </c>
      <c r="C1972" s="150" t="s">
        <v>1264</v>
      </c>
      <c r="D1972" s="128">
        <v>526214.8305899302</v>
      </c>
      <c r="F1972" s="128">
        <v>4036.666666666667</v>
      </c>
      <c r="G1972" s="128">
        <v>5853.333333333334</v>
      </c>
      <c r="H1972" s="128">
        <v>521088.16392326355</v>
      </c>
      <c r="I1972" s="128">
        <v>-0.0001</v>
      </c>
      <c r="J1972" s="128">
        <v>-0.0001</v>
      </c>
    </row>
    <row r="1973" spans="1:8" ht="12.75">
      <c r="A1973" s="127">
        <v>38392.89287037037</v>
      </c>
      <c r="C1973" s="150" t="s">
        <v>1265</v>
      </c>
      <c r="D1973" s="128">
        <v>5868.353794750669</v>
      </c>
      <c r="F1973" s="128">
        <v>81.44527815247078</v>
      </c>
      <c r="G1973" s="128">
        <v>270.61657993059725</v>
      </c>
      <c r="H1973" s="128">
        <v>5868.353794750669</v>
      </c>
    </row>
    <row r="1975" spans="3:8" ht="12.75">
      <c r="C1975" s="150" t="s">
        <v>1266</v>
      </c>
      <c r="D1975" s="128">
        <v>1.1152011409811011</v>
      </c>
      <c r="F1975" s="128">
        <v>2.017636948450969</v>
      </c>
      <c r="G1975" s="128">
        <v>4.623290089930476</v>
      </c>
      <c r="H1975" s="128">
        <v>1.1261729206374478</v>
      </c>
    </row>
    <row r="1976" spans="1:10" ht="12.75">
      <c r="A1976" s="144" t="s">
        <v>1255</v>
      </c>
      <c r="C1976" s="145" t="s">
        <v>1256</v>
      </c>
      <c r="D1976" s="145" t="s">
        <v>1257</v>
      </c>
      <c r="F1976" s="145" t="s">
        <v>1258</v>
      </c>
      <c r="G1976" s="145" t="s">
        <v>1259</v>
      </c>
      <c r="H1976" s="145" t="s">
        <v>1260</v>
      </c>
      <c r="I1976" s="146" t="s">
        <v>1261</v>
      </c>
      <c r="J1976" s="145" t="s">
        <v>1262</v>
      </c>
    </row>
    <row r="1977" spans="1:8" ht="12.75">
      <c r="A1977" s="147" t="s">
        <v>1194</v>
      </c>
      <c r="C1977" s="148">
        <v>766.4900000002235</v>
      </c>
      <c r="D1977" s="128">
        <v>2372.164828520268</v>
      </c>
      <c r="F1977" s="128">
        <v>1635.9999999981374</v>
      </c>
      <c r="G1977" s="128">
        <v>1592</v>
      </c>
      <c r="H1977" s="149" t="s">
        <v>479</v>
      </c>
    </row>
    <row r="1979" spans="4:8" ht="12.75">
      <c r="D1979" s="128">
        <v>2342.528329398483</v>
      </c>
      <c r="F1979" s="128">
        <v>1676.9999999981374</v>
      </c>
      <c r="G1979" s="128">
        <v>1797</v>
      </c>
      <c r="H1979" s="149" t="s">
        <v>480</v>
      </c>
    </row>
    <row r="1981" spans="4:8" ht="12.75">
      <c r="D1981" s="128">
        <v>2576.0024006180465</v>
      </c>
      <c r="F1981" s="128">
        <v>1552</v>
      </c>
      <c r="G1981" s="128">
        <v>1768</v>
      </c>
      <c r="H1981" s="149" t="s">
        <v>481</v>
      </c>
    </row>
    <row r="1983" spans="1:10" ht="12.75">
      <c r="A1983" s="144" t="s">
        <v>1263</v>
      </c>
      <c r="C1983" s="150" t="s">
        <v>1264</v>
      </c>
      <c r="D1983" s="128">
        <v>2430.2318528455994</v>
      </c>
      <c r="F1983" s="128">
        <v>1621.666666665425</v>
      </c>
      <c r="G1983" s="128">
        <v>1719</v>
      </c>
      <c r="H1983" s="128">
        <v>757.9993325209927</v>
      </c>
      <c r="I1983" s="128">
        <v>-0.0001</v>
      </c>
      <c r="J1983" s="128">
        <v>-0.0001</v>
      </c>
    </row>
    <row r="1984" spans="1:8" ht="12.75">
      <c r="A1984" s="127">
        <v>38392.89336805556</v>
      </c>
      <c r="C1984" s="150" t="s">
        <v>1265</v>
      </c>
      <c r="D1984" s="128">
        <v>127.10771010626702</v>
      </c>
      <c r="F1984" s="128">
        <v>63.720744920339705</v>
      </c>
      <c r="G1984" s="128">
        <v>110.93691901256318</v>
      </c>
      <c r="H1984" s="128">
        <v>127.10771010626702</v>
      </c>
    </row>
    <row r="1986" spans="3:8" ht="12.75">
      <c r="C1986" s="150" t="s">
        <v>1266</v>
      </c>
      <c r="D1986" s="128">
        <v>5.2302709289829465</v>
      </c>
      <c r="F1986" s="128">
        <v>3.929336788513165</v>
      </c>
      <c r="G1986" s="128">
        <v>6.453572950120022</v>
      </c>
      <c r="H1986" s="128">
        <v>16.768841957093255</v>
      </c>
    </row>
    <row r="1987" spans="1:16" ht="12.75">
      <c r="A1987" s="138" t="s">
        <v>1140</v>
      </c>
      <c r="B1987" s="133" t="s">
        <v>1054</v>
      </c>
      <c r="D1987" s="138" t="s">
        <v>1141</v>
      </c>
      <c r="E1987" s="133" t="s">
        <v>1142</v>
      </c>
      <c r="F1987" s="134" t="s">
        <v>1013</v>
      </c>
      <c r="G1987" s="139" t="s">
        <v>1144</v>
      </c>
      <c r="H1987" s="140">
        <v>2</v>
      </c>
      <c r="I1987" s="141" t="s">
        <v>1145</v>
      </c>
      <c r="J1987" s="140">
        <v>3</v>
      </c>
      <c r="K1987" s="139" t="s">
        <v>1146</v>
      </c>
      <c r="L1987" s="142">
        <v>1</v>
      </c>
      <c r="M1987" s="139" t="s">
        <v>1147</v>
      </c>
      <c r="N1987" s="143">
        <v>1</v>
      </c>
      <c r="O1987" s="139" t="s">
        <v>1148</v>
      </c>
      <c r="P1987" s="143">
        <v>1</v>
      </c>
    </row>
    <row r="1989" spans="1:10" ht="12.75">
      <c r="A1989" s="144" t="s">
        <v>1255</v>
      </c>
      <c r="C1989" s="145" t="s">
        <v>1256</v>
      </c>
      <c r="D1989" s="145" t="s">
        <v>1257</v>
      </c>
      <c r="F1989" s="145" t="s">
        <v>1258</v>
      </c>
      <c r="G1989" s="145" t="s">
        <v>1259</v>
      </c>
      <c r="H1989" s="145" t="s">
        <v>1260</v>
      </c>
      <c r="I1989" s="146" t="s">
        <v>1261</v>
      </c>
      <c r="J1989" s="145" t="s">
        <v>1262</v>
      </c>
    </row>
    <row r="1990" spans="1:8" ht="12.75">
      <c r="A1990" s="147" t="s">
        <v>1171</v>
      </c>
      <c r="C1990" s="148">
        <v>178.2290000000503</v>
      </c>
      <c r="D1990" s="128">
        <v>228</v>
      </c>
      <c r="F1990" s="128">
        <v>236</v>
      </c>
      <c r="G1990" s="128">
        <v>246</v>
      </c>
      <c r="H1990" s="149" t="s">
        <v>482</v>
      </c>
    </row>
    <row r="1992" spans="4:8" ht="12.75">
      <c r="D1992" s="128">
        <v>277.08996057044715</v>
      </c>
      <c r="F1992" s="128">
        <v>245</v>
      </c>
      <c r="G1992" s="128">
        <v>198</v>
      </c>
      <c r="H1992" s="149" t="s">
        <v>483</v>
      </c>
    </row>
    <row r="1994" spans="4:8" ht="12.75">
      <c r="D1994" s="128">
        <v>237</v>
      </c>
      <c r="F1994" s="128">
        <v>188</v>
      </c>
      <c r="G1994" s="128">
        <v>218</v>
      </c>
      <c r="H1994" s="149" t="s">
        <v>484</v>
      </c>
    </row>
    <row r="1996" spans="1:8" ht="12.75">
      <c r="A1996" s="144" t="s">
        <v>1263</v>
      </c>
      <c r="C1996" s="150" t="s">
        <v>1264</v>
      </c>
      <c r="D1996" s="128">
        <v>247.36332019014907</v>
      </c>
      <c r="F1996" s="128">
        <v>223</v>
      </c>
      <c r="G1996" s="128">
        <v>220.66666666666669</v>
      </c>
      <c r="H1996" s="128">
        <v>25.84066345520181</v>
      </c>
    </row>
    <row r="1997" spans="1:8" ht="12.75">
      <c r="A1997" s="127">
        <v>38392.895636574074</v>
      </c>
      <c r="C1997" s="150" t="s">
        <v>1265</v>
      </c>
      <c r="D1997" s="128">
        <v>26.134361695374896</v>
      </c>
      <c r="F1997" s="128">
        <v>30.643106892089122</v>
      </c>
      <c r="G1997" s="128">
        <v>24.110855093366837</v>
      </c>
      <c r="H1997" s="128">
        <v>26.134361695374896</v>
      </c>
    </row>
    <row r="1999" spans="3:8" ht="12.75">
      <c r="C1999" s="150" t="s">
        <v>1266</v>
      </c>
      <c r="D1999" s="128">
        <v>10.565172587142394</v>
      </c>
      <c r="F1999" s="128">
        <v>13.741303539053417</v>
      </c>
      <c r="G1999" s="128">
        <v>10.92636937765869</v>
      </c>
      <c r="H1999" s="128">
        <v>101.13657391452912</v>
      </c>
    </row>
    <row r="2000" spans="1:10" ht="12.75">
      <c r="A2000" s="144" t="s">
        <v>1255</v>
      </c>
      <c r="C2000" s="145" t="s">
        <v>1256</v>
      </c>
      <c r="D2000" s="145" t="s">
        <v>1257</v>
      </c>
      <c r="F2000" s="145" t="s">
        <v>1258</v>
      </c>
      <c r="G2000" s="145" t="s">
        <v>1259</v>
      </c>
      <c r="H2000" s="145" t="s">
        <v>1260</v>
      </c>
      <c r="I2000" s="146" t="s">
        <v>1261</v>
      </c>
      <c r="J2000" s="145" t="s">
        <v>1262</v>
      </c>
    </row>
    <row r="2001" spans="1:8" ht="12.75">
      <c r="A2001" s="147" t="s">
        <v>1187</v>
      </c>
      <c r="C2001" s="148">
        <v>251.61100000003353</v>
      </c>
      <c r="D2001" s="128">
        <v>4752890.923919678</v>
      </c>
      <c r="F2001" s="128">
        <v>31600</v>
      </c>
      <c r="G2001" s="128">
        <v>26300</v>
      </c>
      <c r="H2001" s="149" t="s">
        <v>485</v>
      </c>
    </row>
    <row r="2003" spans="4:8" ht="12.75">
      <c r="D2003" s="128">
        <v>4557791.468482971</v>
      </c>
      <c r="F2003" s="128">
        <v>33800</v>
      </c>
      <c r="G2003" s="128">
        <v>26500</v>
      </c>
      <c r="H2003" s="149" t="s">
        <v>486</v>
      </c>
    </row>
    <row r="2005" spans="4:8" ht="12.75">
      <c r="D2005" s="128">
        <v>4657064.604499817</v>
      </c>
      <c r="F2005" s="128">
        <v>33900</v>
      </c>
      <c r="G2005" s="128">
        <v>26200</v>
      </c>
      <c r="H2005" s="149" t="s">
        <v>487</v>
      </c>
    </row>
    <row r="2007" spans="1:10" ht="12.75">
      <c r="A2007" s="144" t="s">
        <v>1263</v>
      </c>
      <c r="C2007" s="150" t="s">
        <v>1264</v>
      </c>
      <c r="D2007" s="128">
        <v>4655915.665634155</v>
      </c>
      <c r="F2007" s="128">
        <v>33100</v>
      </c>
      <c r="G2007" s="128">
        <v>26333.333333333336</v>
      </c>
      <c r="H2007" s="128">
        <v>4626232.35055566</v>
      </c>
      <c r="I2007" s="128">
        <v>-0.0001</v>
      </c>
      <c r="J2007" s="128">
        <v>-0.0001</v>
      </c>
    </row>
    <row r="2008" spans="1:8" ht="12.75">
      <c r="A2008" s="127">
        <v>38392.896157407406</v>
      </c>
      <c r="C2008" s="150" t="s">
        <v>1265</v>
      </c>
      <c r="D2008" s="128">
        <v>97554.80215400299</v>
      </c>
      <c r="F2008" s="128">
        <v>1300</v>
      </c>
      <c r="G2008" s="128">
        <v>152.7525231651947</v>
      </c>
      <c r="H2008" s="128">
        <v>97554.80215400299</v>
      </c>
    </row>
    <row r="2010" spans="3:8" ht="12.75">
      <c r="C2010" s="150" t="s">
        <v>1266</v>
      </c>
      <c r="D2010" s="128">
        <v>2.0952871391994083</v>
      </c>
      <c r="F2010" s="128">
        <v>3.9274924471299095</v>
      </c>
      <c r="G2010" s="128">
        <v>0.5800728727792204</v>
      </c>
      <c r="H2010" s="128">
        <v>2.108731139331677</v>
      </c>
    </row>
    <row r="2011" spans="1:10" ht="12.75">
      <c r="A2011" s="144" t="s">
        <v>1255</v>
      </c>
      <c r="C2011" s="145" t="s">
        <v>1256</v>
      </c>
      <c r="D2011" s="145" t="s">
        <v>1257</v>
      </c>
      <c r="F2011" s="145" t="s">
        <v>1258</v>
      </c>
      <c r="G2011" s="145" t="s">
        <v>1259</v>
      </c>
      <c r="H2011" s="145" t="s">
        <v>1260</v>
      </c>
      <c r="I2011" s="146" t="s">
        <v>1261</v>
      </c>
      <c r="J2011" s="145" t="s">
        <v>1262</v>
      </c>
    </row>
    <row r="2012" spans="1:8" ht="12.75">
      <c r="A2012" s="147" t="s">
        <v>1190</v>
      </c>
      <c r="C2012" s="148">
        <v>257.6099999998696</v>
      </c>
      <c r="D2012" s="128">
        <v>392715</v>
      </c>
      <c r="F2012" s="128">
        <v>14437.5</v>
      </c>
      <c r="G2012" s="128">
        <v>11755</v>
      </c>
      <c r="H2012" s="149" t="s">
        <v>488</v>
      </c>
    </row>
    <row r="2014" spans="4:8" ht="12.75">
      <c r="D2014" s="128">
        <v>465307.4370775223</v>
      </c>
      <c r="F2014" s="128">
        <v>13842.5</v>
      </c>
      <c r="G2014" s="128">
        <v>11065</v>
      </c>
      <c r="H2014" s="149" t="s">
        <v>489</v>
      </c>
    </row>
    <row r="2016" spans="4:8" ht="12.75">
      <c r="D2016" s="128">
        <v>443666.30307769775</v>
      </c>
      <c r="F2016" s="128">
        <v>14582.5</v>
      </c>
      <c r="G2016" s="128">
        <v>11190</v>
      </c>
      <c r="H2016" s="149" t="s">
        <v>490</v>
      </c>
    </row>
    <row r="2018" spans="1:10" ht="12.75">
      <c r="A2018" s="144" t="s">
        <v>1263</v>
      </c>
      <c r="C2018" s="150" t="s">
        <v>1264</v>
      </c>
      <c r="D2018" s="128">
        <v>433896.2467184067</v>
      </c>
      <c r="F2018" s="128">
        <v>14287.5</v>
      </c>
      <c r="G2018" s="128">
        <v>11336.666666666668</v>
      </c>
      <c r="H2018" s="128">
        <v>421084.1633850733</v>
      </c>
      <c r="I2018" s="128">
        <v>-0.0001</v>
      </c>
      <c r="J2018" s="128">
        <v>-0.0001</v>
      </c>
    </row>
    <row r="2019" spans="1:8" ht="12.75">
      <c r="A2019" s="127">
        <v>38392.89679398148</v>
      </c>
      <c r="C2019" s="150" t="s">
        <v>1265</v>
      </c>
      <c r="D2019" s="128">
        <v>37269.37054957197</v>
      </c>
      <c r="F2019" s="128">
        <v>392.14155607382395</v>
      </c>
      <c r="G2019" s="128">
        <v>367.6388626537371</v>
      </c>
      <c r="H2019" s="128">
        <v>37269.37054957197</v>
      </c>
    </row>
    <row r="2021" spans="3:8" ht="12.75">
      <c r="C2021" s="150" t="s">
        <v>1266</v>
      </c>
      <c r="D2021" s="128">
        <v>8.589465991338555</v>
      </c>
      <c r="F2021" s="128">
        <v>2.7446478115403243</v>
      </c>
      <c r="G2021" s="128">
        <v>3.2429185179688647</v>
      </c>
      <c r="H2021" s="128">
        <v>8.85081268551291</v>
      </c>
    </row>
    <row r="2022" spans="1:10" ht="12.75">
      <c r="A2022" s="144" t="s">
        <v>1255</v>
      </c>
      <c r="C2022" s="145" t="s">
        <v>1256</v>
      </c>
      <c r="D2022" s="145" t="s">
        <v>1257</v>
      </c>
      <c r="F2022" s="145" t="s">
        <v>1258</v>
      </c>
      <c r="G2022" s="145" t="s">
        <v>1259</v>
      </c>
      <c r="H2022" s="145" t="s">
        <v>1260</v>
      </c>
      <c r="I2022" s="146" t="s">
        <v>1261</v>
      </c>
      <c r="J2022" s="145" t="s">
        <v>1262</v>
      </c>
    </row>
    <row r="2023" spans="1:8" ht="12.75">
      <c r="A2023" s="147" t="s">
        <v>1189</v>
      </c>
      <c r="C2023" s="148">
        <v>259.9399999999441</v>
      </c>
      <c r="D2023" s="128">
        <v>5099989.065330505</v>
      </c>
      <c r="F2023" s="128">
        <v>29350</v>
      </c>
      <c r="G2023" s="128">
        <v>26800</v>
      </c>
      <c r="H2023" s="149" t="s">
        <v>491</v>
      </c>
    </row>
    <row r="2025" spans="4:8" ht="12.75">
      <c r="D2025" s="128">
        <v>4775893.994400024</v>
      </c>
      <c r="F2025" s="128">
        <v>29625</v>
      </c>
      <c r="G2025" s="128">
        <v>26425</v>
      </c>
      <c r="H2025" s="149" t="s">
        <v>492</v>
      </c>
    </row>
    <row r="2027" spans="4:8" ht="12.75">
      <c r="D2027" s="128">
        <v>4918319.12247467</v>
      </c>
      <c r="F2027" s="128">
        <v>30425</v>
      </c>
      <c r="G2027" s="128">
        <v>25875</v>
      </c>
      <c r="H2027" s="149" t="s">
        <v>493</v>
      </c>
    </row>
    <row r="2029" spans="1:10" ht="12.75">
      <c r="A2029" s="144" t="s">
        <v>1263</v>
      </c>
      <c r="C2029" s="150" t="s">
        <v>1264</v>
      </c>
      <c r="D2029" s="128">
        <v>4931400.727401733</v>
      </c>
      <c r="F2029" s="128">
        <v>29800</v>
      </c>
      <c r="G2029" s="128">
        <v>26366.666666666664</v>
      </c>
      <c r="H2029" s="128">
        <v>4903505.255703621</v>
      </c>
      <c r="I2029" s="128">
        <v>-0.0001</v>
      </c>
      <c r="J2029" s="128">
        <v>-0.0001</v>
      </c>
    </row>
    <row r="2030" spans="1:8" ht="12.75">
      <c r="A2030" s="127">
        <v>38392.897465277776</v>
      </c>
      <c r="C2030" s="150" t="s">
        <v>1265</v>
      </c>
      <c r="D2030" s="128">
        <v>162443.06707567835</v>
      </c>
      <c r="F2030" s="128">
        <v>558.457697592217</v>
      </c>
      <c r="G2030" s="128">
        <v>465.2508284069286</v>
      </c>
      <c r="H2030" s="128">
        <v>162443.06707567835</v>
      </c>
    </row>
    <row r="2032" spans="3:8" ht="12.75">
      <c r="C2032" s="150" t="s">
        <v>1266</v>
      </c>
      <c r="D2032" s="128">
        <v>3.2940553010232985</v>
      </c>
      <c r="F2032" s="128">
        <v>1.8740191194369695</v>
      </c>
      <c r="G2032" s="128">
        <v>1.7645417006583894</v>
      </c>
      <c r="H2032" s="128">
        <v>3.3127947989191826</v>
      </c>
    </row>
    <row r="2033" spans="1:10" ht="12.75">
      <c r="A2033" s="144" t="s">
        <v>1255</v>
      </c>
      <c r="C2033" s="145" t="s">
        <v>1256</v>
      </c>
      <c r="D2033" s="145" t="s">
        <v>1257</v>
      </c>
      <c r="F2033" s="145" t="s">
        <v>1258</v>
      </c>
      <c r="G2033" s="145" t="s">
        <v>1259</v>
      </c>
      <c r="H2033" s="145" t="s">
        <v>1260</v>
      </c>
      <c r="I2033" s="146" t="s">
        <v>1261</v>
      </c>
      <c r="J2033" s="145" t="s">
        <v>1262</v>
      </c>
    </row>
    <row r="2034" spans="1:8" ht="12.75">
      <c r="A2034" s="147" t="s">
        <v>1191</v>
      </c>
      <c r="C2034" s="148">
        <v>285.2129999999888</v>
      </c>
      <c r="D2034" s="128">
        <v>850700.5793838501</v>
      </c>
      <c r="F2034" s="128">
        <v>13050</v>
      </c>
      <c r="G2034" s="128">
        <v>11775</v>
      </c>
      <c r="H2034" s="149" t="s">
        <v>494</v>
      </c>
    </row>
    <row r="2036" spans="4:8" ht="12.75">
      <c r="D2036" s="128">
        <v>824636.8237581253</v>
      </c>
      <c r="F2036" s="128">
        <v>12725</v>
      </c>
      <c r="G2036" s="128">
        <v>11775</v>
      </c>
      <c r="H2036" s="149" t="s">
        <v>495</v>
      </c>
    </row>
    <row r="2038" spans="4:8" ht="12.75">
      <c r="D2038" s="128">
        <v>811911.8199653625</v>
      </c>
      <c r="F2038" s="128">
        <v>12975</v>
      </c>
      <c r="G2038" s="128">
        <v>11825</v>
      </c>
      <c r="H2038" s="149" t="s">
        <v>496</v>
      </c>
    </row>
    <row r="2040" spans="1:10" ht="12.75">
      <c r="A2040" s="144" t="s">
        <v>1263</v>
      </c>
      <c r="C2040" s="150" t="s">
        <v>1264</v>
      </c>
      <c r="D2040" s="128">
        <v>829083.0743691127</v>
      </c>
      <c r="F2040" s="128">
        <v>12916.666666666668</v>
      </c>
      <c r="G2040" s="128">
        <v>11791.666666666668</v>
      </c>
      <c r="H2040" s="128">
        <v>816788.3700353743</v>
      </c>
      <c r="I2040" s="128">
        <v>-0.0001</v>
      </c>
      <c r="J2040" s="128">
        <v>-0.0001</v>
      </c>
    </row>
    <row r="2041" spans="1:8" ht="12.75">
      <c r="A2041" s="127">
        <v>38392.898148148146</v>
      </c>
      <c r="C2041" s="150" t="s">
        <v>1265</v>
      </c>
      <c r="D2041" s="128">
        <v>19772.93156509466</v>
      </c>
      <c r="F2041" s="128">
        <v>170.17148213885113</v>
      </c>
      <c r="G2041" s="128">
        <v>28.867513459481284</v>
      </c>
      <c r="H2041" s="128">
        <v>19772.93156509466</v>
      </c>
    </row>
    <row r="2043" spans="3:8" ht="12.75">
      <c r="C2043" s="150" t="s">
        <v>1266</v>
      </c>
      <c r="D2043" s="128">
        <v>2.3849155984930444</v>
      </c>
      <c r="F2043" s="128">
        <v>1.3174566359136861</v>
      </c>
      <c r="G2043" s="128">
        <v>0.2448128349920674</v>
      </c>
      <c r="H2043" s="128">
        <v>2.4208145329295414</v>
      </c>
    </row>
    <row r="2044" spans="1:10" ht="12.75">
      <c r="A2044" s="144" t="s">
        <v>1255</v>
      </c>
      <c r="C2044" s="145" t="s">
        <v>1256</v>
      </c>
      <c r="D2044" s="145" t="s">
        <v>1257</v>
      </c>
      <c r="F2044" s="145" t="s">
        <v>1258</v>
      </c>
      <c r="G2044" s="145" t="s">
        <v>1259</v>
      </c>
      <c r="H2044" s="145" t="s">
        <v>1260</v>
      </c>
      <c r="I2044" s="146" t="s">
        <v>1261</v>
      </c>
      <c r="J2044" s="145" t="s">
        <v>1262</v>
      </c>
    </row>
    <row r="2045" spans="1:8" ht="12.75">
      <c r="A2045" s="147" t="s">
        <v>1187</v>
      </c>
      <c r="C2045" s="148">
        <v>288.1579999998212</v>
      </c>
      <c r="D2045" s="128">
        <v>472011.09620571136</v>
      </c>
      <c r="F2045" s="128">
        <v>4870</v>
      </c>
      <c r="G2045" s="128">
        <v>3920</v>
      </c>
      <c r="H2045" s="149" t="s">
        <v>497</v>
      </c>
    </row>
    <row r="2047" spans="4:8" ht="12.75">
      <c r="D2047" s="128">
        <v>470536.36340141296</v>
      </c>
      <c r="F2047" s="128">
        <v>4870</v>
      </c>
      <c r="G2047" s="128">
        <v>3920</v>
      </c>
      <c r="H2047" s="149" t="s">
        <v>498</v>
      </c>
    </row>
    <row r="2049" spans="4:8" ht="12.75">
      <c r="D2049" s="128">
        <v>476232.3831410408</v>
      </c>
      <c r="F2049" s="128">
        <v>4870</v>
      </c>
      <c r="G2049" s="128">
        <v>3920</v>
      </c>
      <c r="H2049" s="149" t="s">
        <v>499</v>
      </c>
    </row>
    <row r="2051" spans="1:10" ht="12.75">
      <c r="A2051" s="144" t="s">
        <v>1263</v>
      </c>
      <c r="C2051" s="150" t="s">
        <v>1264</v>
      </c>
      <c r="D2051" s="128">
        <v>472926.61424938834</v>
      </c>
      <c r="F2051" s="128">
        <v>4870</v>
      </c>
      <c r="G2051" s="128">
        <v>3920</v>
      </c>
      <c r="H2051" s="128">
        <v>468538.9704440787</v>
      </c>
      <c r="I2051" s="128">
        <v>-0.0001</v>
      </c>
      <c r="J2051" s="128">
        <v>-0.0001</v>
      </c>
    </row>
    <row r="2052" spans="1:8" ht="12.75">
      <c r="A2052" s="127">
        <v>38392.89857638889</v>
      </c>
      <c r="C2052" s="150" t="s">
        <v>1265</v>
      </c>
      <c r="D2052" s="128">
        <v>2956.3136140794786</v>
      </c>
      <c r="H2052" s="128">
        <v>2956.3136140794786</v>
      </c>
    </row>
    <row r="2054" spans="3:8" ht="12.75">
      <c r="C2054" s="150" t="s">
        <v>1266</v>
      </c>
      <c r="D2054" s="128">
        <v>0.6251104346858617</v>
      </c>
      <c r="F2054" s="128">
        <v>0</v>
      </c>
      <c r="G2054" s="128">
        <v>0</v>
      </c>
      <c r="H2054" s="128">
        <v>0.6309642955158032</v>
      </c>
    </row>
    <row r="2055" spans="1:10" ht="12.75">
      <c r="A2055" s="144" t="s">
        <v>1255</v>
      </c>
      <c r="C2055" s="145" t="s">
        <v>1256</v>
      </c>
      <c r="D2055" s="145" t="s">
        <v>1257</v>
      </c>
      <c r="F2055" s="145" t="s">
        <v>1258</v>
      </c>
      <c r="G2055" s="145" t="s">
        <v>1259</v>
      </c>
      <c r="H2055" s="145" t="s">
        <v>1260</v>
      </c>
      <c r="I2055" s="146" t="s">
        <v>1261</v>
      </c>
      <c r="J2055" s="145" t="s">
        <v>1262</v>
      </c>
    </row>
    <row r="2056" spans="1:8" ht="12.75">
      <c r="A2056" s="147" t="s">
        <v>1188</v>
      </c>
      <c r="C2056" s="148">
        <v>334.94100000010803</v>
      </c>
      <c r="D2056" s="128">
        <v>1785186.642282486</v>
      </c>
      <c r="F2056" s="128">
        <v>40100</v>
      </c>
      <c r="G2056" s="128">
        <v>179800</v>
      </c>
      <c r="H2056" s="149" t="s">
        <v>500</v>
      </c>
    </row>
    <row r="2058" spans="4:8" ht="12.75">
      <c r="D2058" s="128">
        <v>1868922.9970970154</v>
      </c>
      <c r="F2058" s="128">
        <v>37100</v>
      </c>
      <c r="G2058" s="128">
        <v>203300</v>
      </c>
      <c r="H2058" s="149" t="s">
        <v>501</v>
      </c>
    </row>
    <row r="2060" spans="4:8" ht="12.75">
      <c r="D2060" s="128">
        <v>1782878.907737732</v>
      </c>
      <c r="F2060" s="128">
        <v>37900</v>
      </c>
      <c r="G2060" s="128">
        <v>232300</v>
      </c>
      <c r="H2060" s="149" t="s">
        <v>502</v>
      </c>
    </row>
    <row r="2062" spans="1:10" ht="12.75">
      <c r="A2062" s="144" t="s">
        <v>1263</v>
      </c>
      <c r="C2062" s="150" t="s">
        <v>1264</v>
      </c>
      <c r="D2062" s="128">
        <v>1812329.5157057443</v>
      </c>
      <c r="F2062" s="128">
        <v>38366.666666666664</v>
      </c>
      <c r="G2062" s="128">
        <v>205133.3333333333</v>
      </c>
      <c r="H2062" s="128">
        <v>1659029.0652552939</v>
      </c>
      <c r="I2062" s="128">
        <v>-0.0001</v>
      </c>
      <c r="J2062" s="128">
        <v>-0.0001</v>
      </c>
    </row>
    <row r="2063" spans="1:8" ht="12.75">
      <c r="A2063" s="127">
        <v>38392.899050925924</v>
      </c>
      <c r="C2063" s="150" t="s">
        <v>1265</v>
      </c>
      <c r="D2063" s="128">
        <v>49024.97334696708</v>
      </c>
      <c r="F2063" s="128">
        <v>1553.490693030806</v>
      </c>
      <c r="G2063" s="128">
        <v>26297.972038416447</v>
      </c>
      <c r="H2063" s="128">
        <v>49024.97334696708</v>
      </c>
    </row>
    <row r="2065" spans="3:8" ht="12.75">
      <c r="C2065" s="150" t="s">
        <v>1266</v>
      </c>
      <c r="D2065" s="128">
        <v>2.7050805563841487</v>
      </c>
      <c r="F2065" s="128">
        <v>4.0490634918266</v>
      </c>
      <c r="G2065" s="128">
        <v>12.819940870206267</v>
      </c>
      <c r="H2065" s="128">
        <v>2.955040051659556</v>
      </c>
    </row>
    <row r="2066" spans="1:10" ht="12.75">
      <c r="A2066" s="144" t="s">
        <v>1255</v>
      </c>
      <c r="C2066" s="145" t="s">
        <v>1256</v>
      </c>
      <c r="D2066" s="145" t="s">
        <v>1257</v>
      </c>
      <c r="F2066" s="145" t="s">
        <v>1258</v>
      </c>
      <c r="G2066" s="145" t="s">
        <v>1259</v>
      </c>
      <c r="H2066" s="145" t="s">
        <v>1260</v>
      </c>
      <c r="I2066" s="146" t="s">
        <v>1261</v>
      </c>
      <c r="J2066" s="145" t="s">
        <v>1262</v>
      </c>
    </row>
    <row r="2067" spans="1:8" ht="12.75">
      <c r="A2067" s="147" t="s">
        <v>1192</v>
      </c>
      <c r="C2067" s="148">
        <v>393.36599999992177</v>
      </c>
      <c r="D2067" s="128">
        <v>4575710.825973511</v>
      </c>
      <c r="F2067" s="128">
        <v>17600</v>
      </c>
      <c r="G2067" s="128">
        <v>14400</v>
      </c>
      <c r="H2067" s="149" t="s">
        <v>503</v>
      </c>
    </row>
    <row r="2069" spans="4:8" ht="12.75">
      <c r="D2069" s="128">
        <v>4637200.6594696045</v>
      </c>
      <c r="F2069" s="128">
        <v>19600</v>
      </c>
      <c r="G2069" s="128">
        <v>14500</v>
      </c>
      <c r="H2069" s="149" t="s">
        <v>504</v>
      </c>
    </row>
    <row r="2071" spans="4:8" ht="12.75">
      <c r="D2071" s="128">
        <v>4579485.798728943</v>
      </c>
      <c r="F2071" s="128">
        <v>18900</v>
      </c>
      <c r="G2071" s="128">
        <v>15000</v>
      </c>
      <c r="H2071" s="149" t="s">
        <v>505</v>
      </c>
    </row>
    <row r="2073" spans="1:10" ht="12.75">
      <c r="A2073" s="144" t="s">
        <v>1263</v>
      </c>
      <c r="C2073" s="150" t="s">
        <v>1264</v>
      </c>
      <c r="D2073" s="128">
        <v>4597465.761390686</v>
      </c>
      <c r="F2073" s="128">
        <v>18700</v>
      </c>
      <c r="G2073" s="128">
        <v>14633.333333333332</v>
      </c>
      <c r="H2073" s="128">
        <v>4580799.094724019</v>
      </c>
      <c r="I2073" s="128">
        <v>-0.0001</v>
      </c>
      <c r="J2073" s="128">
        <v>-0.0001</v>
      </c>
    </row>
    <row r="2074" spans="1:8" ht="12.75">
      <c r="A2074" s="127">
        <v>38392.89952546296</v>
      </c>
      <c r="C2074" s="150" t="s">
        <v>1265</v>
      </c>
      <c r="D2074" s="128">
        <v>34463.15712225642</v>
      </c>
      <c r="F2074" s="128">
        <v>1014.889156509222</v>
      </c>
      <c r="G2074" s="128">
        <v>321.4550253664318</v>
      </c>
      <c r="H2074" s="128">
        <v>34463.15712225642</v>
      </c>
    </row>
    <row r="2076" spans="3:8" ht="12.75">
      <c r="C2076" s="150" t="s">
        <v>1266</v>
      </c>
      <c r="D2076" s="128">
        <v>0.7496120452201405</v>
      </c>
      <c r="F2076" s="128">
        <v>5.427214740691027</v>
      </c>
      <c r="G2076" s="128">
        <v>2.1967313806362085</v>
      </c>
      <c r="H2076" s="128">
        <v>0.752339415233244</v>
      </c>
    </row>
    <row r="2077" spans="1:10" ht="12.75">
      <c r="A2077" s="144" t="s">
        <v>1255</v>
      </c>
      <c r="C2077" s="145" t="s">
        <v>1256</v>
      </c>
      <c r="D2077" s="145" t="s">
        <v>1257</v>
      </c>
      <c r="F2077" s="145" t="s">
        <v>1258</v>
      </c>
      <c r="G2077" s="145" t="s">
        <v>1259</v>
      </c>
      <c r="H2077" s="145" t="s">
        <v>1260</v>
      </c>
      <c r="I2077" s="146" t="s">
        <v>1261</v>
      </c>
      <c r="J2077" s="145" t="s">
        <v>1262</v>
      </c>
    </row>
    <row r="2078" spans="1:8" ht="12.75">
      <c r="A2078" s="147" t="s">
        <v>1186</v>
      </c>
      <c r="C2078" s="148">
        <v>396.15199999976903</v>
      </c>
      <c r="D2078" s="128">
        <v>5034870.520629883</v>
      </c>
      <c r="F2078" s="128">
        <v>99900</v>
      </c>
      <c r="G2078" s="128">
        <v>94100</v>
      </c>
      <c r="H2078" s="149" t="s">
        <v>506</v>
      </c>
    </row>
    <row r="2080" spans="4:8" ht="12.75">
      <c r="D2080" s="128">
        <v>5091469.986961365</v>
      </c>
      <c r="F2080" s="128">
        <v>97800</v>
      </c>
      <c r="G2080" s="128">
        <v>94400</v>
      </c>
      <c r="H2080" s="149" t="s">
        <v>507</v>
      </c>
    </row>
    <row r="2082" spans="4:8" ht="12.75">
      <c r="D2082" s="128">
        <v>4960271.674995422</v>
      </c>
      <c r="F2082" s="128">
        <v>97100</v>
      </c>
      <c r="G2082" s="128">
        <v>93400</v>
      </c>
      <c r="H2082" s="149" t="s">
        <v>508</v>
      </c>
    </row>
    <row r="2084" spans="1:10" ht="12.75">
      <c r="A2084" s="144" t="s">
        <v>1263</v>
      </c>
      <c r="C2084" s="150" t="s">
        <v>1264</v>
      </c>
      <c r="D2084" s="128">
        <v>5028870.72752889</v>
      </c>
      <c r="F2084" s="128">
        <v>98266.66666666666</v>
      </c>
      <c r="G2084" s="128">
        <v>93966.66666666666</v>
      </c>
      <c r="H2084" s="128">
        <v>4932731.052538798</v>
      </c>
      <c r="I2084" s="128">
        <v>-0.0001</v>
      </c>
      <c r="J2084" s="128">
        <v>-0.0001</v>
      </c>
    </row>
    <row r="2085" spans="1:8" ht="12.75">
      <c r="A2085" s="127">
        <v>38392.899988425925</v>
      </c>
      <c r="C2085" s="150" t="s">
        <v>1265</v>
      </c>
      <c r="D2085" s="128">
        <v>65804.61536716098</v>
      </c>
      <c r="F2085" s="128">
        <v>1457.166199626293</v>
      </c>
      <c r="G2085" s="128">
        <v>513.1601439446883</v>
      </c>
      <c r="H2085" s="128">
        <v>65804.61536716098</v>
      </c>
    </row>
    <row r="2087" spans="3:8" ht="12.75">
      <c r="C2087" s="150" t="s">
        <v>1266</v>
      </c>
      <c r="D2087" s="128">
        <v>1.3085366264623863</v>
      </c>
      <c r="F2087" s="128">
        <v>1.4828692669195658</v>
      </c>
      <c r="G2087" s="128">
        <v>0.5461087023178665</v>
      </c>
      <c r="H2087" s="128">
        <v>1.3340402034141392</v>
      </c>
    </row>
    <row r="2088" spans="1:10" ht="12.75">
      <c r="A2088" s="144" t="s">
        <v>1255</v>
      </c>
      <c r="C2088" s="145" t="s">
        <v>1256</v>
      </c>
      <c r="D2088" s="145" t="s">
        <v>1257</v>
      </c>
      <c r="F2088" s="145" t="s">
        <v>1258</v>
      </c>
      <c r="G2088" s="145" t="s">
        <v>1259</v>
      </c>
      <c r="H2088" s="145" t="s">
        <v>1260</v>
      </c>
      <c r="I2088" s="146" t="s">
        <v>1261</v>
      </c>
      <c r="J2088" s="145" t="s">
        <v>1262</v>
      </c>
    </row>
    <row r="2089" spans="1:8" ht="12.75">
      <c r="A2089" s="147" t="s">
        <v>1193</v>
      </c>
      <c r="C2089" s="148">
        <v>589.5920000001788</v>
      </c>
      <c r="D2089" s="128">
        <v>523657.6636595726</v>
      </c>
      <c r="F2089" s="128">
        <v>4360</v>
      </c>
      <c r="G2089" s="128">
        <v>5540</v>
      </c>
      <c r="H2089" s="149" t="s">
        <v>509</v>
      </c>
    </row>
    <row r="2091" spans="4:8" ht="12.75">
      <c r="D2091" s="128">
        <v>522401.8680267334</v>
      </c>
      <c r="F2091" s="128">
        <v>4300</v>
      </c>
      <c r="G2091" s="128">
        <v>5680</v>
      </c>
      <c r="H2091" s="149" t="s">
        <v>510</v>
      </c>
    </row>
    <row r="2093" spans="4:8" ht="12.75">
      <c r="D2093" s="128">
        <v>512766.67497348785</v>
      </c>
      <c r="F2093" s="128">
        <v>4370</v>
      </c>
      <c r="G2093" s="128">
        <v>5560</v>
      </c>
      <c r="H2093" s="149" t="s">
        <v>511</v>
      </c>
    </row>
    <row r="2095" spans="1:10" ht="12.75">
      <c r="A2095" s="144" t="s">
        <v>1263</v>
      </c>
      <c r="C2095" s="150" t="s">
        <v>1264</v>
      </c>
      <c r="D2095" s="128">
        <v>519608.7355532646</v>
      </c>
      <c r="F2095" s="128">
        <v>4343.333333333333</v>
      </c>
      <c r="G2095" s="128">
        <v>5593.333333333334</v>
      </c>
      <c r="H2095" s="128">
        <v>514515.40221993125</v>
      </c>
      <c r="I2095" s="128">
        <v>-0.0001</v>
      </c>
      <c r="J2095" s="128">
        <v>-0.0001</v>
      </c>
    </row>
    <row r="2096" spans="1:8" ht="12.75">
      <c r="A2096" s="127">
        <v>38392.90048611111</v>
      </c>
      <c r="C2096" s="150" t="s">
        <v>1265</v>
      </c>
      <c r="D2096" s="128">
        <v>5958.573688462141</v>
      </c>
      <c r="F2096" s="128">
        <v>37.859388972001824</v>
      </c>
      <c r="G2096" s="128">
        <v>75.71877794400365</v>
      </c>
      <c r="H2096" s="128">
        <v>5958.573688462141</v>
      </c>
    </row>
    <row r="2098" spans="3:8" ht="12.75">
      <c r="C2098" s="150" t="s">
        <v>1266</v>
      </c>
      <c r="D2098" s="128">
        <v>1.1467424007253502</v>
      </c>
      <c r="F2098" s="128">
        <v>0.8716666685802419</v>
      </c>
      <c r="G2098" s="128">
        <v>1.3537326211681227</v>
      </c>
      <c r="H2098" s="128">
        <v>1.1580943277408695</v>
      </c>
    </row>
    <row r="2099" spans="1:10" ht="12.75">
      <c r="A2099" s="144" t="s">
        <v>1255</v>
      </c>
      <c r="C2099" s="145" t="s">
        <v>1256</v>
      </c>
      <c r="D2099" s="145" t="s">
        <v>1257</v>
      </c>
      <c r="F2099" s="145" t="s">
        <v>1258</v>
      </c>
      <c r="G2099" s="145" t="s">
        <v>1259</v>
      </c>
      <c r="H2099" s="145" t="s">
        <v>1260</v>
      </c>
      <c r="I2099" s="146" t="s">
        <v>1261</v>
      </c>
      <c r="J2099" s="145" t="s">
        <v>1262</v>
      </c>
    </row>
    <row r="2100" spans="1:8" ht="12.75">
      <c r="A2100" s="147" t="s">
        <v>1194</v>
      </c>
      <c r="C2100" s="148">
        <v>766.4900000002235</v>
      </c>
      <c r="D2100" s="128">
        <v>28602.015062063932</v>
      </c>
      <c r="F2100" s="128">
        <v>1910</v>
      </c>
      <c r="G2100" s="128">
        <v>1882</v>
      </c>
      <c r="H2100" s="149" t="s">
        <v>512</v>
      </c>
    </row>
    <row r="2102" spans="4:8" ht="12.75">
      <c r="D2102" s="128">
        <v>29210.564205735922</v>
      </c>
      <c r="F2102" s="128">
        <v>1885</v>
      </c>
      <c r="G2102" s="128">
        <v>1928</v>
      </c>
      <c r="H2102" s="149" t="s">
        <v>513</v>
      </c>
    </row>
    <row r="2104" spans="4:8" ht="12.75">
      <c r="D2104" s="128">
        <v>27985.389551520348</v>
      </c>
      <c r="F2104" s="128">
        <v>1901.9999999981374</v>
      </c>
      <c r="G2104" s="128">
        <v>1876.0000000018626</v>
      </c>
      <c r="H2104" s="149" t="s">
        <v>514</v>
      </c>
    </row>
    <row r="2106" spans="1:10" ht="12.75">
      <c r="A2106" s="144" t="s">
        <v>1263</v>
      </c>
      <c r="C2106" s="150" t="s">
        <v>1264</v>
      </c>
      <c r="D2106" s="128">
        <v>28599.322939773403</v>
      </c>
      <c r="F2106" s="128">
        <v>1898.9999999993793</v>
      </c>
      <c r="G2106" s="128">
        <v>1895.3333333339542</v>
      </c>
      <c r="H2106" s="128">
        <v>26702.22781782216</v>
      </c>
      <c r="I2106" s="128">
        <v>-0.0001</v>
      </c>
      <c r="J2106" s="128">
        <v>-0.0001</v>
      </c>
    </row>
    <row r="2107" spans="1:8" ht="12.75">
      <c r="A2107" s="127">
        <v>38392.900983796295</v>
      </c>
      <c r="C2107" s="150" t="s">
        <v>1265</v>
      </c>
      <c r="D2107" s="128">
        <v>612.5917637175751</v>
      </c>
      <c r="F2107" s="128">
        <v>12.767145334585837</v>
      </c>
      <c r="G2107" s="128">
        <v>28.448784390493312</v>
      </c>
      <c r="H2107" s="128">
        <v>612.5917637175751</v>
      </c>
    </row>
    <row r="2109" spans="3:8" ht="12.75">
      <c r="C2109" s="150" t="s">
        <v>1266</v>
      </c>
      <c r="D2109" s="128">
        <v>2.1419799517898266</v>
      </c>
      <c r="F2109" s="128">
        <v>0.6723088643807271</v>
      </c>
      <c r="G2109" s="128">
        <v>1.5009910863779803</v>
      </c>
      <c r="H2109" s="128">
        <v>2.2941597528754003</v>
      </c>
    </row>
    <row r="2110" spans="1:16" ht="12.75">
      <c r="A2110" s="138" t="s">
        <v>1140</v>
      </c>
      <c r="B2110" s="133" t="s">
        <v>1227</v>
      </c>
      <c r="D2110" s="138" t="s">
        <v>1141</v>
      </c>
      <c r="E2110" s="133" t="s">
        <v>1142</v>
      </c>
      <c r="F2110" s="134" t="s">
        <v>1014</v>
      </c>
      <c r="G2110" s="139" t="s">
        <v>1144</v>
      </c>
      <c r="H2110" s="140">
        <v>2</v>
      </c>
      <c r="I2110" s="141" t="s">
        <v>1145</v>
      </c>
      <c r="J2110" s="140">
        <v>4</v>
      </c>
      <c r="K2110" s="139" t="s">
        <v>1146</v>
      </c>
      <c r="L2110" s="142">
        <v>1</v>
      </c>
      <c r="M2110" s="139" t="s">
        <v>1147</v>
      </c>
      <c r="N2110" s="143">
        <v>1</v>
      </c>
      <c r="O2110" s="139" t="s">
        <v>1148</v>
      </c>
      <c r="P2110" s="143">
        <v>1</v>
      </c>
    </row>
    <row r="2112" spans="1:10" ht="12.75">
      <c r="A2112" s="144" t="s">
        <v>1255</v>
      </c>
      <c r="C2112" s="145" t="s">
        <v>1256</v>
      </c>
      <c r="D2112" s="145" t="s">
        <v>1257</v>
      </c>
      <c r="F2112" s="145" t="s">
        <v>1258</v>
      </c>
      <c r="G2112" s="145" t="s">
        <v>1259</v>
      </c>
      <c r="H2112" s="145" t="s">
        <v>1260</v>
      </c>
      <c r="I2112" s="146" t="s">
        <v>1261</v>
      </c>
      <c r="J2112" s="145" t="s">
        <v>1262</v>
      </c>
    </row>
    <row r="2113" spans="1:8" ht="12.75">
      <c r="A2113" s="147" t="s">
        <v>1171</v>
      </c>
      <c r="C2113" s="148">
        <v>178.2290000000503</v>
      </c>
      <c r="D2113" s="128">
        <v>233.23046015691943</v>
      </c>
      <c r="F2113" s="128">
        <v>218.99999999976717</v>
      </c>
      <c r="G2113" s="128">
        <v>215.00000000023283</v>
      </c>
      <c r="H2113" s="149" t="s">
        <v>515</v>
      </c>
    </row>
    <row r="2115" spans="4:8" ht="12.75">
      <c r="D2115" s="128">
        <v>229.05938044958748</v>
      </c>
      <c r="F2115" s="128">
        <v>233.00000000023283</v>
      </c>
      <c r="G2115" s="128">
        <v>224.00000000023283</v>
      </c>
      <c r="H2115" s="149" t="s">
        <v>516</v>
      </c>
    </row>
    <row r="2117" spans="4:8" ht="12.75">
      <c r="D2117" s="128">
        <v>230.13210258516483</v>
      </c>
      <c r="F2117" s="128">
        <v>223</v>
      </c>
      <c r="G2117" s="128">
        <v>208.00000000023283</v>
      </c>
      <c r="H2117" s="149" t="s">
        <v>517</v>
      </c>
    </row>
    <row r="2119" spans="1:8" ht="12.75">
      <c r="A2119" s="144" t="s">
        <v>1263</v>
      </c>
      <c r="C2119" s="150" t="s">
        <v>1264</v>
      </c>
      <c r="D2119" s="128">
        <v>230.80731439722393</v>
      </c>
      <c r="F2119" s="128">
        <v>225</v>
      </c>
      <c r="G2119" s="128">
        <v>215.66666666689952</v>
      </c>
      <c r="H2119" s="128">
        <v>11.716687457287547</v>
      </c>
    </row>
    <row r="2120" spans="1:8" ht="12.75">
      <c r="A2120" s="127">
        <v>38392.90325231481</v>
      </c>
      <c r="C2120" s="150" t="s">
        <v>1265</v>
      </c>
      <c r="D2120" s="128">
        <v>2.1659662334806287</v>
      </c>
      <c r="F2120" s="128">
        <v>7.211102551154425</v>
      </c>
      <c r="G2120" s="128">
        <v>8.02080627700987</v>
      </c>
      <c r="H2120" s="128">
        <v>2.1659662334806287</v>
      </c>
    </row>
    <row r="2122" spans="3:8" ht="12.75">
      <c r="C2122" s="150" t="s">
        <v>1266</v>
      </c>
      <c r="D2122" s="128">
        <v>0.9384304995434235</v>
      </c>
      <c r="F2122" s="128">
        <v>3.2049344671797444</v>
      </c>
      <c r="G2122" s="128">
        <v>3.71907555347815</v>
      </c>
      <c r="H2122" s="128">
        <v>18.486165491539516</v>
      </c>
    </row>
    <row r="2123" spans="1:10" ht="12.75">
      <c r="A2123" s="144" t="s">
        <v>1255</v>
      </c>
      <c r="C2123" s="145" t="s">
        <v>1256</v>
      </c>
      <c r="D2123" s="145" t="s">
        <v>1257</v>
      </c>
      <c r="F2123" s="145" t="s">
        <v>1258</v>
      </c>
      <c r="G2123" s="145" t="s">
        <v>1259</v>
      </c>
      <c r="H2123" s="145" t="s">
        <v>1260</v>
      </c>
      <c r="I2123" s="146" t="s">
        <v>1261</v>
      </c>
      <c r="J2123" s="145" t="s">
        <v>1262</v>
      </c>
    </row>
    <row r="2124" spans="1:8" ht="12.75">
      <c r="A2124" s="147" t="s">
        <v>1187</v>
      </c>
      <c r="C2124" s="148">
        <v>251.61100000003353</v>
      </c>
      <c r="D2124" s="128">
        <v>4641108.594238281</v>
      </c>
      <c r="F2124" s="128">
        <v>32600</v>
      </c>
      <c r="G2124" s="128">
        <v>25800</v>
      </c>
      <c r="H2124" s="149" t="s">
        <v>518</v>
      </c>
    </row>
    <row r="2126" spans="4:8" ht="12.75">
      <c r="D2126" s="128">
        <v>4630822.179153442</v>
      </c>
      <c r="F2126" s="128">
        <v>32800</v>
      </c>
      <c r="G2126" s="128">
        <v>26900</v>
      </c>
      <c r="H2126" s="149" t="s">
        <v>519</v>
      </c>
    </row>
    <row r="2128" spans="4:8" ht="12.75">
      <c r="D2128" s="128">
        <v>4609029.537086487</v>
      </c>
      <c r="F2128" s="128">
        <v>34300</v>
      </c>
      <c r="G2128" s="128">
        <v>26100</v>
      </c>
      <c r="H2128" s="149" t="s">
        <v>520</v>
      </c>
    </row>
    <row r="2130" spans="1:10" ht="12.75">
      <c r="A2130" s="144" t="s">
        <v>1263</v>
      </c>
      <c r="C2130" s="150" t="s">
        <v>1264</v>
      </c>
      <c r="D2130" s="128">
        <v>4626986.770159404</v>
      </c>
      <c r="F2130" s="128">
        <v>33233.333333333336</v>
      </c>
      <c r="G2130" s="128">
        <v>26266.666666666664</v>
      </c>
      <c r="H2130" s="128">
        <v>4597271.107508802</v>
      </c>
      <c r="I2130" s="128">
        <v>-0.0001</v>
      </c>
      <c r="J2130" s="128">
        <v>-0.0001</v>
      </c>
    </row>
    <row r="2131" spans="1:8" ht="12.75">
      <c r="A2131" s="127">
        <v>38392.903761574074</v>
      </c>
      <c r="C2131" s="150" t="s">
        <v>1265</v>
      </c>
      <c r="D2131" s="128">
        <v>16379.842751178452</v>
      </c>
      <c r="F2131" s="128">
        <v>929.1573243177569</v>
      </c>
      <c r="G2131" s="128">
        <v>568.6240703077326</v>
      </c>
      <c r="H2131" s="128">
        <v>16379.842751178452</v>
      </c>
    </row>
    <row r="2133" spans="3:8" ht="12.75">
      <c r="C2133" s="150" t="s">
        <v>1266</v>
      </c>
      <c r="D2133" s="128">
        <v>0.35400669085150965</v>
      </c>
      <c r="F2133" s="128">
        <v>2.7958595516080953</v>
      </c>
      <c r="G2133" s="128">
        <v>2.16481245041015</v>
      </c>
      <c r="H2133" s="128">
        <v>0.35629490556745663</v>
      </c>
    </row>
    <row r="2134" spans="1:10" ht="12.75">
      <c r="A2134" s="144" t="s">
        <v>1255</v>
      </c>
      <c r="C2134" s="145" t="s">
        <v>1256</v>
      </c>
      <c r="D2134" s="145" t="s">
        <v>1257</v>
      </c>
      <c r="F2134" s="145" t="s">
        <v>1258</v>
      </c>
      <c r="G2134" s="145" t="s">
        <v>1259</v>
      </c>
      <c r="H2134" s="145" t="s">
        <v>1260</v>
      </c>
      <c r="I2134" s="146" t="s">
        <v>1261</v>
      </c>
      <c r="J2134" s="145" t="s">
        <v>1262</v>
      </c>
    </row>
    <row r="2135" spans="1:8" ht="12.75">
      <c r="A2135" s="147" t="s">
        <v>1190</v>
      </c>
      <c r="C2135" s="148">
        <v>257.6099999998696</v>
      </c>
      <c r="D2135" s="128">
        <v>470619.071434021</v>
      </c>
      <c r="F2135" s="128">
        <v>15255</v>
      </c>
      <c r="G2135" s="128">
        <v>11115</v>
      </c>
      <c r="H2135" s="149" t="s">
        <v>521</v>
      </c>
    </row>
    <row r="2137" spans="4:8" ht="12.75">
      <c r="D2137" s="128">
        <v>462450.3958559036</v>
      </c>
      <c r="F2137" s="128">
        <v>15245</v>
      </c>
      <c r="G2137" s="128">
        <v>11215</v>
      </c>
      <c r="H2137" s="149" t="s">
        <v>522</v>
      </c>
    </row>
    <row r="2139" spans="4:8" ht="12.75">
      <c r="D2139" s="128">
        <v>470904.0352563858</v>
      </c>
      <c r="F2139" s="128">
        <v>14852.499999985099</v>
      </c>
      <c r="G2139" s="128">
        <v>11352.5</v>
      </c>
      <c r="H2139" s="149" t="s">
        <v>523</v>
      </c>
    </row>
    <row r="2141" spans="1:10" ht="12.75">
      <c r="A2141" s="144" t="s">
        <v>1263</v>
      </c>
      <c r="C2141" s="150" t="s">
        <v>1264</v>
      </c>
      <c r="D2141" s="128">
        <v>467991.16751543677</v>
      </c>
      <c r="F2141" s="128">
        <v>15117.499999995034</v>
      </c>
      <c r="G2141" s="128">
        <v>11227.5</v>
      </c>
      <c r="H2141" s="128">
        <v>454818.66751543933</v>
      </c>
      <c r="I2141" s="128">
        <v>-0.0001</v>
      </c>
      <c r="J2141" s="128">
        <v>-0.0001</v>
      </c>
    </row>
    <row r="2142" spans="1:8" ht="12.75">
      <c r="A2142" s="127">
        <v>38392.904398148145</v>
      </c>
      <c r="C2142" s="150" t="s">
        <v>1265</v>
      </c>
      <c r="D2142" s="128">
        <v>4800.563928575865</v>
      </c>
      <c r="F2142" s="128">
        <v>229.55119255618627</v>
      </c>
      <c r="G2142" s="128">
        <v>119.2424001771182</v>
      </c>
      <c r="H2142" s="128">
        <v>4800.563928575865</v>
      </c>
    </row>
    <row r="2144" spans="3:8" ht="12.75">
      <c r="C2144" s="150" t="s">
        <v>1266</v>
      </c>
      <c r="D2144" s="128">
        <v>1.0257808825884558</v>
      </c>
      <c r="F2144" s="128">
        <v>1.518446783901185</v>
      </c>
      <c r="G2144" s="128">
        <v>1.0620565591371025</v>
      </c>
      <c r="H2144" s="128">
        <v>1.055489642674551</v>
      </c>
    </row>
    <row r="2145" spans="1:10" ht="12.75">
      <c r="A2145" s="144" t="s">
        <v>1255</v>
      </c>
      <c r="C2145" s="145" t="s">
        <v>1256</v>
      </c>
      <c r="D2145" s="145" t="s">
        <v>1257</v>
      </c>
      <c r="F2145" s="145" t="s">
        <v>1258</v>
      </c>
      <c r="G2145" s="145" t="s">
        <v>1259</v>
      </c>
      <c r="H2145" s="145" t="s">
        <v>1260</v>
      </c>
      <c r="I2145" s="146" t="s">
        <v>1261</v>
      </c>
      <c r="J2145" s="145" t="s">
        <v>1262</v>
      </c>
    </row>
    <row r="2146" spans="1:8" ht="12.75">
      <c r="A2146" s="147" t="s">
        <v>1189</v>
      </c>
      <c r="C2146" s="148">
        <v>259.9399999999441</v>
      </c>
      <c r="D2146" s="128">
        <v>3980750</v>
      </c>
      <c r="F2146" s="128">
        <v>28225</v>
      </c>
      <c r="G2146" s="128">
        <v>24450</v>
      </c>
      <c r="H2146" s="149" t="s">
        <v>524</v>
      </c>
    </row>
    <row r="2148" spans="4:8" ht="12.75">
      <c r="D2148" s="128">
        <v>4648051.950927734</v>
      </c>
      <c r="F2148" s="128">
        <v>28700</v>
      </c>
      <c r="G2148" s="128">
        <v>25050</v>
      </c>
      <c r="H2148" s="149" t="s">
        <v>525</v>
      </c>
    </row>
    <row r="2150" spans="4:8" ht="12.75">
      <c r="D2150" s="128">
        <v>4389480.717506409</v>
      </c>
      <c r="F2150" s="128">
        <v>29200</v>
      </c>
      <c r="G2150" s="128">
        <v>24725</v>
      </c>
      <c r="H2150" s="149" t="s">
        <v>526</v>
      </c>
    </row>
    <row r="2152" spans="1:10" ht="12.75">
      <c r="A2152" s="144" t="s">
        <v>1263</v>
      </c>
      <c r="C2152" s="150" t="s">
        <v>1264</v>
      </c>
      <c r="D2152" s="128">
        <v>4339427.556144714</v>
      </c>
      <c r="F2152" s="128">
        <v>28708.333333333336</v>
      </c>
      <c r="G2152" s="128">
        <v>24741.666666666664</v>
      </c>
      <c r="H2152" s="128">
        <v>4312919.600169871</v>
      </c>
      <c r="I2152" s="128">
        <v>-0.0001</v>
      </c>
      <c r="J2152" s="128">
        <v>-0.0001</v>
      </c>
    </row>
    <row r="2153" spans="1:8" ht="12.75">
      <c r="A2153" s="127">
        <v>38392.905069444445</v>
      </c>
      <c r="C2153" s="150" t="s">
        <v>1265</v>
      </c>
      <c r="D2153" s="128">
        <v>336454.99349796644</v>
      </c>
      <c r="F2153" s="128">
        <v>487.55341587700246</v>
      </c>
      <c r="G2153" s="128">
        <v>300.34702151566836</v>
      </c>
      <c r="H2153" s="128">
        <v>336454.99349796644</v>
      </c>
    </row>
    <row r="2155" spans="3:8" ht="12.75">
      <c r="C2155" s="150" t="s">
        <v>1266</v>
      </c>
      <c r="D2155" s="128">
        <v>7.753441880174714</v>
      </c>
      <c r="F2155" s="128">
        <v>1.6982992715599499</v>
      </c>
      <c r="G2155" s="128">
        <v>1.213932050585389</v>
      </c>
      <c r="H2155" s="128">
        <v>7.801095886060909</v>
      </c>
    </row>
    <row r="2156" spans="1:10" ht="12.75">
      <c r="A2156" s="144" t="s">
        <v>1255</v>
      </c>
      <c r="C2156" s="145" t="s">
        <v>1256</v>
      </c>
      <c r="D2156" s="145" t="s">
        <v>1257</v>
      </c>
      <c r="F2156" s="145" t="s">
        <v>1258</v>
      </c>
      <c r="G2156" s="145" t="s">
        <v>1259</v>
      </c>
      <c r="H2156" s="145" t="s">
        <v>1260</v>
      </c>
      <c r="I2156" s="146" t="s">
        <v>1261</v>
      </c>
      <c r="J2156" s="145" t="s">
        <v>1262</v>
      </c>
    </row>
    <row r="2157" spans="1:8" ht="12.75">
      <c r="A2157" s="147" t="s">
        <v>1191</v>
      </c>
      <c r="C2157" s="148">
        <v>285.2129999999888</v>
      </c>
      <c r="D2157" s="128">
        <v>1131861.7493686676</v>
      </c>
      <c r="F2157" s="128">
        <v>14300</v>
      </c>
      <c r="G2157" s="128">
        <v>12350</v>
      </c>
      <c r="H2157" s="149" t="s">
        <v>527</v>
      </c>
    </row>
    <row r="2159" spans="4:8" ht="12.75">
      <c r="D2159" s="128">
        <v>1132042.4308223724</v>
      </c>
      <c r="F2159" s="128">
        <v>14375</v>
      </c>
      <c r="G2159" s="128">
        <v>12450</v>
      </c>
      <c r="H2159" s="149" t="s">
        <v>528</v>
      </c>
    </row>
    <row r="2161" spans="4:8" ht="12.75">
      <c r="D2161" s="128">
        <v>1106804.2203960419</v>
      </c>
      <c r="F2161" s="128">
        <v>14425</v>
      </c>
      <c r="G2161" s="128">
        <v>12350</v>
      </c>
      <c r="H2161" s="149" t="s">
        <v>529</v>
      </c>
    </row>
    <row r="2163" spans="1:10" ht="12.75">
      <c r="A2163" s="144" t="s">
        <v>1263</v>
      </c>
      <c r="C2163" s="150" t="s">
        <v>1264</v>
      </c>
      <c r="D2163" s="128">
        <v>1123569.4668623607</v>
      </c>
      <c r="F2163" s="128">
        <v>14366.666666666668</v>
      </c>
      <c r="G2163" s="128">
        <v>12383.333333333332</v>
      </c>
      <c r="H2163" s="128">
        <v>1110299.2967530047</v>
      </c>
      <c r="I2163" s="128">
        <v>-0.0001</v>
      </c>
      <c r="J2163" s="128">
        <v>-0.0001</v>
      </c>
    </row>
    <row r="2164" spans="1:8" ht="12.75">
      <c r="A2164" s="127">
        <v>38392.905752314815</v>
      </c>
      <c r="C2164" s="150" t="s">
        <v>1265</v>
      </c>
      <c r="D2164" s="128">
        <v>14519.41039624486</v>
      </c>
      <c r="F2164" s="128">
        <v>62.91528696058958</v>
      </c>
      <c r="G2164" s="128">
        <v>57.73502691896257</v>
      </c>
      <c r="H2164" s="128">
        <v>14519.41039624486</v>
      </c>
    </row>
    <row r="2166" spans="3:8" ht="12.75">
      <c r="C2166" s="150" t="s">
        <v>1266</v>
      </c>
      <c r="D2166" s="128">
        <v>1.2922574726769</v>
      </c>
      <c r="F2166" s="128">
        <v>0.4379254312802059</v>
      </c>
      <c r="G2166" s="128">
        <v>0.4662317113240585</v>
      </c>
      <c r="H2166" s="128">
        <v>1.3077023860778707</v>
      </c>
    </row>
    <row r="2167" spans="1:10" ht="12.75">
      <c r="A2167" s="144" t="s">
        <v>1255</v>
      </c>
      <c r="C2167" s="145" t="s">
        <v>1256</v>
      </c>
      <c r="D2167" s="145" t="s">
        <v>1257</v>
      </c>
      <c r="F2167" s="145" t="s">
        <v>1258</v>
      </c>
      <c r="G2167" s="145" t="s">
        <v>1259</v>
      </c>
      <c r="H2167" s="145" t="s">
        <v>1260</v>
      </c>
      <c r="I2167" s="146" t="s">
        <v>1261</v>
      </c>
      <c r="J2167" s="145" t="s">
        <v>1262</v>
      </c>
    </row>
    <row r="2168" spans="1:8" ht="12.75">
      <c r="A2168" s="147" t="s">
        <v>1187</v>
      </c>
      <c r="C2168" s="148">
        <v>288.1579999998212</v>
      </c>
      <c r="D2168" s="128">
        <v>453218.6552963257</v>
      </c>
      <c r="F2168" s="128">
        <v>4800</v>
      </c>
      <c r="G2168" s="128">
        <v>3809.9999999962747</v>
      </c>
      <c r="H2168" s="149" t="s">
        <v>530</v>
      </c>
    </row>
    <row r="2170" spans="4:8" ht="12.75">
      <c r="D2170" s="128">
        <v>461070.543466568</v>
      </c>
      <c r="F2170" s="128">
        <v>4800</v>
      </c>
      <c r="G2170" s="128">
        <v>3809.9999999962747</v>
      </c>
      <c r="H2170" s="149" t="s">
        <v>531</v>
      </c>
    </row>
    <row r="2172" spans="4:8" ht="12.75">
      <c r="D2172" s="128">
        <v>471825.7614145279</v>
      </c>
      <c r="F2172" s="128">
        <v>4800</v>
      </c>
      <c r="G2172" s="128">
        <v>3809.9999999962747</v>
      </c>
      <c r="H2172" s="149" t="s">
        <v>532</v>
      </c>
    </row>
    <row r="2174" spans="1:10" ht="12.75">
      <c r="A2174" s="144" t="s">
        <v>1263</v>
      </c>
      <c r="C2174" s="150" t="s">
        <v>1264</v>
      </c>
      <c r="D2174" s="128">
        <v>462038.32005914056</v>
      </c>
      <c r="F2174" s="128">
        <v>4800</v>
      </c>
      <c r="G2174" s="128">
        <v>3809.9999999962747</v>
      </c>
      <c r="H2174" s="128">
        <v>457740.985988346</v>
      </c>
      <c r="I2174" s="128">
        <v>-0.0001</v>
      </c>
      <c r="J2174" s="128">
        <v>-0.0001</v>
      </c>
    </row>
    <row r="2175" spans="1:8" ht="12.75">
      <c r="A2175" s="127">
        <v>38392.906180555554</v>
      </c>
      <c r="C2175" s="150" t="s">
        <v>1265</v>
      </c>
      <c r="D2175" s="128">
        <v>9341.228140527637</v>
      </c>
      <c r="G2175" s="128">
        <v>5.638186222554939E-05</v>
      </c>
      <c r="H2175" s="128">
        <v>9341.228140527637</v>
      </c>
    </row>
    <row r="2177" spans="3:8" ht="12.75">
      <c r="C2177" s="150" t="s">
        <v>1266</v>
      </c>
      <c r="D2177" s="128">
        <v>2.0217431617645842</v>
      </c>
      <c r="F2177" s="128">
        <v>0</v>
      </c>
      <c r="G2177" s="128">
        <v>1.4798389035591734E-06</v>
      </c>
      <c r="H2177" s="128">
        <v>2.0407235590577995</v>
      </c>
    </row>
    <row r="2178" spans="1:10" ht="12.75">
      <c r="A2178" s="144" t="s">
        <v>1255</v>
      </c>
      <c r="C2178" s="145" t="s">
        <v>1256</v>
      </c>
      <c r="D2178" s="145" t="s">
        <v>1257</v>
      </c>
      <c r="F2178" s="145" t="s">
        <v>1258</v>
      </c>
      <c r="G2178" s="145" t="s">
        <v>1259</v>
      </c>
      <c r="H2178" s="145" t="s">
        <v>1260</v>
      </c>
      <c r="I2178" s="146" t="s">
        <v>1261</v>
      </c>
      <c r="J2178" s="145" t="s">
        <v>1262</v>
      </c>
    </row>
    <row r="2179" spans="1:8" ht="12.75">
      <c r="A2179" s="147" t="s">
        <v>1188</v>
      </c>
      <c r="C2179" s="148">
        <v>334.94100000010803</v>
      </c>
      <c r="D2179" s="128">
        <v>652566.2441968918</v>
      </c>
      <c r="F2179" s="128">
        <v>31500</v>
      </c>
      <c r="G2179" s="128">
        <v>90100</v>
      </c>
      <c r="H2179" s="149" t="s">
        <v>533</v>
      </c>
    </row>
    <row r="2181" spans="4:8" ht="12.75">
      <c r="D2181" s="128">
        <v>644524.3155136108</v>
      </c>
      <c r="F2181" s="128">
        <v>31400</v>
      </c>
      <c r="G2181" s="128">
        <v>141000</v>
      </c>
      <c r="H2181" s="149" t="s">
        <v>534</v>
      </c>
    </row>
    <row r="2183" spans="4:8" ht="12.75">
      <c r="D2183" s="128">
        <v>662150.9178352356</v>
      </c>
      <c r="F2183" s="128">
        <v>32400</v>
      </c>
      <c r="G2183" s="128">
        <v>90000</v>
      </c>
      <c r="H2183" s="149" t="s">
        <v>535</v>
      </c>
    </row>
    <row r="2185" spans="1:10" ht="12.75">
      <c r="A2185" s="144" t="s">
        <v>1263</v>
      </c>
      <c r="C2185" s="150" t="s">
        <v>1264</v>
      </c>
      <c r="D2185" s="128">
        <v>653080.492515246</v>
      </c>
      <c r="F2185" s="128">
        <v>31766.666666666664</v>
      </c>
      <c r="G2185" s="128">
        <v>107033.33333333334</v>
      </c>
      <c r="H2185" s="128">
        <v>569440.8528756064</v>
      </c>
      <c r="I2185" s="128">
        <v>-0.0001</v>
      </c>
      <c r="J2185" s="128">
        <v>-0.0001</v>
      </c>
    </row>
    <row r="2186" spans="1:8" ht="12.75">
      <c r="A2186" s="127">
        <v>38392.90665509259</v>
      </c>
      <c r="C2186" s="150" t="s">
        <v>1265</v>
      </c>
      <c r="D2186" s="128">
        <v>8824.5462121762</v>
      </c>
      <c r="F2186" s="128">
        <v>550.7570547286101</v>
      </c>
      <c r="G2186" s="128">
        <v>29416.03870906709</v>
      </c>
      <c r="H2186" s="128">
        <v>8824.5462121762</v>
      </c>
    </row>
    <row r="2188" spans="3:8" ht="12.75">
      <c r="C2188" s="150" t="s">
        <v>1266</v>
      </c>
      <c r="D2188" s="128">
        <v>1.3512187721592668</v>
      </c>
      <c r="F2188" s="128">
        <v>1.733757779838227</v>
      </c>
      <c r="G2188" s="128">
        <v>27.48306325979485</v>
      </c>
      <c r="H2188" s="128">
        <v>1.5496861820878012</v>
      </c>
    </row>
    <row r="2189" spans="1:10" ht="12.75">
      <c r="A2189" s="144" t="s">
        <v>1255</v>
      </c>
      <c r="C2189" s="145" t="s">
        <v>1256</v>
      </c>
      <c r="D2189" s="145" t="s">
        <v>1257</v>
      </c>
      <c r="F2189" s="145" t="s">
        <v>1258</v>
      </c>
      <c r="G2189" s="145" t="s">
        <v>1259</v>
      </c>
      <c r="H2189" s="145" t="s">
        <v>1260</v>
      </c>
      <c r="I2189" s="146" t="s">
        <v>1261</v>
      </c>
      <c r="J2189" s="145" t="s">
        <v>1262</v>
      </c>
    </row>
    <row r="2190" spans="1:8" ht="12.75">
      <c r="A2190" s="147" t="s">
        <v>1192</v>
      </c>
      <c r="C2190" s="148">
        <v>393.36599999992177</v>
      </c>
      <c r="D2190" s="128">
        <v>5393470.541007996</v>
      </c>
      <c r="F2190" s="128">
        <v>21800</v>
      </c>
      <c r="G2190" s="128">
        <v>15200</v>
      </c>
      <c r="H2190" s="149" t="s">
        <v>536</v>
      </c>
    </row>
    <row r="2192" spans="4:8" ht="12.75">
      <c r="D2192" s="128">
        <v>5246329.891036987</v>
      </c>
      <c r="F2192" s="128">
        <v>23500</v>
      </c>
      <c r="G2192" s="128">
        <v>16700</v>
      </c>
      <c r="H2192" s="149" t="s">
        <v>537</v>
      </c>
    </row>
    <row r="2194" spans="4:8" ht="12.75">
      <c r="D2194" s="128">
        <v>5367606.449119568</v>
      </c>
      <c r="F2194" s="128">
        <v>23500</v>
      </c>
      <c r="G2194" s="128">
        <v>15700</v>
      </c>
      <c r="H2194" s="149" t="s">
        <v>538</v>
      </c>
    </row>
    <row r="2196" spans="1:10" ht="12.75">
      <c r="A2196" s="144" t="s">
        <v>1263</v>
      </c>
      <c r="C2196" s="150" t="s">
        <v>1264</v>
      </c>
      <c r="D2196" s="128">
        <v>5335802.293721517</v>
      </c>
      <c r="F2196" s="128">
        <v>22933.333333333336</v>
      </c>
      <c r="G2196" s="128">
        <v>15866.666666666668</v>
      </c>
      <c r="H2196" s="128">
        <v>5316402.293721517</v>
      </c>
      <c r="I2196" s="128">
        <v>-0.0001</v>
      </c>
      <c r="J2196" s="128">
        <v>-0.0001</v>
      </c>
    </row>
    <row r="2197" spans="1:8" ht="12.75">
      <c r="A2197" s="127">
        <v>38392.90712962963</v>
      </c>
      <c r="C2197" s="150" t="s">
        <v>1265</v>
      </c>
      <c r="D2197" s="128">
        <v>78557.11898934856</v>
      </c>
      <c r="F2197" s="128">
        <v>981.4954576223638</v>
      </c>
      <c r="G2197" s="128">
        <v>763.7626158259733</v>
      </c>
      <c r="H2197" s="128">
        <v>78557.11898934856</v>
      </c>
    </row>
    <row r="2199" spans="3:8" ht="12.75">
      <c r="C2199" s="150" t="s">
        <v>1266</v>
      </c>
      <c r="D2199" s="128">
        <v>1.4722644255725974</v>
      </c>
      <c r="F2199" s="128">
        <v>4.27977670474868</v>
      </c>
      <c r="G2199" s="128">
        <v>4.813629931676302</v>
      </c>
      <c r="H2199" s="128">
        <v>1.4776368425339397</v>
      </c>
    </row>
    <row r="2200" spans="1:10" ht="12.75">
      <c r="A2200" s="144" t="s">
        <v>1255</v>
      </c>
      <c r="C2200" s="145" t="s">
        <v>1256</v>
      </c>
      <c r="D2200" s="145" t="s">
        <v>1257</v>
      </c>
      <c r="F2200" s="145" t="s">
        <v>1258</v>
      </c>
      <c r="G2200" s="145" t="s">
        <v>1259</v>
      </c>
      <c r="H2200" s="145" t="s">
        <v>1260</v>
      </c>
      <c r="I2200" s="146" t="s">
        <v>1261</v>
      </c>
      <c r="J2200" s="145" t="s">
        <v>1262</v>
      </c>
    </row>
    <row r="2201" spans="1:8" ht="12.75">
      <c r="A2201" s="147" t="s">
        <v>1186</v>
      </c>
      <c r="C2201" s="148">
        <v>396.15199999976903</v>
      </c>
      <c r="D2201" s="128">
        <v>5567985.334587097</v>
      </c>
      <c r="F2201" s="128">
        <v>100200</v>
      </c>
      <c r="G2201" s="128">
        <v>95900</v>
      </c>
      <c r="H2201" s="149" t="s">
        <v>539</v>
      </c>
    </row>
    <row r="2203" spans="4:8" ht="12.75">
      <c r="D2203" s="128">
        <v>5658449.916053772</v>
      </c>
      <c r="F2203" s="128">
        <v>102500</v>
      </c>
      <c r="G2203" s="128">
        <v>96000</v>
      </c>
      <c r="H2203" s="149" t="s">
        <v>540</v>
      </c>
    </row>
    <row r="2205" spans="4:8" ht="12.75">
      <c r="D2205" s="128">
        <v>5809949.490242004</v>
      </c>
      <c r="F2205" s="128">
        <v>102100</v>
      </c>
      <c r="G2205" s="128">
        <v>95300</v>
      </c>
      <c r="H2205" s="149" t="s">
        <v>541</v>
      </c>
    </row>
    <row r="2207" spans="1:10" ht="12.75">
      <c r="A2207" s="144" t="s">
        <v>1263</v>
      </c>
      <c r="C2207" s="150" t="s">
        <v>1264</v>
      </c>
      <c r="D2207" s="128">
        <v>5678794.9136276245</v>
      </c>
      <c r="F2207" s="128">
        <v>101600</v>
      </c>
      <c r="G2207" s="128">
        <v>95733.33333333334</v>
      </c>
      <c r="H2207" s="128">
        <v>5580096.855760007</v>
      </c>
      <c r="I2207" s="128">
        <v>-0.0001</v>
      </c>
      <c r="J2207" s="128">
        <v>-0.0001</v>
      </c>
    </row>
    <row r="2208" spans="1:8" ht="12.75">
      <c r="A2208" s="127">
        <v>38392.90759259259</v>
      </c>
      <c r="C2208" s="150" t="s">
        <v>1265</v>
      </c>
      <c r="D2208" s="128">
        <v>122258.34266074987</v>
      </c>
      <c r="F2208" s="128">
        <v>1228.8205727444508</v>
      </c>
      <c r="G2208" s="128">
        <v>378.5938897200183</v>
      </c>
      <c r="H2208" s="128">
        <v>122258.34266074987</v>
      </c>
    </row>
    <row r="2210" spans="3:8" ht="12.75">
      <c r="C2210" s="150" t="s">
        <v>1266</v>
      </c>
      <c r="D2210" s="128">
        <v>2.1528923745311137</v>
      </c>
      <c r="F2210" s="128">
        <v>1.209469067661861</v>
      </c>
      <c r="G2210" s="128">
        <v>0.395467155000019</v>
      </c>
      <c r="H2210" s="128">
        <v>2.190971694954537</v>
      </c>
    </row>
    <row r="2211" spans="1:10" ht="12.75">
      <c r="A2211" s="144" t="s">
        <v>1255</v>
      </c>
      <c r="C2211" s="145" t="s">
        <v>1256</v>
      </c>
      <c r="D2211" s="145" t="s">
        <v>1257</v>
      </c>
      <c r="F2211" s="145" t="s">
        <v>1258</v>
      </c>
      <c r="G2211" s="145" t="s">
        <v>1259</v>
      </c>
      <c r="H2211" s="145" t="s">
        <v>1260</v>
      </c>
      <c r="I2211" s="146" t="s">
        <v>1261</v>
      </c>
      <c r="J2211" s="145" t="s">
        <v>1262</v>
      </c>
    </row>
    <row r="2212" spans="1:8" ht="12.75">
      <c r="A2212" s="147" t="s">
        <v>1193</v>
      </c>
      <c r="C2212" s="148">
        <v>589.5920000001788</v>
      </c>
      <c r="D2212" s="128">
        <v>432115.46061468124</v>
      </c>
      <c r="F2212" s="128">
        <v>3740.0000000037253</v>
      </c>
      <c r="G2212" s="128">
        <v>4690</v>
      </c>
      <c r="H2212" s="149" t="s">
        <v>542</v>
      </c>
    </row>
    <row r="2214" spans="4:8" ht="12.75">
      <c r="D2214" s="128">
        <v>414192.6494650841</v>
      </c>
      <c r="F2214" s="128">
        <v>4059.9999999962747</v>
      </c>
      <c r="G2214" s="128">
        <v>4540</v>
      </c>
      <c r="H2214" s="149" t="s">
        <v>543</v>
      </c>
    </row>
    <row r="2216" spans="4:8" ht="12.75">
      <c r="D2216" s="128">
        <v>419000.8685207367</v>
      </c>
      <c r="F2216" s="128">
        <v>3980</v>
      </c>
      <c r="G2216" s="128">
        <v>4490</v>
      </c>
      <c r="H2216" s="149" t="s">
        <v>544</v>
      </c>
    </row>
    <row r="2218" spans="1:10" ht="12.75">
      <c r="A2218" s="144" t="s">
        <v>1263</v>
      </c>
      <c r="C2218" s="150" t="s">
        <v>1264</v>
      </c>
      <c r="D2218" s="128">
        <v>421769.6595335007</v>
      </c>
      <c r="F2218" s="128">
        <v>3926.666666666667</v>
      </c>
      <c r="G2218" s="128">
        <v>4573.333333333333</v>
      </c>
      <c r="H2218" s="128">
        <v>417454.99286683404</v>
      </c>
      <c r="I2218" s="128">
        <v>-0.0001</v>
      </c>
      <c r="J2218" s="128">
        <v>-0.0001</v>
      </c>
    </row>
    <row r="2219" spans="1:8" ht="12.75">
      <c r="A2219" s="127">
        <v>38392.90809027778</v>
      </c>
      <c r="C2219" s="150" t="s">
        <v>1265</v>
      </c>
      <c r="D2219" s="128">
        <v>9276.661179018694</v>
      </c>
      <c r="F2219" s="128">
        <v>166.53327995371149</v>
      </c>
      <c r="G2219" s="128">
        <v>104.08329997330664</v>
      </c>
      <c r="H2219" s="128">
        <v>9276.661179018694</v>
      </c>
    </row>
    <row r="2221" spans="3:8" ht="12.75">
      <c r="C2221" s="150" t="s">
        <v>1266</v>
      </c>
      <c r="D2221" s="128">
        <v>2.1994614760291595</v>
      </c>
      <c r="F2221" s="128">
        <v>4.241085228023212</v>
      </c>
      <c r="G2221" s="128">
        <v>2.275873906121866</v>
      </c>
      <c r="H2221" s="128">
        <v>2.2221943293364563</v>
      </c>
    </row>
    <row r="2222" spans="1:10" ht="12.75">
      <c r="A2222" s="144" t="s">
        <v>1255</v>
      </c>
      <c r="C2222" s="145" t="s">
        <v>1256</v>
      </c>
      <c r="D2222" s="145" t="s">
        <v>1257</v>
      </c>
      <c r="F2222" s="145" t="s">
        <v>1258</v>
      </c>
      <c r="G2222" s="145" t="s">
        <v>1259</v>
      </c>
      <c r="H2222" s="145" t="s">
        <v>1260</v>
      </c>
      <c r="I2222" s="146" t="s">
        <v>1261</v>
      </c>
      <c r="J2222" s="145" t="s">
        <v>1262</v>
      </c>
    </row>
    <row r="2223" spans="1:8" ht="12.75">
      <c r="A2223" s="147" t="s">
        <v>1194</v>
      </c>
      <c r="C2223" s="148">
        <v>766.4900000002235</v>
      </c>
      <c r="D2223" s="128">
        <v>2790.950597744435</v>
      </c>
      <c r="F2223" s="128">
        <v>1682.9999999981374</v>
      </c>
      <c r="G2223" s="128">
        <v>1659</v>
      </c>
      <c r="H2223" s="149" t="s">
        <v>545</v>
      </c>
    </row>
    <row r="2225" spans="4:8" ht="12.75">
      <c r="D2225" s="128">
        <v>3075.0196603238583</v>
      </c>
      <c r="F2225" s="128">
        <v>1944</v>
      </c>
      <c r="G2225" s="128">
        <v>1601.9999999981374</v>
      </c>
      <c r="H2225" s="149" t="s">
        <v>546</v>
      </c>
    </row>
    <row r="2227" spans="4:8" ht="12.75">
      <c r="D2227" s="128">
        <v>2843.2729805223644</v>
      </c>
      <c r="F2227" s="128">
        <v>1706</v>
      </c>
      <c r="G2227" s="128">
        <v>1587</v>
      </c>
      <c r="H2227" s="149" t="s">
        <v>547</v>
      </c>
    </row>
    <row r="2229" spans="1:10" ht="12.75">
      <c r="A2229" s="144" t="s">
        <v>1263</v>
      </c>
      <c r="C2229" s="150" t="s">
        <v>1264</v>
      </c>
      <c r="D2229" s="128">
        <v>2903.0810795302195</v>
      </c>
      <c r="F2229" s="128">
        <v>1777.6666666660458</v>
      </c>
      <c r="G2229" s="128">
        <v>1615.9999999993793</v>
      </c>
      <c r="H2229" s="128">
        <v>1209.4022177422223</v>
      </c>
      <c r="I2229" s="128">
        <v>-0.0001</v>
      </c>
      <c r="J2229" s="128">
        <v>-0.0001</v>
      </c>
    </row>
    <row r="2230" spans="1:8" ht="12.75">
      <c r="A2230" s="127">
        <v>38392.908587962964</v>
      </c>
      <c r="C2230" s="150" t="s">
        <v>1265</v>
      </c>
      <c r="D2230" s="128">
        <v>151.18387681525508</v>
      </c>
      <c r="F2230" s="128">
        <v>144.50720858666173</v>
      </c>
      <c r="G2230" s="128">
        <v>37.98683982680082</v>
      </c>
      <c r="H2230" s="128">
        <v>151.18387681525508</v>
      </c>
    </row>
    <row r="2232" spans="3:8" ht="12.75">
      <c r="C2232" s="150" t="s">
        <v>1266</v>
      </c>
      <c r="D2232" s="128">
        <v>5.207704251915687</v>
      </c>
      <c r="F2232" s="128">
        <v>8.129038547911806</v>
      </c>
      <c r="G2232" s="128">
        <v>2.3506707813623398</v>
      </c>
      <c r="H2232" s="128">
        <v>12.500711061824688</v>
      </c>
    </row>
    <row r="2233" spans="1:16" ht="12.75">
      <c r="A2233" s="138" t="s">
        <v>1140</v>
      </c>
      <c r="B2233" s="133" t="s">
        <v>548</v>
      </c>
      <c r="D2233" s="138" t="s">
        <v>1141</v>
      </c>
      <c r="E2233" s="133" t="s">
        <v>1142</v>
      </c>
      <c r="F2233" s="134" t="s">
        <v>1015</v>
      </c>
      <c r="G2233" s="139" t="s">
        <v>1144</v>
      </c>
      <c r="H2233" s="140">
        <v>2</v>
      </c>
      <c r="I2233" s="141" t="s">
        <v>1145</v>
      </c>
      <c r="J2233" s="140">
        <v>5</v>
      </c>
      <c r="K2233" s="139" t="s">
        <v>1146</v>
      </c>
      <c r="L2233" s="142">
        <v>1</v>
      </c>
      <c r="M2233" s="139" t="s">
        <v>1147</v>
      </c>
      <c r="N2233" s="143">
        <v>1</v>
      </c>
      <c r="O2233" s="139" t="s">
        <v>1148</v>
      </c>
      <c r="P2233" s="143">
        <v>1</v>
      </c>
    </row>
    <row r="2235" spans="1:10" ht="12.75">
      <c r="A2235" s="144" t="s">
        <v>1255</v>
      </c>
      <c r="C2235" s="145" t="s">
        <v>1256</v>
      </c>
      <c r="D2235" s="145" t="s">
        <v>1257</v>
      </c>
      <c r="F2235" s="145" t="s">
        <v>1258</v>
      </c>
      <c r="G2235" s="145" t="s">
        <v>1259</v>
      </c>
      <c r="H2235" s="145" t="s">
        <v>1260</v>
      </c>
      <c r="I2235" s="146" t="s">
        <v>1261</v>
      </c>
      <c r="J2235" s="145" t="s">
        <v>1262</v>
      </c>
    </row>
    <row r="2236" spans="1:8" ht="12.75">
      <c r="A2236" s="147" t="s">
        <v>1171</v>
      </c>
      <c r="C2236" s="148">
        <v>178.2290000000503</v>
      </c>
      <c r="D2236" s="128">
        <v>235.23018962680362</v>
      </c>
      <c r="F2236" s="128">
        <v>234.99999999976717</v>
      </c>
      <c r="G2236" s="128">
        <v>206.00000000023283</v>
      </c>
      <c r="H2236" s="149" t="s">
        <v>549</v>
      </c>
    </row>
    <row r="2238" spans="4:8" ht="12.75">
      <c r="D2238" s="128">
        <v>209</v>
      </c>
      <c r="F2238" s="128">
        <v>194</v>
      </c>
      <c r="G2238" s="128">
        <v>222.00000000023283</v>
      </c>
      <c r="H2238" s="149" t="s">
        <v>550</v>
      </c>
    </row>
    <row r="2240" spans="4:8" ht="12.75">
      <c r="D2240" s="128">
        <v>203.5</v>
      </c>
      <c r="F2240" s="128">
        <v>225.99999999976717</v>
      </c>
      <c r="G2240" s="128">
        <v>229</v>
      </c>
      <c r="H2240" s="149" t="s">
        <v>551</v>
      </c>
    </row>
    <row r="2242" spans="1:8" ht="12.75">
      <c r="A2242" s="144" t="s">
        <v>1263</v>
      </c>
      <c r="C2242" s="150" t="s">
        <v>1264</v>
      </c>
      <c r="D2242" s="128">
        <v>215.91006320893456</v>
      </c>
      <c r="F2242" s="128">
        <v>218.33333333317813</v>
      </c>
      <c r="G2242" s="128">
        <v>219.00000000015524</v>
      </c>
      <c r="H2242" s="128">
        <v>-2.8453682001694873</v>
      </c>
    </row>
    <row r="2243" spans="1:8" ht="12.75">
      <c r="A2243" s="127">
        <v>38392.91085648148</v>
      </c>
      <c r="C2243" s="150" t="s">
        <v>1265</v>
      </c>
      <c r="D2243" s="128">
        <v>16.956207229266667</v>
      </c>
      <c r="F2243" s="128">
        <v>21.548395145060596</v>
      </c>
      <c r="G2243" s="128">
        <v>11.789826122453643</v>
      </c>
      <c r="H2243" s="128">
        <v>16.956207229266667</v>
      </c>
    </row>
    <row r="2245" spans="3:7" ht="12.75">
      <c r="C2245" s="150" t="s">
        <v>1266</v>
      </c>
      <c r="D2245" s="128">
        <v>7.853365877095904</v>
      </c>
      <c r="F2245" s="128">
        <v>9.869493959576756</v>
      </c>
      <c r="G2245" s="128">
        <v>5.383482247691911</v>
      </c>
    </row>
    <row r="2246" spans="1:10" ht="12.75">
      <c r="A2246" s="144" t="s">
        <v>1255</v>
      </c>
      <c r="C2246" s="145" t="s">
        <v>1256</v>
      </c>
      <c r="D2246" s="145" t="s">
        <v>1257</v>
      </c>
      <c r="F2246" s="145" t="s">
        <v>1258</v>
      </c>
      <c r="G2246" s="145" t="s">
        <v>1259</v>
      </c>
      <c r="H2246" s="145" t="s">
        <v>1260</v>
      </c>
      <c r="I2246" s="146" t="s">
        <v>1261</v>
      </c>
      <c r="J2246" s="145" t="s">
        <v>1262</v>
      </c>
    </row>
    <row r="2247" spans="1:8" ht="12.75">
      <c r="A2247" s="147" t="s">
        <v>1187</v>
      </c>
      <c r="C2247" s="148">
        <v>251.61100000003353</v>
      </c>
      <c r="D2247" s="128">
        <v>4702592.883712769</v>
      </c>
      <c r="F2247" s="128">
        <v>33700</v>
      </c>
      <c r="G2247" s="128">
        <v>26200</v>
      </c>
      <c r="H2247" s="149" t="s">
        <v>552</v>
      </c>
    </row>
    <row r="2249" spans="4:8" ht="12.75">
      <c r="D2249" s="128">
        <v>4791254.926330566</v>
      </c>
      <c r="F2249" s="128">
        <v>38600</v>
      </c>
      <c r="G2249" s="128">
        <v>26000</v>
      </c>
      <c r="H2249" s="149" t="s">
        <v>553</v>
      </c>
    </row>
    <row r="2251" spans="4:8" ht="12.75">
      <c r="D2251" s="128">
        <v>4870721.393363953</v>
      </c>
      <c r="F2251" s="128">
        <v>36100</v>
      </c>
      <c r="G2251" s="128">
        <v>25900</v>
      </c>
      <c r="H2251" s="149" t="s">
        <v>554</v>
      </c>
    </row>
    <row r="2253" spans="1:10" ht="12.75">
      <c r="A2253" s="144" t="s">
        <v>1263</v>
      </c>
      <c r="C2253" s="150" t="s">
        <v>1264</v>
      </c>
      <c r="D2253" s="128">
        <v>4788189.734469096</v>
      </c>
      <c r="F2253" s="128">
        <v>36133.333333333336</v>
      </c>
      <c r="G2253" s="128">
        <v>26033.333333333336</v>
      </c>
      <c r="H2253" s="128">
        <v>4757156.182077712</v>
      </c>
      <c r="I2253" s="128">
        <v>-0.0001</v>
      </c>
      <c r="J2253" s="128">
        <v>-0.0001</v>
      </c>
    </row>
    <row r="2254" spans="1:8" ht="12.75">
      <c r="A2254" s="127">
        <v>38392.91136574074</v>
      </c>
      <c r="C2254" s="150" t="s">
        <v>1265</v>
      </c>
      <c r="D2254" s="128">
        <v>84106.15607817698</v>
      </c>
      <c r="F2254" s="128">
        <v>2450.17006212494</v>
      </c>
      <c r="G2254" s="128">
        <v>152.7525231651947</v>
      </c>
      <c r="H2254" s="128">
        <v>84106.15607817698</v>
      </c>
    </row>
    <row r="2256" spans="3:8" ht="12.75">
      <c r="C2256" s="150" t="s">
        <v>1266</v>
      </c>
      <c r="D2256" s="128">
        <v>1.756533486397078</v>
      </c>
      <c r="F2256" s="128">
        <v>6.780913456065332</v>
      </c>
      <c r="G2256" s="128">
        <v>0.5867574513387761</v>
      </c>
      <c r="H2256" s="128">
        <v>1.7679923227040908</v>
      </c>
    </row>
    <row r="2257" spans="1:10" ht="12.75">
      <c r="A2257" s="144" t="s">
        <v>1255</v>
      </c>
      <c r="C2257" s="145" t="s">
        <v>1256</v>
      </c>
      <c r="D2257" s="145" t="s">
        <v>1257</v>
      </c>
      <c r="F2257" s="145" t="s">
        <v>1258</v>
      </c>
      <c r="G2257" s="145" t="s">
        <v>1259</v>
      </c>
      <c r="H2257" s="145" t="s">
        <v>1260</v>
      </c>
      <c r="I2257" s="146" t="s">
        <v>1261</v>
      </c>
      <c r="J2257" s="145" t="s">
        <v>1262</v>
      </c>
    </row>
    <row r="2258" spans="1:8" ht="12.75">
      <c r="A2258" s="147" t="s">
        <v>1190</v>
      </c>
      <c r="C2258" s="148">
        <v>257.6099999998696</v>
      </c>
      <c r="D2258" s="128">
        <v>335861.6325364113</v>
      </c>
      <c r="F2258" s="128">
        <v>13472.500000014901</v>
      </c>
      <c r="G2258" s="128">
        <v>10710</v>
      </c>
      <c r="H2258" s="149" t="s">
        <v>555</v>
      </c>
    </row>
    <row r="2260" spans="4:8" ht="12.75">
      <c r="D2260" s="128">
        <v>319493.7848534584</v>
      </c>
      <c r="F2260" s="128">
        <v>13264.999999985099</v>
      </c>
      <c r="G2260" s="128">
        <v>11082.5</v>
      </c>
      <c r="H2260" s="149" t="s">
        <v>556</v>
      </c>
    </row>
    <row r="2262" spans="4:8" ht="12.75">
      <c r="D2262" s="128">
        <v>310891.731007576</v>
      </c>
      <c r="F2262" s="128">
        <v>12740</v>
      </c>
      <c r="G2262" s="128">
        <v>10912.5</v>
      </c>
      <c r="H2262" s="149" t="s">
        <v>557</v>
      </c>
    </row>
    <row r="2264" spans="1:10" ht="12.75">
      <c r="A2264" s="144" t="s">
        <v>1263</v>
      </c>
      <c r="C2264" s="150" t="s">
        <v>1264</v>
      </c>
      <c r="D2264" s="128">
        <v>322082.38279914856</v>
      </c>
      <c r="F2264" s="128">
        <v>13159.166666666668</v>
      </c>
      <c r="G2264" s="128">
        <v>10901.666666666668</v>
      </c>
      <c r="H2264" s="128">
        <v>310051.9661324819</v>
      </c>
      <c r="I2264" s="128">
        <v>-0.0001</v>
      </c>
      <c r="J2264" s="128">
        <v>-0.0001</v>
      </c>
    </row>
    <row r="2265" spans="1:8" ht="12.75">
      <c r="A2265" s="127">
        <v>38392.91201388889</v>
      </c>
      <c r="C2265" s="150" t="s">
        <v>1265</v>
      </c>
      <c r="D2265" s="128">
        <v>12684.62159795298</v>
      </c>
      <c r="F2265" s="128">
        <v>377.5441475330216</v>
      </c>
      <c r="G2265" s="128">
        <v>186.48614783230772</v>
      </c>
      <c r="H2265" s="128">
        <v>12684.62159795298</v>
      </c>
    </row>
    <row r="2267" spans="3:8" ht="12.75">
      <c r="C2267" s="150" t="s">
        <v>1266</v>
      </c>
      <c r="D2267" s="128">
        <v>3.9383158705278034</v>
      </c>
      <c r="F2267" s="128">
        <v>2.8690581789603318</v>
      </c>
      <c r="G2267" s="128">
        <v>1.7106205274328792</v>
      </c>
      <c r="H2267" s="128">
        <v>4.0911276119864945</v>
      </c>
    </row>
    <row r="2268" spans="1:10" ht="12.75">
      <c r="A2268" s="144" t="s">
        <v>1255</v>
      </c>
      <c r="C2268" s="145" t="s">
        <v>1256</v>
      </c>
      <c r="D2268" s="145" t="s">
        <v>1257</v>
      </c>
      <c r="F2268" s="145" t="s">
        <v>1258</v>
      </c>
      <c r="G2268" s="145" t="s">
        <v>1259</v>
      </c>
      <c r="H2268" s="145" t="s">
        <v>1260</v>
      </c>
      <c r="I2268" s="146" t="s">
        <v>1261</v>
      </c>
      <c r="J2268" s="145" t="s">
        <v>1262</v>
      </c>
    </row>
    <row r="2269" spans="1:8" ht="12.75">
      <c r="A2269" s="147" t="s">
        <v>1189</v>
      </c>
      <c r="C2269" s="148">
        <v>259.9399999999441</v>
      </c>
      <c r="D2269" s="128">
        <v>1791350</v>
      </c>
      <c r="F2269" s="128">
        <v>22825</v>
      </c>
      <c r="G2269" s="128">
        <v>20025</v>
      </c>
      <c r="H2269" s="149" t="s">
        <v>558</v>
      </c>
    </row>
    <row r="2271" spans="4:8" ht="12.75">
      <c r="D2271" s="128">
        <v>2367298.4318351746</v>
      </c>
      <c r="F2271" s="128">
        <v>22725</v>
      </c>
      <c r="G2271" s="128">
        <v>20175</v>
      </c>
      <c r="H2271" s="149" t="s">
        <v>559</v>
      </c>
    </row>
    <row r="2273" spans="4:8" ht="12.75">
      <c r="D2273" s="128">
        <v>2440033.403892517</v>
      </c>
      <c r="F2273" s="128">
        <v>22625</v>
      </c>
      <c r="G2273" s="128">
        <v>20350</v>
      </c>
      <c r="H2273" s="149" t="s">
        <v>560</v>
      </c>
    </row>
    <row r="2275" spans="1:10" ht="12.75">
      <c r="A2275" s="144" t="s">
        <v>1263</v>
      </c>
      <c r="C2275" s="150" t="s">
        <v>1264</v>
      </c>
      <c r="D2275" s="128">
        <v>2199560.6119092307</v>
      </c>
      <c r="F2275" s="128">
        <v>22725</v>
      </c>
      <c r="G2275" s="128">
        <v>20183.333333333332</v>
      </c>
      <c r="H2275" s="128">
        <v>2178245.5175696076</v>
      </c>
      <c r="I2275" s="128">
        <v>-0.0001</v>
      </c>
      <c r="J2275" s="128">
        <v>-0.0001</v>
      </c>
    </row>
    <row r="2276" spans="1:8" ht="12.75">
      <c r="A2276" s="127">
        <v>38392.91268518518</v>
      </c>
      <c r="C2276" s="150" t="s">
        <v>1265</v>
      </c>
      <c r="D2276" s="128">
        <v>355386.44008533395</v>
      </c>
      <c r="F2276" s="128">
        <v>100</v>
      </c>
      <c r="G2276" s="128">
        <v>162.6601774661928</v>
      </c>
      <c r="H2276" s="128">
        <v>355386.44008533395</v>
      </c>
    </row>
    <row r="2278" spans="3:8" ht="12.75">
      <c r="C2278" s="150" t="s">
        <v>1266</v>
      </c>
      <c r="D2278" s="128">
        <v>16.157156032033893</v>
      </c>
      <c r="F2278" s="128">
        <v>0.4400440044004401</v>
      </c>
      <c r="G2278" s="128">
        <v>0.8059133483048366</v>
      </c>
      <c r="H2278" s="128">
        <v>16.315260939081778</v>
      </c>
    </row>
    <row r="2279" spans="1:10" ht="12.75">
      <c r="A2279" s="144" t="s">
        <v>1255</v>
      </c>
      <c r="C2279" s="145" t="s">
        <v>1256</v>
      </c>
      <c r="D2279" s="145" t="s">
        <v>1257</v>
      </c>
      <c r="F2279" s="145" t="s">
        <v>1258</v>
      </c>
      <c r="G2279" s="145" t="s">
        <v>1259</v>
      </c>
      <c r="H2279" s="145" t="s">
        <v>1260</v>
      </c>
      <c r="I2279" s="146" t="s">
        <v>1261</v>
      </c>
      <c r="J2279" s="145" t="s">
        <v>1262</v>
      </c>
    </row>
    <row r="2280" spans="1:8" ht="12.75">
      <c r="A2280" s="147" t="s">
        <v>1191</v>
      </c>
      <c r="C2280" s="148">
        <v>285.2129999999888</v>
      </c>
      <c r="D2280" s="128">
        <v>1114001.8992938995</v>
      </c>
      <c r="F2280" s="128">
        <v>14625</v>
      </c>
      <c r="G2280" s="128">
        <v>12325</v>
      </c>
      <c r="H2280" s="149" t="s">
        <v>561</v>
      </c>
    </row>
    <row r="2282" spans="4:8" ht="12.75">
      <c r="D2282" s="128">
        <v>1146287.8791923523</v>
      </c>
      <c r="F2282" s="128">
        <v>14125</v>
      </c>
      <c r="G2282" s="128">
        <v>12350</v>
      </c>
      <c r="H2282" s="149" t="s">
        <v>342</v>
      </c>
    </row>
    <row r="2284" spans="4:8" ht="12.75">
      <c r="D2284" s="128">
        <v>1096410.4591693878</v>
      </c>
      <c r="F2284" s="128">
        <v>14900</v>
      </c>
      <c r="G2284" s="128">
        <v>12325</v>
      </c>
      <c r="H2284" s="149" t="s">
        <v>343</v>
      </c>
    </row>
    <row r="2286" spans="1:10" ht="12.75">
      <c r="A2286" s="144" t="s">
        <v>1263</v>
      </c>
      <c r="C2286" s="150" t="s">
        <v>1264</v>
      </c>
      <c r="D2286" s="128">
        <v>1118900.0792185466</v>
      </c>
      <c r="F2286" s="128">
        <v>14550</v>
      </c>
      <c r="G2286" s="128">
        <v>12333.333333333332</v>
      </c>
      <c r="H2286" s="128">
        <v>1105575.5753708351</v>
      </c>
      <c r="I2286" s="128">
        <v>-0.0001</v>
      </c>
      <c r="J2286" s="128">
        <v>-0.0001</v>
      </c>
    </row>
    <row r="2287" spans="1:8" ht="12.75">
      <c r="A2287" s="127">
        <v>38392.91336805555</v>
      </c>
      <c r="C2287" s="150" t="s">
        <v>1265</v>
      </c>
      <c r="D2287" s="128">
        <v>25296.904592599534</v>
      </c>
      <c r="F2287" s="128">
        <v>392.9058411375427</v>
      </c>
      <c r="G2287" s="128">
        <v>14.433756729740642</v>
      </c>
      <c r="H2287" s="128">
        <v>25296.904592599534</v>
      </c>
    </row>
    <row r="2289" spans="3:8" ht="12.75">
      <c r="C2289" s="150" t="s">
        <v>1266</v>
      </c>
      <c r="D2289" s="128">
        <v>2.260872535666205</v>
      </c>
      <c r="F2289" s="128">
        <v>2.700383787886892</v>
      </c>
      <c r="G2289" s="128">
        <v>0.1170304599708701</v>
      </c>
      <c r="H2289" s="128">
        <v>2.2881207903054825</v>
      </c>
    </row>
    <row r="2290" spans="1:10" ht="12.75">
      <c r="A2290" s="144" t="s">
        <v>1255</v>
      </c>
      <c r="C2290" s="145" t="s">
        <v>1256</v>
      </c>
      <c r="D2290" s="145" t="s">
        <v>1257</v>
      </c>
      <c r="F2290" s="145" t="s">
        <v>1258</v>
      </c>
      <c r="G2290" s="145" t="s">
        <v>1259</v>
      </c>
      <c r="H2290" s="145" t="s">
        <v>1260</v>
      </c>
      <c r="I2290" s="146" t="s">
        <v>1261</v>
      </c>
      <c r="J2290" s="145" t="s">
        <v>1262</v>
      </c>
    </row>
    <row r="2291" spans="1:8" ht="12.75">
      <c r="A2291" s="147" t="s">
        <v>1187</v>
      </c>
      <c r="C2291" s="148">
        <v>288.1579999998212</v>
      </c>
      <c r="D2291" s="128">
        <v>481146.594974041</v>
      </c>
      <c r="F2291" s="128">
        <v>5010</v>
      </c>
      <c r="G2291" s="128">
        <v>3909.9999999962747</v>
      </c>
      <c r="H2291" s="149" t="s">
        <v>344</v>
      </c>
    </row>
    <row r="2293" spans="4:8" ht="12.75">
      <c r="D2293" s="128">
        <v>490936.83896923065</v>
      </c>
      <c r="F2293" s="128">
        <v>5010</v>
      </c>
      <c r="G2293" s="128">
        <v>3909.9999999962747</v>
      </c>
      <c r="H2293" s="149" t="s">
        <v>345</v>
      </c>
    </row>
    <row r="2295" spans="4:8" ht="12.75">
      <c r="D2295" s="128">
        <v>486752.1081762314</v>
      </c>
      <c r="F2295" s="128">
        <v>5010</v>
      </c>
      <c r="G2295" s="128">
        <v>3909.9999999962747</v>
      </c>
      <c r="H2295" s="149" t="s">
        <v>346</v>
      </c>
    </row>
    <row r="2297" spans="1:10" ht="12.75">
      <c r="A2297" s="144" t="s">
        <v>1263</v>
      </c>
      <c r="C2297" s="150" t="s">
        <v>1264</v>
      </c>
      <c r="D2297" s="128">
        <v>486278.5140398344</v>
      </c>
      <c r="F2297" s="128">
        <v>5010</v>
      </c>
      <c r="G2297" s="128">
        <v>3909.9999999962747</v>
      </c>
      <c r="H2297" s="128">
        <v>481827.0317389513</v>
      </c>
      <c r="I2297" s="128">
        <v>-0.0001</v>
      </c>
      <c r="J2297" s="128">
        <v>-0.0001</v>
      </c>
    </row>
    <row r="2298" spans="1:8" ht="12.75">
      <c r="A2298" s="127">
        <v>38392.91378472222</v>
      </c>
      <c r="C2298" s="150" t="s">
        <v>1265</v>
      </c>
      <c r="D2298" s="128">
        <v>4912.27421118094</v>
      </c>
      <c r="H2298" s="128">
        <v>4912.27421118094</v>
      </c>
    </row>
    <row r="2300" spans="3:8" ht="12.75">
      <c r="C2300" s="150" t="s">
        <v>1266</v>
      </c>
      <c r="D2300" s="128">
        <v>1.0101771041396541</v>
      </c>
      <c r="F2300" s="128">
        <v>0</v>
      </c>
      <c r="G2300" s="128">
        <v>0</v>
      </c>
      <c r="H2300" s="128">
        <v>1.0195098837547907</v>
      </c>
    </row>
    <row r="2301" spans="1:10" ht="12.75">
      <c r="A2301" s="144" t="s">
        <v>1255</v>
      </c>
      <c r="C2301" s="145" t="s">
        <v>1256</v>
      </c>
      <c r="D2301" s="145" t="s">
        <v>1257</v>
      </c>
      <c r="F2301" s="145" t="s">
        <v>1258</v>
      </c>
      <c r="G2301" s="145" t="s">
        <v>1259</v>
      </c>
      <c r="H2301" s="145" t="s">
        <v>1260</v>
      </c>
      <c r="I2301" s="146" t="s">
        <v>1261</v>
      </c>
      <c r="J2301" s="145" t="s">
        <v>1262</v>
      </c>
    </row>
    <row r="2302" spans="1:8" ht="12.75">
      <c r="A2302" s="147" t="s">
        <v>1188</v>
      </c>
      <c r="C2302" s="148">
        <v>334.94100000010803</v>
      </c>
      <c r="D2302" s="128">
        <v>238635.69341349602</v>
      </c>
      <c r="F2302" s="128">
        <v>28900</v>
      </c>
      <c r="G2302" s="128">
        <v>82400</v>
      </c>
      <c r="H2302" s="149" t="s">
        <v>347</v>
      </c>
    </row>
    <row r="2304" spans="4:8" ht="12.75">
      <c r="D2304" s="128">
        <v>248234.3554289341</v>
      </c>
      <c r="F2304" s="128">
        <v>29800</v>
      </c>
      <c r="G2304" s="128">
        <v>86600</v>
      </c>
      <c r="H2304" s="149" t="s">
        <v>348</v>
      </c>
    </row>
    <row r="2306" spans="4:8" ht="12.75">
      <c r="D2306" s="128">
        <v>241607.0247080326</v>
      </c>
      <c r="F2306" s="128">
        <v>30700</v>
      </c>
      <c r="G2306" s="128">
        <v>106800</v>
      </c>
      <c r="H2306" s="149" t="s">
        <v>349</v>
      </c>
    </row>
    <row r="2308" spans="1:10" ht="12.75">
      <c r="A2308" s="144" t="s">
        <v>1263</v>
      </c>
      <c r="C2308" s="150" t="s">
        <v>1264</v>
      </c>
      <c r="D2308" s="128">
        <v>242825.6911834876</v>
      </c>
      <c r="F2308" s="128">
        <v>29800</v>
      </c>
      <c r="G2308" s="128">
        <v>91933.33333333334</v>
      </c>
      <c r="H2308" s="128">
        <v>170204.06956186597</v>
      </c>
      <c r="I2308" s="128">
        <v>-0.0001</v>
      </c>
      <c r="J2308" s="128">
        <v>-0.0001</v>
      </c>
    </row>
    <row r="2309" spans="1:8" ht="12.75">
      <c r="A2309" s="127">
        <v>38392.91425925926</v>
      </c>
      <c r="C2309" s="150" t="s">
        <v>1265</v>
      </c>
      <c r="D2309" s="128">
        <v>4914.004385981225</v>
      </c>
      <c r="F2309" s="128">
        <v>900</v>
      </c>
      <c r="G2309" s="128">
        <v>13045.050146830918</v>
      </c>
      <c r="H2309" s="128">
        <v>4914.004385981225</v>
      </c>
    </row>
    <row r="2311" spans="3:8" ht="12.75">
      <c r="C2311" s="150" t="s">
        <v>1266</v>
      </c>
      <c r="D2311" s="128">
        <v>2.0236756506411138</v>
      </c>
      <c r="F2311" s="128">
        <v>3.0201342281879193</v>
      </c>
      <c r="G2311" s="128">
        <v>14.189684713739211</v>
      </c>
      <c r="H2311" s="128">
        <v>2.8871250838071636</v>
      </c>
    </row>
    <row r="2312" spans="1:10" ht="12.75">
      <c r="A2312" s="144" t="s">
        <v>1255</v>
      </c>
      <c r="C2312" s="145" t="s">
        <v>1256</v>
      </c>
      <c r="D2312" s="145" t="s">
        <v>1257</v>
      </c>
      <c r="F2312" s="145" t="s">
        <v>1258</v>
      </c>
      <c r="G2312" s="145" t="s">
        <v>1259</v>
      </c>
      <c r="H2312" s="145" t="s">
        <v>1260</v>
      </c>
      <c r="I2312" s="146" t="s">
        <v>1261</v>
      </c>
      <c r="J2312" s="145" t="s">
        <v>1262</v>
      </c>
    </row>
    <row r="2313" spans="1:8" ht="12.75">
      <c r="A2313" s="147" t="s">
        <v>1192</v>
      </c>
      <c r="C2313" s="148">
        <v>393.36599999992177</v>
      </c>
      <c r="D2313" s="128">
        <v>5392241.760749817</v>
      </c>
      <c r="F2313" s="128">
        <v>25100</v>
      </c>
      <c r="G2313" s="128">
        <v>16800</v>
      </c>
      <c r="H2313" s="149" t="s">
        <v>350</v>
      </c>
    </row>
    <row r="2315" spans="4:8" ht="12.75">
      <c r="D2315" s="128">
        <v>5867438.440597534</v>
      </c>
      <c r="F2315" s="128">
        <v>24900</v>
      </c>
      <c r="G2315" s="128">
        <v>15300</v>
      </c>
      <c r="H2315" s="149" t="s">
        <v>351</v>
      </c>
    </row>
    <row r="2317" spans="4:8" ht="12.75">
      <c r="D2317" s="128">
        <v>5744374.506759644</v>
      </c>
      <c r="F2317" s="128">
        <v>22900</v>
      </c>
      <c r="G2317" s="128">
        <v>15700</v>
      </c>
      <c r="H2317" s="149" t="s">
        <v>352</v>
      </c>
    </row>
    <row r="2319" spans="1:10" ht="12.75">
      <c r="A2319" s="144" t="s">
        <v>1263</v>
      </c>
      <c r="C2319" s="150" t="s">
        <v>1264</v>
      </c>
      <c r="D2319" s="128">
        <v>5668018.2360356655</v>
      </c>
      <c r="F2319" s="128">
        <v>24300</v>
      </c>
      <c r="G2319" s="128">
        <v>15933.333333333332</v>
      </c>
      <c r="H2319" s="128">
        <v>5647901.569368998</v>
      </c>
      <c r="I2319" s="128">
        <v>-0.0001</v>
      </c>
      <c r="J2319" s="128">
        <v>-0.0001</v>
      </c>
    </row>
    <row r="2320" spans="1:8" ht="12.75">
      <c r="A2320" s="127">
        <v>38392.91473379629</v>
      </c>
      <c r="C2320" s="150" t="s">
        <v>1265</v>
      </c>
      <c r="D2320" s="128">
        <v>246628.63011771362</v>
      </c>
      <c r="F2320" s="128">
        <v>1216.552506059644</v>
      </c>
      <c r="G2320" s="128">
        <v>776.745346515403</v>
      </c>
      <c r="H2320" s="128">
        <v>246628.63011771362</v>
      </c>
    </row>
    <row r="2322" spans="3:8" ht="12.75">
      <c r="C2322" s="150" t="s">
        <v>1266</v>
      </c>
      <c r="D2322" s="128">
        <v>4.351232121126889</v>
      </c>
      <c r="F2322" s="128">
        <v>5.006388913825695</v>
      </c>
      <c r="G2322" s="128">
        <v>4.874970794029726</v>
      </c>
      <c r="H2322" s="128">
        <v>4.3667303172436105</v>
      </c>
    </row>
    <row r="2323" spans="1:10" ht="12.75">
      <c r="A2323" s="144" t="s">
        <v>1255</v>
      </c>
      <c r="C2323" s="145" t="s">
        <v>1256</v>
      </c>
      <c r="D2323" s="145" t="s">
        <v>1257</v>
      </c>
      <c r="F2323" s="145" t="s">
        <v>1258</v>
      </c>
      <c r="G2323" s="145" t="s">
        <v>1259</v>
      </c>
      <c r="H2323" s="145" t="s">
        <v>1260</v>
      </c>
      <c r="I2323" s="146" t="s">
        <v>1261</v>
      </c>
      <c r="J2323" s="145" t="s">
        <v>1262</v>
      </c>
    </row>
    <row r="2324" spans="1:8" ht="12.75">
      <c r="A2324" s="147" t="s">
        <v>1186</v>
      </c>
      <c r="C2324" s="148">
        <v>396.15199999976903</v>
      </c>
      <c r="D2324" s="128">
        <v>5664890.89956665</v>
      </c>
      <c r="F2324" s="128">
        <v>103000</v>
      </c>
      <c r="G2324" s="128">
        <v>96300</v>
      </c>
      <c r="H2324" s="149" t="s">
        <v>353</v>
      </c>
    </row>
    <row r="2326" spans="4:8" ht="12.75">
      <c r="D2326" s="128">
        <v>5651231.766319275</v>
      </c>
      <c r="F2326" s="128">
        <v>102300</v>
      </c>
      <c r="G2326" s="128">
        <v>97600</v>
      </c>
      <c r="H2326" s="149" t="s">
        <v>354</v>
      </c>
    </row>
    <row r="2328" spans="4:8" ht="12.75">
      <c r="D2328" s="128">
        <v>5870219.973686218</v>
      </c>
      <c r="F2328" s="128">
        <v>104500</v>
      </c>
      <c r="G2328" s="128">
        <v>96200</v>
      </c>
      <c r="H2328" s="149" t="s">
        <v>355</v>
      </c>
    </row>
    <row r="2330" spans="1:10" ht="12.75">
      <c r="A2330" s="144" t="s">
        <v>1263</v>
      </c>
      <c r="C2330" s="150" t="s">
        <v>1264</v>
      </c>
      <c r="D2330" s="128">
        <v>5728780.879857382</v>
      </c>
      <c r="F2330" s="128">
        <v>103266.66666666666</v>
      </c>
      <c r="G2330" s="128">
        <v>96700</v>
      </c>
      <c r="H2330" s="128">
        <v>5628762.409782074</v>
      </c>
      <c r="I2330" s="128">
        <v>-0.0001</v>
      </c>
      <c r="J2330" s="128">
        <v>-0.0001</v>
      </c>
    </row>
    <row r="2331" spans="1:8" ht="12.75">
      <c r="A2331" s="127">
        <v>38392.91519675926</v>
      </c>
      <c r="C2331" s="150" t="s">
        <v>1265</v>
      </c>
      <c r="D2331" s="128">
        <v>122680.09589016467</v>
      </c>
      <c r="F2331" s="128">
        <v>1123.9810200058243</v>
      </c>
      <c r="G2331" s="128">
        <v>781.0249675906655</v>
      </c>
      <c r="H2331" s="128">
        <v>122680.09589016467</v>
      </c>
    </row>
    <row r="2333" spans="3:8" ht="12.75">
      <c r="C2333" s="150" t="s">
        <v>1266</v>
      </c>
      <c r="D2333" s="128">
        <v>2.141469510930549</v>
      </c>
      <c r="F2333" s="128">
        <v>1.08842577792688</v>
      </c>
      <c r="G2333" s="128">
        <v>0.8076783532478441</v>
      </c>
      <c r="H2333" s="128">
        <v>2.179521659627385</v>
      </c>
    </row>
    <row r="2334" spans="1:10" ht="12.75">
      <c r="A2334" s="144" t="s">
        <v>1255</v>
      </c>
      <c r="C2334" s="145" t="s">
        <v>1256</v>
      </c>
      <c r="D2334" s="145" t="s">
        <v>1257</v>
      </c>
      <c r="F2334" s="145" t="s">
        <v>1258</v>
      </c>
      <c r="G2334" s="145" t="s">
        <v>1259</v>
      </c>
      <c r="H2334" s="145" t="s">
        <v>1260</v>
      </c>
      <c r="I2334" s="146" t="s">
        <v>1261</v>
      </c>
      <c r="J2334" s="145" t="s">
        <v>1262</v>
      </c>
    </row>
    <row r="2335" spans="1:8" ht="12.75">
      <c r="A2335" s="147" t="s">
        <v>1193</v>
      </c>
      <c r="C2335" s="148">
        <v>589.5920000001788</v>
      </c>
      <c r="D2335" s="128">
        <v>469252.82221364975</v>
      </c>
      <c r="F2335" s="128">
        <v>4070</v>
      </c>
      <c r="G2335" s="128">
        <v>5040</v>
      </c>
      <c r="H2335" s="149" t="s">
        <v>356</v>
      </c>
    </row>
    <row r="2337" spans="4:8" ht="12.75">
      <c r="D2337" s="128">
        <v>463688.3842997551</v>
      </c>
      <c r="F2337" s="128">
        <v>4180</v>
      </c>
      <c r="G2337" s="128">
        <v>4630</v>
      </c>
      <c r="H2337" s="149" t="s">
        <v>357</v>
      </c>
    </row>
    <row r="2339" spans="4:8" ht="12.75">
      <c r="D2339" s="128">
        <v>455740.6474561691</v>
      </c>
      <c r="F2339" s="128">
        <v>4210</v>
      </c>
      <c r="G2339" s="128">
        <v>4930</v>
      </c>
      <c r="H2339" s="149" t="s">
        <v>358</v>
      </c>
    </row>
    <row r="2341" spans="1:10" ht="12.75">
      <c r="A2341" s="144" t="s">
        <v>1263</v>
      </c>
      <c r="C2341" s="150" t="s">
        <v>1264</v>
      </c>
      <c r="D2341" s="128">
        <v>462893.9513231913</v>
      </c>
      <c r="F2341" s="128">
        <v>4153.333333333333</v>
      </c>
      <c r="G2341" s="128">
        <v>4866.666666666667</v>
      </c>
      <c r="H2341" s="128">
        <v>458312.61798985803</v>
      </c>
      <c r="I2341" s="128">
        <v>-0.0001</v>
      </c>
      <c r="J2341" s="128">
        <v>-0.0001</v>
      </c>
    </row>
    <row r="2342" spans="1:8" ht="12.75">
      <c r="A2342" s="127">
        <v>38392.91569444445</v>
      </c>
      <c r="C2342" s="150" t="s">
        <v>1265</v>
      </c>
      <c r="D2342" s="128">
        <v>6791.027866596914</v>
      </c>
      <c r="F2342" s="128">
        <v>73.71114795831994</v>
      </c>
      <c r="G2342" s="128">
        <v>212.21058723196006</v>
      </c>
      <c r="H2342" s="128">
        <v>6791.027866596914</v>
      </c>
    </row>
    <row r="2344" spans="3:8" ht="12.75">
      <c r="C2344" s="150" t="s">
        <v>1266</v>
      </c>
      <c r="D2344" s="128">
        <v>1.4670807097791254</v>
      </c>
      <c r="F2344" s="128">
        <v>1.7747467405695014</v>
      </c>
      <c r="G2344" s="128">
        <v>4.360491518464933</v>
      </c>
      <c r="H2344" s="128">
        <v>1.4817457778889238</v>
      </c>
    </row>
    <row r="2345" spans="1:10" ht="12.75">
      <c r="A2345" s="144" t="s">
        <v>1255</v>
      </c>
      <c r="C2345" s="145" t="s">
        <v>1256</v>
      </c>
      <c r="D2345" s="145" t="s">
        <v>1257</v>
      </c>
      <c r="F2345" s="145" t="s">
        <v>1258</v>
      </c>
      <c r="G2345" s="145" t="s">
        <v>1259</v>
      </c>
      <c r="H2345" s="145" t="s">
        <v>1260</v>
      </c>
      <c r="I2345" s="146" t="s">
        <v>1261</v>
      </c>
      <c r="J2345" s="145" t="s">
        <v>1262</v>
      </c>
    </row>
    <row r="2346" spans="1:8" ht="12.75">
      <c r="A2346" s="147" t="s">
        <v>1194</v>
      </c>
      <c r="C2346" s="148">
        <v>766.4900000002235</v>
      </c>
      <c r="D2346" s="128">
        <v>2487</v>
      </c>
      <c r="F2346" s="128">
        <v>1673.0000000018626</v>
      </c>
      <c r="G2346" s="128">
        <v>1741</v>
      </c>
      <c r="H2346" s="149" t="s">
        <v>359</v>
      </c>
    </row>
    <row r="2348" spans="4:8" ht="12.75">
      <c r="D2348" s="128">
        <v>2631.3372473716736</v>
      </c>
      <c r="F2348" s="128">
        <v>1764.0000000018626</v>
      </c>
      <c r="G2348" s="128">
        <v>1635</v>
      </c>
      <c r="H2348" s="149" t="s">
        <v>360</v>
      </c>
    </row>
    <row r="2350" spans="4:8" ht="12.75">
      <c r="D2350" s="128">
        <v>2682.886164136231</v>
      </c>
      <c r="F2350" s="128">
        <v>1763</v>
      </c>
      <c r="G2350" s="128">
        <v>1693</v>
      </c>
      <c r="H2350" s="149" t="s">
        <v>361</v>
      </c>
    </row>
    <row r="2352" spans="1:10" ht="12.75">
      <c r="A2352" s="144" t="s">
        <v>1263</v>
      </c>
      <c r="C2352" s="150" t="s">
        <v>1264</v>
      </c>
      <c r="D2352" s="128">
        <v>2600.407803835968</v>
      </c>
      <c r="F2352" s="128">
        <v>1733.333333334575</v>
      </c>
      <c r="G2352" s="128">
        <v>1689.6666666666665</v>
      </c>
      <c r="H2352" s="128">
        <v>889.7598363556967</v>
      </c>
      <c r="I2352" s="128">
        <v>-0.0001</v>
      </c>
      <c r="J2352" s="128">
        <v>-0.0001</v>
      </c>
    </row>
    <row r="2353" spans="1:8" ht="12.75">
      <c r="A2353" s="127">
        <v>38392.916180555556</v>
      </c>
      <c r="C2353" s="150" t="s">
        <v>1265</v>
      </c>
      <c r="D2353" s="128">
        <v>101.53974681410274</v>
      </c>
      <c r="F2353" s="128">
        <v>52.25259164173296</v>
      </c>
      <c r="G2353" s="128">
        <v>53.07855813163478</v>
      </c>
      <c r="H2353" s="128">
        <v>101.53974681410274</v>
      </c>
    </row>
    <row r="2355" spans="3:8" ht="12.75">
      <c r="C2355" s="150" t="s">
        <v>1266</v>
      </c>
      <c r="D2355" s="128">
        <v>3.9047624247365094</v>
      </c>
      <c r="F2355" s="128">
        <v>3.0145725947132047</v>
      </c>
      <c r="G2355" s="128">
        <v>3.141362682874421</v>
      </c>
      <c r="H2355" s="128">
        <v>11.412039818519128</v>
      </c>
    </row>
    <row r="2356" spans="1:16" ht="12.75">
      <c r="A2356" s="138" t="s">
        <v>1140</v>
      </c>
      <c r="B2356" s="133" t="s">
        <v>362</v>
      </c>
      <c r="D2356" s="138" t="s">
        <v>1141</v>
      </c>
      <c r="E2356" s="133" t="s">
        <v>1142</v>
      </c>
      <c r="F2356" s="134" t="s">
        <v>1016</v>
      </c>
      <c r="G2356" s="139" t="s">
        <v>1144</v>
      </c>
      <c r="H2356" s="140">
        <v>2</v>
      </c>
      <c r="I2356" s="141" t="s">
        <v>1145</v>
      </c>
      <c r="J2356" s="140">
        <v>6</v>
      </c>
      <c r="K2356" s="139" t="s">
        <v>1146</v>
      </c>
      <c r="L2356" s="142">
        <v>1</v>
      </c>
      <c r="M2356" s="139" t="s">
        <v>1147</v>
      </c>
      <c r="N2356" s="143">
        <v>1</v>
      </c>
      <c r="O2356" s="139" t="s">
        <v>1148</v>
      </c>
      <c r="P2356" s="143">
        <v>1</v>
      </c>
    </row>
    <row r="2358" spans="1:10" ht="12.75">
      <c r="A2358" s="144" t="s">
        <v>1255</v>
      </c>
      <c r="C2358" s="145" t="s">
        <v>1256</v>
      </c>
      <c r="D2358" s="145" t="s">
        <v>1257</v>
      </c>
      <c r="F2358" s="145" t="s">
        <v>1258</v>
      </c>
      <c r="G2358" s="145" t="s">
        <v>1259</v>
      </c>
      <c r="H2358" s="145" t="s">
        <v>1260</v>
      </c>
      <c r="I2358" s="146" t="s">
        <v>1261</v>
      </c>
      <c r="J2358" s="145" t="s">
        <v>1262</v>
      </c>
    </row>
    <row r="2359" spans="1:8" ht="12.75">
      <c r="A2359" s="147" t="s">
        <v>1171</v>
      </c>
      <c r="C2359" s="148">
        <v>178.2290000000503</v>
      </c>
      <c r="D2359" s="128">
        <v>250.74382859258913</v>
      </c>
      <c r="F2359" s="128">
        <v>246</v>
      </c>
      <c r="G2359" s="128">
        <v>232</v>
      </c>
      <c r="H2359" s="149" t="s">
        <v>363</v>
      </c>
    </row>
    <row r="2361" spans="4:8" ht="12.75">
      <c r="D2361" s="128">
        <v>203</v>
      </c>
      <c r="F2361" s="128">
        <v>236</v>
      </c>
      <c r="G2361" s="128">
        <v>233.00000000023283</v>
      </c>
      <c r="H2361" s="149" t="s">
        <v>364</v>
      </c>
    </row>
    <row r="2363" spans="4:8" ht="12.75">
      <c r="D2363" s="128">
        <v>218</v>
      </c>
      <c r="F2363" s="128">
        <v>248</v>
      </c>
      <c r="G2363" s="128">
        <v>236</v>
      </c>
      <c r="H2363" s="149" t="s">
        <v>365</v>
      </c>
    </row>
    <row r="2365" spans="1:8" ht="12.75">
      <c r="A2365" s="144" t="s">
        <v>1263</v>
      </c>
      <c r="C2365" s="150" t="s">
        <v>1264</v>
      </c>
      <c r="D2365" s="128">
        <v>223.91460953086306</v>
      </c>
      <c r="F2365" s="128">
        <v>243.33333333333331</v>
      </c>
      <c r="G2365" s="128">
        <v>233.66666666674428</v>
      </c>
      <c r="H2365" s="128">
        <v>-13.2983017044437</v>
      </c>
    </row>
    <row r="2366" spans="1:8" ht="12.75">
      <c r="A2366" s="127">
        <v>38392.9184375</v>
      </c>
      <c r="C2366" s="150" t="s">
        <v>1265</v>
      </c>
      <c r="D2366" s="128">
        <v>24.415266670600996</v>
      </c>
      <c r="F2366" s="128">
        <v>6.429100507328638</v>
      </c>
      <c r="G2366" s="128">
        <v>2.0816659994303417</v>
      </c>
      <c r="H2366" s="128">
        <v>24.415266670600996</v>
      </c>
    </row>
    <row r="2368" spans="3:7" ht="12.75">
      <c r="C2368" s="150" t="s">
        <v>1266</v>
      </c>
      <c r="D2368" s="128">
        <v>10.903829241760905</v>
      </c>
      <c r="F2368" s="128">
        <v>2.6420960989021807</v>
      </c>
      <c r="G2368" s="128">
        <v>0.8908698998985665</v>
      </c>
    </row>
    <row r="2369" spans="1:10" ht="12.75">
      <c r="A2369" s="144" t="s">
        <v>1255</v>
      </c>
      <c r="C2369" s="145" t="s">
        <v>1256</v>
      </c>
      <c r="D2369" s="145" t="s">
        <v>1257</v>
      </c>
      <c r="F2369" s="145" t="s">
        <v>1258</v>
      </c>
      <c r="G2369" s="145" t="s">
        <v>1259</v>
      </c>
      <c r="H2369" s="145" t="s">
        <v>1260</v>
      </c>
      <c r="I2369" s="146" t="s">
        <v>1261</v>
      </c>
      <c r="J2369" s="145" t="s">
        <v>1262</v>
      </c>
    </row>
    <row r="2370" spans="1:8" ht="12.75">
      <c r="A2370" s="147" t="s">
        <v>1187</v>
      </c>
      <c r="C2370" s="148">
        <v>251.61100000003353</v>
      </c>
      <c r="D2370" s="128">
        <v>4923903.498794556</v>
      </c>
      <c r="F2370" s="128">
        <v>30800</v>
      </c>
      <c r="G2370" s="128">
        <v>26100</v>
      </c>
      <c r="H2370" s="149" t="s">
        <v>366</v>
      </c>
    </row>
    <row r="2372" spans="4:8" ht="12.75">
      <c r="D2372" s="128">
        <v>4917203.241699219</v>
      </c>
      <c r="F2372" s="128">
        <v>33900</v>
      </c>
      <c r="G2372" s="128">
        <v>26600</v>
      </c>
      <c r="H2372" s="149" t="s">
        <v>367</v>
      </c>
    </row>
    <row r="2374" spans="4:8" ht="12.75">
      <c r="D2374" s="128">
        <v>4747553.48764801</v>
      </c>
      <c r="F2374" s="128">
        <v>32900</v>
      </c>
      <c r="G2374" s="128">
        <v>26700</v>
      </c>
      <c r="H2374" s="149" t="s">
        <v>368</v>
      </c>
    </row>
    <row r="2376" spans="1:10" ht="12.75">
      <c r="A2376" s="144" t="s">
        <v>1263</v>
      </c>
      <c r="C2376" s="150" t="s">
        <v>1264</v>
      </c>
      <c r="D2376" s="128">
        <v>4862886.742713928</v>
      </c>
      <c r="F2376" s="128">
        <v>32533.333333333336</v>
      </c>
      <c r="G2376" s="128">
        <v>26466.666666666664</v>
      </c>
      <c r="H2376" s="128">
        <v>4833416.644137805</v>
      </c>
      <c r="I2376" s="128">
        <v>-0.0001</v>
      </c>
      <c r="J2376" s="128">
        <v>-0.0001</v>
      </c>
    </row>
    <row r="2377" spans="1:8" ht="12.75">
      <c r="A2377" s="127">
        <v>38392.918958333335</v>
      </c>
      <c r="C2377" s="150" t="s">
        <v>1265</v>
      </c>
      <c r="D2377" s="128">
        <v>99937.69636308413</v>
      </c>
      <c r="F2377" s="128">
        <v>1582.1925715074426</v>
      </c>
      <c r="G2377" s="128">
        <v>321.4550253664318</v>
      </c>
      <c r="H2377" s="128">
        <v>99937.69636308413</v>
      </c>
    </row>
    <row r="2379" spans="3:8" ht="12.75">
      <c r="C2379" s="150" t="s">
        <v>1266</v>
      </c>
      <c r="D2379" s="128">
        <v>2.0551105063843194</v>
      </c>
      <c r="F2379" s="128">
        <v>4.8632968386499265</v>
      </c>
      <c r="G2379" s="128">
        <v>1.2145655870268208</v>
      </c>
      <c r="H2379" s="128">
        <v>2.0676408371352237</v>
      </c>
    </row>
    <row r="2380" spans="1:10" ht="12.75">
      <c r="A2380" s="144" t="s">
        <v>1255</v>
      </c>
      <c r="C2380" s="145" t="s">
        <v>1256</v>
      </c>
      <c r="D2380" s="145" t="s">
        <v>1257</v>
      </c>
      <c r="F2380" s="145" t="s">
        <v>1258</v>
      </c>
      <c r="G2380" s="145" t="s">
        <v>1259</v>
      </c>
      <c r="H2380" s="145" t="s">
        <v>1260</v>
      </c>
      <c r="I2380" s="146" t="s">
        <v>1261</v>
      </c>
      <c r="J2380" s="145" t="s">
        <v>1262</v>
      </c>
    </row>
    <row r="2381" spans="1:8" ht="12.75">
      <c r="A2381" s="147" t="s">
        <v>1190</v>
      </c>
      <c r="C2381" s="148">
        <v>257.6099999998696</v>
      </c>
      <c r="D2381" s="128">
        <v>294194.42490434647</v>
      </c>
      <c r="F2381" s="128">
        <v>12832.5</v>
      </c>
      <c r="G2381" s="128">
        <v>10262.5</v>
      </c>
      <c r="H2381" s="149" t="s">
        <v>369</v>
      </c>
    </row>
    <row r="2383" spans="4:8" ht="12.75">
      <c r="D2383" s="128">
        <v>309808.6796374321</v>
      </c>
      <c r="F2383" s="128">
        <v>12775</v>
      </c>
      <c r="G2383" s="128">
        <v>10287.5</v>
      </c>
      <c r="H2383" s="149" t="s">
        <v>370</v>
      </c>
    </row>
    <row r="2385" spans="4:8" ht="12.75">
      <c r="D2385" s="128">
        <v>318206.74297237396</v>
      </c>
      <c r="F2385" s="128">
        <v>12907.5</v>
      </c>
      <c r="G2385" s="128">
        <v>10320</v>
      </c>
      <c r="H2385" s="149" t="s">
        <v>371</v>
      </c>
    </row>
    <row r="2387" spans="1:10" ht="12.75">
      <c r="A2387" s="144" t="s">
        <v>1263</v>
      </c>
      <c r="C2387" s="150" t="s">
        <v>1264</v>
      </c>
      <c r="D2387" s="128">
        <v>307403.2825047175</v>
      </c>
      <c r="F2387" s="128">
        <v>12838.333333333332</v>
      </c>
      <c r="G2387" s="128">
        <v>10290</v>
      </c>
      <c r="H2387" s="128">
        <v>295839.11583805084</v>
      </c>
      <c r="I2387" s="128">
        <v>-0.0001</v>
      </c>
      <c r="J2387" s="128">
        <v>-0.0001</v>
      </c>
    </row>
    <row r="2388" spans="1:8" ht="12.75">
      <c r="A2388" s="127">
        <v>38392.919594907406</v>
      </c>
      <c r="C2388" s="150" t="s">
        <v>1265</v>
      </c>
      <c r="D2388" s="128">
        <v>12185.53676595977</v>
      </c>
      <c r="F2388" s="128">
        <v>66.44233088425882</v>
      </c>
      <c r="G2388" s="128">
        <v>28.831406486676993</v>
      </c>
      <c r="H2388" s="128">
        <v>12185.53676595977</v>
      </c>
    </row>
    <row r="2390" spans="3:8" ht="12.75">
      <c r="C2390" s="150" t="s">
        <v>1266</v>
      </c>
      <c r="D2390" s="128">
        <v>3.9640229820163904</v>
      </c>
      <c r="F2390" s="128">
        <v>0.5175308130670556</v>
      </c>
      <c r="G2390" s="128">
        <v>0.2801885955945286</v>
      </c>
      <c r="H2390" s="128">
        <v>4.118974169943915</v>
      </c>
    </row>
    <row r="2391" spans="1:10" ht="12.75">
      <c r="A2391" s="144" t="s">
        <v>1255</v>
      </c>
      <c r="C2391" s="145" t="s">
        <v>1256</v>
      </c>
      <c r="D2391" s="145" t="s">
        <v>1257</v>
      </c>
      <c r="F2391" s="145" t="s">
        <v>1258</v>
      </c>
      <c r="G2391" s="145" t="s">
        <v>1259</v>
      </c>
      <c r="H2391" s="145" t="s">
        <v>1260</v>
      </c>
      <c r="I2391" s="146" t="s">
        <v>1261</v>
      </c>
      <c r="J2391" s="145" t="s">
        <v>1262</v>
      </c>
    </row>
    <row r="2392" spans="1:8" ht="12.75">
      <c r="A2392" s="147" t="s">
        <v>1189</v>
      </c>
      <c r="C2392" s="148">
        <v>259.9399999999441</v>
      </c>
      <c r="D2392" s="128">
        <v>2392940.9097709656</v>
      </c>
      <c r="F2392" s="128">
        <v>22275</v>
      </c>
      <c r="G2392" s="128">
        <v>20600</v>
      </c>
      <c r="H2392" s="149" t="s">
        <v>372</v>
      </c>
    </row>
    <row r="2394" spans="4:8" ht="12.75">
      <c r="D2394" s="128">
        <v>2445731.711128235</v>
      </c>
      <c r="F2394" s="128">
        <v>22200</v>
      </c>
      <c r="G2394" s="128">
        <v>20725</v>
      </c>
      <c r="H2394" s="149" t="s">
        <v>373</v>
      </c>
    </row>
    <row r="2396" spans="4:8" ht="12.75">
      <c r="D2396" s="128">
        <v>2482929.5101509094</v>
      </c>
      <c r="F2396" s="128">
        <v>22475</v>
      </c>
      <c r="G2396" s="128">
        <v>20700</v>
      </c>
      <c r="H2396" s="149" t="s">
        <v>374</v>
      </c>
    </row>
    <row r="2398" spans="1:10" ht="12.75">
      <c r="A2398" s="144" t="s">
        <v>1263</v>
      </c>
      <c r="C2398" s="150" t="s">
        <v>1264</v>
      </c>
      <c r="D2398" s="128">
        <v>2440534.04368337</v>
      </c>
      <c r="F2398" s="128">
        <v>22316.666666666664</v>
      </c>
      <c r="G2398" s="128">
        <v>20675</v>
      </c>
      <c r="H2398" s="128">
        <v>2419128.037394062</v>
      </c>
      <c r="I2398" s="128">
        <v>-0.0001</v>
      </c>
      <c r="J2398" s="128">
        <v>-0.0001</v>
      </c>
    </row>
    <row r="2399" spans="1:8" ht="12.75">
      <c r="A2399" s="127">
        <v>38392.920266203706</v>
      </c>
      <c r="C2399" s="150" t="s">
        <v>1265</v>
      </c>
      <c r="D2399" s="128">
        <v>45218.89936448034</v>
      </c>
      <c r="F2399" s="128">
        <v>142.15601757693315</v>
      </c>
      <c r="G2399" s="128">
        <v>66.14378277661476</v>
      </c>
      <c r="H2399" s="128">
        <v>45218.89936448034</v>
      </c>
    </row>
    <row r="2401" spans="3:8" ht="12.75">
      <c r="C2401" s="150" t="s">
        <v>1266</v>
      </c>
      <c r="D2401" s="128">
        <v>1.852828051365095</v>
      </c>
      <c r="F2401" s="128">
        <v>0.6369948509795365</v>
      </c>
      <c r="G2401" s="128">
        <v>0.31992156119281623</v>
      </c>
      <c r="H2401" s="128">
        <v>1.8692230698624421</v>
      </c>
    </row>
    <row r="2402" spans="1:10" ht="12.75">
      <c r="A2402" s="144" t="s">
        <v>1255</v>
      </c>
      <c r="C2402" s="145" t="s">
        <v>1256</v>
      </c>
      <c r="D2402" s="145" t="s">
        <v>1257</v>
      </c>
      <c r="F2402" s="145" t="s">
        <v>1258</v>
      </c>
      <c r="G2402" s="145" t="s">
        <v>1259</v>
      </c>
      <c r="H2402" s="145" t="s">
        <v>1260</v>
      </c>
      <c r="I2402" s="146" t="s">
        <v>1261</v>
      </c>
      <c r="J2402" s="145" t="s">
        <v>1262</v>
      </c>
    </row>
    <row r="2403" spans="1:8" ht="12.75">
      <c r="A2403" s="147" t="s">
        <v>1191</v>
      </c>
      <c r="C2403" s="148">
        <v>285.2129999999888</v>
      </c>
      <c r="D2403" s="128">
        <v>1339377.8063354492</v>
      </c>
      <c r="F2403" s="128">
        <v>14400</v>
      </c>
      <c r="G2403" s="128">
        <v>12950</v>
      </c>
      <c r="H2403" s="149" t="s">
        <v>375</v>
      </c>
    </row>
    <row r="2405" spans="4:8" ht="12.75">
      <c r="D2405" s="128">
        <v>1202102.2455120087</v>
      </c>
      <c r="F2405" s="128">
        <v>14325</v>
      </c>
      <c r="G2405" s="128">
        <v>13125</v>
      </c>
      <c r="H2405" s="149" t="s">
        <v>376</v>
      </c>
    </row>
    <row r="2407" spans="4:8" ht="12.75">
      <c r="D2407" s="128">
        <v>1307658.2462043762</v>
      </c>
      <c r="F2407" s="128">
        <v>14450</v>
      </c>
      <c r="G2407" s="128">
        <v>12925</v>
      </c>
      <c r="H2407" s="149" t="s">
        <v>377</v>
      </c>
    </row>
    <row r="2409" spans="1:10" ht="12.75">
      <c r="A2409" s="144" t="s">
        <v>1263</v>
      </c>
      <c r="C2409" s="150" t="s">
        <v>1264</v>
      </c>
      <c r="D2409" s="128">
        <v>1283046.0993506114</v>
      </c>
      <c r="F2409" s="128">
        <v>14391.666666666668</v>
      </c>
      <c r="G2409" s="128">
        <v>13000</v>
      </c>
      <c r="H2409" s="128">
        <v>1269423.823125419</v>
      </c>
      <c r="I2409" s="128">
        <v>-0.0001</v>
      </c>
      <c r="J2409" s="128">
        <v>-0.0001</v>
      </c>
    </row>
    <row r="2410" spans="1:8" ht="12.75">
      <c r="A2410" s="127">
        <v>38392.920949074076</v>
      </c>
      <c r="C2410" s="150" t="s">
        <v>1265</v>
      </c>
      <c r="D2410" s="128">
        <v>71871.1571453447</v>
      </c>
      <c r="F2410" s="128">
        <v>62.91528696058958</v>
      </c>
      <c r="G2410" s="128">
        <v>108.97247358851683</v>
      </c>
      <c r="H2410" s="128">
        <v>71871.1571453447</v>
      </c>
    </row>
    <row r="2412" spans="3:8" ht="12.75">
      <c r="C2412" s="150" t="s">
        <v>1266</v>
      </c>
      <c r="D2412" s="128">
        <v>5.601603651008398</v>
      </c>
      <c r="F2412" s="128">
        <v>0.4371647038373335</v>
      </c>
      <c r="G2412" s="128">
        <v>0.8382497968347451</v>
      </c>
      <c r="H2412" s="128">
        <v>5.661714853309777</v>
      </c>
    </row>
    <row r="2413" spans="1:10" ht="12.75">
      <c r="A2413" s="144" t="s">
        <v>1255</v>
      </c>
      <c r="C2413" s="145" t="s">
        <v>1256</v>
      </c>
      <c r="D2413" s="145" t="s">
        <v>1257</v>
      </c>
      <c r="F2413" s="145" t="s">
        <v>1258</v>
      </c>
      <c r="G2413" s="145" t="s">
        <v>1259</v>
      </c>
      <c r="H2413" s="145" t="s">
        <v>1260</v>
      </c>
      <c r="I2413" s="146" t="s">
        <v>1261</v>
      </c>
      <c r="J2413" s="145" t="s">
        <v>1262</v>
      </c>
    </row>
    <row r="2414" spans="1:8" ht="12.75">
      <c r="A2414" s="147" t="s">
        <v>1187</v>
      </c>
      <c r="C2414" s="148">
        <v>288.1579999998212</v>
      </c>
      <c r="D2414" s="128">
        <v>497456.197265625</v>
      </c>
      <c r="F2414" s="128">
        <v>4770</v>
      </c>
      <c r="G2414" s="128">
        <v>3970</v>
      </c>
      <c r="H2414" s="149" t="s">
        <v>378</v>
      </c>
    </row>
    <row r="2416" spans="4:8" ht="12.75">
      <c r="D2416" s="128">
        <v>478454.35824012756</v>
      </c>
      <c r="F2416" s="128">
        <v>4770</v>
      </c>
      <c r="G2416" s="128">
        <v>3970</v>
      </c>
      <c r="H2416" s="149" t="s">
        <v>379</v>
      </c>
    </row>
    <row r="2418" spans="4:8" ht="12.75">
      <c r="D2418" s="128">
        <v>491999.70276737213</v>
      </c>
      <c r="F2418" s="128">
        <v>4770</v>
      </c>
      <c r="G2418" s="128">
        <v>3970</v>
      </c>
      <c r="H2418" s="149" t="s">
        <v>380</v>
      </c>
    </row>
    <row r="2420" spans="1:10" ht="12.75">
      <c r="A2420" s="144" t="s">
        <v>1263</v>
      </c>
      <c r="C2420" s="150" t="s">
        <v>1264</v>
      </c>
      <c r="D2420" s="128">
        <v>489303.41942437494</v>
      </c>
      <c r="F2420" s="128">
        <v>4770</v>
      </c>
      <c r="G2420" s="128">
        <v>3970</v>
      </c>
      <c r="H2420" s="128">
        <v>484939.61411464034</v>
      </c>
      <c r="I2420" s="128">
        <v>-0.0001</v>
      </c>
      <c r="J2420" s="128">
        <v>-0.0001</v>
      </c>
    </row>
    <row r="2421" spans="1:8" ht="12.75">
      <c r="A2421" s="127">
        <v>38392.921377314815</v>
      </c>
      <c r="C2421" s="150" t="s">
        <v>1265</v>
      </c>
      <c r="D2421" s="128">
        <v>9783.656243298376</v>
      </c>
      <c r="H2421" s="128">
        <v>9783.656243298376</v>
      </c>
    </row>
    <row r="2423" spans="3:8" ht="12.75">
      <c r="C2423" s="150" t="s">
        <v>1266</v>
      </c>
      <c r="D2423" s="128">
        <v>1.9995070246613116</v>
      </c>
      <c r="F2423" s="128">
        <v>0</v>
      </c>
      <c r="G2423" s="128">
        <v>0</v>
      </c>
      <c r="H2423" s="128">
        <v>2.017499902778722</v>
      </c>
    </row>
    <row r="2424" spans="1:10" ht="12.75">
      <c r="A2424" s="144" t="s">
        <v>1255</v>
      </c>
      <c r="C2424" s="145" t="s">
        <v>1256</v>
      </c>
      <c r="D2424" s="145" t="s">
        <v>1257</v>
      </c>
      <c r="F2424" s="145" t="s">
        <v>1258</v>
      </c>
      <c r="G2424" s="145" t="s">
        <v>1259</v>
      </c>
      <c r="H2424" s="145" t="s">
        <v>1260</v>
      </c>
      <c r="I2424" s="146" t="s">
        <v>1261</v>
      </c>
      <c r="J2424" s="145" t="s">
        <v>1262</v>
      </c>
    </row>
    <row r="2425" spans="1:8" ht="12.75">
      <c r="A2425" s="147" t="s">
        <v>1188</v>
      </c>
      <c r="C2425" s="148">
        <v>334.94100000010803</v>
      </c>
      <c r="D2425" s="128">
        <v>209388.01680994034</v>
      </c>
      <c r="F2425" s="128">
        <v>29000</v>
      </c>
      <c r="G2425" s="128">
        <v>51600</v>
      </c>
      <c r="H2425" s="149" t="s">
        <v>381</v>
      </c>
    </row>
    <row r="2427" spans="4:8" ht="12.75">
      <c r="D2427" s="128">
        <v>198780.05648946762</v>
      </c>
      <c r="F2427" s="128">
        <v>29000</v>
      </c>
      <c r="G2427" s="128">
        <v>38500</v>
      </c>
      <c r="H2427" s="149" t="s">
        <v>382</v>
      </c>
    </row>
    <row r="2429" spans="4:8" ht="12.75">
      <c r="D2429" s="128">
        <v>212695.2324874401</v>
      </c>
      <c r="F2429" s="128">
        <v>28400</v>
      </c>
      <c r="G2429" s="128">
        <v>42400</v>
      </c>
      <c r="H2429" s="149" t="s">
        <v>383</v>
      </c>
    </row>
    <row r="2431" spans="1:10" ht="12.75">
      <c r="A2431" s="144" t="s">
        <v>1263</v>
      </c>
      <c r="C2431" s="150" t="s">
        <v>1264</v>
      </c>
      <c r="D2431" s="128">
        <v>206954.43526228267</v>
      </c>
      <c r="F2431" s="128">
        <v>28800</v>
      </c>
      <c r="G2431" s="128">
        <v>44166.66666666667</v>
      </c>
      <c r="H2431" s="128">
        <v>167563.89472174214</v>
      </c>
      <c r="I2431" s="128">
        <v>-0.0001</v>
      </c>
      <c r="J2431" s="128">
        <v>-0.0001</v>
      </c>
    </row>
    <row r="2432" spans="1:8" ht="12.75">
      <c r="A2432" s="127">
        <v>38392.921851851854</v>
      </c>
      <c r="C2432" s="150" t="s">
        <v>1265</v>
      </c>
      <c r="D2432" s="128">
        <v>7269.784737215796</v>
      </c>
      <c r="F2432" s="128">
        <v>346.41016151377545</v>
      </c>
      <c r="G2432" s="128">
        <v>6726.316475853136</v>
      </c>
      <c r="H2432" s="128">
        <v>7269.784737215796</v>
      </c>
    </row>
    <row r="2434" spans="3:8" ht="12.75">
      <c r="C2434" s="150" t="s">
        <v>1266</v>
      </c>
      <c r="D2434" s="128">
        <v>3.5127465270326144</v>
      </c>
      <c r="F2434" s="128">
        <v>1.2028130608117202</v>
      </c>
      <c r="G2434" s="128">
        <v>15.229395794384459</v>
      </c>
      <c r="H2434" s="128">
        <v>4.338515017980487</v>
      </c>
    </row>
    <row r="2435" spans="1:10" ht="12.75">
      <c r="A2435" s="144" t="s">
        <v>1255</v>
      </c>
      <c r="C2435" s="145" t="s">
        <v>1256</v>
      </c>
      <c r="D2435" s="145" t="s">
        <v>1257</v>
      </c>
      <c r="F2435" s="145" t="s">
        <v>1258</v>
      </c>
      <c r="G2435" s="145" t="s">
        <v>1259</v>
      </c>
      <c r="H2435" s="145" t="s">
        <v>1260</v>
      </c>
      <c r="I2435" s="146" t="s">
        <v>1261</v>
      </c>
      <c r="J2435" s="145" t="s">
        <v>1262</v>
      </c>
    </row>
    <row r="2436" spans="1:8" ht="12.75">
      <c r="A2436" s="147" t="s">
        <v>1192</v>
      </c>
      <c r="C2436" s="148">
        <v>393.36599999992177</v>
      </c>
      <c r="D2436" s="128">
        <v>5786036.028495789</v>
      </c>
      <c r="F2436" s="128">
        <v>21500</v>
      </c>
      <c r="G2436" s="128">
        <v>16400</v>
      </c>
      <c r="H2436" s="149" t="s">
        <v>384</v>
      </c>
    </row>
    <row r="2438" spans="4:8" ht="12.75">
      <c r="D2438" s="128">
        <v>5498406.946235657</v>
      </c>
      <c r="F2438" s="128">
        <v>21400</v>
      </c>
      <c r="G2438" s="128">
        <v>16800</v>
      </c>
      <c r="H2438" s="149" t="s">
        <v>385</v>
      </c>
    </row>
    <row r="2440" spans="4:8" ht="12.75">
      <c r="D2440" s="128">
        <v>5179750</v>
      </c>
      <c r="F2440" s="128">
        <v>24300</v>
      </c>
      <c r="G2440" s="128">
        <v>16000</v>
      </c>
      <c r="H2440" s="149" t="s">
        <v>386</v>
      </c>
    </row>
    <row r="2442" spans="1:10" ht="12.75">
      <c r="A2442" s="144" t="s">
        <v>1263</v>
      </c>
      <c r="C2442" s="150" t="s">
        <v>1264</v>
      </c>
      <c r="D2442" s="128">
        <v>5488064.324910482</v>
      </c>
      <c r="F2442" s="128">
        <v>22400</v>
      </c>
      <c r="G2442" s="128">
        <v>16400</v>
      </c>
      <c r="H2442" s="128">
        <v>5468664.324910482</v>
      </c>
      <c r="I2442" s="128">
        <v>-0.0001</v>
      </c>
      <c r="J2442" s="128">
        <v>-0.0001</v>
      </c>
    </row>
    <row r="2443" spans="1:8" ht="12.75">
      <c r="A2443" s="127">
        <v>38392.922326388885</v>
      </c>
      <c r="C2443" s="150" t="s">
        <v>1265</v>
      </c>
      <c r="D2443" s="128">
        <v>303275.3113083776</v>
      </c>
      <c r="F2443" s="128">
        <v>1646.2077633154329</v>
      </c>
      <c r="G2443" s="128">
        <v>400</v>
      </c>
      <c r="H2443" s="128">
        <v>303275.3113083776</v>
      </c>
    </row>
    <row r="2445" spans="3:8" ht="12.75">
      <c r="C2445" s="150" t="s">
        <v>1266</v>
      </c>
      <c r="D2445" s="128">
        <v>5.5260888603619716</v>
      </c>
      <c r="F2445" s="128">
        <v>7.349141800515326</v>
      </c>
      <c r="G2445" s="128">
        <v>2.4390243902439024</v>
      </c>
      <c r="H2445" s="128">
        <v>5.5456925729911575</v>
      </c>
    </row>
    <row r="2446" spans="1:10" ht="12.75">
      <c r="A2446" s="144" t="s">
        <v>1255</v>
      </c>
      <c r="C2446" s="145" t="s">
        <v>1256</v>
      </c>
      <c r="D2446" s="145" t="s">
        <v>1257</v>
      </c>
      <c r="F2446" s="145" t="s">
        <v>1258</v>
      </c>
      <c r="G2446" s="145" t="s">
        <v>1259</v>
      </c>
      <c r="H2446" s="145" t="s">
        <v>1260</v>
      </c>
      <c r="I2446" s="146" t="s">
        <v>1261</v>
      </c>
      <c r="J2446" s="145" t="s">
        <v>1262</v>
      </c>
    </row>
    <row r="2447" spans="1:8" ht="12.75">
      <c r="A2447" s="147" t="s">
        <v>1186</v>
      </c>
      <c r="C2447" s="148">
        <v>396.15199999976903</v>
      </c>
      <c r="D2447" s="128">
        <v>5579749.7964782715</v>
      </c>
      <c r="F2447" s="128">
        <v>100500</v>
      </c>
      <c r="G2447" s="128">
        <v>95300</v>
      </c>
      <c r="H2447" s="149" t="s">
        <v>387</v>
      </c>
    </row>
    <row r="2449" spans="4:8" ht="12.75">
      <c r="D2449" s="128">
        <v>5866298.817199707</v>
      </c>
      <c r="F2449" s="128">
        <v>104600</v>
      </c>
      <c r="G2449" s="128">
        <v>95900</v>
      </c>
      <c r="H2449" s="149" t="s">
        <v>388</v>
      </c>
    </row>
    <row r="2451" spans="4:8" ht="12.75">
      <c r="D2451" s="128">
        <v>5800592.715843201</v>
      </c>
      <c r="F2451" s="128">
        <v>99500</v>
      </c>
      <c r="G2451" s="128">
        <v>96400</v>
      </c>
      <c r="H2451" s="149" t="s">
        <v>389</v>
      </c>
    </row>
    <row r="2453" spans="1:10" ht="12.75">
      <c r="A2453" s="144" t="s">
        <v>1263</v>
      </c>
      <c r="C2453" s="150" t="s">
        <v>1264</v>
      </c>
      <c r="D2453" s="128">
        <v>5748880.443173727</v>
      </c>
      <c r="F2453" s="128">
        <v>101533.33333333334</v>
      </c>
      <c r="G2453" s="128">
        <v>95866.66666666666</v>
      </c>
      <c r="H2453" s="128">
        <v>5650150.122127353</v>
      </c>
      <c r="I2453" s="128">
        <v>-0.0001</v>
      </c>
      <c r="J2453" s="128">
        <v>-0.0001</v>
      </c>
    </row>
    <row r="2454" spans="1:8" ht="12.75">
      <c r="A2454" s="127">
        <v>38392.922789351855</v>
      </c>
      <c r="C2454" s="150" t="s">
        <v>1265</v>
      </c>
      <c r="D2454" s="128">
        <v>150110.6414535403</v>
      </c>
      <c r="F2454" s="128">
        <v>2702.4680078279066</v>
      </c>
      <c r="G2454" s="128">
        <v>550.7570547286101</v>
      </c>
      <c r="H2454" s="128">
        <v>150110.6414535403</v>
      </c>
    </row>
    <row r="2456" spans="3:8" ht="12.75">
      <c r="C2456" s="150" t="s">
        <v>1266</v>
      </c>
      <c r="D2456" s="128">
        <v>2.6111282524892827</v>
      </c>
      <c r="F2456" s="128">
        <v>2.6616559499289947</v>
      </c>
      <c r="G2456" s="128">
        <v>0.5745031864345725</v>
      </c>
      <c r="H2456" s="128">
        <v>2.656754921708554</v>
      </c>
    </row>
    <row r="2457" spans="1:10" ht="12.75">
      <c r="A2457" s="144" t="s">
        <v>1255</v>
      </c>
      <c r="C2457" s="145" t="s">
        <v>1256</v>
      </c>
      <c r="D2457" s="145" t="s">
        <v>1257</v>
      </c>
      <c r="F2457" s="145" t="s">
        <v>1258</v>
      </c>
      <c r="G2457" s="145" t="s">
        <v>1259</v>
      </c>
      <c r="H2457" s="145" t="s">
        <v>1260</v>
      </c>
      <c r="I2457" s="146" t="s">
        <v>1261</v>
      </c>
      <c r="J2457" s="145" t="s">
        <v>1262</v>
      </c>
    </row>
    <row r="2458" spans="1:8" ht="12.75">
      <c r="A2458" s="147" t="s">
        <v>1193</v>
      </c>
      <c r="C2458" s="148">
        <v>589.5920000001788</v>
      </c>
      <c r="D2458" s="128">
        <v>428230.37282705307</v>
      </c>
      <c r="F2458" s="128">
        <v>3800</v>
      </c>
      <c r="G2458" s="128">
        <v>5020</v>
      </c>
      <c r="H2458" s="149" t="s">
        <v>390</v>
      </c>
    </row>
    <row r="2460" spans="4:8" ht="12.75">
      <c r="D2460" s="128">
        <v>419067.1768116951</v>
      </c>
      <c r="F2460" s="128">
        <v>3890.0000000037253</v>
      </c>
      <c r="G2460" s="128">
        <v>4930</v>
      </c>
      <c r="H2460" s="149" t="s">
        <v>391</v>
      </c>
    </row>
    <row r="2462" spans="4:8" ht="12.75">
      <c r="D2462" s="128">
        <v>426001.50152492523</v>
      </c>
      <c r="F2462" s="128">
        <v>3680</v>
      </c>
      <c r="G2462" s="128">
        <v>4840</v>
      </c>
      <c r="H2462" s="149" t="s">
        <v>392</v>
      </c>
    </row>
    <row r="2464" spans="1:10" ht="12.75">
      <c r="A2464" s="144" t="s">
        <v>1263</v>
      </c>
      <c r="C2464" s="150" t="s">
        <v>1264</v>
      </c>
      <c r="D2464" s="128">
        <v>424433.0170545578</v>
      </c>
      <c r="F2464" s="128">
        <v>3790.0000000012415</v>
      </c>
      <c r="G2464" s="128">
        <v>4930</v>
      </c>
      <c r="H2464" s="128">
        <v>419959.0170545573</v>
      </c>
      <c r="I2464" s="128">
        <v>-0.0001</v>
      </c>
      <c r="J2464" s="128">
        <v>-0.0001</v>
      </c>
    </row>
    <row r="2465" spans="1:8" ht="12.75">
      <c r="A2465" s="127">
        <v>38392.92328703704</v>
      </c>
      <c r="C2465" s="150" t="s">
        <v>1265</v>
      </c>
      <c r="D2465" s="128">
        <v>4778.718233409762</v>
      </c>
      <c r="F2465" s="128">
        <v>105.35653753027744</v>
      </c>
      <c r="G2465" s="128">
        <v>90</v>
      </c>
      <c r="H2465" s="128">
        <v>4778.718233409762</v>
      </c>
    </row>
    <row r="2467" spans="3:8" ht="12.75">
      <c r="C2467" s="150" t="s">
        <v>1266</v>
      </c>
      <c r="D2467" s="128">
        <v>1.125906336545795</v>
      </c>
      <c r="F2467" s="128">
        <v>2.7798558715103674</v>
      </c>
      <c r="G2467" s="128">
        <v>1.8255578093306288</v>
      </c>
      <c r="H2467" s="128">
        <v>1.1379010901887492</v>
      </c>
    </row>
    <row r="2468" spans="1:10" ht="12.75">
      <c r="A2468" s="144" t="s">
        <v>1255</v>
      </c>
      <c r="C2468" s="145" t="s">
        <v>1256</v>
      </c>
      <c r="D2468" s="145" t="s">
        <v>1257</v>
      </c>
      <c r="F2468" s="145" t="s">
        <v>1258</v>
      </c>
      <c r="G2468" s="145" t="s">
        <v>1259</v>
      </c>
      <c r="H2468" s="145" t="s">
        <v>1260</v>
      </c>
      <c r="I2468" s="146" t="s">
        <v>1261</v>
      </c>
      <c r="J2468" s="145" t="s">
        <v>1262</v>
      </c>
    </row>
    <row r="2469" spans="1:8" ht="12.75">
      <c r="A2469" s="147" t="s">
        <v>1194</v>
      </c>
      <c r="C2469" s="148">
        <v>766.4900000002235</v>
      </c>
      <c r="D2469" s="128">
        <v>3095.884853709489</v>
      </c>
      <c r="F2469" s="128">
        <v>1713</v>
      </c>
      <c r="G2469" s="128">
        <v>1807.9999999981374</v>
      </c>
      <c r="H2469" s="149" t="s">
        <v>393</v>
      </c>
    </row>
    <row r="2471" spans="4:8" ht="12.75">
      <c r="D2471" s="128">
        <v>2930.2624656893313</v>
      </c>
      <c r="F2471" s="128">
        <v>1709</v>
      </c>
      <c r="G2471" s="128">
        <v>1548</v>
      </c>
      <c r="H2471" s="149" t="s">
        <v>394</v>
      </c>
    </row>
    <row r="2473" spans="4:8" ht="12.75">
      <c r="D2473" s="128">
        <v>2866.333072461188</v>
      </c>
      <c r="F2473" s="128">
        <v>1732</v>
      </c>
      <c r="G2473" s="128">
        <v>1563</v>
      </c>
      <c r="H2473" s="149" t="s">
        <v>395</v>
      </c>
    </row>
    <row r="2475" spans="1:10" ht="12.75">
      <c r="A2475" s="144" t="s">
        <v>1263</v>
      </c>
      <c r="C2475" s="150" t="s">
        <v>1264</v>
      </c>
      <c r="D2475" s="128">
        <v>2964.1601306200027</v>
      </c>
      <c r="F2475" s="128">
        <v>1718</v>
      </c>
      <c r="G2475" s="128">
        <v>1639.6666666660458</v>
      </c>
      <c r="H2475" s="128">
        <v>1286.855252571545</v>
      </c>
      <c r="I2475" s="128">
        <v>-0.0001</v>
      </c>
      <c r="J2475" s="128">
        <v>-0.0001</v>
      </c>
    </row>
    <row r="2476" spans="1:8" ht="12.75">
      <c r="A2476" s="127">
        <v>38392.923784722225</v>
      </c>
      <c r="C2476" s="150" t="s">
        <v>1265</v>
      </c>
      <c r="D2476" s="128">
        <v>118.47064545438889</v>
      </c>
      <c r="F2476" s="128">
        <v>12.288205727444508</v>
      </c>
      <c r="G2476" s="128">
        <v>145.97374192990813</v>
      </c>
      <c r="H2476" s="128">
        <v>118.47064545438889</v>
      </c>
    </row>
    <row r="2478" spans="3:8" ht="12.75">
      <c r="C2478" s="150" t="s">
        <v>1266</v>
      </c>
      <c r="D2478" s="128">
        <v>3.9967694130481664</v>
      </c>
      <c r="F2478" s="128">
        <v>0.7152622658582366</v>
      </c>
      <c r="G2478" s="128">
        <v>8.902647403738365</v>
      </c>
      <c r="H2478" s="128">
        <v>9.20621376939224</v>
      </c>
    </row>
    <row r="2479" spans="1:16" ht="12.75">
      <c r="A2479" s="138" t="s">
        <v>1140</v>
      </c>
      <c r="B2479" s="133" t="s">
        <v>1286</v>
      </c>
      <c r="D2479" s="138" t="s">
        <v>1141</v>
      </c>
      <c r="E2479" s="133" t="s">
        <v>1142</v>
      </c>
      <c r="F2479" s="134" t="s">
        <v>1017</v>
      </c>
      <c r="G2479" s="139" t="s">
        <v>1144</v>
      </c>
      <c r="H2479" s="140">
        <v>2</v>
      </c>
      <c r="I2479" s="141" t="s">
        <v>1145</v>
      </c>
      <c r="J2479" s="140">
        <v>7</v>
      </c>
      <c r="K2479" s="139" t="s">
        <v>1146</v>
      </c>
      <c r="L2479" s="142">
        <v>1</v>
      </c>
      <c r="M2479" s="139" t="s">
        <v>1147</v>
      </c>
      <c r="N2479" s="143">
        <v>1</v>
      </c>
      <c r="O2479" s="139" t="s">
        <v>1148</v>
      </c>
      <c r="P2479" s="143">
        <v>1</v>
      </c>
    </row>
    <row r="2481" spans="1:10" ht="12.75">
      <c r="A2481" s="144" t="s">
        <v>1255</v>
      </c>
      <c r="C2481" s="145" t="s">
        <v>1256</v>
      </c>
      <c r="D2481" s="145" t="s">
        <v>1257</v>
      </c>
      <c r="F2481" s="145" t="s">
        <v>1258</v>
      </c>
      <c r="G2481" s="145" t="s">
        <v>1259</v>
      </c>
      <c r="H2481" s="145" t="s">
        <v>1260</v>
      </c>
      <c r="I2481" s="146" t="s">
        <v>1261</v>
      </c>
      <c r="J2481" s="145" t="s">
        <v>1262</v>
      </c>
    </row>
    <row r="2482" spans="1:8" ht="12.75">
      <c r="A2482" s="147" t="s">
        <v>1171</v>
      </c>
      <c r="C2482" s="148">
        <v>178.2290000000503</v>
      </c>
      <c r="D2482" s="128">
        <v>254.41804465907626</v>
      </c>
      <c r="F2482" s="128">
        <v>250.99999999976717</v>
      </c>
      <c r="G2482" s="128">
        <v>207</v>
      </c>
      <c r="H2482" s="149" t="s">
        <v>396</v>
      </c>
    </row>
    <row r="2484" spans="4:8" ht="12.75">
      <c r="D2484" s="128">
        <v>264.5</v>
      </c>
      <c r="F2484" s="128">
        <v>208.00000000023283</v>
      </c>
      <c r="G2484" s="128">
        <v>200.99999999976717</v>
      </c>
      <c r="H2484" s="149" t="s">
        <v>397</v>
      </c>
    </row>
    <row r="2486" spans="4:8" ht="12.75">
      <c r="D2486" s="128">
        <v>275.6367509192787</v>
      </c>
      <c r="F2486" s="128">
        <v>213</v>
      </c>
      <c r="G2486" s="128">
        <v>230</v>
      </c>
      <c r="H2486" s="149" t="s">
        <v>398</v>
      </c>
    </row>
    <row r="2488" spans="1:8" ht="12.75">
      <c r="A2488" s="144" t="s">
        <v>1263</v>
      </c>
      <c r="C2488" s="150" t="s">
        <v>1264</v>
      </c>
      <c r="D2488" s="128">
        <v>264.8515985261183</v>
      </c>
      <c r="F2488" s="128">
        <v>224</v>
      </c>
      <c r="G2488" s="128">
        <v>212.66666666658904</v>
      </c>
      <c r="H2488" s="128">
        <v>48.02726581356659</v>
      </c>
    </row>
    <row r="2489" spans="1:8" ht="12.75">
      <c r="A2489" s="127">
        <v>38392.926041666666</v>
      </c>
      <c r="C2489" s="150" t="s">
        <v>1265</v>
      </c>
      <c r="D2489" s="128">
        <v>10.613721778050753</v>
      </c>
      <c r="F2489" s="128">
        <v>23.51595203239689</v>
      </c>
      <c r="G2489" s="128">
        <v>15.307950004361796</v>
      </c>
      <c r="H2489" s="128">
        <v>10.613721778050753</v>
      </c>
    </row>
    <row r="2491" spans="3:8" ht="12.75">
      <c r="C2491" s="150" t="s">
        <v>1266</v>
      </c>
      <c r="D2491" s="128">
        <v>4.007422208178247</v>
      </c>
      <c r="F2491" s="128">
        <v>10.498192871605754</v>
      </c>
      <c r="G2491" s="128">
        <v>7.198095613338898</v>
      </c>
      <c r="H2491" s="128">
        <v>22.099367095456483</v>
      </c>
    </row>
    <row r="2492" spans="1:10" ht="12.75">
      <c r="A2492" s="144" t="s">
        <v>1255</v>
      </c>
      <c r="C2492" s="145" t="s">
        <v>1256</v>
      </c>
      <c r="D2492" s="145" t="s">
        <v>1257</v>
      </c>
      <c r="F2492" s="145" t="s">
        <v>1258</v>
      </c>
      <c r="G2492" s="145" t="s">
        <v>1259</v>
      </c>
      <c r="H2492" s="145" t="s">
        <v>1260</v>
      </c>
      <c r="I2492" s="146" t="s">
        <v>1261</v>
      </c>
      <c r="J2492" s="145" t="s">
        <v>1262</v>
      </c>
    </row>
    <row r="2493" spans="1:8" ht="12.75">
      <c r="A2493" s="147" t="s">
        <v>1187</v>
      </c>
      <c r="C2493" s="148">
        <v>251.61100000003353</v>
      </c>
      <c r="D2493" s="128">
        <v>4779308.552276611</v>
      </c>
      <c r="F2493" s="128">
        <v>30100</v>
      </c>
      <c r="G2493" s="128">
        <v>26400</v>
      </c>
      <c r="H2493" s="149" t="s">
        <v>399</v>
      </c>
    </row>
    <row r="2495" spans="4:8" ht="12.75">
      <c r="D2495" s="128">
        <v>4524136.472114563</v>
      </c>
      <c r="F2495" s="128">
        <v>30200</v>
      </c>
      <c r="G2495" s="128">
        <v>27000</v>
      </c>
      <c r="H2495" s="149" t="s">
        <v>400</v>
      </c>
    </row>
    <row r="2497" spans="4:8" ht="12.75">
      <c r="D2497" s="128">
        <v>4640629.725357056</v>
      </c>
      <c r="F2497" s="128">
        <v>30600</v>
      </c>
      <c r="G2497" s="128">
        <v>27600</v>
      </c>
      <c r="H2497" s="149" t="s">
        <v>401</v>
      </c>
    </row>
    <row r="2499" spans="1:10" ht="12.75">
      <c r="A2499" s="144" t="s">
        <v>1263</v>
      </c>
      <c r="C2499" s="150" t="s">
        <v>1264</v>
      </c>
      <c r="D2499" s="128">
        <v>4648024.916582744</v>
      </c>
      <c r="F2499" s="128">
        <v>30300</v>
      </c>
      <c r="G2499" s="128">
        <v>27000</v>
      </c>
      <c r="H2499" s="128">
        <v>4619391.181642985</v>
      </c>
      <c r="I2499" s="128">
        <v>-0.0001</v>
      </c>
      <c r="J2499" s="128">
        <v>-0.0001</v>
      </c>
    </row>
    <row r="2500" spans="1:8" ht="12.75">
      <c r="A2500" s="127">
        <v>38392.92655092593</v>
      </c>
      <c r="C2500" s="150" t="s">
        <v>1265</v>
      </c>
      <c r="D2500" s="128">
        <v>127746.68004886339</v>
      </c>
      <c r="F2500" s="128">
        <v>264.575131106459</v>
      </c>
      <c r="G2500" s="128">
        <v>600</v>
      </c>
      <c r="H2500" s="128">
        <v>127746.68004886339</v>
      </c>
    </row>
    <row r="2502" spans="3:8" ht="12.75">
      <c r="C2502" s="150" t="s">
        <v>1266</v>
      </c>
      <c r="D2502" s="128">
        <v>2.7484078149646303</v>
      </c>
      <c r="F2502" s="128">
        <v>0.8731852511764323</v>
      </c>
      <c r="G2502" s="128">
        <v>2.2222222222222223</v>
      </c>
      <c r="H2502" s="128">
        <v>2.7654440818200534</v>
      </c>
    </row>
    <row r="2503" spans="1:10" ht="12.75">
      <c r="A2503" s="144" t="s">
        <v>1255</v>
      </c>
      <c r="C2503" s="145" t="s">
        <v>1256</v>
      </c>
      <c r="D2503" s="145" t="s">
        <v>1257</v>
      </c>
      <c r="F2503" s="145" t="s">
        <v>1258</v>
      </c>
      <c r="G2503" s="145" t="s">
        <v>1259</v>
      </c>
      <c r="H2503" s="145" t="s">
        <v>1260</v>
      </c>
      <c r="I2503" s="146" t="s">
        <v>1261</v>
      </c>
      <c r="J2503" s="145" t="s">
        <v>1262</v>
      </c>
    </row>
    <row r="2504" spans="1:8" ht="12.75">
      <c r="A2504" s="147" t="s">
        <v>1190</v>
      </c>
      <c r="C2504" s="148">
        <v>257.6099999998696</v>
      </c>
      <c r="D2504" s="128">
        <v>451794.71339797974</v>
      </c>
      <c r="F2504" s="128">
        <v>14952.499999985099</v>
      </c>
      <c r="G2504" s="128">
        <v>10975</v>
      </c>
      <c r="H2504" s="149" t="s">
        <v>402</v>
      </c>
    </row>
    <row r="2506" spans="4:8" ht="12.75">
      <c r="D2506" s="128">
        <v>454820.1135263443</v>
      </c>
      <c r="F2506" s="128">
        <v>13189.999999985099</v>
      </c>
      <c r="G2506" s="128">
        <v>11115</v>
      </c>
      <c r="H2506" s="149" t="s">
        <v>403</v>
      </c>
    </row>
    <row r="2508" spans="4:8" ht="12.75">
      <c r="D2508" s="128">
        <v>449035</v>
      </c>
      <c r="F2508" s="128">
        <v>12787.5</v>
      </c>
      <c r="G2508" s="128">
        <v>11002.5</v>
      </c>
      <c r="H2508" s="149" t="s">
        <v>404</v>
      </c>
    </row>
    <row r="2510" spans="1:10" ht="12.75">
      <c r="A2510" s="144" t="s">
        <v>1263</v>
      </c>
      <c r="C2510" s="150" t="s">
        <v>1264</v>
      </c>
      <c r="D2510" s="128">
        <v>451883.27564144135</v>
      </c>
      <c r="F2510" s="128">
        <v>13643.3333333234</v>
      </c>
      <c r="G2510" s="128">
        <v>11030.833333333332</v>
      </c>
      <c r="H2510" s="128">
        <v>439546.192308113</v>
      </c>
      <c r="I2510" s="128">
        <v>-0.0001</v>
      </c>
      <c r="J2510" s="128">
        <v>-0.0001</v>
      </c>
    </row>
    <row r="2511" spans="1:8" ht="12.75">
      <c r="A2511" s="127">
        <v>38392.927199074074</v>
      </c>
      <c r="C2511" s="150" t="s">
        <v>1265</v>
      </c>
      <c r="D2511" s="128">
        <v>2893.5734104055923</v>
      </c>
      <c r="F2511" s="128">
        <v>1151.4944999089516</v>
      </c>
      <c r="G2511" s="128">
        <v>74.17602937157889</v>
      </c>
      <c r="H2511" s="128">
        <v>2893.5734104055923</v>
      </c>
    </row>
    <row r="2513" spans="3:8" ht="12.75">
      <c r="C2513" s="150" t="s">
        <v>1266</v>
      </c>
      <c r="D2513" s="128">
        <v>0.6403364688144765</v>
      </c>
      <c r="F2513" s="128">
        <v>8.439979232175348</v>
      </c>
      <c r="G2513" s="128">
        <v>0.6724426625813603</v>
      </c>
      <c r="H2513" s="128">
        <v>0.65830928831645</v>
      </c>
    </row>
    <row r="2514" spans="1:10" ht="12.75">
      <c r="A2514" s="144" t="s">
        <v>1255</v>
      </c>
      <c r="C2514" s="145" t="s">
        <v>1256</v>
      </c>
      <c r="D2514" s="145" t="s">
        <v>1257</v>
      </c>
      <c r="F2514" s="145" t="s">
        <v>1258</v>
      </c>
      <c r="G2514" s="145" t="s">
        <v>1259</v>
      </c>
      <c r="H2514" s="145" t="s">
        <v>1260</v>
      </c>
      <c r="I2514" s="146" t="s">
        <v>1261</v>
      </c>
      <c r="J2514" s="145" t="s">
        <v>1262</v>
      </c>
    </row>
    <row r="2515" spans="1:8" ht="12.75">
      <c r="A2515" s="147" t="s">
        <v>1189</v>
      </c>
      <c r="C2515" s="148">
        <v>259.9399999999441</v>
      </c>
      <c r="D2515" s="128">
        <v>4864112.998069763</v>
      </c>
      <c r="F2515" s="128">
        <v>28225</v>
      </c>
      <c r="G2515" s="128">
        <v>27375</v>
      </c>
      <c r="H2515" s="149" t="s">
        <v>405</v>
      </c>
    </row>
    <row r="2517" spans="4:8" ht="12.75">
      <c r="D2517" s="128">
        <v>4691409.945358276</v>
      </c>
      <c r="F2517" s="128">
        <v>28950</v>
      </c>
      <c r="G2517" s="128">
        <v>28825</v>
      </c>
      <c r="H2517" s="149" t="s">
        <v>406</v>
      </c>
    </row>
    <row r="2519" spans="4:8" ht="12.75">
      <c r="D2519" s="128">
        <v>4832471.756484985</v>
      </c>
      <c r="F2519" s="128">
        <v>28650</v>
      </c>
      <c r="G2519" s="128">
        <v>27325</v>
      </c>
      <c r="H2519" s="149" t="s">
        <v>407</v>
      </c>
    </row>
    <row r="2521" spans="1:10" ht="12.75">
      <c r="A2521" s="144" t="s">
        <v>1263</v>
      </c>
      <c r="C2521" s="150" t="s">
        <v>1264</v>
      </c>
      <c r="D2521" s="128">
        <v>4795998.233304341</v>
      </c>
      <c r="F2521" s="128">
        <v>28608.333333333336</v>
      </c>
      <c r="G2521" s="128">
        <v>27841.666666666664</v>
      </c>
      <c r="H2521" s="128">
        <v>4767815.182989877</v>
      </c>
      <c r="I2521" s="128">
        <v>-0.0001</v>
      </c>
      <c r="J2521" s="128">
        <v>-0.0001</v>
      </c>
    </row>
    <row r="2522" spans="1:8" ht="12.75">
      <c r="A2522" s="127">
        <v>38392.9278587963</v>
      </c>
      <c r="C2522" s="150" t="s">
        <v>1265</v>
      </c>
      <c r="D2522" s="128">
        <v>91947.40085440154</v>
      </c>
      <c r="F2522" s="128">
        <v>364.29154990657327</v>
      </c>
      <c r="G2522" s="128">
        <v>851.9585279421372</v>
      </c>
      <c r="H2522" s="128">
        <v>91947.40085440154</v>
      </c>
    </row>
    <row r="2524" spans="3:8" ht="12.75">
      <c r="C2524" s="150" t="s">
        <v>1266</v>
      </c>
      <c r="D2524" s="128">
        <v>1.9171691977678587</v>
      </c>
      <c r="F2524" s="128">
        <v>1.2733756477946048</v>
      </c>
      <c r="G2524" s="128">
        <v>3.0600126714473657</v>
      </c>
      <c r="H2524" s="128">
        <v>1.9285017838451888</v>
      </c>
    </row>
    <row r="2525" spans="1:10" ht="12.75">
      <c r="A2525" s="144" t="s">
        <v>1255</v>
      </c>
      <c r="C2525" s="145" t="s">
        <v>1256</v>
      </c>
      <c r="D2525" s="145" t="s">
        <v>1257</v>
      </c>
      <c r="F2525" s="145" t="s">
        <v>1258</v>
      </c>
      <c r="G2525" s="145" t="s">
        <v>1259</v>
      </c>
      <c r="H2525" s="145" t="s">
        <v>1260</v>
      </c>
      <c r="I2525" s="146" t="s">
        <v>1261</v>
      </c>
      <c r="J2525" s="145" t="s">
        <v>1262</v>
      </c>
    </row>
    <row r="2526" spans="1:8" ht="12.75">
      <c r="A2526" s="147" t="s">
        <v>1191</v>
      </c>
      <c r="C2526" s="148">
        <v>285.2129999999888</v>
      </c>
      <c r="D2526" s="128">
        <v>828725.7385816574</v>
      </c>
      <c r="F2526" s="128">
        <v>12575</v>
      </c>
      <c r="G2526" s="128">
        <v>12000</v>
      </c>
      <c r="H2526" s="149" t="s">
        <v>408</v>
      </c>
    </row>
    <row r="2528" spans="4:8" ht="12.75">
      <c r="D2528" s="128">
        <v>846104.1084575653</v>
      </c>
      <c r="F2528" s="128">
        <v>12850</v>
      </c>
      <c r="G2528" s="128">
        <v>12050</v>
      </c>
      <c r="H2528" s="149" t="s">
        <v>409</v>
      </c>
    </row>
    <row r="2530" spans="4:8" ht="12.75">
      <c r="D2530" s="128">
        <v>806386.9137077332</v>
      </c>
      <c r="F2530" s="128">
        <v>12825</v>
      </c>
      <c r="G2530" s="128">
        <v>12075</v>
      </c>
      <c r="H2530" s="149" t="s">
        <v>410</v>
      </c>
    </row>
    <row r="2532" spans="1:10" ht="12.75">
      <c r="A2532" s="144" t="s">
        <v>1263</v>
      </c>
      <c r="C2532" s="150" t="s">
        <v>1264</v>
      </c>
      <c r="D2532" s="128">
        <v>827072.2535823185</v>
      </c>
      <c r="F2532" s="128">
        <v>12750</v>
      </c>
      <c r="G2532" s="128">
        <v>12041.666666666668</v>
      </c>
      <c r="H2532" s="128">
        <v>814713.8594956439</v>
      </c>
      <c r="I2532" s="128">
        <v>-0.0001</v>
      </c>
      <c r="J2532" s="128">
        <v>-0.0001</v>
      </c>
    </row>
    <row r="2533" spans="1:8" ht="12.75">
      <c r="A2533" s="127">
        <v>38392.92854166667</v>
      </c>
      <c r="C2533" s="150" t="s">
        <v>1265</v>
      </c>
      <c r="D2533" s="128">
        <v>19910.15819076931</v>
      </c>
      <c r="F2533" s="128">
        <v>152.0690632574555</v>
      </c>
      <c r="G2533" s="128">
        <v>38.188130791298676</v>
      </c>
      <c r="H2533" s="128">
        <v>19910.15819076931</v>
      </c>
    </row>
    <row r="2535" spans="3:8" ht="12.75">
      <c r="C2535" s="150" t="s">
        <v>1266</v>
      </c>
      <c r="D2535" s="128">
        <v>2.4073057830838787</v>
      </c>
      <c r="F2535" s="128">
        <v>1.192698535352592</v>
      </c>
      <c r="G2535" s="128">
        <v>0.3171332660869094</v>
      </c>
      <c r="H2535" s="128">
        <v>2.4438222031836894</v>
      </c>
    </row>
    <row r="2536" spans="1:10" ht="12.75">
      <c r="A2536" s="144" t="s">
        <v>1255</v>
      </c>
      <c r="C2536" s="145" t="s">
        <v>1256</v>
      </c>
      <c r="D2536" s="145" t="s">
        <v>1257</v>
      </c>
      <c r="F2536" s="145" t="s">
        <v>1258</v>
      </c>
      <c r="G2536" s="145" t="s">
        <v>1259</v>
      </c>
      <c r="H2536" s="145" t="s">
        <v>1260</v>
      </c>
      <c r="I2536" s="146" t="s">
        <v>1261</v>
      </c>
      <c r="J2536" s="145" t="s">
        <v>1262</v>
      </c>
    </row>
    <row r="2537" spans="1:8" ht="12.75">
      <c r="A2537" s="147" t="s">
        <v>1187</v>
      </c>
      <c r="C2537" s="148">
        <v>288.1579999998212</v>
      </c>
      <c r="D2537" s="128">
        <v>463839.6458630562</v>
      </c>
      <c r="F2537" s="128">
        <v>5010</v>
      </c>
      <c r="G2537" s="128">
        <v>4009.9999999962747</v>
      </c>
      <c r="H2537" s="149" t="s">
        <v>411</v>
      </c>
    </row>
    <row r="2539" spans="4:8" ht="12.75">
      <c r="D2539" s="128">
        <v>486381.7011413574</v>
      </c>
      <c r="F2539" s="128">
        <v>5010</v>
      </c>
      <c r="G2539" s="128">
        <v>4009.9999999962747</v>
      </c>
      <c r="H2539" s="149" t="s">
        <v>412</v>
      </c>
    </row>
    <row r="2541" spans="4:8" ht="12.75">
      <c r="D2541" s="128">
        <v>493268.6177506447</v>
      </c>
      <c r="F2541" s="128">
        <v>5010</v>
      </c>
      <c r="G2541" s="128">
        <v>4009.9999999962747</v>
      </c>
      <c r="H2541" s="149" t="s">
        <v>413</v>
      </c>
    </row>
    <row r="2543" spans="1:10" ht="12.75">
      <c r="A2543" s="144" t="s">
        <v>1263</v>
      </c>
      <c r="C2543" s="150" t="s">
        <v>1264</v>
      </c>
      <c r="D2543" s="128">
        <v>481163.32158501947</v>
      </c>
      <c r="F2543" s="128">
        <v>5010</v>
      </c>
      <c r="G2543" s="128">
        <v>4009.9999999962747</v>
      </c>
      <c r="H2543" s="128">
        <v>476661.0649478531</v>
      </c>
      <c r="I2543" s="128">
        <v>-0.0001</v>
      </c>
      <c r="J2543" s="128">
        <v>-0.0001</v>
      </c>
    </row>
    <row r="2544" spans="1:8" ht="12.75">
      <c r="A2544" s="127">
        <v>38392.92896990741</v>
      </c>
      <c r="C2544" s="150" t="s">
        <v>1265</v>
      </c>
      <c r="D2544" s="128">
        <v>15392.846081396803</v>
      </c>
      <c r="G2544" s="128">
        <v>5.638186222554939E-05</v>
      </c>
      <c r="H2544" s="128">
        <v>15392.846081396803</v>
      </c>
    </row>
    <row r="2546" spans="3:8" ht="12.75">
      <c r="C2546" s="150" t="s">
        <v>1266</v>
      </c>
      <c r="D2546" s="128">
        <v>3.1990896626722525</v>
      </c>
      <c r="F2546" s="128">
        <v>0</v>
      </c>
      <c r="G2546" s="128">
        <v>1.4060314769476749E-06</v>
      </c>
      <c r="H2546" s="128">
        <v>3.2293063590332864</v>
      </c>
    </row>
    <row r="2547" spans="1:10" ht="12.75">
      <c r="A2547" s="144" t="s">
        <v>1255</v>
      </c>
      <c r="C2547" s="145" t="s">
        <v>1256</v>
      </c>
      <c r="D2547" s="145" t="s">
        <v>1257</v>
      </c>
      <c r="F2547" s="145" t="s">
        <v>1258</v>
      </c>
      <c r="G2547" s="145" t="s">
        <v>1259</v>
      </c>
      <c r="H2547" s="145" t="s">
        <v>1260</v>
      </c>
      <c r="I2547" s="146" t="s">
        <v>1261</v>
      </c>
      <c r="J2547" s="145" t="s">
        <v>1262</v>
      </c>
    </row>
    <row r="2548" spans="1:8" ht="12.75">
      <c r="A2548" s="147" t="s">
        <v>1188</v>
      </c>
      <c r="C2548" s="148">
        <v>334.94100000010803</v>
      </c>
      <c r="D2548" s="128">
        <v>1802413.657775879</v>
      </c>
      <c r="F2548" s="128">
        <v>37200</v>
      </c>
      <c r="G2548" s="128">
        <v>149700</v>
      </c>
      <c r="H2548" s="149" t="s">
        <v>414</v>
      </c>
    </row>
    <row r="2550" spans="4:8" ht="12.75">
      <c r="D2550" s="128">
        <v>1813088.90773201</v>
      </c>
      <c r="F2550" s="128">
        <v>38100</v>
      </c>
      <c r="G2550" s="128">
        <v>135700</v>
      </c>
      <c r="H2550" s="149" t="s">
        <v>415</v>
      </c>
    </row>
    <row r="2552" spans="4:8" ht="12.75">
      <c r="D2552" s="128">
        <v>1825435.9307632446</v>
      </c>
      <c r="F2552" s="128">
        <v>34600</v>
      </c>
      <c r="G2552" s="128">
        <v>310600</v>
      </c>
      <c r="H2552" s="149" t="s">
        <v>416</v>
      </c>
    </row>
    <row r="2554" spans="1:10" ht="12.75">
      <c r="A2554" s="144" t="s">
        <v>1263</v>
      </c>
      <c r="C2554" s="150" t="s">
        <v>1264</v>
      </c>
      <c r="D2554" s="128">
        <v>1813646.1654237113</v>
      </c>
      <c r="F2554" s="128">
        <v>36633.333333333336</v>
      </c>
      <c r="G2554" s="128">
        <v>198666.6666666667</v>
      </c>
      <c r="H2554" s="128">
        <v>1665341.2104687563</v>
      </c>
      <c r="I2554" s="128">
        <v>-0.0001</v>
      </c>
      <c r="J2554" s="128">
        <v>-0.0001</v>
      </c>
    </row>
    <row r="2555" spans="1:8" ht="12.75">
      <c r="A2555" s="127">
        <v>38392.929444444446</v>
      </c>
      <c r="C2555" s="150" t="s">
        <v>1265</v>
      </c>
      <c r="D2555" s="128">
        <v>11521.248433944415</v>
      </c>
      <c r="F2555" s="128">
        <v>1817.5074506954115</v>
      </c>
      <c r="G2555" s="128">
        <v>97189.52275494172</v>
      </c>
      <c r="H2555" s="128">
        <v>11521.248433944415</v>
      </c>
    </row>
    <row r="2557" spans="3:8" ht="12.75">
      <c r="C2557" s="150" t="s">
        <v>1266</v>
      </c>
      <c r="D2557" s="128">
        <v>0.6352533726584301</v>
      </c>
      <c r="F2557" s="128">
        <v>4.961348819004763</v>
      </c>
      <c r="G2557" s="128">
        <v>48.92090071557468</v>
      </c>
      <c r="H2557" s="128">
        <v>0.6918250963537643</v>
      </c>
    </row>
    <row r="2558" spans="1:10" ht="12.75">
      <c r="A2558" s="144" t="s">
        <v>1255</v>
      </c>
      <c r="C2558" s="145" t="s">
        <v>1256</v>
      </c>
      <c r="D2558" s="145" t="s">
        <v>1257</v>
      </c>
      <c r="F2558" s="145" t="s">
        <v>1258</v>
      </c>
      <c r="G2558" s="145" t="s">
        <v>1259</v>
      </c>
      <c r="H2558" s="145" t="s">
        <v>1260</v>
      </c>
      <c r="I2558" s="146" t="s">
        <v>1261</v>
      </c>
      <c r="J2558" s="145" t="s">
        <v>1262</v>
      </c>
    </row>
    <row r="2559" spans="1:8" ht="12.75">
      <c r="A2559" s="147" t="s">
        <v>1192</v>
      </c>
      <c r="C2559" s="148">
        <v>393.36599999992177</v>
      </c>
      <c r="D2559" s="128">
        <v>4418242.9039001465</v>
      </c>
      <c r="F2559" s="128">
        <v>15800</v>
      </c>
      <c r="G2559" s="128">
        <v>16100</v>
      </c>
      <c r="H2559" s="149" t="s">
        <v>417</v>
      </c>
    </row>
    <row r="2561" spans="4:8" ht="12.75">
      <c r="D2561" s="128">
        <v>4543546.396469116</v>
      </c>
      <c r="F2561" s="128">
        <v>18000</v>
      </c>
      <c r="G2561" s="128">
        <v>14600</v>
      </c>
      <c r="H2561" s="149" t="s">
        <v>418</v>
      </c>
    </row>
    <row r="2563" spans="4:8" ht="12.75">
      <c r="D2563" s="128">
        <v>4537605.5598602295</v>
      </c>
      <c r="F2563" s="128">
        <v>18200</v>
      </c>
      <c r="G2563" s="128">
        <v>15400</v>
      </c>
      <c r="H2563" s="149" t="s">
        <v>419</v>
      </c>
    </row>
    <row r="2565" spans="1:10" ht="12.75">
      <c r="A2565" s="144" t="s">
        <v>1263</v>
      </c>
      <c r="C2565" s="150" t="s">
        <v>1264</v>
      </c>
      <c r="D2565" s="128">
        <v>4499798.286743164</v>
      </c>
      <c r="F2565" s="128">
        <v>17333.333333333332</v>
      </c>
      <c r="G2565" s="128">
        <v>15366.666666666668</v>
      </c>
      <c r="H2565" s="128">
        <v>4483448.286743164</v>
      </c>
      <c r="I2565" s="128">
        <v>-0.0001</v>
      </c>
      <c r="J2565" s="128">
        <v>-0.0001</v>
      </c>
    </row>
    <row r="2566" spans="1:8" ht="12.75">
      <c r="A2566" s="127">
        <v>38392.929930555554</v>
      </c>
      <c r="C2566" s="150" t="s">
        <v>1265</v>
      </c>
      <c r="D2566" s="128">
        <v>70691.4686359441</v>
      </c>
      <c r="F2566" s="128">
        <v>1331.6656236958786</v>
      </c>
      <c r="G2566" s="128">
        <v>750.5553499465136</v>
      </c>
      <c r="H2566" s="128">
        <v>70691.4686359441</v>
      </c>
    </row>
    <row r="2568" spans="3:8" ht="12.75">
      <c r="C2568" s="150" t="s">
        <v>1266</v>
      </c>
      <c r="D2568" s="128">
        <v>1.5709919452213648</v>
      </c>
      <c r="F2568" s="128">
        <v>7.682686290553145</v>
      </c>
      <c r="G2568" s="128">
        <v>4.884308134142172</v>
      </c>
      <c r="H2568" s="128">
        <v>1.576720954827725</v>
      </c>
    </row>
    <row r="2569" spans="1:10" ht="12.75">
      <c r="A2569" s="144" t="s">
        <v>1255</v>
      </c>
      <c r="C2569" s="145" t="s">
        <v>1256</v>
      </c>
      <c r="D2569" s="145" t="s">
        <v>1257</v>
      </c>
      <c r="F2569" s="145" t="s">
        <v>1258</v>
      </c>
      <c r="G2569" s="145" t="s">
        <v>1259</v>
      </c>
      <c r="H2569" s="145" t="s">
        <v>1260</v>
      </c>
      <c r="I2569" s="146" t="s">
        <v>1261</v>
      </c>
      <c r="J2569" s="145" t="s">
        <v>1262</v>
      </c>
    </row>
    <row r="2570" spans="1:8" ht="12.75">
      <c r="A2570" s="147" t="s">
        <v>1186</v>
      </c>
      <c r="C2570" s="148">
        <v>396.15199999976903</v>
      </c>
      <c r="D2570" s="128">
        <v>4978272.022819519</v>
      </c>
      <c r="F2570" s="128">
        <v>96200</v>
      </c>
      <c r="G2570" s="128">
        <v>93300</v>
      </c>
      <c r="H2570" s="149" t="s">
        <v>420</v>
      </c>
    </row>
    <row r="2572" spans="4:8" ht="12.75">
      <c r="D2572" s="128">
        <v>4887842.682044983</v>
      </c>
      <c r="F2572" s="128">
        <v>96300</v>
      </c>
      <c r="G2572" s="128">
        <v>93800</v>
      </c>
      <c r="H2572" s="149" t="s">
        <v>421</v>
      </c>
    </row>
    <row r="2574" spans="4:8" ht="12.75">
      <c r="D2574" s="128">
        <v>4984392.183868408</v>
      </c>
      <c r="F2574" s="128">
        <v>93200</v>
      </c>
      <c r="G2574" s="128">
        <v>93900</v>
      </c>
      <c r="H2574" s="149" t="s">
        <v>422</v>
      </c>
    </row>
    <row r="2576" spans="1:10" ht="12.75">
      <c r="A2576" s="144" t="s">
        <v>1263</v>
      </c>
      <c r="C2576" s="150" t="s">
        <v>1264</v>
      </c>
      <c r="D2576" s="128">
        <v>4950168.96291097</v>
      </c>
      <c r="F2576" s="128">
        <v>95233.33333333334</v>
      </c>
      <c r="G2576" s="128">
        <v>93666.66666666666</v>
      </c>
      <c r="H2576" s="128">
        <v>4855710.580033443</v>
      </c>
      <c r="I2576" s="128">
        <v>-0.0001</v>
      </c>
      <c r="J2576" s="128">
        <v>-0.0001</v>
      </c>
    </row>
    <row r="2577" spans="1:8" ht="12.75">
      <c r="A2577" s="127">
        <v>38392.930393518516</v>
      </c>
      <c r="C2577" s="150" t="s">
        <v>1265</v>
      </c>
      <c r="D2577" s="128">
        <v>54062.81585119296</v>
      </c>
      <c r="F2577" s="128">
        <v>1761.6280348965083</v>
      </c>
      <c r="G2577" s="128">
        <v>321.4550253664318</v>
      </c>
      <c r="H2577" s="128">
        <v>54062.81585119296</v>
      </c>
    </row>
    <row r="2579" spans="3:8" ht="12.75">
      <c r="C2579" s="150" t="s">
        <v>1266</v>
      </c>
      <c r="D2579" s="128">
        <v>1.0921408189550177</v>
      </c>
      <c r="F2579" s="128">
        <v>1.8498019267376704</v>
      </c>
      <c r="G2579" s="128">
        <v>0.34319041854067456</v>
      </c>
      <c r="H2579" s="128">
        <v>1.1133862894032003</v>
      </c>
    </row>
    <row r="2580" spans="1:10" ht="12.75">
      <c r="A2580" s="144" t="s">
        <v>1255</v>
      </c>
      <c r="C2580" s="145" t="s">
        <v>1256</v>
      </c>
      <c r="D2580" s="145" t="s">
        <v>1257</v>
      </c>
      <c r="F2580" s="145" t="s">
        <v>1258</v>
      </c>
      <c r="G2580" s="145" t="s">
        <v>1259</v>
      </c>
      <c r="H2580" s="145" t="s">
        <v>1260</v>
      </c>
      <c r="I2580" s="146" t="s">
        <v>1261</v>
      </c>
      <c r="J2580" s="145" t="s">
        <v>1262</v>
      </c>
    </row>
    <row r="2581" spans="1:8" ht="12.75">
      <c r="A2581" s="147" t="s">
        <v>1193</v>
      </c>
      <c r="C2581" s="148">
        <v>589.5920000001788</v>
      </c>
      <c r="D2581" s="128">
        <v>507189.389359951</v>
      </c>
      <c r="F2581" s="128">
        <v>4070</v>
      </c>
      <c r="G2581" s="128">
        <v>5410</v>
      </c>
      <c r="H2581" s="149" t="s">
        <v>423</v>
      </c>
    </row>
    <row r="2583" spans="4:8" ht="12.75">
      <c r="D2583" s="128">
        <v>506176.4660978317</v>
      </c>
      <c r="F2583" s="128">
        <v>4070</v>
      </c>
      <c r="G2583" s="128">
        <v>5910</v>
      </c>
      <c r="H2583" s="149" t="s">
        <v>424</v>
      </c>
    </row>
    <row r="2585" spans="4:8" ht="12.75">
      <c r="D2585" s="128">
        <v>504327.3302435875</v>
      </c>
      <c r="F2585" s="128">
        <v>4090.0000000037253</v>
      </c>
      <c r="G2585" s="128">
        <v>5200</v>
      </c>
      <c r="H2585" s="149" t="s">
        <v>425</v>
      </c>
    </row>
    <row r="2587" spans="1:10" ht="12.75">
      <c r="A2587" s="144" t="s">
        <v>1263</v>
      </c>
      <c r="C2587" s="150" t="s">
        <v>1264</v>
      </c>
      <c r="D2587" s="128">
        <v>505897.7285671234</v>
      </c>
      <c r="F2587" s="128">
        <v>4076.6666666679084</v>
      </c>
      <c r="G2587" s="128">
        <v>5506.666666666666</v>
      </c>
      <c r="H2587" s="128">
        <v>500963.06190045626</v>
      </c>
      <c r="I2587" s="128">
        <v>-0.0001</v>
      </c>
      <c r="J2587" s="128">
        <v>-0.0001</v>
      </c>
    </row>
    <row r="2588" spans="1:8" ht="12.75">
      <c r="A2588" s="127">
        <v>38392.93087962963</v>
      </c>
      <c r="C2588" s="150" t="s">
        <v>1265</v>
      </c>
      <c r="D2588" s="128">
        <v>1451.246551998488</v>
      </c>
      <c r="F2588" s="128">
        <v>11.54700538585728</v>
      </c>
      <c r="G2588" s="128">
        <v>364.7373484212075</v>
      </c>
      <c r="H2588" s="128">
        <v>1451.246551998488</v>
      </c>
    </row>
    <row r="2590" spans="3:8" ht="12.75">
      <c r="C2590" s="150" t="s">
        <v>1266</v>
      </c>
      <c r="D2590" s="128">
        <v>0.2868655995173013</v>
      </c>
      <c r="F2590" s="128">
        <v>0.2832462482220874</v>
      </c>
      <c r="G2590" s="128">
        <v>6.623559596026772</v>
      </c>
      <c r="H2590" s="128">
        <v>0.28969132903592354</v>
      </c>
    </row>
    <row r="2591" spans="1:10" ht="12.75">
      <c r="A2591" s="144" t="s">
        <v>1255</v>
      </c>
      <c r="C2591" s="145" t="s">
        <v>1256</v>
      </c>
      <c r="D2591" s="145" t="s">
        <v>1257</v>
      </c>
      <c r="F2591" s="145" t="s">
        <v>1258</v>
      </c>
      <c r="G2591" s="145" t="s">
        <v>1259</v>
      </c>
      <c r="H2591" s="145" t="s">
        <v>1260</v>
      </c>
      <c r="I2591" s="146" t="s">
        <v>1261</v>
      </c>
      <c r="J2591" s="145" t="s">
        <v>1262</v>
      </c>
    </row>
    <row r="2592" spans="1:8" ht="12.75">
      <c r="A2592" s="147" t="s">
        <v>1194</v>
      </c>
      <c r="C2592" s="148">
        <v>766.4900000002235</v>
      </c>
      <c r="D2592" s="128">
        <v>28242.421894222498</v>
      </c>
      <c r="F2592" s="128">
        <v>1899</v>
      </c>
      <c r="G2592" s="128">
        <v>1910.9999999981374</v>
      </c>
      <c r="H2592" s="149" t="s">
        <v>426</v>
      </c>
    </row>
    <row r="2594" spans="4:8" ht="12.75">
      <c r="D2594" s="128">
        <v>29896.898287773132</v>
      </c>
      <c r="F2594" s="128">
        <v>2014.0000000018626</v>
      </c>
      <c r="G2594" s="128">
        <v>1857.9999999981374</v>
      </c>
      <c r="H2594" s="149" t="s">
        <v>427</v>
      </c>
    </row>
    <row r="2596" spans="4:8" ht="12.75">
      <c r="D2596" s="128">
        <v>27887.774284392595</v>
      </c>
      <c r="F2596" s="128">
        <v>1829</v>
      </c>
      <c r="G2596" s="128">
        <v>1890</v>
      </c>
      <c r="H2596" s="149" t="s">
        <v>428</v>
      </c>
    </row>
    <row r="2598" spans="1:10" ht="12.75">
      <c r="A2598" s="144" t="s">
        <v>1263</v>
      </c>
      <c r="C2598" s="150" t="s">
        <v>1264</v>
      </c>
      <c r="D2598" s="128">
        <v>28675.698155462742</v>
      </c>
      <c r="F2598" s="128">
        <v>1914.0000000006207</v>
      </c>
      <c r="G2598" s="128">
        <v>1886.3333333320916</v>
      </c>
      <c r="H2598" s="128">
        <v>26776.071326194797</v>
      </c>
      <c r="I2598" s="128">
        <v>-0.0001</v>
      </c>
      <c r="J2598" s="128">
        <v>-0.0001</v>
      </c>
    </row>
    <row r="2599" spans="1:8" ht="12.75">
      <c r="A2599" s="127">
        <v>38392.93137731482</v>
      </c>
      <c r="C2599" s="150" t="s">
        <v>1265</v>
      </c>
      <c r="D2599" s="128">
        <v>1072.3530454825407</v>
      </c>
      <c r="F2599" s="128">
        <v>93.40770846234247</v>
      </c>
      <c r="G2599" s="128">
        <v>26.689573494900422</v>
      </c>
      <c r="H2599" s="128">
        <v>1072.3530454825407</v>
      </c>
    </row>
    <row r="2601" spans="3:8" ht="12.75">
      <c r="C2601" s="150" t="s">
        <v>1266</v>
      </c>
      <c r="D2601" s="128">
        <v>3.7395882732091614</v>
      </c>
      <c r="F2601" s="128">
        <v>4.880235551844942</v>
      </c>
      <c r="G2601" s="128">
        <v>1.414891685540802</v>
      </c>
      <c r="H2601" s="128">
        <v>4.004893146641222</v>
      </c>
    </row>
    <row r="2602" spans="1:16" ht="12.75">
      <c r="A2602" s="138" t="s">
        <v>1140</v>
      </c>
      <c r="B2602" s="133" t="s">
        <v>1226</v>
      </c>
      <c r="D2602" s="138" t="s">
        <v>1141</v>
      </c>
      <c r="E2602" s="133" t="s">
        <v>1142</v>
      </c>
      <c r="F2602" s="134" t="s">
        <v>1018</v>
      </c>
      <c r="G2602" s="139" t="s">
        <v>1144</v>
      </c>
      <c r="H2602" s="140">
        <v>2</v>
      </c>
      <c r="I2602" s="141" t="s">
        <v>1145</v>
      </c>
      <c r="J2602" s="140">
        <v>8</v>
      </c>
      <c r="K2602" s="139" t="s">
        <v>1146</v>
      </c>
      <c r="L2602" s="142">
        <v>1</v>
      </c>
      <c r="M2602" s="139" t="s">
        <v>1147</v>
      </c>
      <c r="N2602" s="143">
        <v>1</v>
      </c>
      <c r="O2602" s="139" t="s">
        <v>1148</v>
      </c>
      <c r="P2602" s="143">
        <v>1</v>
      </c>
    </row>
    <row r="2604" spans="1:10" ht="12.75">
      <c r="A2604" s="144" t="s">
        <v>1255</v>
      </c>
      <c r="C2604" s="145" t="s">
        <v>1256</v>
      </c>
      <c r="D2604" s="145" t="s">
        <v>1257</v>
      </c>
      <c r="F2604" s="145" t="s">
        <v>1258</v>
      </c>
      <c r="G2604" s="145" t="s">
        <v>1259</v>
      </c>
      <c r="H2604" s="145" t="s">
        <v>1260</v>
      </c>
      <c r="I2604" s="146" t="s">
        <v>1261</v>
      </c>
      <c r="J2604" s="145" t="s">
        <v>1262</v>
      </c>
    </row>
    <row r="2605" spans="1:8" ht="12.75">
      <c r="A2605" s="147" t="s">
        <v>1171</v>
      </c>
      <c r="C2605" s="148">
        <v>178.2290000000503</v>
      </c>
      <c r="D2605" s="128">
        <v>233.5</v>
      </c>
      <c r="F2605" s="128">
        <v>216.99999999976717</v>
      </c>
      <c r="G2605" s="128">
        <v>195</v>
      </c>
      <c r="H2605" s="149" t="s">
        <v>429</v>
      </c>
    </row>
    <row r="2607" spans="4:8" ht="12.75">
      <c r="D2607" s="128">
        <v>250.5</v>
      </c>
      <c r="F2607" s="128">
        <v>225</v>
      </c>
      <c r="G2607" s="128">
        <v>246</v>
      </c>
      <c r="H2607" s="149" t="s">
        <v>430</v>
      </c>
    </row>
    <row r="2609" spans="4:8" ht="12.75">
      <c r="D2609" s="128">
        <v>238.5</v>
      </c>
      <c r="F2609" s="128">
        <v>207</v>
      </c>
      <c r="G2609" s="128">
        <v>189</v>
      </c>
      <c r="H2609" s="149" t="s">
        <v>431</v>
      </c>
    </row>
    <row r="2611" spans="1:8" ht="12.75">
      <c r="A2611" s="144" t="s">
        <v>1263</v>
      </c>
      <c r="C2611" s="150" t="s">
        <v>1264</v>
      </c>
      <c r="D2611" s="128">
        <v>240.83333333333331</v>
      </c>
      <c r="F2611" s="128">
        <v>216.33333333325572</v>
      </c>
      <c r="G2611" s="128">
        <v>210</v>
      </c>
      <c r="H2611" s="128">
        <v>28.5099317194574</v>
      </c>
    </row>
    <row r="2612" spans="1:8" ht="12.75">
      <c r="A2612" s="127">
        <v>38392.933645833335</v>
      </c>
      <c r="C2612" s="150" t="s">
        <v>1265</v>
      </c>
      <c r="D2612" s="128">
        <v>8.736894948054106</v>
      </c>
      <c r="F2612" s="128">
        <v>9.01849950563684</v>
      </c>
      <c r="G2612" s="128">
        <v>31.32091952673165</v>
      </c>
      <c r="H2612" s="128">
        <v>8.736894948054106</v>
      </c>
    </row>
    <row r="2614" spans="3:8" ht="12.75">
      <c r="C2614" s="150" t="s">
        <v>1266</v>
      </c>
      <c r="D2614" s="128">
        <v>3.6277764490190068</v>
      </c>
      <c r="F2614" s="128">
        <v>4.168797922483857</v>
      </c>
      <c r="G2614" s="128">
        <v>14.914723584157928</v>
      </c>
      <c r="H2614" s="128">
        <v>30.645092503295494</v>
      </c>
    </row>
    <row r="2615" spans="1:10" ht="12.75">
      <c r="A2615" s="144" t="s">
        <v>1255</v>
      </c>
      <c r="C2615" s="145" t="s">
        <v>1256</v>
      </c>
      <c r="D2615" s="145" t="s">
        <v>1257</v>
      </c>
      <c r="F2615" s="145" t="s">
        <v>1258</v>
      </c>
      <c r="G2615" s="145" t="s">
        <v>1259</v>
      </c>
      <c r="H2615" s="145" t="s">
        <v>1260</v>
      </c>
      <c r="I2615" s="146" t="s">
        <v>1261</v>
      </c>
      <c r="J2615" s="145" t="s">
        <v>1262</v>
      </c>
    </row>
    <row r="2616" spans="1:8" ht="12.75">
      <c r="A2616" s="147" t="s">
        <v>1187</v>
      </c>
      <c r="C2616" s="148">
        <v>251.61100000003353</v>
      </c>
      <c r="D2616" s="128">
        <v>4748247.83139801</v>
      </c>
      <c r="F2616" s="128">
        <v>31700</v>
      </c>
      <c r="G2616" s="128">
        <v>26900</v>
      </c>
      <c r="H2616" s="149" t="s">
        <v>432</v>
      </c>
    </row>
    <row r="2618" spans="4:8" ht="12.75">
      <c r="D2618" s="128">
        <v>4900571.933616638</v>
      </c>
      <c r="F2618" s="128">
        <v>31500</v>
      </c>
      <c r="G2618" s="128">
        <v>26700</v>
      </c>
      <c r="H2618" s="149" t="s">
        <v>433</v>
      </c>
    </row>
    <row r="2620" spans="4:8" ht="12.75">
      <c r="D2620" s="128">
        <v>4778248.351837158</v>
      </c>
      <c r="F2620" s="128">
        <v>31900</v>
      </c>
      <c r="G2620" s="128">
        <v>26600</v>
      </c>
      <c r="H2620" s="149" t="s">
        <v>434</v>
      </c>
    </row>
    <row r="2622" spans="1:10" ht="12.75">
      <c r="A2622" s="144" t="s">
        <v>1263</v>
      </c>
      <c r="C2622" s="150" t="s">
        <v>1264</v>
      </c>
      <c r="D2622" s="128">
        <v>4809022.705617269</v>
      </c>
      <c r="F2622" s="128">
        <v>31700</v>
      </c>
      <c r="G2622" s="128">
        <v>26733.333333333336</v>
      </c>
      <c r="H2622" s="128">
        <v>4779830.5186877325</v>
      </c>
      <c r="I2622" s="128">
        <v>-0.0001</v>
      </c>
      <c r="J2622" s="128">
        <v>-0.0001</v>
      </c>
    </row>
    <row r="2623" spans="1:8" ht="12.75">
      <c r="A2623" s="127">
        <v>38392.934166666666</v>
      </c>
      <c r="C2623" s="150" t="s">
        <v>1265</v>
      </c>
      <c r="D2623" s="128">
        <v>80690.48064747168</v>
      </c>
      <c r="F2623" s="128">
        <v>200</v>
      </c>
      <c r="G2623" s="128">
        <v>152.7525231651947</v>
      </c>
      <c r="H2623" s="128">
        <v>80690.48064747168</v>
      </c>
    </row>
    <row r="2625" spans="3:8" ht="12.75">
      <c r="C2625" s="150" t="s">
        <v>1266</v>
      </c>
      <c r="D2625" s="128">
        <v>1.6778976849749467</v>
      </c>
      <c r="F2625" s="128">
        <v>0.6309148264984227</v>
      </c>
      <c r="G2625" s="128">
        <v>0.5713934781740451</v>
      </c>
      <c r="H2625" s="128">
        <v>1.6881452246475188</v>
      </c>
    </row>
    <row r="2626" spans="1:10" ht="12.75">
      <c r="A2626" s="144" t="s">
        <v>1255</v>
      </c>
      <c r="C2626" s="145" t="s">
        <v>1256</v>
      </c>
      <c r="D2626" s="145" t="s">
        <v>1257</v>
      </c>
      <c r="F2626" s="145" t="s">
        <v>1258</v>
      </c>
      <c r="G2626" s="145" t="s">
        <v>1259</v>
      </c>
      <c r="H2626" s="145" t="s">
        <v>1260</v>
      </c>
      <c r="I2626" s="146" t="s">
        <v>1261</v>
      </c>
      <c r="J2626" s="145" t="s">
        <v>1262</v>
      </c>
    </row>
    <row r="2627" spans="1:8" ht="12.75">
      <c r="A2627" s="147" t="s">
        <v>1190</v>
      </c>
      <c r="C2627" s="148">
        <v>257.6099999998696</v>
      </c>
      <c r="D2627" s="128">
        <v>450419.4985308647</v>
      </c>
      <c r="F2627" s="128">
        <v>14710.000000014901</v>
      </c>
      <c r="G2627" s="128">
        <v>11142.5</v>
      </c>
      <c r="H2627" s="149" t="s">
        <v>435</v>
      </c>
    </row>
    <row r="2629" spans="4:8" ht="12.75">
      <c r="D2629" s="128">
        <v>453381.01669836044</v>
      </c>
      <c r="F2629" s="128">
        <v>14227.499999985099</v>
      </c>
      <c r="G2629" s="128">
        <v>11490</v>
      </c>
      <c r="H2629" s="149" t="s">
        <v>436</v>
      </c>
    </row>
    <row r="2631" spans="4:8" ht="12.75">
      <c r="D2631" s="128">
        <v>453992.753408432</v>
      </c>
      <c r="F2631" s="128">
        <v>14057.5</v>
      </c>
      <c r="G2631" s="128">
        <v>11185</v>
      </c>
      <c r="H2631" s="149" t="s">
        <v>437</v>
      </c>
    </row>
    <row r="2633" spans="1:10" ht="12.75">
      <c r="A2633" s="144" t="s">
        <v>1263</v>
      </c>
      <c r="C2633" s="150" t="s">
        <v>1264</v>
      </c>
      <c r="D2633" s="128">
        <v>452597.7562125524</v>
      </c>
      <c r="F2633" s="128">
        <v>14331.666666666668</v>
      </c>
      <c r="G2633" s="128">
        <v>11272.5</v>
      </c>
      <c r="H2633" s="128">
        <v>439795.67287921906</v>
      </c>
      <c r="I2633" s="128">
        <v>-0.0001</v>
      </c>
      <c r="J2633" s="128">
        <v>-0.0001</v>
      </c>
    </row>
    <row r="2634" spans="1:8" ht="12.75">
      <c r="A2634" s="127">
        <v>38392.93480324074</v>
      </c>
      <c r="C2634" s="150" t="s">
        <v>1265</v>
      </c>
      <c r="D2634" s="128">
        <v>1911.0626223277807</v>
      </c>
      <c r="F2634" s="128">
        <v>338.4923682160426</v>
      </c>
      <c r="G2634" s="128">
        <v>189.55540087267363</v>
      </c>
      <c r="H2634" s="128">
        <v>1911.0626223277807</v>
      </c>
    </row>
    <row r="2636" spans="3:8" ht="12.75">
      <c r="C2636" s="150" t="s">
        <v>1266</v>
      </c>
      <c r="D2636" s="128">
        <v>0.42224306154763463</v>
      </c>
      <c r="F2636" s="128">
        <v>2.361849295611414</v>
      </c>
      <c r="G2636" s="128">
        <v>1.6815737491476923</v>
      </c>
      <c r="H2636" s="128">
        <v>0.4345342030803963</v>
      </c>
    </row>
    <row r="2637" spans="1:10" ht="12.75">
      <c r="A2637" s="144" t="s">
        <v>1255</v>
      </c>
      <c r="C2637" s="145" t="s">
        <v>1256</v>
      </c>
      <c r="D2637" s="145" t="s">
        <v>1257</v>
      </c>
      <c r="F2637" s="145" t="s">
        <v>1258</v>
      </c>
      <c r="G2637" s="145" t="s">
        <v>1259</v>
      </c>
      <c r="H2637" s="145" t="s">
        <v>1260</v>
      </c>
      <c r="I2637" s="146" t="s">
        <v>1261</v>
      </c>
      <c r="J2637" s="145" t="s">
        <v>1262</v>
      </c>
    </row>
    <row r="2638" spans="1:8" ht="12.75">
      <c r="A2638" s="147" t="s">
        <v>1189</v>
      </c>
      <c r="C2638" s="148">
        <v>259.9399999999441</v>
      </c>
      <c r="D2638" s="128">
        <v>5031153.8324279785</v>
      </c>
      <c r="F2638" s="128">
        <v>29375</v>
      </c>
      <c r="G2638" s="128">
        <v>26300</v>
      </c>
      <c r="H2638" s="149" t="s">
        <v>438</v>
      </c>
    </row>
    <row r="2640" spans="4:8" ht="12.75">
      <c r="D2640" s="128">
        <v>5089683.825210571</v>
      </c>
      <c r="F2640" s="128">
        <v>29125</v>
      </c>
      <c r="G2640" s="128">
        <v>26675</v>
      </c>
      <c r="H2640" s="149" t="s">
        <v>439</v>
      </c>
    </row>
    <row r="2642" spans="4:8" ht="12.75">
      <c r="D2642" s="128">
        <v>4975038.311683655</v>
      </c>
      <c r="F2642" s="128">
        <v>30125</v>
      </c>
      <c r="G2642" s="128">
        <v>26525</v>
      </c>
      <c r="H2642" s="149" t="s">
        <v>440</v>
      </c>
    </row>
    <row r="2644" spans="1:10" ht="12.75">
      <c r="A2644" s="144" t="s">
        <v>1263</v>
      </c>
      <c r="C2644" s="150" t="s">
        <v>1264</v>
      </c>
      <c r="D2644" s="128">
        <v>5031958.656440735</v>
      </c>
      <c r="F2644" s="128">
        <v>29541.666666666664</v>
      </c>
      <c r="G2644" s="128">
        <v>26500</v>
      </c>
      <c r="H2644" s="128">
        <v>5004104.2539250115</v>
      </c>
      <c r="I2644" s="128">
        <v>-0.0001</v>
      </c>
      <c r="J2644" s="128">
        <v>-0.0001</v>
      </c>
    </row>
    <row r="2645" spans="1:8" ht="12.75">
      <c r="A2645" s="127">
        <v>38392.93547453704</v>
      </c>
      <c r="C2645" s="150" t="s">
        <v>1265</v>
      </c>
      <c r="D2645" s="128">
        <v>57326.994071147084</v>
      </c>
      <c r="F2645" s="128">
        <v>520.4164998665332</v>
      </c>
      <c r="G2645" s="128">
        <v>188.74586088176875</v>
      </c>
      <c r="H2645" s="128">
        <v>57326.994071147084</v>
      </c>
    </row>
    <row r="2647" spans="3:8" ht="12.75">
      <c r="C2647" s="150" t="s">
        <v>1266</v>
      </c>
      <c r="D2647" s="128">
        <v>1.139258050098852</v>
      </c>
      <c r="F2647" s="128">
        <v>1.7616355425665444</v>
      </c>
      <c r="G2647" s="128">
        <v>0.7122485316293161</v>
      </c>
      <c r="H2647" s="128">
        <v>1.1455995151616234</v>
      </c>
    </row>
    <row r="2648" spans="1:10" ht="12.75">
      <c r="A2648" s="144" t="s">
        <v>1255</v>
      </c>
      <c r="C2648" s="145" t="s">
        <v>1256</v>
      </c>
      <c r="D2648" s="145" t="s">
        <v>1257</v>
      </c>
      <c r="F2648" s="145" t="s">
        <v>1258</v>
      </c>
      <c r="G2648" s="145" t="s">
        <v>1259</v>
      </c>
      <c r="H2648" s="145" t="s">
        <v>1260</v>
      </c>
      <c r="I2648" s="146" t="s">
        <v>1261</v>
      </c>
      <c r="J2648" s="145" t="s">
        <v>1262</v>
      </c>
    </row>
    <row r="2649" spans="1:8" ht="12.75">
      <c r="A2649" s="147" t="s">
        <v>1191</v>
      </c>
      <c r="C2649" s="148">
        <v>285.2129999999888</v>
      </c>
      <c r="D2649" s="128">
        <v>853556.9905414581</v>
      </c>
      <c r="F2649" s="128">
        <v>12650</v>
      </c>
      <c r="G2649" s="128">
        <v>11850</v>
      </c>
      <c r="H2649" s="149" t="s">
        <v>441</v>
      </c>
    </row>
    <row r="2651" spans="4:8" ht="12.75">
      <c r="D2651" s="128">
        <v>843116.4170475006</v>
      </c>
      <c r="F2651" s="128">
        <v>12550</v>
      </c>
      <c r="G2651" s="128">
        <v>11775</v>
      </c>
      <c r="H2651" s="149" t="s">
        <v>442</v>
      </c>
    </row>
    <row r="2653" spans="4:8" ht="12.75">
      <c r="D2653" s="128">
        <v>845098.118434906</v>
      </c>
      <c r="F2653" s="128">
        <v>12700</v>
      </c>
      <c r="G2653" s="128">
        <v>11850</v>
      </c>
      <c r="H2653" s="149" t="s">
        <v>443</v>
      </c>
    </row>
    <row r="2655" spans="1:10" ht="12.75">
      <c r="A2655" s="144" t="s">
        <v>1263</v>
      </c>
      <c r="C2655" s="150" t="s">
        <v>1264</v>
      </c>
      <c r="D2655" s="128">
        <v>847257.1753412883</v>
      </c>
      <c r="F2655" s="128">
        <v>12633.333333333332</v>
      </c>
      <c r="G2655" s="128">
        <v>11825</v>
      </c>
      <c r="H2655" s="128">
        <v>835070.7334619849</v>
      </c>
      <c r="I2655" s="128">
        <v>-0.0001</v>
      </c>
      <c r="J2655" s="128">
        <v>-0.0001</v>
      </c>
    </row>
    <row r="2656" spans="1:8" ht="12.75">
      <c r="A2656" s="127">
        <v>38392.93615740741</v>
      </c>
      <c r="C2656" s="150" t="s">
        <v>1265</v>
      </c>
      <c r="D2656" s="128">
        <v>5545.046326621177</v>
      </c>
      <c r="F2656" s="128">
        <v>76.37626158259735</v>
      </c>
      <c r="G2656" s="128">
        <v>43.30127018922193</v>
      </c>
      <c r="H2656" s="128">
        <v>5545.046326621177</v>
      </c>
    </row>
    <row r="2658" spans="3:8" ht="12.75">
      <c r="C2658" s="150" t="s">
        <v>1266</v>
      </c>
      <c r="D2658" s="128">
        <v>0.6544702704214393</v>
      </c>
      <c r="F2658" s="128">
        <v>0.6045614373292668</v>
      </c>
      <c r="G2658" s="128">
        <v>0.3661841030801009</v>
      </c>
      <c r="H2658" s="128">
        <v>0.6640211546670863</v>
      </c>
    </row>
    <row r="2659" spans="1:10" ht="12.75">
      <c r="A2659" s="144" t="s">
        <v>1255</v>
      </c>
      <c r="C2659" s="145" t="s">
        <v>1256</v>
      </c>
      <c r="D2659" s="145" t="s">
        <v>1257</v>
      </c>
      <c r="F2659" s="145" t="s">
        <v>1258</v>
      </c>
      <c r="G2659" s="145" t="s">
        <v>1259</v>
      </c>
      <c r="H2659" s="145" t="s">
        <v>1260</v>
      </c>
      <c r="I2659" s="146" t="s">
        <v>1261</v>
      </c>
      <c r="J2659" s="145" t="s">
        <v>1262</v>
      </c>
    </row>
    <row r="2660" spans="1:8" ht="12.75">
      <c r="A2660" s="147" t="s">
        <v>1187</v>
      </c>
      <c r="C2660" s="148">
        <v>288.1579999998212</v>
      </c>
      <c r="D2660" s="128">
        <v>463543.46560287476</v>
      </c>
      <c r="F2660" s="128">
        <v>4780</v>
      </c>
      <c r="G2660" s="128">
        <v>4030</v>
      </c>
      <c r="H2660" s="149" t="s">
        <v>444</v>
      </c>
    </row>
    <row r="2662" spans="4:8" ht="12.75">
      <c r="D2662" s="128">
        <v>474112.7805714607</v>
      </c>
      <c r="F2662" s="128">
        <v>4780</v>
      </c>
      <c r="G2662" s="128">
        <v>4030</v>
      </c>
      <c r="H2662" s="149" t="s">
        <v>445</v>
      </c>
    </row>
    <row r="2664" spans="4:8" ht="12.75">
      <c r="D2664" s="128">
        <v>471609.0088148117</v>
      </c>
      <c r="F2664" s="128">
        <v>4780</v>
      </c>
      <c r="G2664" s="128">
        <v>4030</v>
      </c>
      <c r="H2664" s="149" t="s">
        <v>446</v>
      </c>
    </row>
    <row r="2666" spans="1:10" ht="12.75">
      <c r="A2666" s="144" t="s">
        <v>1263</v>
      </c>
      <c r="C2666" s="150" t="s">
        <v>1264</v>
      </c>
      <c r="D2666" s="128">
        <v>469755.08499638236</v>
      </c>
      <c r="F2666" s="128">
        <v>4780</v>
      </c>
      <c r="G2666" s="128">
        <v>4030</v>
      </c>
      <c r="H2666" s="128">
        <v>465355.89251850627</v>
      </c>
      <c r="I2666" s="128">
        <v>-0.0001</v>
      </c>
      <c r="J2666" s="128">
        <v>-0.0001</v>
      </c>
    </row>
    <row r="2667" spans="1:8" ht="12.75">
      <c r="A2667" s="127">
        <v>38392.936585648145</v>
      </c>
      <c r="C2667" s="150" t="s">
        <v>1265</v>
      </c>
      <c r="D2667" s="128">
        <v>5523.167557637518</v>
      </c>
      <c r="H2667" s="128">
        <v>5523.167557637518</v>
      </c>
    </row>
    <row r="2669" spans="3:8" ht="12.75">
      <c r="C2669" s="150" t="s">
        <v>1266</v>
      </c>
      <c r="D2669" s="128">
        <v>1.1757547143273719</v>
      </c>
      <c r="F2669" s="128">
        <v>0</v>
      </c>
      <c r="G2669" s="128">
        <v>0</v>
      </c>
      <c r="H2669" s="128">
        <v>1.1868695865751553</v>
      </c>
    </row>
    <row r="2670" spans="1:10" ht="12.75">
      <c r="A2670" s="144" t="s">
        <v>1255</v>
      </c>
      <c r="C2670" s="145" t="s">
        <v>1256</v>
      </c>
      <c r="D2670" s="145" t="s">
        <v>1257</v>
      </c>
      <c r="F2670" s="145" t="s">
        <v>1258</v>
      </c>
      <c r="G2670" s="145" t="s">
        <v>1259</v>
      </c>
      <c r="H2670" s="145" t="s">
        <v>1260</v>
      </c>
      <c r="I2670" s="146" t="s">
        <v>1261</v>
      </c>
      <c r="J2670" s="145" t="s">
        <v>1262</v>
      </c>
    </row>
    <row r="2671" spans="1:8" ht="12.75">
      <c r="A2671" s="147" t="s">
        <v>1188</v>
      </c>
      <c r="C2671" s="148">
        <v>334.94100000010803</v>
      </c>
      <c r="D2671" s="128">
        <v>1758790.3086986542</v>
      </c>
      <c r="F2671" s="128">
        <v>37200</v>
      </c>
      <c r="G2671" s="128">
        <v>141700</v>
      </c>
      <c r="H2671" s="149" t="s">
        <v>447</v>
      </c>
    </row>
    <row r="2673" spans="4:8" ht="12.75">
      <c r="D2673" s="128">
        <v>1877334.9881038666</v>
      </c>
      <c r="F2673" s="128">
        <v>37500</v>
      </c>
      <c r="G2673" s="128">
        <v>188200</v>
      </c>
      <c r="H2673" s="149" t="s">
        <v>448</v>
      </c>
    </row>
    <row r="2675" spans="4:8" ht="12.75">
      <c r="D2675" s="128">
        <v>1786161.4922885895</v>
      </c>
      <c r="F2675" s="128">
        <v>36000</v>
      </c>
      <c r="G2675" s="128">
        <v>138500</v>
      </c>
      <c r="H2675" s="149" t="s">
        <v>449</v>
      </c>
    </row>
    <row r="2677" spans="1:10" ht="12.75">
      <c r="A2677" s="144" t="s">
        <v>1263</v>
      </c>
      <c r="C2677" s="150" t="s">
        <v>1264</v>
      </c>
      <c r="D2677" s="128">
        <v>1807428.9296970367</v>
      </c>
      <c r="F2677" s="128">
        <v>36900</v>
      </c>
      <c r="G2677" s="128">
        <v>156133.33333333334</v>
      </c>
      <c r="H2677" s="128">
        <v>1688354.6053727122</v>
      </c>
      <c r="I2677" s="128">
        <v>-0.0001</v>
      </c>
      <c r="J2677" s="128">
        <v>-0.0001</v>
      </c>
    </row>
    <row r="2678" spans="1:8" ht="12.75">
      <c r="A2678" s="127">
        <v>38392.937060185184</v>
      </c>
      <c r="C2678" s="150" t="s">
        <v>1265</v>
      </c>
      <c r="D2678" s="128">
        <v>62068.01248842542</v>
      </c>
      <c r="F2678" s="128">
        <v>793.7253933193772</v>
      </c>
      <c r="G2678" s="128">
        <v>27816.601757463715</v>
      </c>
      <c r="H2678" s="128">
        <v>62068.01248842542</v>
      </c>
    </row>
    <row r="2680" spans="3:8" ht="12.75">
      <c r="C2680" s="150" t="s">
        <v>1266</v>
      </c>
      <c r="D2680" s="128">
        <v>3.434049962829206</v>
      </c>
      <c r="F2680" s="128">
        <v>2.151017326068773</v>
      </c>
      <c r="G2680" s="128">
        <v>17.81592768411425</v>
      </c>
      <c r="H2680" s="128">
        <v>3.6762426738382725</v>
      </c>
    </row>
    <row r="2681" spans="1:10" ht="12.75">
      <c r="A2681" s="144" t="s">
        <v>1255</v>
      </c>
      <c r="C2681" s="145" t="s">
        <v>1256</v>
      </c>
      <c r="D2681" s="145" t="s">
        <v>1257</v>
      </c>
      <c r="F2681" s="145" t="s">
        <v>1258</v>
      </c>
      <c r="G2681" s="145" t="s">
        <v>1259</v>
      </c>
      <c r="H2681" s="145" t="s">
        <v>1260</v>
      </c>
      <c r="I2681" s="146" t="s">
        <v>1261</v>
      </c>
      <c r="J2681" s="145" t="s">
        <v>1262</v>
      </c>
    </row>
    <row r="2682" spans="1:8" ht="12.75">
      <c r="A2682" s="147" t="s">
        <v>1192</v>
      </c>
      <c r="C2682" s="148">
        <v>393.36599999992177</v>
      </c>
      <c r="D2682" s="128">
        <v>4562592.792602539</v>
      </c>
      <c r="F2682" s="128">
        <v>19700</v>
      </c>
      <c r="G2682" s="128">
        <v>14500</v>
      </c>
      <c r="H2682" s="149" t="s">
        <v>450</v>
      </c>
    </row>
    <row r="2684" spans="4:8" ht="12.75">
      <c r="D2684" s="128">
        <v>4580257.74785614</v>
      </c>
      <c r="F2684" s="128">
        <v>19700</v>
      </c>
      <c r="G2684" s="128">
        <v>15800</v>
      </c>
      <c r="H2684" s="149" t="s">
        <v>451</v>
      </c>
    </row>
    <row r="2686" spans="4:8" ht="12.75">
      <c r="D2686" s="128">
        <v>4543927.428665161</v>
      </c>
      <c r="F2686" s="128">
        <v>18700</v>
      </c>
      <c r="G2686" s="128">
        <v>14800</v>
      </c>
      <c r="H2686" s="149" t="s">
        <v>231</v>
      </c>
    </row>
    <row r="2688" spans="1:10" ht="12.75">
      <c r="A2688" s="144" t="s">
        <v>1263</v>
      </c>
      <c r="C2688" s="150" t="s">
        <v>1264</v>
      </c>
      <c r="D2688" s="128">
        <v>4562259.32304128</v>
      </c>
      <c r="F2688" s="128">
        <v>19366.666666666668</v>
      </c>
      <c r="G2688" s="128">
        <v>15033.333333333332</v>
      </c>
      <c r="H2688" s="128">
        <v>4545059.32304128</v>
      </c>
      <c r="I2688" s="128">
        <v>-0.0001</v>
      </c>
      <c r="J2688" s="128">
        <v>-0.0001</v>
      </c>
    </row>
    <row r="2689" spans="1:8" ht="12.75">
      <c r="A2689" s="127">
        <v>38392.93753472222</v>
      </c>
      <c r="C2689" s="150" t="s">
        <v>1265</v>
      </c>
      <c r="D2689" s="128">
        <v>18167.455094022756</v>
      </c>
      <c r="F2689" s="128">
        <v>577.3502691896258</v>
      </c>
      <c r="G2689" s="128">
        <v>680.6859285554045</v>
      </c>
      <c r="H2689" s="128">
        <v>18167.455094022756</v>
      </c>
    </row>
    <row r="2691" spans="3:8" ht="12.75">
      <c r="C2691" s="150" t="s">
        <v>1266</v>
      </c>
      <c r="D2691" s="128">
        <v>0.3982118026976165</v>
      </c>
      <c r="F2691" s="128">
        <v>2.9811545741288756</v>
      </c>
      <c r="G2691" s="128">
        <v>4.527844314115775</v>
      </c>
      <c r="H2691" s="128">
        <v>0.3997187671879757</v>
      </c>
    </row>
    <row r="2692" spans="1:10" ht="12.75">
      <c r="A2692" s="144" t="s">
        <v>1255</v>
      </c>
      <c r="C2692" s="145" t="s">
        <v>1256</v>
      </c>
      <c r="D2692" s="145" t="s">
        <v>1257</v>
      </c>
      <c r="F2692" s="145" t="s">
        <v>1258</v>
      </c>
      <c r="G2692" s="145" t="s">
        <v>1259</v>
      </c>
      <c r="H2692" s="145" t="s">
        <v>1260</v>
      </c>
      <c r="I2692" s="146" t="s">
        <v>1261</v>
      </c>
      <c r="J2692" s="145" t="s">
        <v>1262</v>
      </c>
    </row>
    <row r="2693" spans="1:8" ht="12.75">
      <c r="A2693" s="147" t="s">
        <v>1186</v>
      </c>
      <c r="C2693" s="148">
        <v>396.15199999976903</v>
      </c>
      <c r="D2693" s="128">
        <v>4969846.263069153</v>
      </c>
      <c r="F2693" s="128">
        <v>100100</v>
      </c>
      <c r="G2693" s="128">
        <v>95100</v>
      </c>
      <c r="H2693" s="149" t="s">
        <v>232</v>
      </c>
    </row>
    <row r="2695" spans="4:8" ht="12.75">
      <c r="D2695" s="128">
        <v>4990876.92804718</v>
      </c>
      <c r="F2695" s="128">
        <v>98600</v>
      </c>
      <c r="G2695" s="128">
        <v>94100</v>
      </c>
      <c r="H2695" s="149" t="s">
        <v>233</v>
      </c>
    </row>
    <row r="2697" spans="4:8" ht="12.75">
      <c r="D2697" s="128">
        <v>5043637.357063293</v>
      </c>
      <c r="F2697" s="128">
        <v>97700</v>
      </c>
      <c r="G2697" s="128">
        <v>94200</v>
      </c>
      <c r="H2697" s="149" t="s">
        <v>234</v>
      </c>
    </row>
    <row r="2699" spans="1:10" ht="12.75">
      <c r="A2699" s="144" t="s">
        <v>1263</v>
      </c>
      <c r="C2699" s="150" t="s">
        <v>1264</v>
      </c>
      <c r="D2699" s="128">
        <v>5001453.5160598755</v>
      </c>
      <c r="F2699" s="128">
        <v>98800</v>
      </c>
      <c r="G2699" s="128">
        <v>94466.66666666666</v>
      </c>
      <c r="H2699" s="128">
        <v>4904796.996044022</v>
      </c>
      <c r="I2699" s="128">
        <v>-0.0001</v>
      </c>
      <c r="J2699" s="128">
        <v>-0.0001</v>
      </c>
    </row>
    <row r="2700" spans="1:8" ht="12.75">
      <c r="A2700" s="127">
        <v>38392.937997685185</v>
      </c>
      <c r="C2700" s="150" t="s">
        <v>1265</v>
      </c>
      <c r="D2700" s="128">
        <v>38015.51720951152</v>
      </c>
      <c r="F2700" s="128">
        <v>1212.4355652982142</v>
      </c>
      <c r="G2700" s="128">
        <v>550.7570547286101</v>
      </c>
      <c r="H2700" s="128">
        <v>38015.51720951152</v>
      </c>
    </row>
    <row r="2702" spans="3:8" ht="12.75">
      <c r="C2702" s="150" t="s">
        <v>1266</v>
      </c>
      <c r="D2702" s="128">
        <v>0.7600893837649818</v>
      </c>
      <c r="F2702" s="128">
        <v>1.2271615033382737</v>
      </c>
      <c r="G2702" s="128">
        <v>0.5830173479837087</v>
      </c>
      <c r="H2702" s="128">
        <v>0.7750681065938722</v>
      </c>
    </row>
    <row r="2703" spans="1:10" ht="12.75">
      <c r="A2703" s="144" t="s">
        <v>1255</v>
      </c>
      <c r="C2703" s="145" t="s">
        <v>1256</v>
      </c>
      <c r="D2703" s="145" t="s">
        <v>1257</v>
      </c>
      <c r="F2703" s="145" t="s">
        <v>1258</v>
      </c>
      <c r="G2703" s="145" t="s">
        <v>1259</v>
      </c>
      <c r="H2703" s="145" t="s">
        <v>1260</v>
      </c>
      <c r="I2703" s="146" t="s">
        <v>1261</v>
      </c>
      <c r="J2703" s="145" t="s">
        <v>1262</v>
      </c>
    </row>
    <row r="2704" spans="1:8" ht="12.75">
      <c r="A2704" s="147" t="s">
        <v>1193</v>
      </c>
      <c r="C2704" s="148">
        <v>589.5920000001788</v>
      </c>
      <c r="D2704" s="128">
        <v>535653.8490304947</v>
      </c>
      <c r="F2704" s="128">
        <v>4220</v>
      </c>
      <c r="G2704" s="128">
        <v>5820</v>
      </c>
      <c r="H2704" s="149" t="s">
        <v>235</v>
      </c>
    </row>
    <row r="2706" spans="4:8" ht="12.75">
      <c r="D2706" s="128">
        <v>519721.8658218384</v>
      </c>
      <c r="F2706" s="128">
        <v>4410</v>
      </c>
      <c r="G2706" s="128">
        <v>5690</v>
      </c>
      <c r="H2706" s="149" t="s">
        <v>236</v>
      </c>
    </row>
    <row r="2708" spans="4:8" ht="12.75">
      <c r="D2708" s="128">
        <v>485380.74983644485</v>
      </c>
      <c r="F2708" s="128">
        <v>4200</v>
      </c>
      <c r="G2708" s="128">
        <v>5560</v>
      </c>
      <c r="H2708" s="149" t="s">
        <v>237</v>
      </c>
    </row>
    <row r="2710" spans="1:10" ht="12.75">
      <c r="A2710" s="144" t="s">
        <v>1263</v>
      </c>
      <c r="C2710" s="150" t="s">
        <v>1264</v>
      </c>
      <c r="D2710" s="128">
        <v>513585.4882295927</v>
      </c>
      <c r="F2710" s="128">
        <v>4276.666666666667</v>
      </c>
      <c r="G2710" s="128">
        <v>5690</v>
      </c>
      <c r="H2710" s="128">
        <v>508460.82156292594</v>
      </c>
      <c r="I2710" s="128">
        <v>-0.0001</v>
      </c>
      <c r="J2710" s="128">
        <v>-0.0001</v>
      </c>
    </row>
    <row r="2711" spans="1:8" ht="12.75">
      <c r="A2711" s="127">
        <v>38392.93849537037</v>
      </c>
      <c r="C2711" s="150" t="s">
        <v>1265</v>
      </c>
      <c r="D2711" s="128">
        <v>25692.16754401402</v>
      </c>
      <c r="F2711" s="128">
        <v>115.90225767142474</v>
      </c>
      <c r="G2711" s="128">
        <v>130</v>
      </c>
      <c r="H2711" s="128">
        <v>25692.16754401402</v>
      </c>
    </row>
    <row r="2713" spans="3:8" ht="12.75">
      <c r="C2713" s="150" t="s">
        <v>1266</v>
      </c>
      <c r="D2713" s="128">
        <v>5.002510416051441</v>
      </c>
      <c r="F2713" s="128">
        <v>2.7101073500722856</v>
      </c>
      <c r="G2713" s="128">
        <v>2.2847100175746924</v>
      </c>
      <c r="H2713" s="128">
        <v>5.0529296367496865</v>
      </c>
    </row>
    <row r="2714" spans="1:10" ht="12.75">
      <c r="A2714" s="144" t="s">
        <v>1255</v>
      </c>
      <c r="C2714" s="145" t="s">
        <v>1256</v>
      </c>
      <c r="D2714" s="145" t="s">
        <v>1257</v>
      </c>
      <c r="F2714" s="145" t="s">
        <v>1258</v>
      </c>
      <c r="G2714" s="145" t="s">
        <v>1259</v>
      </c>
      <c r="H2714" s="145" t="s">
        <v>1260</v>
      </c>
      <c r="I2714" s="146" t="s">
        <v>1261</v>
      </c>
      <c r="J2714" s="145" t="s">
        <v>1262</v>
      </c>
    </row>
    <row r="2715" spans="1:8" ht="12.75">
      <c r="A2715" s="147" t="s">
        <v>1194</v>
      </c>
      <c r="C2715" s="148">
        <v>766.4900000002235</v>
      </c>
      <c r="D2715" s="128">
        <v>31299.496384501457</v>
      </c>
      <c r="F2715" s="128">
        <v>1879</v>
      </c>
      <c r="G2715" s="128">
        <v>1953</v>
      </c>
      <c r="H2715" s="149" t="s">
        <v>238</v>
      </c>
    </row>
    <row r="2717" spans="4:8" ht="12.75">
      <c r="D2717" s="128">
        <v>29565.844293534756</v>
      </c>
      <c r="F2717" s="128">
        <v>1978</v>
      </c>
      <c r="G2717" s="128">
        <v>1926.0000000018626</v>
      </c>
      <c r="H2717" s="149" t="s">
        <v>239</v>
      </c>
    </row>
    <row r="2719" spans="4:8" ht="12.75">
      <c r="D2719" s="128">
        <v>29734.313891530037</v>
      </c>
      <c r="F2719" s="128">
        <v>1853</v>
      </c>
      <c r="G2719" s="128">
        <v>1884</v>
      </c>
      <c r="H2719" s="149" t="s">
        <v>240</v>
      </c>
    </row>
    <row r="2721" spans="1:10" ht="12.75">
      <c r="A2721" s="144" t="s">
        <v>1263</v>
      </c>
      <c r="C2721" s="150" t="s">
        <v>1264</v>
      </c>
      <c r="D2721" s="128">
        <v>30199.884856522083</v>
      </c>
      <c r="F2721" s="128">
        <v>1903.3333333333335</v>
      </c>
      <c r="G2721" s="128">
        <v>1921.0000000006207</v>
      </c>
      <c r="H2721" s="128">
        <v>28287.37347440794</v>
      </c>
      <c r="I2721" s="128">
        <v>-0.0001</v>
      </c>
      <c r="J2721" s="128">
        <v>-0.0001</v>
      </c>
    </row>
    <row r="2722" spans="1:8" ht="12.75">
      <c r="A2722" s="127">
        <v>38392.938993055555</v>
      </c>
      <c r="C2722" s="150" t="s">
        <v>1265</v>
      </c>
      <c r="D2722" s="128">
        <v>956.0097466611203</v>
      </c>
      <c r="F2722" s="128">
        <v>65.9570567364352</v>
      </c>
      <c r="G2722" s="128">
        <v>34.770677301564554</v>
      </c>
      <c r="H2722" s="128">
        <v>956.0097466611203</v>
      </c>
    </row>
    <row r="2724" spans="3:8" ht="12.75">
      <c r="C2724" s="150" t="s">
        <v>1266</v>
      </c>
      <c r="D2724" s="128">
        <v>3.1656072571238854</v>
      </c>
      <c r="F2724" s="128">
        <v>3.4653444870281205</v>
      </c>
      <c r="G2724" s="128">
        <v>1.810030052137081</v>
      </c>
      <c r="H2724" s="128">
        <v>3.379634194479167</v>
      </c>
    </row>
    <row r="2725" spans="1:16" ht="12.75">
      <c r="A2725" s="138" t="s">
        <v>1140</v>
      </c>
      <c r="B2725" s="133" t="s">
        <v>241</v>
      </c>
      <c r="D2725" s="138" t="s">
        <v>1141</v>
      </c>
      <c r="E2725" s="133" t="s">
        <v>1142</v>
      </c>
      <c r="F2725" s="134" t="s">
        <v>1019</v>
      </c>
      <c r="G2725" s="139" t="s">
        <v>1144</v>
      </c>
      <c r="H2725" s="140">
        <v>2</v>
      </c>
      <c r="I2725" s="141" t="s">
        <v>1145</v>
      </c>
      <c r="J2725" s="140">
        <v>9</v>
      </c>
      <c r="K2725" s="139" t="s">
        <v>1146</v>
      </c>
      <c r="L2725" s="142">
        <v>1</v>
      </c>
      <c r="M2725" s="139" t="s">
        <v>1147</v>
      </c>
      <c r="N2725" s="143">
        <v>1</v>
      </c>
      <c r="O2725" s="139" t="s">
        <v>1148</v>
      </c>
      <c r="P2725" s="143">
        <v>1</v>
      </c>
    </row>
    <row r="2727" spans="1:10" ht="12.75">
      <c r="A2727" s="144" t="s">
        <v>1255</v>
      </c>
      <c r="C2727" s="145" t="s">
        <v>1256</v>
      </c>
      <c r="D2727" s="145" t="s">
        <v>1257</v>
      </c>
      <c r="F2727" s="145" t="s">
        <v>1258</v>
      </c>
      <c r="G2727" s="145" t="s">
        <v>1259</v>
      </c>
      <c r="H2727" s="145" t="s">
        <v>1260</v>
      </c>
      <c r="I2727" s="146" t="s">
        <v>1261</v>
      </c>
      <c r="J2727" s="145" t="s">
        <v>1262</v>
      </c>
    </row>
    <row r="2728" spans="1:8" ht="12.75">
      <c r="A2728" s="147" t="s">
        <v>1171</v>
      </c>
      <c r="C2728" s="148">
        <v>178.2290000000503</v>
      </c>
      <c r="D2728" s="128">
        <v>247.5</v>
      </c>
      <c r="F2728" s="128">
        <v>181</v>
      </c>
      <c r="G2728" s="128">
        <v>237</v>
      </c>
      <c r="H2728" s="149" t="s">
        <v>242</v>
      </c>
    </row>
    <row r="2730" spans="4:8" ht="12.75">
      <c r="D2730" s="128">
        <v>254.2074026048649</v>
      </c>
      <c r="F2730" s="128">
        <v>212</v>
      </c>
      <c r="G2730" s="128">
        <v>196</v>
      </c>
      <c r="H2730" s="149" t="s">
        <v>243</v>
      </c>
    </row>
    <row r="2732" spans="4:8" ht="12.75">
      <c r="D2732" s="128">
        <v>233</v>
      </c>
      <c r="F2732" s="128">
        <v>213</v>
      </c>
      <c r="G2732" s="128">
        <v>221</v>
      </c>
      <c r="H2732" s="149" t="s">
        <v>244</v>
      </c>
    </row>
    <row r="2734" spans="1:8" ht="12.75">
      <c r="A2734" s="144" t="s">
        <v>1263</v>
      </c>
      <c r="C2734" s="150" t="s">
        <v>1264</v>
      </c>
      <c r="D2734" s="128">
        <v>244.90246753495495</v>
      </c>
      <c r="F2734" s="128">
        <v>202</v>
      </c>
      <c r="G2734" s="128">
        <v>218</v>
      </c>
      <c r="H2734" s="128">
        <v>32.77211371745032</v>
      </c>
    </row>
    <row r="2735" spans="1:8" ht="12.75">
      <c r="A2735" s="127">
        <v>38392.94125</v>
      </c>
      <c r="C2735" s="150" t="s">
        <v>1265</v>
      </c>
      <c r="D2735" s="128">
        <v>10.839689224853796</v>
      </c>
      <c r="F2735" s="128">
        <v>18.193405398660254</v>
      </c>
      <c r="G2735" s="128">
        <v>20.66397831977183</v>
      </c>
      <c r="H2735" s="128">
        <v>10.839689224853796</v>
      </c>
    </row>
    <row r="2737" spans="3:8" ht="12.75">
      <c r="C2737" s="150" t="s">
        <v>1266</v>
      </c>
      <c r="D2737" s="128">
        <v>4.426124952500387</v>
      </c>
      <c r="F2737" s="128">
        <v>9.006636335970422</v>
      </c>
      <c r="G2737" s="128">
        <v>9.478889137510013</v>
      </c>
      <c r="H2737" s="128">
        <v>33.07595389882326</v>
      </c>
    </row>
    <row r="2738" spans="1:10" ht="12.75">
      <c r="A2738" s="144" t="s">
        <v>1255</v>
      </c>
      <c r="C2738" s="145" t="s">
        <v>1256</v>
      </c>
      <c r="D2738" s="145" t="s">
        <v>1257</v>
      </c>
      <c r="F2738" s="145" t="s">
        <v>1258</v>
      </c>
      <c r="G2738" s="145" t="s">
        <v>1259</v>
      </c>
      <c r="H2738" s="145" t="s">
        <v>1260</v>
      </c>
      <c r="I2738" s="146" t="s">
        <v>1261</v>
      </c>
      <c r="J2738" s="145" t="s">
        <v>1262</v>
      </c>
    </row>
    <row r="2739" spans="1:8" ht="12.75">
      <c r="A2739" s="147" t="s">
        <v>1187</v>
      </c>
      <c r="C2739" s="148">
        <v>251.61100000003353</v>
      </c>
      <c r="D2739" s="128">
        <v>4932663.908042908</v>
      </c>
      <c r="F2739" s="128">
        <v>31400</v>
      </c>
      <c r="G2739" s="128">
        <v>27600</v>
      </c>
      <c r="H2739" s="149" t="s">
        <v>245</v>
      </c>
    </row>
    <row r="2741" spans="4:8" ht="12.75">
      <c r="D2741" s="128">
        <v>4479100.966491699</v>
      </c>
      <c r="F2741" s="128">
        <v>36200</v>
      </c>
      <c r="G2741" s="128">
        <v>26600</v>
      </c>
      <c r="H2741" s="149" t="s">
        <v>246</v>
      </c>
    </row>
    <row r="2743" spans="4:8" ht="12.75">
      <c r="D2743" s="128">
        <v>4998098.040489197</v>
      </c>
      <c r="F2743" s="128">
        <v>31000</v>
      </c>
      <c r="G2743" s="128">
        <v>27100</v>
      </c>
      <c r="H2743" s="149" t="s">
        <v>247</v>
      </c>
    </row>
    <row r="2745" spans="1:10" ht="12.75">
      <c r="A2745" s="144" t="s">
        <v>1263</v>
      </c>
      <c r="C2745" s="150" t="s">
        <v>1264</v>
      </c>
      <c r="D2745" s="128">
        <v>4803287.638341268</v>
      </c>
      <c r="F2745" s="128">
        <v>32866.666666666664</v>
      </c>
      <c r="G2745" s="128">
        <v>27100</v>
      </c>
      <c r="H2745" s="128">
        <v>4773332.727789971</v>
      </c>
      <c r="I2745" s="128">
        <v>-0.0001</v>
      </c>
      <c r="J2745" s="128">
        <v>-0.0001</v>
      </c>
    </row>
    <row r="2746" spans="1:8" ht="12.75">
      <c r="A2746" s="127">
        <v>38392.941770833335</v>
      </c>
      <c r="C2746" s="150" t="s">
        <v>1265</v>
      </c>
      <c r="D2746" s="128">
        <v>282653.77244239993</v>
      </c>
      <c r="F2746" s="128">
        <v>2893.6712552280937</v>
      </c>
      <c r="G2746" s="128">
        <v>500</v>
      </c>
      <c r="H2746" s="128">
        <v>282653.77244239993</v>
      </c>
    </row>
    <row r="2748" spans="3:8" ht="12.75">
      <c r="C2748" s="150" t="s">
        <v>1266</v>
      </c>
      <c r="D2748" s="128">
        <v>5.884589758609784</v>
      </c>
      <c r="F2748" s="128">
        <v>8.804273596028683</v>
      </c>
      <c r="G2748" s="128">
        <v>1.8450184501845017</v>
      </c>
      <c r="H2748" s="128">
        <v>5.921518330302259</v>
      </c>
    </row>
    <row r="2749" spans="1:10" ht="12.75">
      <c r="A2749" s="144" t="s">
        <v>1255</v>
      </c>
      <c r="C2749" s="145" t="s">
        <v>1256</v>
      </c>
      <c r="D2749" s="145" t="s">
        <v>1257</v>
      </c>
      <c r="F2749" s="145" t="s">
        <v>1258</v>
      </c>
      <c r="G2749" s="145" t="s">
        <v>1259</v>
      </c>
      <c r="H2749" s="145" t="s">
        <v>1260</v>
      </c>
      <c r="I2749" s="146" t="s">
        <v>1261</v>
      </c>
      <c r="J2749" s="145" t="s">
        <v>1262</v>
      </c>
    </row>
    <row r="2750" spans="1:8" ht="12.75">
      <c r="A2750" s="147" t="s">
        <v>1190</v>
      </c>
      <c r="C2750" s="148">
        <v>257.6099999998696</v>
      </c>
      <c r="D2750" s="128">
        <v>342049.40495061874</v>
      </c>
      <c r="F2750" s="128">
        <v>13097.500000014901</v>
      </c>
      <c r="G2750" s="128">
        <v>10525</v>
      </c>
      <c r="H2750" s="149" t="s">
        <v>248</v>
      </c>
    </row>
    <row r="2752" spans="4:8" ht="12.75">
      <c r="D2752" s="128">
        <v>349724.83681058884</v>
      </c>
      <c r="F2752" s="128">
        <v>12480</v>
      </c>
      <c r="G2752" s="128">
        <v>10467.5</v>
      </c>
      <c r="H2752" s="149" t="s">
        <v>249</v>
      </c>
    </row>
    <row r="2754" spans="4:8" ht="12.75">
      <c r="D2754" s="128">
        <v>340182.6539077759</v>
      </c>
      <c r="F2754" s="128">
        <v>12887.5</v>
      </c>
      <c r="G2754" s="128">
        <v>10702.5</v>
      </c>
      <c r="H2754" s="149" t="s">
        <v>250</v>
      </c>
    </row>
    <row r="2756" spans="1:10" ht="12.75">
      <c r="A2756" s="144" t="s">
        <v>1263</v>
      </c>
      <c r="C2756" s="150" t="s">
        <v>1264</v>
      </c>
      <c r="D2756" s="128">
        <v>343985.6318896612</v>
      </c>
      <c r="F2756" s="128">
        <v>12821.666666671634</v>
      </c>
      <c r="G2756" s="128">
        <v>10565</v>
      </c>
      <c r="H2756" s="128">
        <v>332292.2985563253</v>
      </c>
      <c r="I2756" s="128">
        <v>-0.0001</v>
      </c>
      <c r="J2756" s="128">
        <v>-0.0001</v>
      </c>
    </row>
    <row r="2757" spans="1:8" ht="12.75">
      <c r="A2757" s="127">
        <v>38392.94241898148</v>
      </c>
      <c r="C2757" s="150" t="s">
        <v>1265</v>
      </c>
      <c r="D2757" s="128">
        <v>5057.17754358018</v>
      </c>
      <c r="F2757" s="128">
        <v>313.9698764809344</v>
      </c>
      <c r="G2757" s="128">
        <v>122.5</v>
      </c>
      <c r="H2757" s="128">
        <v>5057.17754358018</v>
      </c>
    </row>
    <row r="2759" spans="3:8" ht="12.75">
      <c r="C2759" s="150" t="s">
        <v>1266</v>
      </c>
      <c r="D2759" s="128">
        <v>1.4701711568006275</v>
      </c>
      <c r="F2759" s="128">
        <v>2.448744649531882</v>
      </c>
      <c r="G2759" s="128">
        <v>1.1594888783719832</v>
      </c>
      <c r="H2759" s="128">
        <v>1.5219063353413715</v>
      </c>
    </row>
    <row r="2760" spans="1:10" ht="12.75">
      <c r="A2760" s="144" t="s">
        <v>1255</v>
      </c>
      <c r="C2760" s="145" t="s">
        <v>1256</v>
      </c>
      <c r="D2760" s="145" t="s">
        <v>1257</v>
      </c>
      <c r="F2760" s="145" t="s">
        <v>1258</v>
      </c>
      <c r="G2760" s="145" t="s">
        <v>1259</v>
      </c>
      <c r="H2760" s="145" t="s">
        <v>1260</v>
      </c>
      <c r="I2760" s="146" t="s">
        <v>1261</v>
      </c>
      <c r="J2760" s="145" t="s">
        <v>1262</v>
      </c>
    </row>
    <row r="2761" spans="1:8" ht="12.75">
      <c r="A2761" s="147" t="s">
        <v>1189</v>
      </c>
      <c r="C2761" s="148">
        <v>259.9399999999441</v>
      </c>
      <c r="D2761" s="128">
        <v>2622254.216896057</v>
      </c>
      <c r="F2761" s="128">
        <v>22575</v>
      </c>
      <c r="G2761" s="128">
        <v>21325</v>
      </c>
      <c r="H2761" s="149" t="s">
        <v>251</v>
      </c>
    </row>
    <row r="2763" spans="4:8" ht="12.75">
      <c r="D2763" s="128">
        <v>2605634.4866600037</v>
      </c>
      <c r="F2763" s="128">
        <v>22350</v>
      </c>
      <c r="G2763" s="128">
        <v>21475</v>
      </c>
      <c r="H2763" s="149" t="s">
        <v>252</v>
      </c>
    </row>
    <row r="2765" spans="4:8" ht="12.75">
      <c r="D2765" s="128">
        <v>2600023.8292388916</v>
      </c>
      <c r="F2765" s="128">
        <v>22550</v>
      </c>
      <c r="G2765" s="128">
        <v>21450</v>
      </c>
      <c r="H2765" s="149" t="s">
        <v>253</v>
      </c>
    </row>
    <row r="2767" spans="1:10" ht="12.75">
      <c r="A2767" s="144" t="s">
        <v>1263</v>
      </c>
      <c r="C2767" s="150" t="s">
        <v>1264</v>
      </c>
      <c r="D2767" s="128">
        <v>2609304.1775983176</v>
      </c>
      <c r="F2767" s="128">
        <v>22491.666666666664</v>
      </c>
      <c r="G2767" s="128">
        <v>21416.666666666664</v>
      </c>
      <c r="H2767" s="128">
        <v>2587408.831686368</v>
      </c>
      <c r="I2767" s="128">
        <v>-0.0001</v>
      </c>
      <c r="J2767" s="128">
        <v>-0.0001</v>
      </c>
    </row>
    <row r="2768" spans="1:8" ht="12.75">
      <c r="A2768" s="127">
        <v>38392.943090277775</v>
      </c>
      <c r="C2768" s="150" t="s">
        <v>1265</v>
      </c>
      <c r="D2768" s="128">
        <v>11560.601521330975</v>
      </c>
      <c r="F2768" s="128">
        <v>123.32207155790618</v>
      </c>
      <c r="G2768" s="128">
        <v>80.36375634160795</v>
      </c>
      <c r="H2768" s="128">
        <v>11560.601521330975</v>
      </c>
    </row>
    <row r="2770" spans="3:8" ht="12.75">
      <c r="C2770" s="150" t="s">
        <v>1266</v>
      </c>
      <c r="D2770" s="128">
        <v>0.44305304151897323</v>
      </c>
      <c r="F2770" s="128">
        <v>0.5483011703204426</v>
      </c>
      <c r="G2770" s="128">
        <v>0.3752393292215158</v>
      </c>
      <c r="H2770" s="128">
        <v>0.44680227491518015</v>
      </c>
    </row>
    <row r="2771" spans="1:10" ht="12.75">
      <c r="A2771" s="144" t="s">
        <v>1255</v>
      </c>
      <c r="C2771" s="145" t="s">
        <v>1256</v>
      </c>
      <c r="D2771" s="145" t="s">
        <v>1257</v>
      </c>
      <c r="F2771" s="145" t="s">
        <v>1258</v>
      </c>
      <c r="G2771" s="145" t="s">
        <v>1259</v>
      </c>
      <c r="H2771" s="145" t="s">
        <v>1260</v>
      </c>
      <c r="I2771" s="146" t="s">
        <v>1261</v>
      </c>
      <c r="J2771" s="145" t="s">
        <v>1262</v>
      </c>
    </row>
    <row r="2772" spans="1:8" ht="12.75">
      <c r="A2772" s="147" t="s">
        <v>1191</v>
      </c>
      <c r="C2772" s="148">
        <v>285.2129999999888</v>
      </c>
      <c r="D2772" s="128">
        <v>1025391.2331151962</v>
      </c>
      <c r="F2772" s="128">
        <v>13025</v>
      </c>
      <c r="G2772" s="128">
        <v>12450</v>
      </c>
      <c r="H2772" s="149" t="s">
        <v>254</v>
      </c>
    </row>
    <row r="2774" spans="4:8" ht="12.75">
      <c r="D2774" s="128">
        <v>1006706.9789104462</v>
      </c>
      <c r="F2774" s="128">
        <v>13200</v>
      </c>
      <c r="G2774" s="128">
        <v>12300</v>
      </c>
      <c r="H2774" s="149" t="s">
        <v>255</v>
      </c>
    </row>
    <row r="2776" spans="4:8" ht="12.75">
      <c r="D2776" s="128">
        <v>1002870.9209518433</v>
      </c>
      <c r="F2776" s="128">
        <v>13425</v>
      </c>
      <c r="G2776" s="128">
        <v>12425</v>
      </c>
      <c r="H2776" s="149" t="s">
        <v>256</v>
      </c>
    </row>
    <row r="2778" spans="1:10" ht="12.75">
      <c r="A2778" s="144" t="s">
        <v>1263</v>
      </c>
      <c r="C2778" s="150" t="s">
        <v>1264</v>
      </c>
      <c r="D2778" s="128">
        <v>1011656.3776591618</v>
      </c>
      <c r="F2778" s="128">
        <v>13216.666666666668</v>
      </c>
      <c r="G2778" s="128">
        <v>12391.666666666668</v>
      </c>
      <c r="H2778" s="128">
        <v>998895.8167033093</v>
      </c>
      <c r="I2778" s="128">
        <v>-0.0001</v>
      </c>
      <c r="J2778" s="128">
        <v>-0.0001</v>
      </c>
    </row>
    <row r="2779" spans="1:8" ht="12.75">
      <c r="A2779" s="127">
        <v>38392.943761574075</v>
      </c>
      <c r="C2779" s="150" t="s">
        <v>1265</v>
      </c>
      <c r="D2779" s="128">
        <v>12048.382711557873</v>
      </c>
      <c r="F2779" s="128">
        <v>200.5201569252661</v>
      </c>
      <c r="G2779" s="128">
        <v>80.36375634160795</v>
      </c>
      <c r="H2779" s="128">
        <v>12048.382711557873</v>
      </c>
    </row>
    <row r="2781" spans="3:8" ht="12.75">
      <c r="C2781" s="150" t="s">
        <v>1266</v>
      </c>
      <c r="D2781" s="128">
        <v>1.1909560378036887</v>
      </c>
      <c r="F2781" s="128">
        <v>1.5171764710612814</v>
      </c>
      <c r="G2781" s="128">
        <v>0.6485306496969033</v>
      </c>
      <c r="H2781" s="128">
        <v>1.2061701040376336</v>
      </c>
    </row>
    <row r="2782" spans="1:10" ht="12.75">
      <c r="A2782" s="144" t="s">
        <v>1255</v>
      </c>
      <c r="C2782" s="145" t="s">
        <v>1256</v>
      </c>
      <c r="D2782" s="145" t="s">
        <v>1257</v>
      </c>
      <c r="F2782" s="145" t="s">
        <v>1258</v>
      </c>
      <c r="G2782" s="145" t="s">
        <v>1259</v>
      </c>
      <c r="H2782" s="145" t="s">
        <v>1260</v>
      </c>
      <c r="I2782" s="146" t="s">
        <v>1261</v>
      </c>
      <c r="J2782" s="145" t="s">
        <v>1262</v>
      </c>
    </row>
    <row r="2783" spans="1:8" ht="12.75">
      <c r="A2783" s="147" t="s">
        <v>1187</v>
      </c>
      <c r="C2783" s="148">
        <v>288.1579999998212</v>
      </c>
      <c r="D2783" s="128">
        <v>502536.11272239685</v>
      </c>
      <c r="F2783" s="128">
        <v>4710</v>
      </c>
      <c r="G2783" s="128">
        <v>4059.9999999962747</v>
      </c>
      <c r="H2783" s="149" t="s">
        <v>257</v>
      </c>
    </row>
    <row r="2785" spans="4:8" ht="12.75">
      <c r="D2785" s="128">
        <v>505218.65628290176</v>
      </c>
      <c r="F2785" s="128">
        <v>4710</v>
      </c>
      <c r="G2785" s="128">
        <v>4059.9999999962747</v>
      </c>
      <c r="H2785" s="149" t="s">
        <v>258</v>
      </c>
    </row>
    <row r="2787" spans="4:8" ht="12.75">
      <c r="D2787" s="128">
        <v>506833.17557144165</v>
      </c>
      <c r="F2787" s="128">
        <v>4710</v>
      </c>
      <c r="G2787" s="128">
        <v>4059.9999999962747</v>
      </c>
      <c r="H2787" s="149" t="s">
        <v>259</v>
      </c>
    </row>
    <row r="2789" spans="1:10" ht="12.75">
      <c r="A2789" s="144" t="s">
        <v>1263</v>
      </c>
      <c r="C2789" s="150" t="s">
        <v>1264</v>
      </c>
      <c r="D2789" s="128">
        <v>504862.6481922468</v>
      </c>
      <c r="F2789" s="128">
        <v>4710</v>
      </c>
      <c r="G2789" s="128">
        <v>4059.9999999962747</v>
      </c>
      <c r="H2789" s="128">
        <v>500482.6813780894</v>
      </c>
      <c r="I2789" s="128">
        <v>-0.0001</v>
      </c>
      <c r="J2789" s="128">
        <v>-0.0001</v>
      </c>
    </row>
    <row r="2790" spans="1:8" ht="12.75">
      <c r="A2790" s="127">
        <v>38392.944189814814</v>
      </c>
      <c r="C2790" s="150" t="s">
        <v>1265</v>
      </c>
      <c r="D2790" s="128">
        <v>2170.5399334396616</v>
      </c>
      <c r="G2790" s="128">
        <v>5.638186222554939E-05</v>
      </c>
      <c r="H2790" s="128">
        <v>2170.5399334396616</v>
      </c>
    </row>
    <row r="2792" spans="3:8" ht="12.75">
      <c r="C2792" s="150" t="s">
        <v>1266</v>
      </c>
      <c r="D2792" s="128">
        <v>0.4299268209307378</v>
      </c>
      <c r="F2792" s="128">
        <v>0</v>
      </c>
      <c r="G2792" s="128">
        <v>1.3887158183645595E-06</v>
      </c>
      <c r="H2792" s="128">
        <v>0.4336893191714516</v>
      </c>
    </row>
    <row r="2793" spans="1:10" ht="12.75">
      <c r="A2793" s="144" t="s">
        <v>1255</v>
      </c>
      <c r="C2793" s="145" t="s">
        <v>1256</v>
      </c>
      <c r="D2793" s="145" t="s">
        <v>1257</v>
      </c>
      <c r="F2793" s="145" t="s">
        <v>1258</v>
      </c>
      <c r="G2793" s="145" t="s">
        <v>1259</v>
      </c>
      <c r="H2793" s="145" t="s">
        <v>1260</v>
      </c>
      <c r="I2793" s="146" t="s">
        <v>1261</v>
      </c>
      <c r="J2793" s="145" t="s">
        <v>1262</v>
      </c>
    </row>
    <row r="2794" spans="1:8" ht="12.75">
      <c r="A2794" s="147" t="s">
        <v>1188</v>
      </c>
      <c r="C2794" s="148">
        <v>334.94100000010803</v>
      </c>
      <c r="D2794" s="128">
        <v>304724.32030820847</v>
      </c>
      <c r="F2794" s="128">
        <v>30700</v>
      </c>
      <c r="G2794" s="128">
        <v>47400</v>
      </c>
      <c r="H2794" s="149" t="s">
        <v>260</v>
      </c>
    </row>
    <row r="2796" spans="4:8" ht="12.75">
      <c r="D2796" s="128">
        <v>331997.1183552742</v>
      </c>
      <c r="F2796" s="128">
        <v>29200</v>
      </c>
      <c r="G2796" s="128">
        <v>47700</v>
      </c>
      <c r="H2796" s="149" t="s">
        <v>261</v>
      </c>
    </row>
    <row r="2798" spans="4:8" ht="12.75">
      <c r="D2798" s="128">
        <v>331414.7140035629</v>
      </c>
      <c r="F2798" s="128">
        <v>29500</v>
      </c>
      <c r="G2798" s="128">
        <v>46300</v>
      </c>
      <c r="H2798" s="149" t="s">
        <v>262</v>
      </c>
    </row>
    <row r="2800" spans="1:10" ht="12.75">
      <c r="A2800" s="144" t="s">
        <v>1263</v>
      </c>
      <c r="C2800" s="150" t="s">
        <v>1264</v>
      </c>
      <c r="D2800" s="128">
        <v>322712.0508890152</v>
      </c>
      <c r="F2800" s="128">
        <v>29800</v>
      </c>
      <c r="G2800" s="128">
        <v>47133.33333333333</v>
      </c>
      <c r="H2800" s="128">
        <v>280966.1049430692</v>
      </c>
      <c r="I2800" s="128">
        <v>-0.0001</v>
      </c>
      <c r="J2800" s="128">
        <v>-0.0001</v>
      </c>
    </row>
    <row r="2801" spans="1:8" ht="12.75">
      <c r="A2801" s="127">
        <v>38392.94466435185</v>
      </c>
      <c r="C2801" s="150" t="s">
        <v>1265</v>
      </c>
      <c r="D2801" s="128">
        <v>15580.553176731844</v>
      </c>
      <c r="F2801" s="128">
        <v>793.7253933193772</v>
      </c>
      <c r="G2801" s="128">
        <v>737.1114795831994</v>
      </c>
      <c r="H2801" s="128">
        <v>15580.553176731844</v>
      </c>
    </row>
    <row r="2803" spans="3:8" ht="12.75">
      <c r="C2803" s="150" t="s">
        <v>1266</v>
      </c>
      <c r="D2803" s="128">
        <v>4.8280047596022975</v>
      </c>
      <c r="F2803" s="128">
        <v>2.6635080312730777</v>
      </c>
      <c r="G2803" s="128">
        <v>1.5638857416899563</v>
      </c>
      <c r="H2803" s="128">
        <v>5.545349742414252</v>
      </c>
    </row>
    <row r="2804" spans="1:10" ht="12.75">
      <c r="A2804" s="144" t="s">
        <v>1255</v>
      </c>
      <c r="C2804" s="145" t="s">
        <v>1256</v>
      </c>
      <c r="D2804" s="145" t="s">
        <v>1257</v>
      </c>
      <c r="F2804" s="145" t="s">
        <v>1258</v>
      </c>
      <c r="G2804" s="145" t="s">
        <v>1259</v>
      </c>
      <c r="H2804" s="145" t="s">
        <v>1260</v>
      </c>
      <c r="I2804" s="146" t="s">
        <v>1261</v>
      </c>
      <c r="J2804" s="145" t="s">
        <v>1262</v>
      </c>
    </row>
    <row r="2805" spans="1:8" ht="12.75">
      <c r="A2805" s="147" t="s">
        <v>1192</v>
      </c>
      <c r="C2805" s="148">
        <v>393.36599999992177</v>
      </c>
      <c r="D2805" s="128">
        <v>5358333.795570374</v>
      </c>
      <c r="F2805" s="128">
        <v>20300</v>
      </c>
      <c r="G2805" s="128">
        <v>16500</v>
      </c>
      <c r="H2805" s="149" t="s">
        <v>263</v>
      </c>
    </row>
    <row r="2807" spans="4:8" ht="12.75">
      <c r="D2807" s="128">
        <v>4942920.7275772095</v>
      </c>
      <c r="F2807" s="128">
        <v>18400</v>
      </c>
      <c r="G2807" s="128">
        <v>15300</v>
      </c>
      <c r="H2807" s="149" t="s">
        <v>264</v>
      </c>
    </row>
    <row r="2809" spans="4:8" ht="12.75">
      <c r="D2809" s="128">
        <v>5169270.88041687</v>
      </c>
      <c r="F2809" s="128">
        <v>21700</v>
      </c>
      <c r="G2809" s="128">
        <v>17400</v>
      </c>
      <c r="H2809" s="149" t="s">
        <v>265</v>
      </c>
    </row>
    <row r="2811" spans="1:10" ht="12.75">
      <c r="A2811" s="144" t="s">
        <v>1263</v>
      </c>
      <c r="C2811" s="150" t="s">
        <v>1264</v>
      </c>
      <c r="D2811" s="128">
        <v>5156841.801188151</v>
      </c>
      <c r="F2811" s="128">
        <v>20133.333333333332</v>
      </c>
      <c r="G2811" s="128">
        <v>16400</v>
      </c>
      <c r="H2811" s="128">
        <v>5138575.134521484</v>
      </c>
      <c r="I2811" s="128">
        <v>-0.0001</v>
      </c>
      <c r="J2811" s="128">
        <v>-0.0001</v>
      </c>
    </row>
    <row r="2812" spans="1:8" ht="12.75">
      <c r="A2812" s="127">
        <v>38392.94513888889</v>
      </c>
      <c r="C2812" s="150" t="s">
        <v>1265</v>
      </c>
      <c r="D2812" s="128">
        <v>207985.25373864046</v>
      </c>
      <c r="F2812" s="128">
        <v>1656.301099840646</v>
      </c>
      <c r="G2812" s="128">
        <v>1053.5653752852738</v>
      </c>
      <c r="H2812" s="128">
        <v>207985.25373864046</v>
      </c>
    </row>
    <row r="2814" spans="3:8" ht="12.75">
      <c r="C2814" s="150" t="s">
        <v>1266</v>
      </c>
      <c r="D2814" s="128">
        <v>4.0331905021930305</v>
      </c>
      <c r="F2814" s="128">
        <v>8.22666109192374</v>
      </c>
      <c r="G2814" s="128">
        <v>6.424179117593132</v>
      </c>
      <c r="H2814" s="128">
        <v>4.047527734709449</v>
      </c>
    </row>
    <row r="2815" spans="1:10" ht="12.75">
      <c r="A2815" s="144" t="s">
        <v>1255</v>
      </c>
      <c r="C2815" s="145" t="s">
        <v>1256</v>
      </c>
      <c r="D2815" s="145" t="s">
        <v>1257</v>
      </c>
      <c r="F2815" s="145" t="s">
        <v>1258</v>
      </c>
      <c r="G2815" s="145" t="s">
        <v>1259</v>
      </c>
      <c r="H2815" s="145" t="s">
        <v>1260</v>
      </c>
      <c r="I2815" s="146" t="s">
        <v>1261</v>
      </c>
      <c r="J2815" s="145" t="s">
        <v>1262</v>
      </c>
    </row>
    <row r="2816" spans="1:8" ht="12.75">
      <c r="A2816" s="147" t="s">
        <v>1186</v>
      </c>
      <c r="C2816" s="148">
        <v>396.15199999976903</v>
      </c>
      <c r="D2816" s="128">
        <v>4969300</v>
      </c>
      <c r="F2816" s="128">
        <v>99900</v>
      </c>
      <c r="G2816" s="128">
        <v>98000</v>
      </c>
      <c r="H2816" s="149" t="s">
        <v>266</v>
      </c>
    </row>
    <row r="2818" spans="4:8" ht="12.75">
      <c r="D2818" s="128">
        <v>6312519.780349731</v>
      </c>
      <c r="F2818" s="128">
        <v>102600</v>
      </c>
      <c r="G2818" s="128">
        <v>97600</v>
      </c>
      <c r="H2818" s="149" t="s">
        <v>267</v>
      </c>
    </row>
    <row r="2820" spans="4:8" ht="12.75">
      <c r="D2820" s="128">
        <v>5834008.017532349</v>
      </c>
      <c r="F2820" s="128">
        <v>99100</v>
      </c>
      <c r="G2820" s="128">
        <v>97800</v>
      </c>
      <c r="H2820" s="149" t="s">
        <v>268</v>
      </c>
    </row>
    <row r="2822" spans="1:10" ht="12.75">
      <c r="A2822" s="144" t="s">
        <v>1263</v>
      </c>
      <c r="C2822" s="150" t="s">
        <v>1264</v>
      </c>
      <c r="D2822" s="128">
        <v>5705275.932627359</v>
      </c>
      <c r="F2822" s="128">
        <v>100533.33333333334</v>
      </c>
      <c r="G2822" s="128">
        <v>97800</v>
      </c>
      <c r="H2822" s="128">
        <v>5606094.640514795</v>
      </c>
      <c r="I2822" s="128">
        <v>-0.0001</v>
      </c>
      <c r="J2822" s="128">
        <v>-0.0001</v>
      </c>
    </row>
    <row r="2823" spans="1:8" ht="12.75">
      <c r="A2823" s="127">
        <v>38392.945601851854</v>
      </c>
      <c r="C2823" s="150" t="s">
        <v>1265</v>
      </c>
      <c r="D2823" s="128">
        <v>680800.1225350164</v>
      </c>
      <c r="F2823" s="128">
        <v>1833.9392937971893</v>
      </c>
      <c r="G2823" s="128">
        <v>200</v>
      </c>
      <c r="H2823" s="128">
        <v>680800.1225350164</v>
      </c>
    </row>
    <row r="2825" spans="3:8" ht="12.75">
      <c r="C2825" s="150" t="s">
        <v>1266</v>
      </c>
      <c r="D2825" s="128">
        <v>11.93281675723436</v>
      </c>
      <c r="F2825" s="128">
        <v>1.8242101728751885</v>
      </c>
      <c r="G2825" s="128">
        <v>0.20449897750511248</v>
      </c>
      <c r="H2825" s="128">
        <v>12.143928459839561</v>
      </c>
    </row>
    <row r="2826" spans="1:10" ht="12.75">
      <c r="A2826" s="144" t="s">
        <v>1255</v>
      </c>
      <c r="C2826" s="145" t="s">
        <v>1256</v>
      </c>
      <c r="D2826" s="145" t="s">
        <v>1257</v>
      </c>
      <c r="F2826" s="145" t="s">
        <v>1258</v>
      </c>
      <c r="G2826" s="145" t="s">
        <v>1259</v>
      </c>
      <c r="H2826" s="145" t="s">
        <v>1260</v>
      </c>
      <c r="I2826" s="146" t="s">
        <v>1261</v>
      </c>
      <c r="J2826" s="145" t="s">
        <v>1262</v>
      </c>
    </row>
    <row r="2827" spans="1:8" ht="12.75">
      <c r="A2827" s="147" t="s">
        <v>1193</v>
      </c>
      <c r="C2827" s="148">
        <v>589.5920000001788</v>
      </c>
      <c r="D2827" s="128">
        <v>564316.8162050247</v>
      </c>
      <c r="F2827" s="128">
        <v>4320</v>
      </c>
      <c r="G2827" s="128">
        <v>6260</v>
      </c>
      <c r="H2827" s="149" t="s">
        <v>269</v>
      </c>
    </row>
    <row r="2829" spans="4:8" ht="12.75">
      <c r="D2829" s="128">
        <v>568624.4929361343</v>
      </c>
      <c r="F2829" s="128">
        <v>4530</v>
      </c>
      <c r="G2829" s="128">
        <v>5970</v>
      </c>
      <c r="H2829" s="149" t="s">
        <v>270</v>
      </c>
    </row>
    <row r="2831" spans="4:8" ht="12.75">
      <c r="D2831" s="128">
        <v>568056.3861484528</v>
      </c>
      <c r="F2831" s="128">
        <v>4390</v>
      </c>
      <c r="G2831" s="128">
        <v>6020</v>
      </c>
      <c r="H2831" s="149" t="s">
        <v>271</v>
      </c>
    </row>
    <row r="2833" spans="1:10" ht="12.75">
      <c r="A2833" s="144" t="s">
        <v>1263</v>
      </c>
      <c r="C2833" s="150" t="s">
        <v>1264</v>
      </c>
      <c r="D2833" s="128">
        <v>566999.231763204</v>
      </c>
      <c r="F2833" s="128">
        <v>4413.333333333333</v>
      </c>
      <c r="G2833" s="128">
        <v>6083.333333333334</v>
      </c>
      <c r="H2833" s="128">
        <v>561583.8984298706</v>
      </c>
      <c r="I2833" s="128">
        <v>-0.0001</v>
      </c>
      <c r="J2833" s="128">
        <v>-0.0001</v>
      </c>
    </row>
    <row r="2834" spans="1:8" ht="12.75">
      <c r="A2834" s="127">
        <v>38392.94609953704</v>
      </c>
      <c r="C2834" s="150" t="s">
        <v>1265</v>
      </c>
      <c r="D2834" s="128">
        <v>2340.342122559221</v>
      </c>
      <c r="F2834" s="128">
        <v>106.92676621563625</v>
      </c>
      <c r="G2834" s="128">
        <v>155.0268793897798</v>
      </c>
      <c r="H2834" s="128">
        <v>2340.342122559221</v>
      </c>
    </row>
    <row r="2836" spans="3:8" ht="12.75">
      <c r="C2836" s="150" t="s">
        <v>1266</v>
      </c>
      <c r="D2836" s="128">
        <v>0.41275931102788843</v>
      </c>
      <c r="F2836" s="128">
        <v>2.4228119233150207</v>
      </c>
      <c r="G2836" s="128">
        <v>2.5483870584621333</v>
      </c>
      <c r="H2836" s="128">
        <v>0.416739534217874</v>
      </c>
    </row>
    <row r="2837" spans="1:10" ht="12.75">
      <c r="A2837" s="144" t="s">
        <v>1255</v>
      </c>
      <c r="C2837" s="145" t="s">
        <v>1256</v>
      </c>
      <c r="D2837" s="145" t="s">
        <v>1257</v>
      </c>
      <c r="F2837" s="145" t="s">
        <v>1258</v>
      </c>
      <c r="G2837" s="145" t="s">
        <v>1259</v>
      </c>
      <c r="H2837" s="145" t="s">
        <v>1260</v>
      </c>
      <c r="I2837" s="146" t="s">
        <v>1261</v>
      </c>
      <c r="J2837" s="145" t="s">
        <v>1262</v>
      </c>
    </row>
    <row r="2838" spans="1:8" ht="12.75">
      <c r="A2838" s="147" t="s">
        <v>1194</v>
      </c>
      <c r="C2838" s="148">
        <v>766.4900000002235</v>
      </c>
      <c r="D2838" s="128">
        <v>3390.4431509822607</v>
      </c>
      <c r="F2838" s="128">
        <v>1664.0000000018626</v>
      </c>
      <c r="G2838" s="128">
        <v>1694</v>
      </c>
      <c r="H2838" s="149" t="s">
        <v>272</v>
      </c>
    </row>
    <row r="2840" spans="4:8" ht="12.75">
      <c r="D2840" s="128">
        <v>3322.1421903409064</v>
      </c>
      <c r="F2840" s="128">
        <v>1838</v>
      </c>
      <c r="G2840" s="128">
        <v>1545</v>
      </c>
      <c r="H2840" s="149" t="s">
        <v>273</v>
      </c>
    </row>
    <row r="2842" spans="4:8" ht="12.75">
      <c r="D2842" s="128">
        <v>3400.5183375626802</v>
      </c>
      <c r="F2842" s="128">
        <v>1693</v>
      </c>
      <c r="G2842" s="128">
        <v>1706</v>
      </c>
      <c r="H2842" s="149" t="s">
        <v>274</v>
      </c>
    </row>
    <row r="2844" spans="1:10" ht="12.75">
      <c r="A2844" s="144" t="s">
        <v>1263</v>
      </c>
      <c r="C2844" s="150" t="s">
        <v>1264</v>
      </c>
      <c r="D2844" s="128">
        <v>3371.034559628616</v>
      </c>
      <c r="F2844" s="128">
        <v>1731.6666666672877</v>
      </c>
      <c r="G2844" s="128">
        <v>1648.3333333333335</v>
      </c>
      <c r="H2844" s="128">
        <v>1682.6605758884803</v>
      </c>
      <c r="I2844" s="128">
        <v>-0.0001</v>
      </c>
      <c r="J2844" s="128">
        <v>-0.0001</v>
      </c>
    </row>
    <row r="2845" spans="1:8" ht="12.75">
      <c r="A2845" s="127">
        <v>38392.946597222224</v>
      </c>
      <c r="C2845" s="150" t="s">
        <v>1265</v>
      </c>
      <c r="D2845" s="128">
        <v>42.64065169625608</v>
      </c>
      <c r="F2845" s="128">
        <v>93.22195735558321</v>
      </c>
      <c r="G2845" s="128">
        <v>89.69020756656398</v>
      </c>
      <c r="H2845" s="128">
        <v>42.64065169625608</v>
      </c>
    </row>
    <row r="2847" spans="3:8" ht="12.75">
      <c r="C2847" s="150" t="s">
        <v>1266</v>
      </c>
      <c r="D2847" s="128">
        <v>1.2649129204108123</v>
      </c>
      <c r="F2847" s="128">
        <v>5.383366161051961</v>
      </c>
      <c r="G2847" s="128">
        <v>5.4412663842202615</v>
      </c>
      <c r="H2847" s="128">
        <v>2.5341208029278826</v>
      </c>
    </row>
    <row r="2848" spans="1:16" ht="12.75">
      <c r="A2848" s="138" t="s">
        <v>1140</v>
      </c>
      <c r="B2848" s="133" t="s">
        <v>1224</v>
      </c>
      <c r="D2848" s="138" t="s">
        <v>1141</v>
      </c>
      <c r="E2848" s="133" t="s">
        <v>1142</v>
      </c>
      <c r="F2848" s="134" t="s">
        <v>1020</v>
      </c>
      <c r="G2848" s="139" t="s">
        <v>1144</v>
      </c>
      <c r="H2848" s="140">
        <v>2</v>
      </c>
      <c r="I2848" s="141" t="s">
        <v>1145</v>
      </c>
      <c r="J2848" s="140">
        <v>10</v>
      </c>
      <c r="K2848" s="139" t="s">
        <v>1146</v>
      </c>
      <c r="L2848" s="142">
        <v>1</v>
      </c>
      <c r="M2848" s="139" t="s">
        <v>1147</v>
      </c>
      <c r="N2848" s="143">
        <v>1</v>
      </c>
      <c r="O2848" s="139" t="s">
        <v>1148</v>
      </c>
      <c r="P2848" s="143">
        <v>1</v>
      </c>
    </row>
    <row r="2850" spans="1:10" ht="12.75">
      <c r="A2850" s="144" t="s">
        <v>1255</v>
      </c>
      <c r="C2850" s="145" t="s">
        <v>1256</v>
      </c>
      <c r="D2850" s="145" t="s">
        <v>1257</v>
      </c>
      <c r="F2850" s="145" t="s">
        <v>1258</v>
      </c>
      <c r="G2850" s="145" t="s">
        <v>1259</v>
      </c>
      <c r="H2850" s="145" t="s">
        <v>1260</v>
      </c>
      <c r="I2850" s="146" t="s">
        <v>1261</v>
      </c>
      <c r="J2850" s="145" t="s">
        <v>1262</v>
      </c>
    </row>
    <row r="2851" spans="1:8" ht="12.75">
      <c r="A2851" s="147" t="s">
        <v>1171</v>
      </c>
      <c r="C2851" s="148">
        <v>178.2290000000503</v>
      </c>
      <c r="D2851" s="128">
        <v>320.1162780816667</v>
      </c>
      <c r="F2851" s="128">
        <v>316</v>
      </c>
      <c r="G2851" s="128">
        <v>268</v>
      </c>
      <c r="H2851" s="149" t="s">
        <v>275</v>
      </c>
    </row>
    <row r="2853" spans="4:8" ht="12.75">
      <c r="D2853" s="128">
        <v>295</v>
      </c>
      <c r="F2853" s="128">
        <v>275</v>
      </c>
      <c r="G2853" s="128">
        <v>287</v>
      </c>
      <c r="H2853" s="149" t="s">
        <v>276</v>
      </c>
    </row>
    <row r="2855" spans="4:8" ht="12.75">
      <c r="D2855" s="128">
        <v>331.29166678432375</v>
      </c>
      <c r="F2855" s="128">
        <v>284</v>
      </c>
      <c r="G2855" s="128">
        <v>275</v>
      </c>
      <c r="H2855" s="149" t="s">
        <v>277</v>
      </c>
    </row>
    <row r="2857" spans="1:8" ht="12.75">
      <c r="A2857" s="144" t="s">
        <v>1263</v>
      </c>
      <c r="C2857" s="150" t="s">
        <v>1264</v>
      </c>
      <c r="D2857" s="128">
        <v>315.46931495533016</v>
      </c>
      <c r="F2857" s="128">
        <v>291.6666666666667</v>
      </c>
      <c r="G2857" s="128">
        <v>276.6666666666667</v>
      </c>
      <c r="H2857" s="128">
        <v>33.29985499257409</v>
      </c>
    </row>
    <row r="2858" spans="1:8" ht="12.75">
      <c r="A2858" s="127">
        <v>38392.94886574074</v>
      </c>
      <c r="C2858" s="150" t="s">
        <v>1265</v>
      </c>
      <c r="D2858" s="128">
        <v>18.586741759093965</v>
      </c>
      <c r="F2858" s="128">
        <v>21.54839514519198</v>
      </c>
      <c r="G2858" s="128">
        <v>9.60902353693305</v>
      </c>
      <c r="H2858" s="128">
        <v>18.586741759093965</v>
      </c>
    </row>
    <row r="2860" spans="3:8" ht="12.75">
      <c r="C2860" s="150" t="s">
        <v>1266</v>
      </c>
      <c r="D2860" s="128">
        <v>5.891774850345053</v>
      </c>
      <c r="F2860" s="128">
        <v>7.388021192637252</v>
      </c>
      <c r="G2860" s="128">
        <v>3.4731410374456804</v>
      </c>
      <c r="H2860" s="128">
        <v>55.816284374928465</v>
      </c>
    </row>
    <row r="2861" spans="1:10" ht="12.75">
      <c r="A2861" s="144" t="s">
        <v>1255</v>
      </c>
      <c r="C2861" s="145" t="s">
        <v>1256</v>
      </c>
      <c r="D2861" s="145" t="s">
        <v>1257</v>
      </c>
      <c r="F2861" s="145" t="s">
        <v>1258</v>
      </c>
      <c r="G2861" s="145" t="s">
        <v>1259</v>
      </c>
      <c r="H2861" s="145" t="s">
        <v>1260</v>
      </c>
      <c r="I2861" s="146" t="s">
        <v>1261</v>
      </c>
      <c r="J2861" s="145" t="s">
        <v>1262</v>
      </c>
    </row>
    <row r="2862" spans="1:8" ht="12.75">
      <c r="A2862" s="147" t="s">
        <v>1187</v>
      </c>
      <c r="C2862" s="148">
        <v>251.61100000003353</v>
      </c>
      <c r="D2862" s="128">
        <v>4384152.258964539</v>
      </c>
      <c r="F2862" s="128">
        <v>32900</v>
      </c>
      <c r="G2862" s="128">
        <v>26200</v>
      </c>
      <c r="H2862" s="149" t="s">
        <v>278</v>
      </c>
    </row>
    <row r="2864" spans="4:8" ht="12.75">
      <c r="D2864" s="128">
        <v>4252954.5184021</v>
      </c>
      <c r="F2864" s="128">
        <v>32900</v>
      </c>
      <c r="G2864" s="128">
        <v>25800</v>
      </c>
      <c r="H2864" s="149" t="s">
        <v>279</v>
      </c>
    </row>
    <row r="2866" spans="4:8" ht="12.75">
      <c r="D2866" s="128">
        <v>4171829.829307556</v>
      </c>
      <c r="F2866" s="128">
        <v>29300</v>
      </c>
      <c r="G2866" s="128">
        <v>25500</v>
      </c>
      <c r="H2866" s="149" t="s">
        <v>280</v>
      </c>
    </row>
    <row r="2868" spans="1:10" ht="12.75">
      <c r="A2868" s="144" t="s">
        <v>1263</v>
      </c>
      <c r="C2868" s="150" t="s">
        <v>1264</v>
      </c>
      <c r="D2868" s="128">
        <v>4269645.5355580645</v>
      </c>
      <c r="F2868" s="128">
        <v>31700</v>
      </c>
      <c r="G2868" s="128">
        <v>25833.333333333336</v>
      </c>
      <c r="H2868" s="128">
        <v>4240907.784554048</v>
      </c>
      <c r="I2868" s="128">
        <v>-0.0001</v>
      </c>
      <c r="J2868" s="128">
        <v>-0.0001</v>
      </c>
    </row>
    <row r="2869" spans="1:8" ht="12.75">
      <c r="A2869" s="127">
        <v>38392.949375</v>
      </c>
      <c r="C2869" s="150" t="s">
        <v>1265</v>
      </c>
      <c r="D2869" s="128">
        <v>107140.77689720504</v>
      </c>
      <c r="F2869" s="128">
        <v>2078.460969082653</v>
      </c>
      <c r="G2869" s="128">
        <v>351.1884584284246</v>
      </c>
      <c r="H2869" s="128">
        <v>107140.77689720504</v>
      </c>
    </row>
    <row r="2871" spans="3:8" ht="12.75">
      <c r="C2871" s="150" t="s">
        <v>1266</v>
      </c>
      <c r="D2871" s="128">
        <v>2.509359992648692</v>
      </c>
      <c r="F2871" s="128">
        <v>6.556659208462628</v>
      </c>
      <c r="G2871" s="128">
        <v>1.3594391939164825</v>
      </c>
      <c r="H2871" s="128">
        <v>2.526364220590366</v>
      </c>
    </row>
    <row r="2872" spans="1:10" ht="12.75">
      <c r="A2872" s="144" t="s">
        <v>1255</v>
      </c>
      <c r="C2872" s="145" t="s">
        <v>1256</v>
      </c>
      <c r="D2872" s="145" t="s">
        <v>1257</v>
      </c>
      <c r="F2872" s="145" t="s">
        <v>1258</v>
      </c>
      <c r="G2872" s="145" t="s">
        <v>1259</v>
      </c>
      <c r="H2872" s="145" t="s">
        <v>1260</v>
      </c>
      <c r="I2872" s="146" t="s">
        <v>1261</v>
      </c>
      <c r="J2872" s="145" t="s">
        <v>1262</v>
      </c>
    </row>
    <row r="2873" spans="1:8" ht="12.75">
      <c r="A2873" s="147" t="s">
        <v>1190</v>
      </c>
      <c r="C2873" s="148">
        <v>257.6099999998696</v>
      </c>
      <c r="D2873" s="128">
        <v>334887.2473812103</v>
      </c>
      <c r="F2873" s="128">
        <v>13514.999999985099</v>
      </c>
      <c r="G2873" s="128">
        <v>10990</v>
      </c>
      <c r="H2873" s="149" t="s">
        <v>281</v>
      </c>
    </row>
    <row r="2875" spans="4:8" ht="12.75">
      <c r="D2875" s="128">
        <v>335896.60790252686</v>
      </c>
      <c r="F2875" s="128">
        <v>13125</v>
      </c>
      <c r="G2875" s="128">
        <v>11095</v>
      </c>
      <c r="H2875" s="149" t="s">
        <v>282</v>
      </c>
    </row>
    <row r="2877" spans="4:8" ht="12.75">
      <c r="D2877" s="128">
        <v>328317.6083674431</v>
      </c>
      <c r="F2877" s="128">
        <v>12900</v>
      </c>
      <c r="G2877" s="128">
        <v>11037.5</v>
      </c>
      <c r="H2877" s="149" t="s">
        <v>283</v>
      </c>
    </row>
    <row r="2879" spans="1:10" ht="12.75">
      <c r="A2879" s="144" t="s">
        <v>1263</v>
      </c>
      <c r="C2879" s="150" t="s">
        <v>1264</v>
      </c>
      <c r="D2879" s="128">
        <v>333033.8212170601</v>
      </c>
      <c r="F2879" s="128">
        <v>13179.999999995034</v>
      </c>
      <c r="G2879" s="128">
        <v>11040.833333333332</v>
      </c>
      <c r="H2879" s="128">
        <v>320923.4045503959</v>
      </c>
      <c r="I2879" s="128">
        <v>-0.0001</v>
      </c>
      <c r="J2879" s="128">
        <v>-0.0001</v>
      </c>
    </row>
    <row r="2880" spans="1:8" ht="12.75">
      <c r="A2880" s="127">
        <v>38392.950011574074</v>
      </c>
      <c r="C2880" s="150" t="s">
        <v>1265</v>
      </c>
      <c r="D2880" s="128">
        <v>4115.422201631602</v>
      </c>
      <c r="F2880" s="128">
        <v>311.1671576420228</v>
      </c>
      <c r="G2880" s="128">
        <v>52.57930518115785</v>
      </c>
      <c r="H2880" s="128">
        <v>4115.422201631602</v>
      </c>
    </row>
    <row r="2882" spans="3:8" ht="12.75">
      <c r="C2882" s="150" t="s">
        <v>1266</v>
      </c>
      <c r="D2882" s="128">
        <v>1.2357370151151434</v>
      </c>
      <c r="F2882" s="128">
        <v>2.3609040792271627</v>
      </c>
      <c r="G2882" s="128">
        <v>0.4762258752916405</v>
      </c>
      <c r="H2882" s="128">
        <v>1.2823689837757968</v>
      </c>
    </row>
    <row r="2883" spans="1:10" ht="12.75">
      <c r="A2883" s="144" t="s">
        <v>1255</v>
      </c>
      <c r="C2883" s="145" t="s">
        <v>1256</v>
      </c>
      <c r="D2883" s="145" t="s">
        <v>1257</v>
      </c>
      <c r="F2883" s="145" t="s">
        <v>1258</v>
      </c>
      <c r="G2883" s="145" t="s">
        <v>1259</v>
      </c>
      <c r="H2883" s="145" t="s">
        <v>1260</v>
      </c>
      <c r="I2883" s="146" t="s">
        <v>1261</v>
      </c>
      <c r="J2883" s="145" t="s">
        <v>1262</v>
      </c>
    </row>
    <row r="2884" spans="1:8" ht="12.75">
      <c r="A2884" s="147" t="s">
        <v>1189</v>
      </c>
      <c r="C2884" s="148">
        <v>259.9399999999441</v>
      </c>
      <c r="D2884" s="128">
        <v>3347960.7173690796</v>
      </c>
      <c r="F2884" s="128">
        <v>25925</v>
      </c>
      <c r="G2884" s="128">
        <v>22700</v>
      </c>
      <c r="H2884" s="149" t="s">
        <v>284</v>
      </c>
    </row>
    <row r="2886" spans="4:8" ht="12.75">
      <c r="D2886" s="128">
        <v>3416053.3218688965</v>
      </c>
      <c r="F2886" s="128">
        <v>25825</v>
      </c>
      <c r="G2886" s="128">
        <v>22525</v>
      </c>
      <c r="H2886" s="149" t="s">
        <v>285</v>
      </c>
    </row>
    <row r="2888" spans="4:8" ht="12.75">
      <c r="D2888" s="128">
        <v>3340636.2033195496</v>
      </c>
      <c r="F2888" s="128">
        <v>25525</v>
      </c>
      <c r="G2888" s="128">
        <v>22475</v>
      </c>
      <c r="H2888" s="149" t="s">
        <v>286</v>
      </c>
    </row>
    <row r="2890" spans="1:10" ht="12.75">
      <c r="A2890" s="144" t="s">
        <v>1263</v>
      </c>
      <c r="C2890" s="150" t="s">
        <v>1264</v>
      </c>
      <c r="D2890" s="128">
        <v>3368216.7475191755</v>
      </c>
      <c r="F2890" s="128">
        <v>25758.333333333336</v>
      </c>
      <c r="G2890" s="128">
        <v>22566.666666666664</v>
      </c>
      <c r="H2890" s="128">
        <v>3344228.8858839553</v>
      </c>
      <c r="I2890" s="128">
        <v>-0.0001</v>
      </c>
      <c r="J2890" s="128">
        <v>-0.0001</v>
      </c>
    </row>
    <row r="2891" spans="1:8" ht="12.75">
      <c r="A2891" s="127">
        <v>38392.95068287037</v>
      </c>
      <c r="C2891" s="150" t="s">
        <v>1265</v>
      </c>
      <c r="D2891" s="128">
        <v>41589.24753651277</v>
      </c>
      <c r="F2891" s="128">
        <v>208.16659994661327</v>
      </c>
      <c r="G2891" s="128">
        <v>118.14539065631521</v>
      </c>
      <c r="H2891" s="128">
        <v>41589.24753651277</v>
      </c>
    </row>
    <row r="2893" spans="3:8" ht="12.75">
      <c r="C2893" s="150" t="s">
        <v>1266</v>
      </c>
      <c r="D2893" s="128">
        <v>1.2347556779754416</v>
      </c>
      <c r="F2893" s="128">
        <v>0.8081524423679584</v>
      </c>
      <c r="G2893" s="128">
        <v>0.5235393972953408</v>
      </c>
      <c r="H2893" s="128">
        <v>1.243612472581098</v>
      </c>
    </row>
    <row r="2894" spans="1:10" ht="12.75">
      <c r="A2894" s="144" t="s">
        <v>1255</v>
      </c>
      <c r="C2894" s="145" t="s">
        <v>1256</v>
      </c>
      <c r="D2894" s="145" t="s">
        <v>1257</v>
      </c>
      <c r="F2894" s="145" t="s">
        <v>1258</v>
      </c>
      <c r="G2894" s="145" t="s">
        <v>1259</v>
      </c>
      <c r="H2894" s="145" t="s">
        <v>1260</v>
      </c>
      <c r="I2894" s="146" t="s">
        <v>1261</v>
      </c>
      <c r="J2894" s="145" t="s">
        <v>1262</v>
      </c>
    </row>
    <row r="2895" spans="1:8" ht="12.75">
      <c r="A2895" s="147" t="s">
        <v>1191</v>
      </c>
      <c r="C2895" s="148">
        <v>285.2129999999888</v>
      </c>
      <c r="D2895" s="128">
        <v>5365651.072914124</v>
      </c>
      <c r="F2895" s="128">
        <v>30750</v>
      </c>
      <c r="G2895" s="128">
        <v>23050</v>
      </c>
      <c r="H2895" s="149" t="s">
        <v>287</v>
      </c>
    </row>
    <row r="2897" spans="4:8" ht="12.75">
      <c r="D2897" s="128">
        <v>5418142.658355713</v>
      </c>
      <c r="F2897" s="128">
        <v>30675</v>
      </c>
      <c r="G2897" s="128">
        <v>21825</v>
      </c>
      <c r="H2897" s="149" t="s">
        <v>288</v>
      </c>
    </row>
    <row r="2899" spans="4:8" ht="12.75">
      <c r="D2899" s="128">
        <v>5198358.904830933</v>
      </c>
      <c r="F2899" s="128">
        <v>28875</v>
      </c>
      <c r="G2899" s="128">
        <v>23150</v>
      </c>
      <c r="H2899" s="149" t="s">
        <v>289</v>
      </c>
    </row>
    <row r="2901" spans="1:10" ht="12.75">
      <c r="A2901" s="144" t="s">
        <v>1263</v>
      </c>
      <c r="C2901" s="150" t="s">
        <v>1264</v>
      </c>
      <c r="D2901" s="128">
        <v>5327384.212033589</v>
      </c>
      <c r="F2901" s="128">
        <v>30100</v>
      </c>
      <c r="G2901" s="128">
        <v>22675</v>
      </c>
      <c r="H2901" s="128">
        <v>5301389.163430917</v>
      </c>
      <c r="I2901" s="128">
        <v>-0.0001</v>
      </c>
      <c r="J2901" s="128">
        <v>-0.0001</v>
      </c>
    </row>
    <row r="2902" spans="1:8" ht="12.75">
      <c r="A2902" s="127">
        <v>38392.951365740744</v>
      </c>
      <c r="C2902" s="150" t="s">
        <v>1265</v>
      </c>
      <c r="D2902" s="128">
        <v>114780.1771195706</v>
      </c>
      <c r="F2902" s="128">
        <v>1061.5436872781072</v>
      </c>
      <c r="G2902" s="128">
        <v>737.8177281686853</v>
      </c>
      <c r="H2902" s="128">
        <v>114780.1771195706</v>
      </c>
    </row>
    <row r="2904" spans="3:8" ht="12.75">
      <c r="C2904" s="150" t="s">
        <v>1266</v>
      </c>
      <c r="D2904" s="128">
        <v>2.1545316153526737</v>
      </c>
      <c r="F2904" s="128">
        <v>3.526723213548529</v>
      </c>
      <c r="G2904" s="128">
        <v>3.253881932386705</v>
      </c>
      <c r="H2904" s="128">
        <v>2.165096233857466</v>
      </c>
    </row>
    <row r="2905" spans="1:10" ht="12.75">
      <c r="A2905" s="144" t="s">
        <v>1255</v>
      </c>
      <c r="C2905" s="145" t="s">
        <v>1256</v>
      </c>
      <c r="D2905" s="145" t="s">
        <v>1257</v>
      </c>
      <c r="F2905" s="145" t="s">
        <v>1258</v>
      </c>
      <c r="G2905" s="145" t="s">
        <v>1259</v>
      </c>
      <c r="H2905" s="145" t="s">
        <v>1260</v>
      </c>
      <c r="I2905" s="146" t="s">
        <v>1261</v>
      </c>
      <c r="J2905" s="145" t="s">
        <v>1262</v>
      </c>
    </row>
    <row r="2906" spans="1:8" ht="12.75">
      <c r="A2906" s="147" t="s">
        <v>1187</v>
      </c>
      <c r="C2906" s="148">
        <v>288.1579999998212</v>
      </c>
      <c r="D2906" s="128">
        <v>426414.2722687721</v>
      </c>
      <c r="F2906" s="128">
        <v>4820</v>
      </c>
      <c r="G2906" s="128">
        <v>3930</v>
      </c>
      <c r="H2906" s="149" t="s">
        <v>290</v>
      </c>
    </row>
    <row r="2908" spans="4:8" ht="12.75">
      <c r="D2908" s="128">
        <v>420877.53277540207</v>
      </c>
      <c r="F2908" s="128">
        <v>4820</v>
      </c>
      <c r="G2908" s="128">
        <v>3930</v>
      </c>
      <c r="H2908" s="149" t="s">
        <v>291</v>
      </c>
    </row>
    <row r="2910" spans="4:8" ht="12.75">
      <c r="D2910" s="128">
        <v>417861.1568660736</v>
      </c>
      <c r="F2910" s="128">
        <v>4820</v>
      </c>
      <c r="G2910" s="128">
        <v>3930</v>
      </c>
      <c r="H2910" s="149" t="s">
        <v>292</v>
      </c>
    </row>
    <row r="2912" spans="1:10" ht="12.75">
      <c r="A2912" s="144" t="s">
        <v>1263</v>
      </c>
      <c r="C2912" s="150" t="s">
        <v>1264</v>
      </c>
      <c r="D2912" s="128">
        <v>421717.65397008264</v>
      </c>
      <c r="F2912" s="128">
        <v>4820</v>
      </c>
      <c r="G2912" s="128">
        <v>3930</v>
      </c>
      <c r="H2912" s="128">
        <v>417349.5455630029</v>
      </c>
      <c r="I2912" s="128">
        <v>-0.0001</v>
      </c>
      <c r="J2912" s="128">
        <v>-0.0001</v>
      </c>
    </row>
    <row r="2913" spans="1:8" ht="12.75">
      <c r="A2913" s="127">
        <v>38392.95178240741</v>
      </c>
      <c r="C2913" s="150" t="s">
        <v>1265</v>
      </c>
      <c r="D2913" s="128">
        <v>4338.006280455439</v>
      </c>
      <c r="H2913" s="128">
        <v>4338.006280455439</v>
      </c>
    </row>
    <row r="2915" spans="3:8" ht="12.75">
      <c r="C2915" s="150" t="s">
        <v>1266</v>
      </c>
      <c r="D2915" s="128">
        <v>1.0286518099532027</v>
      </c>
      <c r="F2915" s="128">
        <v>0</v>
      </c>
      <c r="G2915" s="128">
        <v>0</v>
      </c>
      <c r="H2915" s="128">
        <v>1.0394179954367715</v>
      </c>
    </row>
    <row r="2916" spans="1:10" ht="12.75">
      <c r="A2916" s="144" t="s">
        <v>1255</v>
      </c>
      <c r="C2916" s="145" t="s">
        <v>1256</v>
      </c>
      <c r="D2916" s="145" t="s">
        <v>1257</v>
      </c>
      <c r="F2916" s="145" t="s">
        <v>1258</v>
      </c>
      <c r="G2916" s="145" t="s">
        <v>1259</v>
      </c>
      <c r="H2916" s="145" t="s">
        <v>1260</v>
      </c>
      <c r="I2916" s="146" t="s">
        <v>1261</v>
      </c>
      <c r="J2916" s="145" t="s">
        <v>1262</v>
      </c>
    </row>
    <row r="2917" spans="1:8" ht="12.75">
      <c r="A2917" s="147" t="s">
        <v>1188</v>
      </c>
      <c r="C2917" s="148">
        <v>334.94100000010803</v>
      </c>
      <c r="D2917" s="128">
        <v>29650</v>
      </c>
      <c r="F2917" s="128">
        <v>27700</v>
      </c>
      <c r="G2917" s="128">
        <v>28300</v>
      </c>
      <c r="H2917" s="149" t="s">
        <v>293</v>
      </c>
    </row>
    <row r="2919" spans="4:8" ht="12.75">
      <c r="D2919" s="128">
        <v>30158.665900141</v>
      </c>
      <c r="F2919" s="128">
        <v>27600</v>
      </c>
      <c r="G2919" s="128">
        <v>28100</v>
      </c>
      <c r="H2919" s="149" t="s">
        <v>294</v>
      </c>
    </row>
    <row r="2921" spans="4:8" ht="12.75">
      <c r="D2921" s="128">
        <v>30394.70442545414</v>
      </c>
      <c r="F2921" s="128">
        <v>27700</v>
      </c>
      <c r="G2921" s="128">
        <v>27600</v>
      </c>
      <c r="H2921" s="149" t="s">
        <v>295</v>
      </c>
    </row>
    <row r="2923" spans="1:10" ht="12.75">
      <c r="A2923" s="144" t="s">
        <v>1263</v>
      </c>
      <c r="C2923" s="150" t="s">
        <v>1264</v>
      </c>
      <c r="D2923" s="128">
        <v>30067.790108531713</v>
      </c>
      <c r="F2923" s="128">
        <v>27666.666666666664</v>
      </c>
      <c r="G2923" s="128">
        <v>28000</v>
      </c>
      <c r="H2923" s="128">
        <v>2171.393712135317</v>
      </c>
      <c r="I2923" s="128">
        <v>-0.0001</v>
      </c>
      <c r="J2923" s="128">
        <v>-0.0001</v>
      </c>
    </row>
    <row r="2924" spans="1:8" ht="12.75">
      <c r="A2924" s="127">
        <v>38392.95226851852</v>
      </c>
      <c r="C2924" s="150" t="s">
        <v>1265</v>
      </c>
      <c r="D2924" s="128">
        <v>380.57847738452523</v>
      </c>
      <c r="F2924" s="128">
        <v>57.73502691896257</v>
      </c>
      <c r="G2924" s="128">
        <v>360.5551275463989</v>
      </c>
      <c r="H2924" s="128">
        <v>380.57847738452523</v>
      </c>
    </row>
    <row r="2926" spans="3:8" ht="12.75">
      <c r="C2926" s="150" t="s">
        <v>1266</v>
      </c>
      <c r="D2926" s="128">
        <v>1.2657347813417665</v>
      </c>
      <c r="F2926" s="128">
        <v>0.20868082018902137</v>
      </c>
      <c r="G2926" s="128">
        <v>1.287696884094282</v>
      </c>
      <c r="H2926" s="128">
        <v>17.526921776441444</v>
      </c>
    </row>
    <row r="2927" spans="1:10" ht="12.75">
      <c r="A2927" s="144" t="s">
        <v>1255</v>
      </c>
      <c r="C2927" s="145" t="s">
        <v>1256</v>
      </c>
      <c r="D2927" s="145" t="s">
        <v>1257</v>
      </c>
      <c r="F2927" s="145" t="s">
        <v>1258</v>
      </c>
      <c r="G2927" s="145" t="s">
        <v>1259</v>
      </c>
      <c r="H2927" s="145" t="s">
        <v>1260</v>
      </c>
      <c r="I2927" s="146" t="s">
        <v>1261</v>
      </c>
      <c r="J2927" s="145" t="s">
        <v>1262</v>
      </c>
    </row>
    <row r="2928" spans="1:8" ht="12.75">
      <c r="A2928" s="147" t="s">
        <v>1192</v>
      </c>
      <c r="C2928" s="148">
        <v>393.36599999992177</v>
      </c>
      <c r="D2928" s="128">
        <v>271606.465154171</v>
      </c>
      <c r="F2928" s="128">
        <v>8400</v>
      </c>
      <c r="G2928" s="128">
        <v>8100</v>
      </c>
      <c r="H2928" s="149" t="s">
        <v>296</v>
      </c>
    </row>
    <row r="2930" spans="4:8" ht="12.75">
      <c r="D2930" s="128">
        <v>272458.9841542244</v>
      </c>
      <c r="F2930" s="128">
        <v>8300</v>
      </c>
      <c r="G2930" s="128">
        <v>8200</v>
      </c>
      <c r="H2930" s="149" t="s">
        <v>297</v>
      </c>
    </row>
    <row r="2932" spans="4:8" ht="12.75">
      <c r="D2932" s="128">
        <v>265325.02432632446</v>
      </c>
      <c r="F2932" s="128">
        <v>8400</v>
      </c>
      <c r="G2932" s="128">
        <v>8100</v>
      </c>
      <c r="H2932" s="149" t="s">
        <v>298</v>
      </c>
    </row>
    <row r="2934" spans="1:10" ht="12.75">
      <c r="A2934" s="144" t="s">
        <v>1263</v>
      </c>
      <c r="C2934" s="150" t="s">
        <v>1264</v>
      </c>
      <c r="D2934" s="128">
        <v>269796.8245449066</v>
      </c>
      <c r="F2934" s="128">
        <v>8366.666666666666</v>
      </c>
      <c r="G2934" s="128">
        <v>8133.333333333334</v>
      </c>
      <c r="H2934" s="128">
        <v>261546.82454490662</v>
      </c>
      <c r="I2934" s="128">
        <v>-0.0001</v>
      </c>
      <c r="J2934" s="128">
        <v>-0.0001</v>
      </c>
    </row>
    <row r="2935" spans="1:8" ht="12.75">
      <c r="A2935" s="127">
        <v>38392.95274305555</v>
      </c>
      <c r="C2935" s="150" t="s">
        <v>1265</v>
      </c>
      <c r="D2935" s="128">
        <v>3896.080730368928</v>
      </c>
      <c r="F2935" s="128">
        <v>57.73502691896257</v>
      </c>
      <c r="G2935" s="128">
        <v>57.73502691896257</v>
      </c>
      <c r="H2935" s="128">
        <v>3896.080730368928</v>
      </c>
    </row>
    <row r="2937" spans="3:8" ht="12.75">
      <c r="C2937" s="150" t="s">
        <v>1266</v>
      </c>
      <c r="D2937" s="128">
        <v>1.4440795353840203</v>
      </c>
      <c r="F2937" s="128">
        <v>0.6900600826967637</v>
      </c>
      <c r="G2937" s="128">
        <v>0.7098568883479003</v>
      </c>
      <c r="H2937" s="128">
        <v>1.4896302935996784</v>
      </c>
    </row>
    <row r="2938" spans="1:10" ht="12.75">
      <c r="A2938" s="144" t="s">
        <v>1255</v>
      </c>
      <c r="C2938" s="145" t="s">
        <v>1256</v>
      </c>
      <c r="D2938" s="145" t="s">
        <v>1257</v>
      </c>
      <c r="F2938" s="145" t="s">
        <v>1258</v>
      </c>
      <c r="G2938" s="145" t="s">
        <v>1259</v>
      </c>
      <c r="H2938" s="145" t="s">
        <v>1260</v>
      </c>
      <c r="I2938" s="146" t="s">
        <v>1261</v>
      </c>
      <c r="J2938" s="145" t="s">
        <v>1262</v>
      </c>
    </row>
    <row r="2939" spans="1:8" ht="12.75">
      <c r="A2939" s="147" t="s">
        <v>1186</v>
      </c>
      <c r="C2939" s="148">
        <v>396.15199999976903</v>
      </c>
      <c r="D2939" s="128">
        <v>312833.13119506836</v>
      </c>
      <c r="F2939" s="128">
        <v>72300</v>
      </c>
      <c r="G2939" s="128">
        <v>71200</v>
      </c>
      <c r="H2939" s="149" t="s">
        <v>299</v>
      </c>
    </row>
    <row r="2941" spans="4:8" ht="12.75">
      <c r="D2941" s="128">
        <v>320473.1490421295</v>
      </c>
      <c r="F2941" s="128">
        <v>72200</v>
      </c>
      <c r="G2941" s="128">
        <v>71900</v>
      </c>
      <c r="H2941" s="149" t="s">
        <v>300</v>
      </c>
    </row>
    <row r="2943" spans="4:8" ht="12.75">
      <c r="D2943" s="128">
        <v>320554.45467948914</v>
      </c>
      <c r="F2943" s="128">
        <v>72300</v>
      </c>
      <c r="G2943" s="128">
        <v>72200</v>
      </c>
      <c r="H2943" s="149" t="s">
        <v>301</v>
      </c>
    </row>
    <row r="2945" spans="1:10" ht="12.75">
      <c r="A2945" s="144" t="s">
        <v>1263</v>
      </c>
      <c r="C2945" s="150" t="s">
        <v>1264</v>
      </c>
      <c r="D2945" s="128">
        <v>317953.5783055623</v>
      </c>
      <c r="F2945" s="128">
        <v>72266.66666666667</v>
      </c>
      <c r="G2945" s="128">
        <v>71766.66666666667</v>
      </c>
      <c r="H2945" s="128">
        <v>245934.23625245094</v>
      </c>
      <c r="I2945" s="128">
        <v>-0.0001</v>
      </c>
      <c r="J2945" s="128">
        <v>-0.0001</v>
      </c>
    </row>
    <row r="2946" spans="1:8" ht="12.75">
      <c r="A2946" s="127">
        <v>38392.953206018516</v>
      </c>
      <c r="C2946" s="150" t="s">
        <v>1265</v>
      </c>
      <c r="D2946" s="128">
        <v>4434.623615393794</v>
      </c>
      <c r="F2946" s="128">
        <v>57.73502691896257</v>
      </c>
      <c r="G2946" s="128">
        <v>513.1601439446883</v>
      </c>
      <c r="H2946" s="128">
        <v>4434.623615393794</v>
      </c>
    </row>
    <row r="2948" spans="3:8" ht="12.75">
      <c r="C2948" s="150" t="s">
        <v>1266</v>
      </c>
      <c r="D2948" s="128">
        <v>1.394739332397762</v>
      </c>
      <c r="F2948" s="128">
        <v>0.0798916424155386</v>
      </c>
      <c r="G2948" s="128">
        <v>0.715039680368818</v>
      </c>
      <c r="H2948" s="128">
        <v>1.8031745734016726</v>
      </c>
    </row>
    <row r="2949" spans="1:10" ht="12.75">
      <c r="A2949" s="144" t="s">
        <v>1255</v>
      </c>
      <c r="C2949" s="145" t="s">
        <v>1256</v>
      </c>
      <c r="D2949" s="145" t="s">
        <v>1257</v>
      </c>
      <c r="F2949" s="145" t="s">
        <v>1258</v>
      </c>
      <c r="G2949" s="145" t="s">
        <v>1259</v>
      </c>
      <c r="H2949" s="145" t="s">
        <v>1260</v>
      </c>
      <c r="I2949" s="146" t="s">
        <v>1261</v>
      </c>
      <c r="J2949" s="145" t="s">
        <v>1262</v>
      </c>
    </row>
    <row r="2950" spans="1:8" ht="12.75">
      <c r="A2950" s="147" t="s">
        <v>1193</v>
      </c>
      <c r="C2950" s="148">
        <v>589.5920000001788</v>
      </c>
      <c r="D2950" s="128">
        <v>14692.603452563286</v>
      </c>
      <c r="F2950" s="128">
        <v>2000</v>
      </c>
      <c r="G2950" s="128">
        <v>2040</v>
      </c>
      <c r="H2950" s="149" t="s">
        <v>302</v>
      </c>
    </row>
    <row r="2952" spans="4:8" ht="12.75">
      <c r="D2952" s="128">
        <v>14498.341071724892</v>
      </c>
      <c r="F2952" s="128">
        <v>1960</v>
      </c>
      <c r="G2952" s="128">
        <v>2029.9999999981374</v>
      </c>
      <c r="H2952" s="149" t="s">
        <v>303</v>
      </c>
    </row>
    <row r="2954" spans="4:8" ht="12.75">
      <c r="D2954" s="128">
        <v>14529.398474499583</v>
      </c>
      <c r="F2954" s="128">
        <v>1979.9999999981374</v>
      </c>
      <c r="G2954" s="128">
        <v>2029.9999999981374</v>
      </c>
      <c r="H2954" s="149" t="s">
        <v>304</v>
      </c>
    </row>
    <row r="2956" spans="1:10" ht="12.75">
      <c r="A2956" s="144" t="s">
        <v>1263</v>
      </c>
      <c r="C2956" s="150" t="s">
        <v>1264</v>
      </c>
      <c r="D2956" s="128">
        <v>14573.447666262586</v>
      </c>
      <c r="F2956" s="128">
        <v>1979.9999999993793</v>
      </c>
      <c r="G2956" s="128">
        <v>2033.3333333320916</v>
      </c>
      <c r="H2956" s="128">
        <v>12561.44766626358</v>
      </c>
      <c r="I2956" s="128">
        <v>-0.0001</v>
      </c>
      <c r="J2956" s="128">
        <v>-0.0001</v>
      </c>
    </row>
    <row r="2957" spans="1:8" ht="12.75">
      <c r="A2957" s="127">
        <v>38392.95369212963</v>
      </c>
      <c r="C2957" s="150" t="s">
        <v>1265</v>
      </c>
      <c r="D2957" s="128">
        <v>104.3538050263827</v>
      </c>
      <c r="F2957" s="128">
        <v>19.99999999998013</v>
      </c>
      <c r="G2957" s="128">
        <v>5.77350269292864</v>
      </c>
      <c r="H2957" s="128">
        <v>104.3538050263827</v>
      </c>
    </row>
    <row r="2959" spans="3:8" ht="12.75">
      <c r="C2959" s="150" t="s">
        <v>1266</v>
      </c>
      <c r="D2959" s="128">
        <v>0.716054343598879</v>
      </c>
      <c r="F2959" s="128">
        <v>1.0101010101003232</v>
      </c>
      <c r="G2959" s="128">
        <v>0.28394275539010655</v>
      </c>
      <c r="H2959" s="128">
        <v>0.8307466448046976</v>
      </c>
    </row>
    <row r="2960" spans="1:10" ht="12.75">
      <c r="A2960" s="144" t="s">
        <v>1255</v>
      </c>
      <c r="C2960" s="145" t="s">
        <v>1256</v>
      </c>
      <c r="D2960" s="145" t="s">
        <v>1257</v>
      </c>
      <c r="F2960" s="145" t="s">
        <v>1258</v>
      </c>
      <c r="G2960" s="145" t="s">
        <v>1259</v>
      </c>
      <c r="H2960" s="145" t="s">
        <v>1260</v>
      </c>
      <c r="I2960" s="146" t="s">
        <v>1261</v>
      </c>
      <c r="J2960" s="145" t="s">
        <v>1262</v>
      </c>
    </row>
    <row r="2961" spans="1:8" ht="12.75">
      <c r="A2961" s="147" t="s">
        <v>1194</v>
      </c>
      <c r="C2961" s="148">
        <v>766.4900000002235</v>
      </c>
      <c r="D2961" s="128">
        <v>1886.1597074884921</v>
      </c>
      <c r="F2961" s="128">
        <v>1641</v>
      </c>
      <c r="G2961" s="128">
        <v>1699</v>
      </c>
      <c r="H2961" s="149" t="s">
        <v>305</v>
      </c>
    </row>
    <row r="2963" spans="4:8" ht="12.75">
      <c r="D2963" s="128">
        <v>1947.5111434422433</v>
      </c>
      <c r="F2963" s="128">
        <v>1573</v>
      </c>
      <c r="G2963" s="128">
        <v>1688</v>
      </c>
      <c r="H2963" s="149" t="s">
        <v>306</v>
      </c>
    </row>
    <row r="2965" spans="4:8" ht="12.75">
      <c r="D2965" s="128">
        <v>1898.0502327419817</v>
      </c>
      <c r="F2965" s="128">
        <v>1726.9999999981374</v>
      </c>
      <c r="G2965" s="128">
        <v>1646</v>
      </c>
      <c r="H2965" s="149" t="s">
        <v>307</v>
      </c>
    </row>
    <row r="2967" spans="1:10" ht="12.75">
      <c r="A2967" s="144" t="s">
        <v>1263</v>
      </c>
      <c r="C2967" s="150" t="s">
        <v>1264</v>
      </c>
      <c r="D2967" s="128">
        <v>1910.5736945575723</v>
      </c>
      <c r="F2967" s="128">
        <v>1646.9999999993793</v>
      </c>
      <c r="G2967" s="128">
        <v>1677.6666666666665</v>
      </c>
      <c r="H2967" s="128">
        <v>247.64198724079756</v>
      </c>
      <c r="I2967" s="128">
        <v>-0.0001</v>
      </c>
      <c r="J2967" s="128">
        <v>-0.0001</v>
      </c>
    </row>
    <row r="2968" spans="1:8" ht="12.75">
      <c r="A2968" s="127">
        <v>38392.954201388886</v>
      </c>
      <c r="C2968" s="150" t="s">
        <v>1265</v>
      </c>
      <c r="D2968" s="128">
        <v>32.53655629106584</v>
      </c>
      <c r="F2968" s="128">
        <v>77.17512552533611</v>
      </c>
      <c r="G2968" s="128">
        <v>27.970222261064237</v>
      </c>
      <c r="H2968" s="128">
        <v>32.53655629106584</v>
      </c>
    </row>
    <row r="2970" spans="3:8" ht="12.75">
      <c r="C2970" s="150" t="s">
        <v>1266</v>
      </c>
      <c r="D2970" s="128">
        <v>1.7029731113617301</v>
      </c>
      <c r="F2970" s="128">
        <v>4.685799971181859</v>
      </c>
      <c r="G2970" s="128">
        <v>1.6672097513052406</v>
      </c>
      <c r="H2970" s="128">
        <v>13.138545952398834</v>
      </c>
    </row>
    <row r="2971" spans="1:16" ht="12.75">
      <c r="A2971" s="138" t="s">
        <v>1140</v>
      </c>
      <c r="B2971" s="133" t="s">
        <v>308</v>
      </c>
      <c r="D2971" s="138" t="s">
        <v>1141</v>
      </c>
      <c r="E2971" s="133" t="s">
        <v>1142</v>
      </c>
      <c r="F2971" s="134" t="s">
        <v>1021</v>
      </c>
      <c r="G2971" s="139" t="s">
        <v>1144</v>
      </c>
      <c r="H2971" s="140">
        <v>2</v>
      </c>
      <c r="I2971" s="141" t="s">
        <v>1145</v>
      </c>
      <c r="J2971" s="140">
        <v>11</v>
      </c>
      <c r="K2971" s="139" t="s">
        <v>1146</v>
      </c>
      <c r="L2971" s="142">
        <v>1</v>
      </c>
      <c r="M2971" s="139" t="s">
        <v>1147</v>
      </c>
      <c r="N2971" s="143">
        <v>1</v>
      </c>
      <c r="O2971" s="139" t="s">
        <v>1148</v>
      </c>
      <c r="P2971" s="143">
        <v>1</v>
      </c>
    </row>
    <row r="2973" spans="1:10" ht="12.75">
      <c r="A2973" s="144" t="s">
        <v>1255</v>
      </c>
      <c r="C2973" s="145" t="s">
        <v>1256</v>
      </c>
      <c r="D2973" s="145" t="s">
        <v>1257</v>
      </c>
      <c r="F2973" s="145" t="s">
        <v>1258</v>
      </c>
      <c r="G2973" s="145" t="s">
        <v>1259</v>
      </c>
      <c r="H2973" s="145" t="s">
        <v>1260</v>
      </c>
      <c r="I2973" s="146" t="s">
        <v>1261</v>
      </c>
      <c r="J2973" s="145" t="s">
        <v>1262</v>
      </c>
    </row>
    <row r="2974" spans="1:8" ht="12.75">
      <c r="A2974" s="147" t="s">
        <v>1171</v>
      </c>
      <c r="C2974" s="148">
        <v>178.2290000000503</v>
      </c>
      <c r="D2974" s="128">
        <v>235</v>
      </c>
      <c r="F2974" s="128">
        <v>260</v>
      </c>
      <c r="G2974" s="128">
        <v>198</v>
      </c>
      <c r="H2974" s="149" t="s">
        <v>309</v>
      </c>
    </row>
    <row r="2976" spans="4:8" ht="12.75">
      <c r="D2976" s="128">
        <v>228.5</v>
      </c>
      <c r="F2976" s="128">
        <v>241.99999999976717</v>
      </c>
      <c r="G2976" s="128">
        <v>218</v>
      </c>
      <c r="H2976" s="149" t="s">
        <v>310</v>
      </c>
    </row>
    <row r="2978" spans="4:8" ht="12.75">
      <c r="D2978" s="128">
        <v>234.7855147528462</v>
      </c>
      <c r="F2978" s="128">
        <v>218.99999999976717</v>
      </c>
      <c r="G2978" s="128">
        <v>212</v>
      </c>
      <c r="H2978" s="149" t="s">
        <v>311</v>
      </c>
    </row>
    <row r="2980" spans="1:8" ht="12.75">
      <c r="A2980" s="144" t="s">
        <v>1263</v>
      </c>
      <c r="C2980" s="150" t="s">
        <v>1264</v>
      </c>
      <c r="D2980" s="128">
        <v>232.76183825094876</v>
      </c>
      <c r="F2980" s="128">
        <v>240.33333333317813</v>
      </c>
      <c r="G2980" s="128">
        <v>209.33333333333331</v>
      </c>
      <c r="H2980" s="128">
        <v>12.056065439087618</v>
      </c>
    </row>
    <row r="2981" spans="1:8" ht="12.75">
      <c r="A2981" s="127">
        <v>38392.956458333334</v>
      </c>
      <c r="C2981" s="150" t="s">
        <v>1265</v>
      </c>
      <c r="D2981" s="128">
        <v>3.692417898647857</v>
      </c>
      <c r="F2981" s="128">
        <v>20.55075018917595</v>
      </c>
      <c r="G2981" s="128">
        <v>10.26320287889377</v>
      </c>
      <c r="H2981" s="128">
        <v>3.692417898647857</v>
      </c>
    </row>
    <row r="2983" spans="3:8" ht="12.75">
      <c r="C2983" s="150" t="s">
        <v>1266</v>
      </c>
      <c r="D2983" s="128">
        <v>1.5863502051684824</v>
      </c>
      <c r="F2983" s="128">
        <v>8.550936278442117</v>
      </c>
      <c r="G2983" s="128">
        <v>4.902803923038426</v>
      </c>
      <c r="H2983" s="128">
        <v>30.627055877421427</v>
      </c>
    </row>
    <row r="2984" spans="1:10" ht="12.75">
      <c r="A2984" s="144" t="s">
        <v>1255</v>
      </c>
      <c r="C2984" s="145" t="s">
        <v>1256</v>
      </c>
      <c r="D2984" s="145" t="s">
        <v>1257</v>
      </c>
      <c r="F2984" s="145" t="s">
        <v>1258</v>
      </c>
      <c r="G2984" s="145" t="s">
        <v>1259</v>
      </c>
      <c r="H2984" s="145" t="s">
        <v>1260</v>
      </c>
      <c r="I2984" s="146" t="s">
        <v>1261</v>
      </c>
      <c r="J2984" s="145" t="s">
        <v>1262</v>
      </c>
    </row>
    <row r="2985" spans="1:8" ht="12.75">
      <c r="A2985" s="147" t="s">
        <v>1187</v>
      </c>
      <c r="C2985" s="148">
        <v>251.61100000003353</v>
      </c>
      <c r="D2985" s="128">
        <v>5066849.888877869</v>
      </c>
      <c r="F2985" s="128">
        <v>35900</v>
      </c>
      <c r="G2985" s="128">
        <v>27500</v>
      </c>
      <c r="H2985" s="149" t="s">
        <v>312</v>
      </c>
    </row>
    <row r="2987" spans="4:8" ht="12.75">
      <c r="D2987" s="128">
        <v>5195646.720031738</v>
      </c>
      <c r="F2987" s="128">
        <v>33500</v>
      </c>
      <c r="G2987" s="128">
        <v>27100</v>
      </c>
      <c r="H2987" s="149" t="s">
        <v>313</v>
      </c>
    </row>
    <row r="2989" spans="4:8" ht="12.75">
      <c r="D2989" s="128">
        <v>5277597.66381073</v>
      </c>
      <c r="F2989" s="128">
        <v>32900</v>
      </c>
      <c r="G2989" s="128">
        <v>26800</v>
      </c>
      <c r="H2989" s="149" t="s">
        <v>314</v>
      </c>
    </row>
    <row r="2991" spans="1:10" ht="12.75">
      <c r="A2991" s="144" t="s">
        <v>1263</v>
      </c>
      <c r="C2991" s="150" t="s">
        <v>1264</v>
      </c>
      <c r="D2991" s="128">
        <v>5180031.424240112</v>
      </c>
      <c r="F2991" s="128">
        <v>34100</v>
      </c>
      <c r="G2991" s="128">
        <v>27133.333333333336</v>
      </c>
      <c r="H2991" s="128">
        <v>5149449.094922843</v>
      </c>
      <c r="I2991" s="128">
        <v>-0.0001</v>
      </c>
      <c r="J2991" s="128">
        <v>-0.0001</v>
      </c>
    </row>
    <row r="2992" spans="1:8" ht="12.75">
      <c r="A2992" s="127">
        <v>38392.956967592596</v>
      </c>
      <c r="C2992" s="150" t="s">
        <v>1265</v>
      </c>
      <c r="D2992" s="128">
        <v>106238.10171863955</v>
      </c>
      <c r="F2992" s="128">
        <v>1587.4507866387544</v>
      </c>
      <c r="G2992" s="128">
        <v>351.1884584284246</v>
      </c>
      <c r="H2992" s="128">
        <v>106238.10171863955</v>
      </c>
    </row>
    <row r="2994" spans="3:8" ht="12.75">
      <c r="C2994" s="150" t="s">
        <v>1266</v>
      </c>
      <c r="D2994" s="128">
        <v>2.050916162815059</v>
      </c>
      <c r="F2994" s="128">
        <v>4.655280899233884</v>
      </c>
      <c r="G2994" s="128">
        <v>1.294306357844317</v>
      </c>
      <c r="H2994" s="128">
        <v>2.063096454791372</v>
      </c>
    </row>
    <row r="2995" spans="1:10" ht="12.75">
      <c r="A2995" s="144" t="s">
        <v>1255</v>
      </c>
      <c r="C2995" s="145" t="s">
        <v>1256</v>
      </c>
      <c r="D2995" s="145" t="s">
        <v>1257</v>
      </c>
      <c r="F2995" s="145" t="s">
        <v>1258</v>
      </c>
      <c r="G2995" s="145" t="s">
        <v>1259</v>
      </c>
      <c r="H2995" s="145" t="s">
        <v>1260</v>
      </c>
      <c r="I2995" s="146" t="s">
        <v>1261</v>
      </c>
      <c r="J2995" s="145" t="s">
        <v>1262</v>
      </c>
    </row>
    <row r="2996" spans="1:8" ht="12.75">
      <c r="A2996" s="147" t="s">
        <v>1190</v>
      </c>
      <c r="C2996" s="148">
        <v>257.6099999998696</v>
      </c>
      <c r="D2996" s="128">
        <v>395612.0992484093</v>
      </c>
      <c r="F2996" s="128">
        <v>13277.499999985099</v>
      </c>
      <c r="G2996" s="128">
        <v>10717.5</v>
      </c>
      <c r="H2996" s="149" t="s">
        <v>315</v>
      </c>
    </row>
    <row r="2998" spans="4:8" ht="12.75">
      <c r="D2998" s="128">
        <v>411284.62370729446</v>
      </c>
      <c r="F2998" s="128">
        <v>12982.5</v>
      </c>
      <c r="G2998" s="128">
        <v>10652.5</v>
      </c>
      <c r="H2998" s="149" t="s">
        <v>316</v>
      </c>
    </row>
    <row r="3000" spans="4:8" ht="12.75">
      <c r="D3000" s="128">
        <v>409752.8813176155</v>
      </c>
      <c r="F3000" s="128">
        <v>13135.000000014901</v>
      </c>
      <c r="G3000" s="128">
        <v>10470</v>
      </c>
      <c r="H3000" s="149" t="s">
        <v>317</v>
      </c>
    </row>
    <row r="3002" spans="1:10" ht="12.75">
      <c r="A3002" s="144" t="s">
        <v>1263</v>
      </c>
      <c r="C3002" s="150" t="s">
        <v>1264</v>
      </c>
      <c r="D3002" s="128">
        <v>405549.8680911064</v>
      </c>
      <c r="F3002" s="128">
        <v>13131.666666666668</v>
      </c>
      <c r="G3002" s="128">
        <v>10613.333333333332</v>
      </c>
      <c r="H3002" s="128">
        <v>393677.3680911064</v>
      </c>
      <c r="I3002" s="128">
        <v>-0.0001</v>
      </c>
      <c r="J3002" s="128">
        <v>-0.0001</v>
      </c>
    </row>
    <row r="3003" spans="1:8" ht="12.75">
      <c r="A3003" s="127">
        <v>38392.95761574074</v>
      </c>
      <c r="C3003" s="150" t="s">
        <v>1265</v>
      </c>
      <c r="D3003" s="128">
        <v>8640.370123160717</v>
      </c>
      <c r="F3003" s="128">
        <v>147.52824587582236</v>
      </c>
      <c r="G3003" s="128">
        <v>128.3143925416527</v>
      </c>
      <c r="H3003" s="128">
        <v>8640.370123160717</v>
      </c>
    </row>
    <row r="3005" spans="3:8" ht="12.75">
      <c r="C3005" s="150" t="s">
        <v>1266</v>
      </c>
      <c r="D3005" s="128">
        <v>2.130532100486263</v>
      </c>
      <c r="F3005" s="128">
        <v>1.1234540871366088</v>
      </c>
      <c r="G3005" s="128">
        <v>1.208992392038185</v>
      </c>
      <c r="H3005" s="128">
        <v>2.194784568149503</v>
      </c>
    </row>
    <row r="3006" spans="1:10" ht="12.75">
      <c r="A3006" s="144" t="s">
        <v>1255</v>
      </c>
      <c r="C3006" s="145" t="s">
        <v>1256</v>
      </c>
      <c r="D3006" s="145" t="s">
        <v>1257</v>
      </c>
      <c r="F3006" s="145" t="s">
        <v>1258</v>
      </c>
      <c r="G3006" s="145" t="s">
        <v>1259</v>
      </c>
      <c r="H3006" s="145" t="s">
        <v>1260</v>
      </c>
      <c r="I3006" s="146" t="s">
        <v>1261</v>
      </c>
      <c r="J3006" s="145" t="s">
        <v>1262</v>
      </c>
    </row>
    <row r="3007" spans="1:8" ht="12.75">
      <c r="A3007" s="147" t="s">
        <v>1189</v>
      </c>
      <c r="C3007" s="148">
        <v>259.9399999999441</v>
      </c>
      <c r="D3007" s="128">
        <v>2907719.207698822</v>
      </c>
      <c r="F3007" s="128">
        <v>23700</v>
      </c>
      <c r="G3007" s="128">
        <v>21600</v>
      </c>
      <c r="H3007" s="149" t="s">
        <v>318</v>
      </c>
    </row>
    <row r="3009" spans="4:8" ht="12.75">
      <c r="D3009" s="128">
        <v>2802618.5763015747</v>
      </c>
      <c r="F3009" s="128">
        <v>24025</v>
      </c>
      <c r="G3009" s="128">
        <v>21475</v>
      </c>
      <c r="H3009" s="149" t="s">
        <v>319</v>
      </c>
    </row>
    <row r="3011" spans="4:8" ht="12.75">
      <c r="D3011" s="128">
        <v>2889358.824092865</v>
      </c>
      <c r="F3011" s="128">
        <v>23700</v>
      </c>
      <c r="G3011" s="128">
        <v>21675</v>
      </c>
      <c r="H3011" s="149" t="s">
        <v>320</v>
      </c>
    </row>
    <row r="3013" spans="1:10" ht="12.75">
      <c r="A3013" s="144" t="s">
        <v>1263</v>
      </c>
      <c r="C3013" s="150" t="s">
        <v>1264</v>
      </c>
      <c r="D3013" s="128">
        <v>2866565.536031087</v>
      </c>
      <c r="F3013" s="128">
        <v>23808.333333333336</v>
      </c>
      <c r="G3013" s="128">
        <v>21583.333333333336</v>
      </c>
      <c r="H3013" s="128">
        <v>2843991.4479807727</v>
      </c>
      <c r="I3013" s="128">
        <v>-0.0001</v>
      </c>
      <c r="J3013" s="128">
        <v>-0.0001</v>
      </c>
    </row>
    <row r="3014" spans="1:8" ht="12.75">
      <c r="A3014" s="127">
        <v>38392.958287037036</v>
      </c>
      <c r="C3014" s="150" t="s">
        <v>1265</v>
      </c>
      <c r="D3014" s="128">
        <v>56135.42700937617</v>
      </c>
      <c r="F3014" s="128">
        <v>187.6388374866284</v>
      </c>
      <c r="G3014" s="128">
        <v>101.03629710818451</v>
      </c>
      <c r="H3014" s="128">
        <v>56135.42700937617</v>
      </c>
    </row>
    <row r="3016" spans="3:8" ht="12.75">
      <c r="C3016" s="150" t="s">
        <v>1266</v>
      </c>
      <c r="D3016" s="128">
        <v>1.9582816546067416</v>
      </c>
      <c r="F3016" s="128">
        <v>0.788122523570018</v>
      </c>
      <c r="G3016" s="128">
        <v>0.4681218398834804</v>
      </c>
      <c r="H3016" s="128">
        <v>1.97382545046794</v>
      </c>
    </row>
    <row r="3017" spans="1:10" ht="12.75">
      <c r="A3017" s="144" t="s">
        <v>1255</v>
      </c>
      <c r="C3017" s="145" t="s">
        <v>1256</v>
      </c>
      <c r="D3017" s="145" t="s">
        <v>1257</v>
      </c>
      <c r="F3017" s="145" t="s">
        <v>1258</v>
      </c>
      <c r="G3017" s="145" t="s">
        <v>1259</v>
      </c>
      <c r="H3017" s="145" t="s">
        <v>1260</v>
      </c>
      <c r="I3017" s="146" t="s">
        <v>1261</v>
      </c>
      <c r="J3017" s="145" t="s">
        <v>1262</v>
      </c>
    </row>
    <row r="3018" spans="1:8" ht="12.75">
      <c r="A3018" s="147" t="s">
        <v>1191</v>
      </c>
      <c r="C3018" s="148">
        <v>285.2129999999888</v>
      </c>
      <c r="D3018" s="128">
        <v>1365121.846977234</v>
      </c>
      <c r="F3018" s="128">
        <v>14250</v>
      </c>
      <c r="G3018" s="128">
        <v>13050</v>
      </c>
      <c r="H3018" s="149" t="s">
        <v>321</v>
      </c>
    </row>
    <row r="3020" spans="4:8" ht="12.75">
      <c r="D3020" s="128">
        <v>1302564.1456069946</v>
      </c>
      <c r="F3020" s="128">
        <v>14825</v>
      </c>
      <c r="G3020" s="128">
        <v>13025</v>
      </c>
      <c r="H3020" s="149" t="s">
        <v>322</v>
      </c>
    </row>
    <row r="3022" spans="4:8" ht="12.75">
      <c r="D3022" s="128">
        <v>1352722.111606598</v>
      </c>
      <c r="F3022" s="128">
        <v>14075</v>
      </c>
      <c r="G3022" s="128">
        <v>12850</v>
      </c>
      <c r="H3022" s="149" t="s">
        <v>323</v>
      </c>
    </row>
    <row r="3024" spans="1:10" ht="12.75">
      <c r="A3024" s="144" t="s">
        <v>1263</v>
      </c>
      <c r="C3024" s="150" t="s">
        <v>1264</v>
      </c>
      <c r="D3024" s="128">
        <v>1340136.0347302754</v>
      </c>
      <c r="F3024" s="128">
        <v>14383.333333333332</v>
      </c>
      <c r="G3024" s="128">
        <v>12975</v>
      </c>
      <c r="H3024" s="128">
        <v>1326531.3060952004</v>
      </c>
      <c r="I3024" s="128">
        <v>-0.0001</v>
      </c>
      <c r="J3024" s="128">
        <v>-0.0001</v>
      </c>
    </row>
    <row r="3025" spans="1:8" ht="12.75">
      <c r="A3025" s="127">
        <v>38392.958969907406</v>
      </c>
      <c r="C3025" s="150" t="s">
        <v>1265</v>
      </c>
      <c r="D3025" s="128">
        <v>33123.60938265937</v>
      </c>
      <c r="F3025" s="128">
        <v>392.3752455664518</v>
      </c>
      <c r="G3025" s="128">
        <v>108.97247358851683</v>
      </c>
      <c r="H3025" s="128">
        <v>33123.60938265937</v>
      </c>
    </row>
    <row r="3027" spans="3:8" ht="12.75">
      <c r="C3027" s="150" t="s">
        <v>1266</v>
      </c>
      <c r="D3027" s="128">
        <v>2.4716602288308778</v>
      </c>
      <c r="F3027" s="128">
        <v>2.7279854848189014</v>
      </c>
      <c r="G3027" s="128">
        <v>0.8398649216841377</v>
      </c>
      <c r="H3027" s="128">
        <v>2.4970092473853924</v>
      </c>
    </row>
    <row r="3028" spans="1:10" ht="12.75">
      <c r="A3028" s="144" t="s">
        <v>1255</v>
      </c>
      <c r="C3028" s="145" t="s">
        <v>1256</v>
      </c>
      <c r="D3028" s="145" t="s">
        <v>1257</v>
      </c>
      <c r="F3028" s="145" t="s">
        <v>1258</v>
      </c>
      <c r="G3028" s="145" t="s">
        <v>1259</v>
      </c>
      <c r="H3028" s="145" t="s">
        <v>1260</v>
      </c>
      <c r="I3028" s="146" t="s">
        <v>1261</v>
      </c>
      <c r="J3028" s="145" t="s">
        <v>1262</v>
      </c>
    </row>
    <row r="3029" spans="1:8" ht="12.75">
      <c r="A3029" s="147" t="s">
        <v>1187</v>
      </c>
      <c r="C3029" s="148">
        <v>288.1579999998212</v>
      </c>
      <c r="D3029" s="128">
        <v>508834.9955124855</v>
      </c>
      <c r="F3029" s="128">
        <v>4790</v>
      </c>
      <c r="G3029" s="128">
        <v>4070</v>
      </c>
      <c r="H3029" s="149" t="s">
        <v>324</v>
      </c>
    </row>
    <row r="3031" spans="4:8" ht="12.75">
      <c r="D3031" s="128">
        <v>522708.84330129623</v>
      </c>
      <c r="F3031" s="128">
        <v>4790</v>
      </c>
      <c r="G3031" s="128">
        <v>4070</v>
      </c>
      <c r="H3031" s="149" t="s">
        <v>325</v>
      </c>
    </row>
    <row r="3033" spans="4:8" ht="12.75">
      <c r="D3033" s="128">
        <v>519089.9968419075</v>
      </c>
      <c r="F3033" s="128">
        <v>4790</v>
      </c>
      <c r="G3033" s="128">
        <v>4070</v>
      </c>
      <c r="H3033" s="149" t="s">
        <v>326</v>
      </c>
    </row>
    <row r="3035" spans="1:10" ht="12.75">
      <c r="A3035" s="144" t="s">
        <v>1263</v>
      </c>
      <c r="C3035" s="150" t="s">
        <v>1264</v>
      </c>
      <c r="D3035" s="128">
        <v>516877.9452185631</v>
      </c>
      <c r="F3035" s="128">
        <v>4790</v>
      </c>
      <c r="G3035" s="128">
        <v>4070</v>
      </c>
      <c r="H3035" s="128">
        <v>512453.520439802</v>
      </c>
      <c r="I3035" s="128">
        <v>-0.0001</v>
      </c>
      <c r="J3035" s="128">
        <v>-0.0001</v>
      </c>
    </row>
    <row r="3036" spans="1:8" ht="12.75">
      <c r="A3036" s="127">
        <v>38392.959386574075</v>
      </c>
      <c r="C3036" s="150" t="s">
        <v>1265</v>
      </c>
      <c r="D3036" s="128">
        <v>7196.581994603555</v>
      </c>
      <c r="H3036" s="128">
        <v>7196.581994603555</v>
      </c>
    </row>
    <row r="3038" spans="3:8" ht="12.75">
      <c r="C3038" s="150" t="s">
        <v>1266</v>
      </c>
      <c r="D3038" s="128">
        <v>1.3923174825268398</v>
      </c>
      <c r="F3038" s="128">
        <v>0</v>
      </c>
      <c r="G3038" s="128">
        <v>0</v>
      </c>
      <c r="H3038" s="128">
        <v>1.4043384829178749</v>
      </c>
    </row>
    <row r="3039" spans="1:10" ht="12.75">
      <c r="A3039" s="144" t="s">
        <v>1255</v>
      </c>
      <c r="C3039" s="145" t="s">
        <v>1256</v>
      </c>
      <c r="D3039" s="145" t="s">
        <v>1257</v>
      </c>
      <c r="F3039" s="145" t="s">
        <v>1258</v>
      </c>
      <c r="G3039" s="145" t="s">
        <v>1259</v>
      </c>
      <c r="H3039" s="145" t="s">
        <v>1260</v>
      </c>
      <c r="I3039" s="146" t="s">
        <v>1261</v>
      </c>
      <c r="J3039" s="145" t="s">
        <v>1262</v>
      </c>
    </row>
    <row r="3040" spans="1:8" ht="12.75">
      <c r="A3040" s="147" t="s">
        <v>1188</v>
      </c>
      <c r="C3040" s="148">
        <v>334.94100000010803</v>
      </c>
      <c r="D3040" s="128">
        <v>319988.300798893</v>
      </c>
      <c r="F3040" s="128">
        <v>29100</v>
      </c>
      <c r="G3040" s="128">
        <v>114400</v>
      </c>
      <c r="H3040" s="149" t="s">
        <v>327</v>
      </c>
    </row>
    <row r="3042" spans="4:8" ht="12.75">
      <c r="D3042" s="128">
        <v>314847.73003435135</v>
      </c>
      <c r="F3042" s="128">
        <v>29400</v>
      </c>
      <c r="G3042" s="128">
        <v>99300</v>
      </c>
      <c r="H3042" s="149" t="s">
        <v>328</v>
      </c>
    </row>
    <row r="3044" spans="4:8" ht="12.75">
      <c r="D3044" s="128">
        <v>309910.7482213974</v>
      </c>
      <c r="F3044" s="128">
        <v>29900</v>
      </c>
      <c r="G3044" s="128">
        <v>59400</v>
      </c>
      <c r="H3044" s="149" t="s">
        <v>329</v>
      </c>
    </row>
    <row r="3046" spans="1:10" ht="12.75">
      <c r="A3046" s="144" t="s">
        <v>1263</v>
      </c>
      <c r="C3046" s="150" t="s">
        <v>1264</v>
      </c>
      <c r="D3046" s="128">
        <v>314915.5930182139</v>
      </c>
      <c r="F3046" s="128">
        <v>29466.666666666664</v>
      </c>
      <c r="G3046" s="128">
        <v>91033.33333333334</v>
      </c>
      <c r="H3046" s="128">
        <v>243017.84527046618</v>
      </c>
      <c r="I3046" s="128">
        <v>-0.0001</v>
      </c>
      <c r="J3046" s="128">
        <v>-0.0001</v>
      </c>
    </row>
    <row r="3047" spans="1:8" ht="12.75">
      <c r="A3047" s="127">
        <v>38392.959861111114</v>
      </c>
      <c r="C3047" s="150" t="s">
        <v>1265</v>
      </c>
      <c r="D3047" s="128">
        <v>5039.11902285612</v>
      </c>
      <c r="F3047" s="128">
        <v>404.14518843273805</v>
      </c>
      <c r="G3047" s="128">
        <v>28416.603127983704</v>
      </c>
      <c r="H3047" s="128">
        <v>5039.11902285612</v>
      </c>
    </row>
    <row r="3049" spans="3:8" ht="12.75">
      <c r="C3049" s="150" t="s">
        <v>1266</v>
      </c>
      <c r="D3049" s="128">
        <v>1.6001490985442153</v>
      </c>
      <c r="F3049" s="128">
        <v>1.3715334449074825</v>
      </c>
      <c r="G3049" s="128">
        <v>31.215602117887634</v>
      </c>
      <c r="H3049" s="128">
        <v>2.073559255390419</v>
      </c>
    </row>
    <row r="3050" spans="1:10" ht="12.75">
      <c r="A3050" s="144" t="s">
        <v>1255</v>
      </c>
      <c r="C3050" s="145" t="s">
        <v>1256</v>
      </c>
      <c r="D3050" s="145" t="s">
        <v>1257</v>
      </c>
      <c r="F3050" s="145" t="s">
        <v>1258</v>
      </c>
      <c r="G3050" s="145" t="s">
        <v>1259</v>
      </c>
      <c r="H3050" s="145" t="s">
        <v>1260</v>
      </c>
      <c r="I3050" s="146" t="s">
        <v>1261</v>
      </c>
      <c r="J3050" s="145" t="s">
        <v>1262</v>
      </c>
    </row>
    <row r="3051" spans="1:8" ht="12.75">
      <c r="A3051" s="147" t="s">
        <v>1192</v>
      </c>
      <c r="C3051" s="148">
        <v>393.36599999992177</v>
      </c>
      <c r="D3051" s="128">
        <v>5028126.213630676</v>
      </c>
      <c r="F3051" s="128">
        <v>21600</v>
      </c>
      <c r="G3051" s="128">
        <v>15800</v>
      </c>
      <c r="H3051" s="149" t="s">
        <v>330</v>
      </c>
    </row>
    <row r="3053" spans="4:8" ht="12.75">
      <c r="D3053" s="128">
        <v>5121501.595161438</v>
      </c>
      <c r="F3053" s="128">
        <v>21800</v>
      </c>
      <c r="G3053" s="128">
        <v>15000</v>
      </c>
      <c r="H3053" s="149" t="s">
        <v>331</v>
      </c>
    </row>
    <row r="3055" spans="4:8" ht="12.75">
      <c r="D3055" s="128">
        <v>5114065.290138245</v>
      </c>
      <c r="F3055" s="128">
        <v>21300</v>
      </c>
      <c r="G3055" s="128">
        <v>14600</v>
      </c>
      <c r="H3055" s="149" t="s">
        <v>332</v>
      </c>
    </row>
    <row r="3057" spans="1:10" ht="12.75">
      <c r="A3057" s="144" t="s">
        <v>1263</v>
      </c>
      <c r="C3057" s="150" t="s">
        <v>1264</v>
      </c>
      <c r="D3057" s="128">
        <v>5087897.699643453</v>
      </c>
      <c r="F3057" s="128">
        <v>21566.666666666664</v>
      </c>
      <c r="G3057" s="128">
        <v>15133.333333333332</v>
      </c>
      <c r="H3057" s="128">
        <v>5069547.699643453</v>
      </c>
      <c r="I3057" s="128">
        <v>-0.0001</v>
      </c>
      <c r="J3057" s="128">
        <v>-0.0001</v>
      </c>
    </row>
    <row r="3058" spans="1:8" ht="12.75">
      <c r="A3058" s="127">
        <v>38392.960335648146</v>
      </c>
      <c r="C3058" s="150" t="s">
        <v>1265</v>
      </c>
      <c r="D3058" s="128">
        <v>51896.98992465748</v>
      </c>
      <c r="F3058" s="128">
        <v>251.66114784235833</v>
      </c>
      <c r="G3058" s="128">
        <v>611.0100926607788</v>
      </c>
      <c r="H3058" s="128">
        <v>51896.98992465748</v>
      </c>
    </row>
    <row r="3060" spans="3:8" ht="12.75">
      <c r="C3060" s="150" t="s">
        <v>1266</v>
      </c>
      <c r="D3060" s="128">
        <v>1.0200085180229606</v>
      </c>
      <c r="F3060" s="128">
        <v>1.1668986762396836</v>
      </c>
      <c r="G3060" s="128">
        <v>4.037511625511756</v>
      </c>
      <c r="H3060" s="128">
        <v>1.0237005942030581</v>
      </c>
    </row>
    <row r="3061" spans="1:10" ht="12.75">
      <c r="A3061" s="144" t="s">
        <v>1255</v>
      </c>
      <c r="C3061" s="145" t="s">
        <v>1256</v>
      </c>
      <c r="D3061" s="145" t="s">
        <v>1257</v>
      </c>
      <c r="F3061" s="145" t="s">
        <v>1258</v>
      </c>
      <c r="G3061" s="145" t="s">
        <v>1259</v>
      </c>
      <c r="H3061" s="145" t="s">
        <v>1260</v>
      </c>
      <c r="I3061" s="146" t="s">
        <v>1261</v>
      </c>
      <c r="J3061" s="145" t="s">
        <v>1262</v>
      </c>
    </row>
    <row r="3062" spans="1:8" ht="12.75">
      <c r="A3062" s="147" t="s">
        <v>1186</v>
      </c>
      <c r="C3062" s="148">
        <v>396.15199999976903</v>
      </c>
      <c r="D3062" s="128">
        <v>5275161.689834595</v>
      </c>
      <c r="F3062" s="128">
        <v>99700</v>
      </c>
      <c r="G3062" s="128">
        <v>94800</v>
      </c>
      <c r="H3062" s="149" t="s">
        <v>333</v>
      </c>
    </row>
    <row r="3064" spans="4:8" ht="12.75">
      <c r="D3064" s="128">
        <v>5330115.367919922</v>
      </c>
      <c r="F3064" s="128">
        <v>100200</v>
      </c>
      <c r="G3064" s="128">
        <v>95300</v>
      </c>
      <c r="H3064" s="149" t="s">
        <v>334</v>
      </c>
    </row>
    <row r="3066" spans="4:8" ht="12.75">
      <c r="D3066" s="128">
        <v>5153679.165626526</v>
      </c>
      <c r="F3066" s="128">
        <v>102700</v>
      </c>
      <c r="G3066" s="128">
        <v>93900</v>
      </c>
      <c r="H3066" s="149" t="s">
        <v>335</v>
      </c>
    </row>
    <row r="3068" spans="1:10" ht="12.75">
      <c r="A3068" s="144" t="s">
        <v>1263</v>
      </c>
      <c r="C3068" s="150" t="s">
        <v>1264</v>
      </c>
      <c r="D3068" s="128">
        <v>5252985.407793681</v>
      </c>
      <c r="F3068" s="128">
        <v>100866.66666666666</v>
      </c>
      <c r="G3068" s="128">
        <v>94666.66666666666</v>
      </c>
      <c r="H3068" s="128">
        <v>5155185.5663351</v>
      </c>
      <c r="I3068" s="128">
        <v>-0.0001</v>
      </c>
      <c r="J3068" s="128">
        <v>-0.0001</v>
      </c>
    </row>
    <row r="3069" spans="1:8" ht="12.75">
      <c r="A3069" s="127">
        <v>38392.960810185185</v>
      </c>
      <c r="C3069" s="150" t="s">
        <v>1265</v>
      </c>
      <c r="D3069" s="128">
        <v>90284.40609429737</v>
      </c>
      <c r="F3069" s="128">
        <v>1607.2751268321592</v>
      </c>
      <c r="G3069" s="128">
        <v>709.4598884597588</v>
      </c>
      <c r="H3069" s="128">
        <v>90284.40609429737</v>
      </c>
    </row>
    <row r="3071" spans="3:8" ht="12.75">
      <c r="C3071" s="150" t="s">
        <v>1266</v>
      </c>
      <c r="D3071" s="128">
        <v>1.7187256214408169</v>
      </c>
      <c r="F3071" s="128">
        <v>1.5934650960001582</v>
      </c>
      <c r="G3071" s="128">
        <v>0.7494294596405905</v>
      </c>
      <c r="H3071" s="128">
        <v>1.7513318372840254</v>
      </c>
    </row>
    <row r="3072" spans="1:10" ht="12.75">
      <c r="A3072" s="144" t="s">
        <v>1255</v>
      </c>
      <c r="C3072" s="145" t="s">
        <v>1256</v>
      </c>
      <c r="D3072" s="145" t="s">
        <v>1257</v>
      </c>
      <c r="F3072" s="145" t="s">
        <v>1258</v>
      </c>
      <c r="G3072" s="145" t="s">
        <v>1259</v>
      </c>
      <c r="H3072" s="145" t="s">
        <v>1260</v>
      </c>
      <c r="I3072" s="146" t="s">
        <v>1261</v>
      </c>
      <c r="J3072" s="145" t="s">
        <v>1262</v>
      </c>
    </row>
    <row r="3073" spans="1:8" ht="12.75">
      <c r="A3073" s="147" t="s">
        <v>1193</v>
      </c>
      <c r="C3073" s="148">
        <v>589.5920000001788</v>
      </c>
      <c r="D3073" s="128">
        <v>456407.14428949356</v>
      </c>
      <c r="F3073" s="128">
        <v>3990.0000000037253</v>
      </c>
      <c r="G3073" s="128">
        <v>4890</v>
      </c>
      <c r="H3073" s="149" t="s">
        <v>336</v>
      </c>
    </row>
    <row r="3075" spans="4:8" ht="12.75">
      <c r="D3075" s="128">
        <v>466805.96310949326</v>
      </c>
      <c r="F3075" s="128">
        <v>3940.0000000037253</v>
      </c>
      <c r="G3075" s="128">
        <v>5200</v>
      </c>
      <c r="H3075" s="149" t="s">
        <v>337</v>
      </c>
    </row>
    <row r="3077" spans="4:8" ht="12.75">
      <c r="D3077" s="128">
        <v>437163.0227160454</v>
      </c>
      <c r="F3077" s="128">
        <v>3840.0000000037253</v>
      </c>
      <c r="G3077" s="128">
        <v>4900</v>
      </c>
      <c r="H3077" s="149" t="s">
        <v>338</v>
      </c>
    </row>
    <row r="3079" spans="1:10" ht="12.75">
      <c r="A3079" s="144" t="s">
        <v>1263</v>
      </c>
      <c r="C3079" s="150" t="s">
        <v>1264</v>
      </c>
      <c r="D3079" s="128">
        <v>453458.710038344</v>
      </c>
      <c r="F3079" s="128">
        <v>3923.3333333370583</v>
      </c>
      <c r="G3079" s="128">
        <v>4996.666666666667</v>
      </c>
      <c r="H3079" s="128">
        <v>448891.37670500926</v>
      </c>
      <c r="I3079" s="128">
        <v>-0.0001</v>
      </c>
      <c r="J3079" s="128">
        <v>-0.0001</v>
      </c>
    </row>
    <row r="3080" spans="1:8" ht="12.75">
      <c r="A3080" s="127">
        <v>38392.96129629629</v>
      </c>
      <c r="C3080" s="150" t="s">
        <v>1265</v>
      </c>
      <c r="D3080" s="128">
        <v>15039.811408137528</v>
      </c>
      <c r="F3080" s="128">
        <v>76.37626158261814</v>
      </c>
      <c r="G3080" s="128">
        <v>176.16280348965083</v>
      </c>
      <c r="H3080" s="128">
        <v>15039.811408137528</v>
      </c>
    </row>
    <row r="3082" spans="3:8" ht="12.75">
      <c r="C3082" s="150" t="s">
        <v>1266</v>
      </c>
      <c r="D3082" s="128">
        <v>3.3166881736301366</v>
      </c>
      <c r="F3082" s="128">
        <v>1.94671864696378</v>
      </c>
      <c r="G3082" s="128">
        <v>3.525606474109089</v>
      </c>
      <c r="H3082" s="128">
        <v>3.3504344678068962</v>
      </c>
    </row>
    <row r="3083" spans="1:10" ht="12.75">
      <c r="A3083" s="144" t="s">
        <v>1255</v>
      </c>
      <c r="C3083" s="145" t="s">
        <v>1256</v>
      </c>
      <c r="D3083" s="145" t="s">
        <v>1257</v>
      </c>
      <c r="F3083" s="145" t="s">
        <v>1258</v>
      </c>
      <c r="G3083" s="145" t="s">
        <v>1259</v>
      </c>
      <c r="H3083" s="145" t="s">
        <v>1260</v>
      </c>
      <c r="I3083" s="146" t="s">
        <v>1261</v>
      </c>
      <c r="J3083" s="145" t="s">
        <v>1262</v>
      </c>
    </row>
    <row r="3084" spans="1:8" ht="12.75">
      <c r="A3084" s="147" t="s">
        <v>1194</v>
      </c>
      <c r="C3084" s="148">
        <v>766.4900000002235</v>
      </c>
      <c r="D3084" s="128">
        <v>2609.774216301739</v>
      </c>
      <c r="F3084" s="128">
        <v>1703</v>
      </c>
      <c r="G3084" s="128">
        <v>1757.9999999981374</v>
      </c>
      <c r="H3084" s="149" t="s">
        <v>339</v>
      </c>
    </row>
    <row r="3086" spans="4:8" ht="12.75">
      <c r="D3086" s="128">
        <v>2663.3067745156586</v>
      </c>
      <c r="F3086" s="128">
        <v>1676.0000000018626</v>
      </c>
      <c r="G3086" s="128">
        <v>1740</v>
      </c>
      <c r="H3086" s="149" t="s">
        <v>340</v>
      </c>
    </row>
    <row r="3088" spans="4:8" ht="12.75">
      <c r="D3088" s="128">
        <v>2746.1134367771447</v>
      </c>
      <c r="F3088" s="128">
        <v>1601.9999999981374</v>
      </c>
      <c r="G3088" s="128">
        <v>1685</v>
      </c>
      <c r="H3088" s="149" t="s">
        <v>341</v>
      </c>
    </row>
    <row r="3090" spans="1:10" ht="12.75">
      <c r="A3090" s="144" t="s">
        <v>1263</v>
      </c>
      <c r="C3090" s="150" t="s">
        <v>1264</v>
      </c>
      <c r="D3090" s="128">
        <v>2673.064809198181</v>
      </c>
      <c r="F3090" s="128">
        <v>1660.3333333333335</v>
      </c>
      <c r="G3090" s="128">
        <v>1727.6666666660458</v>
      </c>
      <c r="H3090" s="128">
        <v>977.750988060292</v>
      </c>
      <c r="I3090" s="128">
        <v>-0.0001</v>
      </c>
      <c r="J3090" s="128">
        <v>-0.0001</v>
      </c>
    </row>
    <row r="3091" spans="1:8" ht="12.75">
      <c r="A3091" s="127">
        <v>38392.96179398148</v>
      </c>
      <c r="C3091" s="150" t="s">
        <v>1265</v>
      </c>
      <c r="D3091" s="128">
        <v>68.69141278652883</v>
      </c>
      <c r="F3091" s="128">
        <v>52.290853248647764</v>
      </c>
      <c r="G3091" s="128">
        <v>38.03068936105297</v>
      </c>
      <c r="H3091" s="128">
        <v>68.69141278652883</v>
      </c>
    </row>
    <row r="3093" spans="3:8" ht="12.75">
      <c r="C3093" s="150" t="s">
        <v>1266</v>
      </c>
      <c r="D3093" s="128">
        <v>2.5697623398489036</v>
      </c>
      <c r="F3093" s="128">
        <v>3.1494189870697307</v>
      </c>
      <c r="G3093" s="128">
        <v>2.2012747073741057</v>
      </c>
      <c r="H3093" s="128">
        <v>7.025450613228432</v>
      </c>
    </row>
    <row r="3094" spans="1:16" ht="12.75">
      <c r="A3094" s="138" t="s">
        <v>1140</v>
      </c>
      <c r="B3094" s="133" t="s">
        <v>692</v>
      </c>
      <c r="D3094" s="138" t="s">
        <v>1141</v>
      </c>
      <c r="E3094" s="133" t="s">
        <v>1142</v>
      </c>
      <c r="F3094" s="134" t="s">
        <v>1022</v>
      </c>
      <c r="G3094" s="139" t="s">
        <v>1144</v>
      </c>
      <c r="H3094" s="140">
        <v>2</v>
      </c>
      <c r="I3094" s="141" t="s">
        <v>1145</v>
      </c>
      <c r="J3094" s="140">
        <v>12</v>
      </c>
      <c r="K3094" s="139" t="s">
        <v>1146</v>
      </c>
      <c r="L3094" s="142">
        <v>1</v>
      </c>
      <c r="M3094" s="139" t="s">
        <v>1147</v>
      </c>
      <c r="N3094" s="143">
        <v>1</v>
      </c>
      <c r="O3094" s="139" t="s">
        <v>1148</v>
      </c>
      <c r="P3094" s="143">
        <v>1</v>
      </c>
    </row>
    <row r="3096" spans="1:10" ht="12.75">
      <c r="A3096" s="144" t="s">
        <v>1255</v>
      </c>
      <c r="C3096" s="145" t="s">
        <v>1256</v>
      </c>
      <c r="D3096" s="145" t="s">
        <v>1257</v>
      </c>
      <c r="F3096" s="145" t="s">
        <v>1258</v>
      </c>
      <c r="G3096" s="145" t="s">
        <v>1259</v>
      </c>
      <c r="H3096" s="145" t="s">
        <v>1260</v>
      </c>
      <c r="I3096" s="146" t="s">
        <v>1261</v>
      </c>
      <c r="J3096" s="145" t="s">
        <v>1262</v>
      </c>
    </row>
    <row r="3097" spans="1:8" ht="12.75">
      <c r="A3097" s="147" t="s">
        <v>1171</v>
      </c>
      <c r="C3097" s="148">
        <v>178.2290000000503</v>
      </c>
      <c r="D3097" s="128">
        <v>215.50000000023283</v>
      </c>
      <c r="F3097" s="128">
        <v>203</v>
      </c>
      <c r="G3097" s="128">
        <v>225</v>
      </c>
      <c r="H3097" s="149" t="s">
        <v>569</v>
      </c>
    </row>
    <row r="3099" spans="4:8" ht="12.75">
      <c r="D3099" s="128">
        <v>202.5</v>
      </c>
      <c r="F3099" s="128">
        <v>196</v>
      </c>
      <c r="G3099" s="128">
        <v>221</v>
      </c>
      <c r="H3099" s="149" t="s">
        <v>120</v>
      </c>
    </row>
    <row r="3101" spans="4:8" ht="12.75">
      <c r="D3101" s="128">
        <v>239</v>
      </c>
      <c r="F3101" s="128">
        <v>200</v>
      </c>
      <c r="G3101" s="128">
        <v>209.99999999976717</v>
      </c>
      <c r="H3101" s="149" t="s">
        <v>121</v>
      </c>
    </row>
    <row r="3103" spans="1:8" ht="12.75">
      <c r="A3103" s="144" t="s">
        <v>1263</v>
      </c>
      <c r="C3103" s="150" t="s">
        <v>1264</v>
      </c>
      <c r="D3103" s="128">
        <v>219.0000000000776</v>
      </c>
      <c r="F3103" s="128">
        <v>199.66666666666669</v>
      </c>
      <c r="G3103" s="128">
        <v>218.66666666658904</v>
      </c>
      <c r="H3103" s="128">
        <v>7.303538175173303</v>
      </c>
    </row>
    <row r="3104" spans="1:8" ht="12.75">
      <c r="A3104" s="127">
        <v>38392.9640625</v>
      </c>
      <c r="C3104" s="150" t="s">
        <v>1265</v>
      </c>
      <c r="D3104" s="128">
        <v>18.499999999978186</v>
      </c>
      <c r="F3104" s="128">
        <v>3.511884584284246</v>
      </c>
      <c r="G3104" s="128">
        <v>7.7674534652835225</v>
      </c>
      <c r="H3104" s="128">
        <v>18.499999999978186</v>
      </c>
    </row>
    <row r="3106" spans="3:8" ht="12.75">
      <c r="C3106" s="150" t="s">
        <v>1266</v>
      </c>
      <c r="D3106" s="128">
        <v>8.447488584461933</v>
      </c>
      <c r="F3106" s="128">
        <v>1.7588737483894386</v>
      </c>
      <c r="G3106" s="128">
        <v>3.5521890847345805</v>
      </c>
      <c r="H3106" s="128">
        <v>253.30188678775826</v>
      </c>
    </row>
    <row r="3107" spans="1:10" ht="12.75">
      <c r="A3107" s="144" t="s">
        <v>1255</v>
      </c>
      <c r="C3107" s="145" t="s">
        <v>1256</v>
      </c>
      <c r="D3107" s="145" t="s">
        <v>1257</v>
      </c>
      <c r="F3107" s="145" t="s">
        <v>1258</v>
      </c>
      <c r="G3107" s="145" t="s">
        <v>1259</v>
      </c>
      <c r="H3107" s="145" t="s">
        <v>1260</v>
      </c>
      <c r="I3107" s="146" t="s">
        <v>1261</v>
      </c>
      <c r="J3107" s="145" t="s">
        <v>1262</v>
      </c>
    </row>
    <row r="3108" spans="1:8" ht="12.75">
      <c r="A3108" s="147" t="s">
        <v>1187</v>
      </c>
      <c r="C3108" s="148">
        <v>251.61100000003353</v>
      </c>
      <c r="D3108" s="128">
        <v>5183829.055137634</v>
      </c>
      <c r="F3108" s="128">
        <v>32500</v>
      </c>
      <c r="G3108" s="128">
        <v>27300</v>
      </c>
      <c r="H3108" s="149" t="s">
        <v>122</v>
      </c>
    </row>
    <row r="3110" spans="4:8" ht="12.75">
      <c r="D3110" s="128">
        <v>5160691.307624817</v>
      </c>
      <c r="F3110" s="128">
        <v>33400</v>
      </c>
      <c r="G3110" s="128">
        <v>27400</v>
      </c>
      <c r="H3110" s="149" t="s">
        <v>123</v>
      </c>
    </row>
    <row r="3112" spans="4:8" ht="12.75">
      <c r="D3112" s="128">
        <v>5096893.24671936</v>
      </c>
      <c r="F3112" s="128">
        <v>34000</v>
      </c>
      <c r="G3112" s="128">
        <v>27300</v>
      </c>
      <c r="H3112" s="149" t="s">
        <v>124</v>
      </c>
    </row>
    <row r="3114" spans="1:10" ht="12.75">
      <c r="A3114" s="144" t="s">
        <v>1263</v>
      </c>
      <c r="C3114" s="150" t="s">
        <v>1264</v>
      </c>
      <c r="D3114" s="128">
        <v>5147137.8698272705</v>
      </c>
      <c r="F3114" s="128">
        <v>33300</v>
      </c>
      <c r="G3114" s="128">
        <v>27333.333333333336</v>
      </c>
      <c r="H3114" s="128">
        <v>5116850.611703868</v>
      </c>
      <c r="I3114" s="128">
        <v>-0.0001</v>
      </c>
      <c r="J3114" s="128">
        <v>-0.0001</v>
      </c>
    </row>
    <row r="3115" spans="1:8" ht="12.75">
      <c r="A3115" s="127">
        <v>38392.96457175926</v>
      </c>
      <c r="C3115" s="150" t="s">
        <v>1265</v>
      </c>
      <c r="D3115" s="128">
        <v>45024.77599537097</v>
      </c>
      <c r="F3115" s="128">
        <v>754.983443527075</v>
      </c>
      <c r="G3115" s="128">
        <v>57.73502691896257</v>
      </c>
      <c r="H3115" s="128">
        <v>45024.77599537097</v>
      </c>
    </row>
    <row r="3117" spans="3:8" ht="12.75">
      <c r="C3117" s="150" t="s">
        <v>1266</v>
      </c>
      <c r="D3117" s="128">
        <v>0.8747536423943106</v>
      </c>
      <c r="F3117" s="128">
        <v>2.2672175481293544</v>
      </c>
      <c r="G3117" s="128">
        <v>0.2112257082401069</v>
      </c>
      <c r="H3117" s="128">
        <v>0.8799314150853839</v>
      </c>
    </row>
    <row r="3118" spans="1:10" ht="12.75">
      <c r="A3118" s="144" t="s">
        <v>1255</v>
      </c>
      <c r="C3118" s="145" t="s">
        <v>1256</v>
      </c>
      <c r="D3118" s="145" t="s">
        <v>1257</v>
      </c>
      <c r="F3118" s="145" t="s">
        <v>1258</v>
      </c>
      <c r="G3118" s="145" t="s">
        <v>1259</v>
      </c>
      <c r="H3118" s="145" t="s">
        <v>1260</v>
      </c>
      <c r="I3118" s="146" t="s">
        <v>1261</v>
      </c>
      <c r="J3118" s="145" t="s">
        <v>1262</v>
      </c>
    </row>
    <row r="3119" spans="1:8" ht="12.75">
      <c r="A3119" s="147" t="s">
        <v>1190</v>
      </c>
      <c r="C3119" s="148">
        <v>257.6099999998696</v>
      </c>
      <c r="D3119" s="128">
        <v>290273.56172037125</v>
      </c>
      <c r="F3119" s="128">
        <v>12380</v>
      </c>
      <c r="G3119" s="128">
        <v>10372.5</v>
      </c>
      <c r="H3119" s="149" t="s">
        <v>125</v>
      </c>
    </row>
    <row r="3121" spans="4:8" ht="12.75">
      <c r="D3121" s="128">
        <v>284120.9636788368</v>
      </c>
      <c r="F3121" s="128">
        <v>12047.5</v>
      </c>
      <c r="G3121" s="128">
        <v>10272.5</v>
      </c>
      <c r="H3121" s="149" t="s">
        <v>126</v>
      </c>
    </row>
    <row r="3123" spans="4:8" ht="12.75">
      <c r="D3123" s="128">
        <v>295046.2104525566</v>
      </c>
      <c r="F3123" s="128">
        <v>12090</v>
      </c>
      <c r="G3123" s="128">
        <v>10375</v>
      </c>
      <c r="H3123" s="149" t="s">
        <v>127</v>
      </c>
    </row>
    <row r="3125" spans="1:10" ht="12.75">
      <c r="A3125" s="144" t="s">
        <v>1263</v>
      </c>
      <c r="C3125" s="150" t="s">
        <v>1264</v>
      </c>
      <c r="D3125" s="128">
        <v>289813.5786172549</v>
      </c>
      <c r="F3125" s="128">
        <v>12172.5</v>
      </c>
      <c r="G3125" s="128">
        <v>10340</v>
      </c>
      <c r="H3125" s="128">
        <v>278557.3286172549</v>
      </c>
      <c r="I3125" s="128">
        <v>-0.0001</v>
      </c>
      <c r="J3125" s="128">
        <v>-0.0001</v>
      </c>
    </row>
    <row r="3126" spans="1:8" ht="12.75">
      <c r="A3126" s="127">
        <v>38392.965219907404</v>
      </c>
      <c r="C3126" s="150" t="s">
        <v>1265</v>
      </c>
      <c r="D3126" s="128">
        <v>5477.12904796362</v>
      </c>
      <c r="F3126" s="128">
        <v>180.9523417919757</v>
      </c>
      <c r="G3126" s="128">
        <v>58.4700778176325</v>
      </c>
      <c r="H3126" s="128">
        <v>5477.12904796362</v>
      </c>
    </row>
    <row r="3128" spans="3:8" ht="12.75">
      <c r="C3128" s="150" t="s">
        <v>1266</v>
      </c>
      <c r="D3128" s="128">
        <v>1.8898800650044913</v>
      </c>
      <c r="F3128" s="128">
        <v>1.4865667840786672</v>
      </c>
      <c r="G3128" s="128">
        <v>0.5654746404026355</v>
      </c>
      <c r="H3128" s="128">
        <v>1.966248411108702</v>
      </c>
    </row>
    <row r="3129" spans="1:10" ht="12.75">
      <c r="A3129" s="144" t="s">
        <v>1255</v>
      </c>
      <c r="C3129" s="145" t="s">
        <v>1256</v>
      </c>
      <c r="D3129" s="145" t="s">
        <v>1257</v>
      </c>
      <c r="F3129" s="145" t="s">
        <v>1258</v>
      </c>
      <c r="G3129" s="145" t="s">
        <v>1259</v>
      </c>
      <c r="H3129" s="145" t="s">
        <v>1260</v>
      </c>
      <c r="I3129" s="146" t="s">
        <v>1261</v>
      </c>
      <c r="J3129" s="145" t="s">
        <v>1262</v>
      </c>
    </row>
    <row r="3130" spans="1:8" ht="12.75">
      <c r="A3130" s="147" t="s">
        <v>1189</v>
      </c>
      <c r="C3130" s="148">
        <v>259.9399999999441</v>
      </c>
      <c r="D3130" s="128">
        <v>2165900</v>
      </c>
      <c r="F3130" s="128">
        <v>21225</v>
      </c>
      <c r="G3130" s="128">
        <v>20025</v>
      </c>
      <c r="H3130" s="149" t="s">
        <v>128</v>
      </c>
    </row>
    <row r="3132" spans="4:8" ht="12.75">
      <c r="D3132" s="128">
        <v>2217428.231063843</v>
      </c>
      <c r="F3132" s="128">
        <v>21650</v>
      </c>
      <c r="G3132" s="128">
        <v>20150</v>
      </c>
      <c r="H3132" s="149" t="s">
        <v>129</v>
      </c>
    </row>
    <row r="3134" spans="4:8" ht="12.75">
      <c r="D3134" s="128">
        <v>2125358.4383659363</v>
      </c>
      <c r="F3134" s="128">
        <v>21900</v>
      </c>
      <c r="G3134" s="128">
        <v>20575</v>
      </c>
      <c r="H3134" s="149" t="s">
        <v>130</v>
      </c>
    </row>
    <row r="3136" spans="1:10" ht="12.75">
      <c r="A3136" s="144" t="s">
        <v>1263</v>
      </c>
      <c r="C3136" s="150" t="s">
        <v>1264</v>
      </c>
      <c r="D3136" s="128">
        <v>2169562.2231432595</v>
      </c>
      <c r="F3136" s="128">
        <v>21591.666666666664</v>
      </c>
      <c r="G3136" s="128">
        <v>20250</v>
      </c>
      <c r="H3136" s="128">
        <v>2148714.801759612</v>
      </c>
      <c r="I3136" s="128">
        <v>-0.0001</v>
      </c>
      <c r="J3136" s="128">
        <v>-0.0001</v>
      </c>
    </row>
    <row r="3137" spans="1:8" ht="12.75">
      <c r="A3137" s="127">
        <v>38392.965891203705</v>
      </c>
      <c r="C3137" s="150" t="s">
        <v>1265</v>
      </c>
      <c r="D3137" s="128">
        <v>46144.02009602653</v>
      </c>
      <c r="F3137" s="128">
        <v>341.2599204907212</v>
      </c>
      <c r="G3137" s="128">
        <v>288.31406486676985</v>
      </c>
      <c r="H3137" s="128">
        <v>46144.02009602653</v>
      </c>
    </row>
    <row r="3139" spans="3:8" ht="12.75">
      <c r="C3139" s="150" t="s">
        <v>1266</v>
      </c>
      <c r="D3139" s="128">
        <v>2.126881617120579</v>
      </c>
      <c r="F3139" s="128">
        <v>1.5805168065953898</v>
      </c>
      <c r="G3139" s="128">
        <v>1.4237731598359007</v>
      </c>
      <c r="H3139" s="128">
        <v>2.147517206948013</v>
      </c>
    </row>
    <row r="3140" spans="1:10" ht="12.75">
      <c r="A3140" s="144" t="s">
        <v>1255</v>
      </c>
      <c r="C3140" s="145" t="s">
        <v>1256</v>
      </c>
      <c r="D3140" s="145" t="s">
        <v>1257</v>
      </c>
      <c r="F3140" s="145" t="s">
        <v>1258</v>
      </c>
      <c r="G3140" s="145" t="s">
        <v>1259</v>
      </c>
      <c r="H3140" s="145" t="s">
        <v>1260</v>
      </c>
      <c r="I3140" s="146" t="s">
        <v>1261</v>
      </c>
      <c r="J3140" s="145" t="s">
        <v>1262</v>
      </c>
    </row>
    <row r="3141" spans="1:8" ht="12.75">
      <c r="A3141" s="147" t="s">
        <v>1191</v>
      </c>
      <c r="C3141" s="148">
        <v>285.2129999999888</v>
      </c>
      <c r="D3141" s="128">
        <v>932977.2605648041</v>
      </c>
      <c r="F3141" s="128">
        <v>12650</v>
      </c>
      <c r="G3141" s="128">
        <v>12425</v>
      </c>
      <c r="H3141" s="149" t="s">
        <v>131</v>
      </c>
    </row>
    <row r="3143" spans="4:8" ht="12.75">
      <c r="D3143" s="128">
        <v>956163.8219909668</v>
      </c>
      <c r="F3143" s="128">
        <v>13175</v>
      </c>
      <c r="G3143" s="128">
        <v>12350</v>
      </c>
      <c r="H3143" s="149" t="s">
        <v>132</v>
      </c>
    </row>
    <row r="3145" spans="4:8" ht="12.75">
      <c r="D3145" s="128">
        <v>941624.1339502335</v>
      </c>
      <c r="F3145" s="128">
        <v>13100</v>
      </c>
      <c r="G3145" s="128">
        <v>12225</v>
      </c>
      <c r="H3145" s="149" t="s">
        <v>133</v>
      </c>
    </row>
    <row r="3147" spans="1:10" ht="12.75">
      <c r="A3147" s="144" t="s">
        <v>1263</v>
      </c>
      <c r="C3147" s="150" t="s">
        <v>1264</v>
      </c>
      <c r="D3147" s="128">
        <v>943588.4055020015</v>
      </c>
      <c r="F3147" s="128">
        <v>12975</v>
      </c>
      <c r="G3147" s="128">
        <v>12333.333333333332</v>
      </c>
      <c r="H3147" s="128">
        <v>930968.15438819</v>
      </c>
      <c r="I3147" s="128">
        <v>-0.0001</v>
      </c>
      <c r="J3147" s="128">
        <v>-0.0001</v>
      </c>
    </row>
    <row r="3148" spans="1:8" ht="12.75">
      <c r="A3148" s="127">
        <v>38392.9665625</v>
      </c>
      <c r="C3148" s="150" t="s">
        <v>1265</v>
      </c>
      <c r="D3148" s="128">
        <v>11717.41992672306</v>
      </c>
      <c r="F3148" s="128">
        <v>283.94541729001367</v>
      </c>
      <c r="G3148" s="128">
        <v>101.03629710818451</v>
      </c>
      <c r="H3148" s="128">
        <v>11717.41992672306</v>
      </c>
    </row>
    <row r="3150" spans="3:8" ht="12.75">
      <c r="C3150" s="150" t="s">
        <v>1266</v>
      </c>
      <c r="D3150" s="128">
        <v>1.2417935466777212</v>
      </c>
      <c r="F3150" s="128">
        <v>2.1884039868209144</v>
      </c>
      <c r="G3150" s="128">
        <v>0.8192132197960909</v>
      </c>
      <c r="H3150" s="128">
        <v>1.2586273624389948</v>
      </c>
    </row>
    <row r="3151" spans="1:10" ht="12.75">
      <c r="A3151" s="144" t="s">
        <v>1255</v>
      </c>
      <c r="C3151" s="145" t="s">
        <v>1256</v>
      </c>
      <c r="D3151" s="145" t="s">
        <v>1257</v>
      </c>
      <c r="F3151" s="145" t="s">
        <v>1258</v>
      </c>
      <c r="G3151" s="145" t="s">
        <v>1259</v>
      </c>
      <c r="H3151" s="145" t="s">
        <v>1260</v>
      </c>
      <c r="I3151" s="146" t="s">
        <v>1261</v>
      </c>
      <c r="J3151" s="145" t="s">
        <v>1262</v>
      </c>
    </row>
    <row r="3152" spans="1:8" ht="12.75">
      <c r="A3152" s="147" t="s">
        <v>1187</v>
      </c>
      <c r="C3152" s="148">
        <v>288.1579999998212</v>
      </c>
      <c r="D3152" s="128">
        <v>509589.54662418365</v>
      </c>
      <c r="F3152" s="128">
        <v>4910</v>
      </c>
      <c r="G3152" s="128">
        <v>4090.0000000037253</v>
      </c>
      <c r="H3152" s="149" t="s">
        <v>134</v>
      </c>
    </row>
    <row r="3154" spans="4:8" ht="12.75">
      <c r="D3154" s="128">
        <v>526164.520688057</v>
      </c>
      <c r="F3154" s="128">
        <v>4910</v>
      </c>
      <c r="G3154" s="128">
        <v>4090.0000000037253</v>
      </c>
      <c r="H3154" s="149" t="s">
        <v>135</v>
      </c>
    </row>
    <row r="3156" spans="4:8" ht="12.75">
      <c r="D3156" s="128">
        <v>512422.1504826546</v>
      </c>
      <c r="F3156" s="128">
        <v>4910</v>
      </c>
      <c r="G3156" s="128">
        <v>4090.0000000037253</v>
      </c>
      <c r="H3156" s="149" t="s">
        <v>136</v>
      </c>
    </row>
    <row r="3158" spans="1:10" ht="12.75">
      <c r="A3158" s="144" t="s">
        <v>1263</v>
      </c>
      <c r="C3158" s="150" t="s">
        <v>1264</v>
      </c>
      <c r="D3158" s="128">
        <v>516058.73926496506</v>
      </c>
      <c r="F3158" s="128">
        <v>4910</v>
      </c>
      <c r="G3158" s="128">
        <v>4090.0000000037253</v>
      </c>
      <c r="H3158" s="128">
        <v>511565.0888224853</v>
      </c>
      <c r="I3158" s="128">
        <v>-0.0001</v>
      </c>
      <c r="J3158" s="128">
        <v>-0.0001</v>
      </c>
    </row>
    <row r="3159" spans="1:8" ht="12.75">
      <c r="A3159" s="127">
        <v>38392.96697916667</v>
      </c>
      <c r="C3159" s="150" t="s">
        <v>1265</v>
      </c>
      <c r="D3159" s="128">
        <v>8865.721898595126</v>
      </c>
      <c r="G3159" s="128">
        <v>5.638186222554939E-05</v>
      </c>
      <c r="H3159" s="128">
        <v>8865.721898595126</v>
      </c>
    </row>
    <row r="3161" spans="3:8" ht="12.75">
      <c r="C3161" s="150" t="s">
        <v>1266</v>
      </c>
      <c r="D3161" s="128">
        <v>1.717967592453291</v>
      </c>
      <c r="F3161" s="128">
        <v>0</v>
      </c>
      <c r="G3161" s="128">
        <v>1.3785296387652332E-06</v>
      </c>
      <c r="H3161" s="128">
        <v>1.733058430355782</v>
      </c>
    </row>
    <row r="3162" spans="1:10" ht="12.75">
      <c r="A3162" s="144" t="s">
        <v>1255</v>
      </c>
      <c r="C3162" s="145" t="s">
        <v>1256</v>
      </c>
      <c r="D3162" s="145" t="s">
        <v>1257</v>
      </c>
      <c r="F3162" s="145" t="s">
        <v>1258</v>
      </c>
      <c r="G3162" s="145" t="s">
        <v>1259</v>
      </c>
      <c r="H3162" s="145" t="s">
        <v>1260</v>
      </c>
      <c r="I3162" s="146" t="s">
        <v>1261</v>
      </c>
      <c r="J3162" s="145" t="s">
        <v>1262</v>
      </c>
    </row>
    <row r="3163" spans="1:8" ht="12.75">
      <c r="A3163" s="147" t="s">
        <v>1188</v>
      </c>
      <c r="C3163" s="148">
        <v>334.94100000010803</v>
      </c>
      <c r="D3163" s="128">
        <v>344848.39721918106</v>
      </c>
      <c r="F3163" s="128">
        <v>30100</v>
      </c>
      <c r="G3163" s="128">
        <v>49000</v>
      </c>
      <c r="H3163" s="149" t="s">
        <v>137</v>
      </c>
    </row>
    <row r="3165" spans="4:8" ht="12.75">
      <c r="D3165" s="128">
        <v>343276.3921766281</v>
      </c>
      <c r="F3165" s="128">
        <v>29300</v>
      </c>
      <c r="G3165" s="128">
        <v>50300</v>
      </c>
      <c r="H3165" s="149" t="s">
        <v>138</v>
      </c>
    </row>
    <row r="3167" spans="4:8" ht="12.75">
      <c r="D3167" s="128">
        <v>350592.68279886246</v>
      </c>
      <c r="F3167" s="128">
        <v>29500</v>
      </c>
      <c r="G3167" s="128">
        <v>46700</v>
      </c>
      <c r="H3167" s="149" t="s">
        <v>139</v>
      </c>
    </row>
    <row r="3169" spans="1:10" ht="12.75">
      <c r="A3169" s="144" t="s">
        <v>1263</v>
      </c>
      <c r="C3169" s="150" t="s">
        <v>1264</v>
      </c>
      <c r="D3169" s="128">
        <v>346239.1573982239</v>
      </c>
      <c r="F3169" s="128">
        <v>29633.333333333336</v>
      </c>
      <c r="G3169" s="128">
        <v>48666.66666666667</v>
      </c>
      <c r="H3169" s="128">
        <v>303488.25649732293</v>
      </c>
      <c r="I3169" s="128">
        <v>-0.0001</v>
      </c>
      <c r="J3169" s="128">
        <v>-0.0001</v>
      </c>
    </row>
    <row r="3170" spans="1:8" ht="12.75">
      <c r="A3170" s="127">
        <v>38392.967453703706</v>
      </c>
      <c r="C3170" s="150" t="s">
        <v>1265</v>
      </c>
      <c r="D3170" s="128">
        <v>3851.3228278032384</v>
      </c>
      <c r="F3170" s="128">
        <v>416.33319989322655</v>
      </c>
      <c r="G3170" s="128">
        <v>1823.0011885167087</v>
      </c>
      <c r="H3170" s="128">
        <v>3851.3228278032384</v>
      </c>
    </row>
    <row r="3172" spans="3:8" ht="12.75">
      <c r="C3172" s="150" t="s">
        <v>1266</v>
      </c>
      <c r="D3172" s="128">
        <v>1.112330233455852</v>
      </c>
      <c r="F3172" s="128">
        <v>1.4049489310232617</v>
      </c>
      <c r="G3172" s="128">
        <v>3.7458928531165245</v>
      </c>
      <c r="H3172" s="128">
        <v>1.2690187331308522</v>
      </c>
    </row>
    <row r="3173" spans="1:10" ht="12.75">
      <c r="A3173" s="144" t="s">
        <v>1255</v>
      </c>
      <c r="C3173" s="145" t="s">
        <v>1256</v>
      </c>
      <c r="D3173" s="145" t="s">
        <v>1257</v>
      </c>
      <c r="F3173" s="145" t="s">
        <v>1258</v>
      </c>
      <c r="G3173" s="145" t="s">
        <v>1259</v>
      </c>
      <c r="H3173" s="145" t="s">
        <v>1260</v>
      </c>
      <c r="I3173" s="146" t="s">
        <v>1261</v>
      </c>
      <c r="J3173" s="145" t="s">
        <v>1262</v>
      </c>
    </row>
    <row r="3174" spans="1:8" ht="12.75">
      <c r="A3174" s="147" t="s">
        <v>1192</v>
      </c>
      <c r="C3174" s="148">
        <v>393.36599999992177</v>
      </c>
      <c r="D3174" s="128">
        <v>4751300</v>
      </c>
      <c r="F3174" s="128">
        <v>21200</v>
      </c>
      <c r="G3174" s="128">
        <v>17100</v>
      </c>
      <c r="H3174" s="149" t="s">
        <v>140</v>
      </c>
    </row>
    <row r="3176" spans="4:8" ht="12.75">
      <c r="D3176" s="128">
        <v>5807023.859901428</v>
      </c>
      <c r="F3176" s="128">
        <v>23100</v>
      </c>
      <c r="G3176" s="128">
        <v>16800</v>
      </c>
      <c r="H3176" s="149" t="s">
        <v>141</v>
      </c>
    </row>
    <row r="3178" spans="4:8" ht="12.75">
      <c r="D3178" s="128">
        <v>5680682.873466492</v>
      </c>
      <c r="F3178" s="128">
        <v>21200</v>
      </c>
      <c r="G3178" s="128">
        <v>15500</v>
      </c>
      <c r="H3178" s="149" t="s">
        <v>142</v>
      </c>
    </row>
    <row r="3180" spans="1:10" ht="12.75">
      <c r="A3180" s="144" t="s">
        <v>1263</v>
      </c>
      <c r="C3180" s="150" t="s">
        <v>1264</v>
      </c>
      <c r="D3180" s="128">
        <v>5413002.244455973</v>
      </c>
      <c r="F3180" s="128">
        <v>21833.333333333336</v>
      </c>
      <c r="G3180" s="128">
        <v>16466.666666666668</v>
      </c>
      <c r="H3180" s="128">
        <v>5393852.244455973</v>
      </c>
      <c r="I3180" s="128">
        <v>-0.0001</v>
      </c>
      <c r="J3180" s="128">
        <v>-0.0001</v>
      </c>
    </row>
    <row r="3181" spans="1:8" ht="12.75">
      <c r="A3181" s="127">
        <v>38392.967939814815</v>
      </c>
      <c r="C3181" s="150" t="s">
        <v>1265</v>
      </c>
      <c r="D3181" s="128">
        <v>576522.2514802761</v>
      </c>
      <c r="F3181" s="128">
        <v>1096.9655114602888</v>
      </c>
      <c r="G3181" s="128">
        <v>850.4900548115381</v>
      </c>
      <c r="H3181" s="128">
        <v>576522.2514802761</v>
      </c>
    </row>
    <row r="3183" spans="3:8" ht="12.75">
      <c r="C3183" s="150" t="s">
        <v>1266</v>
      </c>
      <c r="D3183" s="128">
        <v>10.650693006284145</v>
      </c>
      <c r="F3183" s="128">
        <v>5.024269518138728</v>
      </c>
      <c r="G3183" s="128">
        <v>5.1649193612036735</v>
      </c>
      <c r="H3183" s="128">
        <v>10.688506569175118</v>
      </c>
    </row>
    <row r="3184" spans="1:10" ht="12.75">
      <c r="A3184" s="144" t="s">
        <v>1255</v>
      </c>
      <c r="C3184" s="145" t="s">
        <v>1256</v>
      </c>
      <c r="D3184" s="145" t="s">
        <v>1257</v>
      </c>
      <c r="F3184" s="145" t="s">
        <v>1258</v>
      </c>
      <c r="G3184" s="145" t="s">
        <v>1259</v>
      </c>
      <c r="H3184" s="145" t="s">
        <v>1260</v>
      </c>
      <c r="I3184" s="146" t="s">
        <v>1261</v>
      </c>
      <c r="J3184" s="145" t="s">
        <v>1262</v>
      </c>
    </row>
    <row r="3185" spans="1:8" ht="12.75">
      <c r="A3185" s="147" t="s">
        <v>1186</v>
      </c>
      <c r="C3185" s="148">
        <v>396.15199999976903</v>
      </c>
      <c r="D3185" s="128">
        <v>6095855.770843506</v>
      </c>
      <c r="F3185" s="128">
        <v>103600</v>
      </c>
      <c r="G3185" s="128">
        <v>98100</v>
      </c>
      <c r="H3185" s="149" t="s">
        <v>143</v>
      </c>
    </row>
    <row r="3187" spans="4:8" ht="12.75">
      <c r="D3187" s="128">
        <v>6291943.251220703</v>
      </c>
      <c r="F3187" s="128">
        <v>106000</v>
      </c>
      <c r="G3187" s="128">
        <v>97900</v>
      </c>
      <c r="H3187" s="149" t="s">
        <v>144</v>
      </c>
    </row>
    <row r="3189" spans="4:8" ht="12.75">
      <c r="D3189" s="128">
        <v>6305164.3553619385</v>
      </c>
      <c r="F3189" s="128">
        <v>102900</v>
      </c>
      <c r="G3189" s="128">
        <v>98700</v>
      </c>
      <c r="H3189" s="149" t="s">
        <v>145</v>
      </c>
    </row>
    <row r="3191" spans="1:10" ht="12.75">
      <c r="A3191" s="144" t="s">
        <v>1263</v>
      </c>
      <c r="C3191" s="150" t="s">
        <v>1264</v>
      </c>
      <c r="D3191" s="128">
        <v>6230987.792475382</v>
      </c>
      <c r="F3191" s="128">
        <v>104166.66666666666</v>
      </c>
      <c r="G3191" s="128">
        <v>98233.33333333334</v>
      </c>
      <c r="H3191" s="128">
        <v>6129756.044556238</v>
      </c>
      <c r="I3191" s="128">
        <v>-0.0001</v>
      </c>
      <c r="J3191" s="128">
        <v>-0.0001</v>
      </c>
    </row>
    <row r="3192" spans="1:8" ht="12.75">
      <c r="A3192" s="127">
        <v>38392.96840277778</v>
      </c>
      <c r="C3192" s="150" t="s">
        <v>1265</v>
      </c>
      <c r="D3192" s="128">
        <v>117214.32016362164</v>
      </c>
      <c r="F3192" s="128">
        <v>1625.8331197676266</v>
      </c>
      <c r="G3192" s="128">
        <v>416.33319989322655</v>
      </c>
      <c r="H3192" s="128">
        <v>117214.32016362164</v>
      </c>
    </row>
    <row r="3194" spans="3:8" ht="12.75">
      <c r="C3194" s="150" t="s">
        <v>1266</v>
      </c>
      <c r="D3194" s="128">
        <v>1.881151497442687</v>
      </c>
      <c r="F3194" s="128">
        <v>1.5607997949769226</v>
      </c>
      <c r="G3194" s="128">
        <v>0.42382069890725466</v>
      </c>
      <c r="H3194" s="128">
        <v>1.9122183543946796</v>
      </c>
    </row>
    <row r="3195" spans="1:10" ht="12.75">
      <c r="A3195" s="144" t="s">
        <v>1255</v>
      </c>
      <c r="C3195" s="145" t="s">
        <v>1256</v>
      </c>
      <c r="D3195" s="145" t="s">
        <v>1257</v>
      </c>
      <c r="F3195" s="145" t="s">
        <v>1258</v>
      </c>
      <c r="G3195" s="145" t="s">
        <v>1259</v>
      </c>
      <c r="H3195" s="145" t="s">
        <v>1260</v>
      </c>
      <c r="I3195" s="146" t="s">
        <v>1261</v>
      </c>
      <c r="J3195" s="145" t="s">
        <v>1262</v>
      </c>
    </row>
    <row r="3196" spans="1:8" ht="12.75">
      <c r="A3196" s="147" t="s">
        <v>1193</v>
      </c>
      <c r="C3196" s="148">
        <v>589.5920000001788</v>
      </c>
      <c r="D3196" s="128">
        <v>631443.6031723022</v>
      </c>
      <c r="F3196" s="128">
        <v>4690</v>
      </c>
      <c r="G3196" s="128">
        <v>6340</v>
      </c>
      <c r="H3196" s="149" t="s">
        <v>146</v>
      </c>
    </row>
    <row r="3198" spans="4:8" ht="12.75">
      <c r="D3198" s="128">
        <v>619440.3801660538</v>
      </c>
      <c r="F3198" s="128">
        <v>4560</v>
      </c>
      <c r="G3198" s="128">
        <v>6380</v>
      </c>
      <c r="H3198" s="149" t="s">
        <v>147</v>
      </c>
    </row>
    <row r="3200" spans="4:8" ht="12.75">
      <c r="D3200" s="128">
        <v>618324.7041549683</v>
      </c>
      <c r="F3200" s="128">
        <v>4570</v>
      </c>
      <c r="G3200" s="128">
        <v>6310</v>
      </c>
      <c r="H3200" s="149" t="s">
        <v>148</v>
      </c>
    </row>
    <row r="3202" spans="1:10" ht="12.75">
      <c r="A3202" s="144" t="s">
        <v>1263</v>
      </c>
      <c r="C3202" s="150" t="s">
        <v>1264</v>
      </c>
      <c r="D3202" s="128">
        <v>623069.5624977747</v>
      </c>
      <c r="F3202" s="128">
        <v>4606.666666666667</v>
      </c>
      <c r="G3202" s="128">
        <v>6343.333333333334</v>
      </c>
      <c r="H3202" s="128">
        <v>617420.8958311081</v>
      </c>
      <c r="I3202" s="128">
        <v>-0.0001</v>
      </c>
      <c r="J3202" s="128">
        <v>-0.0001</v>
      </c>
    </row>
    <row r="3203" spans="1:8" ht="12.75">
      <c r="A3203" s="127">
        <v>38392.96888888889</v>
      </c>
      <c r="C3203" s="150" t="s">
        <v>1265</v>
      </c>
      <c r="D3203" s="128">
        <v>7273.554918633322</v>
      </c>
      <c r="F3203" s="128">
        <v>72.34178138070236</v>
      </c>
      <c r="G3203" s="128">
        <v>35.11884584284246</v>
      </c>
      <c r="H3203" s="128">
        <v>7273.554918633322</v>
      </c>
    </row>
    <row r="3205" spans="3:8" ht="12.75">
      <c r="C3205" s="150" t="s">
        <v>1266</v>
      </c>
      <c r="D3205" s="128">
        <v>1.1673744564691844</v>
      </c>
      <c r="F3205" s="128">
        <v>1.570371520565174</v>
      </c>
      <c r="G3205" s="128">
        <v>0.5536339334131758</v>
      </c>
      <c r="H3205" s="128">
        <v>1.1780545439497017</v>
      </c>
    </row>
    <row r="3206" spans="1:10" ht="12.75">
      <c r="A3206" s="144" t="s">
        <v>1255</v>
      </c>
      <c r="C3206" s="145" t="s">
        <v>1256</v>
      </c>
      <c r="D3206" s="145" t="s">
        <v>1257</v>
      </c>
      <c r="F3206" s="145" t="s">
        <v>1258</v>
      </c>
      <c r="G3206" s="145" t="s">
        <v>1259</v>
      </c>
      <c r="H3206" s="145" t="s">
        <v>1260</v>
      </c>
      <c r="I3206" s="146" t="s">
        <v>1261</v>
      </c>
      <c r="J3206" s="145" t="s">
        <v>1262</v>
      </c>
    </row>
    <row r="3207" spans="1:8" ht="12.75">
      <c r="A3207" s="147" t="s">
        <v>1194</v>
      </c>
      <c r="C3207" s="148">
        <v>766.4900000002235</v>
      </c>
      <c r="D3207" s="128">
        <v>3075.762224085629</v>
      </c>
      <c r="F3207" s="128">
        <v>1893</v>
      </c>
      <c r="G3207" s="128">
        <v>1703</v>
      </c>
      <c r="H3207" s="149" t="s">
        <v>149</v>
      </c>
    </row>
    <row r="3209" spans="4:8" ht="12.75">
      <c r="D3209" s="128">
        <v>3226.7610989697278</v>
      </c>
      <c r="F3209" s="128">
        <v>1739.0000000018626</v>
      </c>
      <c r="G3209" s="128">
        <v>1726.0000000018626</v>
      </c>
      <c r="H3209" s="149" t="s">
        <v>150</v>
      </c>
    </row>
    <row r="3211" spans="4:8" ht="12.75">
      <c r="D3211" s="128">
        <v>3024.9795506596565</v>
      </c>
      <c r="F3211" s="128">
        <v>1671</v>
      </c>
      <c r="G3211" s="128">
        <v>1638</v>
      </c>
      <c r="H3211" s="149" t="s">
        <v>151</v>
      </c>
    </row>
    <row r="3213" spans="1:10" ht="12.75">
      <c r="A3213" s="144" t="s">
        <v>1263</v>
      </c>
      <c r="C3213" s="150" t="s">
        <v>1264</v>
      </c>
      <c r="D3213" s="128">
        <v>3109.167624571671</v>
      </c>
      <c r="F3213" s="128">
        <v>1767.6666666672877</v>
      </c>
      <c r="G3213" s="128">
        <v>1689.0000000006207</v>
      </c>
      <c r="H3213" s="128">
        <v>1382.3692505873103</v>
      </c>
      <c r="I3213" s="128">
        <v>-0.0001</v>
      </c>
      <c r="J3213" s="128">
        <v>-0.0001</v>
      </c>
    </row>
    <row r="3214" spans="1:8" ht="12.75">
      <c r="A3214" s="127">
        <v>38392.96939814815</v>
      </c>
      <c r="C3214" s="150" t="s">
        <v>1265</v>
      </c>
      <c r="D3214" s="128">
        <v>104.95660482229387</v>
      </c>
      <c r="F3214" s="128">
        <v>113.74239901320917</v>
      </c>
      <c r="G3214" s="128">
        <v>45.63989482974228</v>
      </c>
      <c r="H3214" s="128">
        <v>104.95660482229387</v>
      </c>
    </row>
    <row r="3216" spans="3:8" ht="12.75">
      <c r="C3216" s="150" t="s">
        <v>1266</v>
      </c>
      <c r="D3216" s="128">
        <v>3.3757139368371316</v>
      </c>
      <c r="F3216" s="128">
        <v>6.4346067704979735</v>
      </c>
      <c r="G3216" s="128">
        <v>2.7021844185746318</v>
      </c>
      <c r="H3216" s="128">
        <v>7.59251587647094</v>
      </c>
    </row>
    <row r="3217" spans="1:16" ht="12.75">
      <c r="A3217" s="138" t="s">
        <v>1140</v>
      </c>
      <c r="B3217" s="133" t="s">
        <v>1117</v>
      </c>
      <c r="D3217" s="138" t="s">
        <v>1141</v>
      </c>
      <c r="E3217" s="133" t="s">
        <v>1142</v>
      </c>
      <c r="F3217" s="134" t="s">
        <v>1023</v>
      </c>
      <c r="G3217" s="139" t="s">
        <v>1144</v>
      </c>
      <c r="H3217" s="140">
        <v>2</v>
      </c>
      <c r="I3217" s="141" t="s">
        <v>1145</v>
      </c>
      <c r="J3217" s="140">
        <v>13</v>
      </c>
      <c r="K3217" s="139" t="s">
        <v>1146</v>
      </c>
      <c r="L3217" s="142">
        <v>1</v>
      </c>
      <c r="M3217" s="139" t="s">
        <v>1147</v>
      </c>
      <c r="N3217" s="143">
        <v>1</v>
      </c>
      <c r="O3217" s="139" t="s">
        <v>1148</v>
      </c>
      <c r="P3217" s="143">
        <v>1</v>
      </c>
    </row>
    <row r="3219" spans="1:10" ht="12.75">
      <c r="A3219" s="144" t="s">
        <v>1255</v>
      </c>
      <c r="C3219" s="145" t="s">
        <v>1256</v>
      </c>
      <c r="D3219" s="145" t="s">
        <v>1257</v>
      </c>
      <c r="F3219" s="145" t="s">
        <v>1258</v>
      </c>
      <c r="G3219" s="145" t="s">
        <v>1259</v>
      </c>
      <c r="H3219" s="145" t="s">
        <v>1260</v>
      </c>
      <c r="I3219" s="146" t="s">
        <v>1261</v>
      </c>
      <c r="J3219" s="145" t="s">
        <v>1262</v>
      </c>
    </row>
    <row r="3220" spans="1:8" ht="12.75">
      <c r="A3220" s="147" t="s">
        <v>1171</v>
      </c>
      <c r="C3220" s="148">
        <v>178.2290000000503</v>
      </c>
      <c r="D3220" s="128">
        <v>265.5079746111296</v>
      </c>
      <c r="F3220" s="128">
        <v>220</v>
      </c>
      <c r="G3220" s="128">
        <v>233.00000000023283</v>
      </c>
      <c r="H3220" s="149" t="s">
        <v>152</v>
      </c>
    </row>
    <row r="3222" spans="4:8" ht="12.75">
      <c r="D3222" s="128">
        <v>295.1848578187637</v>
      </c>
      <c r="F3222" s="128">
        <v>240.00000000023283</v>
      </c>
      <c r="G3222" s="128">
        <v>215.00000000023283</v>
      </c>
      <c r="H3222" s="149" t="s">
        <v>153</v>
      </c>
    </row>
    <row r="3224" spans="4:8" ht="12.75">
      <c r="D3224" s="128">
        <v>224.50000000023283</v>
      </c>
      <c r="F3224" s="128">
        <v>211</v>
      </c>
      <c r="G3224" s="128">
        <v>180</v>
      </c>
      <c r="H3224" s="149" t="s">
        <v>154</v>
      </c>
    </row>
    <row r="3226" spans="1:8" ht="12.75">
      <c r="A3226" s="144" t="s">
        <v>1263</v>
      </c>
      <c r="C3226" s="150" t="s">
        <v>1264</v>
      </c>
      <c r="D3226" s="128">
        <v>261.7309441433754</v>
      </c>
      <c r="F3226" s="128">
        <v>223.66666666674428</v>
      </c>
      <c r="G3226" s="128">
        <v>209.33333333348855</v>
      </c>
      <c r="H3226" s="128">
        <v>47.139386104763226</v>
      </c>
    </row>
    <row r="3227" spans="1:8" ht="12.75">
      <c r="A3227" s="127">
        <v>38392.971655092595</v>
      </c>
      <c r="C3227" s="150" t="s">
        <v>1265</v>
      </c>
      <c r="D3227" s="128">
        <v>35.493474760471635</v>
      </c>
      <c r="F3227" s="128">
        <v>14.84362938560371</v>
      </c>
      <c r="G3227" s="128">
        <v>26.950572041056258</v>
      </c>
      <c r="H3227" s="128">
        <v>35.493474760471635</v>
      </c>
    </row>
    <row r="3229" spans="3:8" ht="12.75">
      <c r="C3229" s="150" t="s">
        <v>1266</v>
      </c>
      <c r="D3229" s="128">
        <v>13.561054034569338</v>
      </c>
      <c r="F3229" s="128">
        <v>6.636495999522455</v>
      </c>
      <c r="G3229" s="128">
        <v>12.874477089667009</v>
      </c>
      <c r="H3229" s="128">
        <v>75.29473269250994</v>
      </c>
    </row>
    <row r="3230" spans="1:10" ht="12.75">
      <c r="A3230" s="144" t="s">
        <v>1255</v>
      </c>
      <c r="C3230" s="145" t="s">
        <v>1256</v>
      </c>
      <c r="D3230" s="145" t="s">
        <v>1257</v>
      </c>
      <c r="F3230" s="145" t="s">
        <v>1258</v>
      </c>
      <c r="G3230" s="145" t="s">
        <v>1259</v>
      </c>
      <c r="H3230" s="145" t="s">
        <v>1260</v>
      </c>
      <c r="I3230" s="146" t="s">
        <v>1261</v>
      </c>
      <c r="J3230" s="145" t="s">
        <v>1262</v>
      </c>
    </row>
    <row r="3231" spans="1:8" ht="12.75">
      <c r="A3231" s="147" t="s">
        <v>1187</v>
      </c>
      <c r="C3231" s="148">
        <v>251.61100000003353</v>
      </c>
      <c r="D3231" s="128">
        <v>4776029.465805054</v>
      </c>
      <c r="F3231" s="128">
        <v>32400</v>
      </c>
      <c r="G3231" s="128">
        <v>27100</v>
      </c>
      <c r="H3231" s="149" t="s">
        <v>155</v>
      </c>
    </row>
    <row r="3233" spans="4:8" ht="12.75">
      <c r="D3233" s="128">
        <v>4676936.399932861</v>
      </c>
      <c r="F3233" s="128">
        <v>31700</v>
      </c>
      <c r="G3233" s="128">
        <v>26800</v>
      </c>
      <c r="H3233" s="149" t="s">
        <v>156</v>
      </c>
    </row>
    <row r="3235" spans="4:8" ht="12.75">
      <c r="D3235" s="128">
        <v>4696641.82787323</v>
      </c>
      <c r="F3235" s="128">
        <v>32700</v>
      </c>
      <c r="G3235" s="128">
        <v>27000</v>
      </c>
      <c r="H3235" s="149" t="s">
        <v>157</v>
      </c>
    </row>
    <row r="3237" spans="1:10" ht="12.75">
      <c r="A3237" s="144" t="s">
        <v>1263</v>
      </c>
      <c r="C3237" s="150" t="s">
        <v>1264</v>
      </c>
      <c r="D3237" s="128">
        <v>4716535.897870381</v>
      </c>
      <c r="F3237" s="128">
        <v>32266.666666666664</v>
      </c>
      <c r="G3237" s="128">
        <v>26966.666666666664</v>
      </c>
      <c r="H3237" s="128">
        <v>4686945.353876224</v>
      </c>
      <c r="I3237" s="128">
        <v>-0.0001</v>
      </c>
      <c r="J3237" s="128">
        <v>-0.0001</v>
      </c>
    </row>
    <row r="3238" spans="1:8" ht="12.75">
      <c r="A3238" s="127">
        <v>38392.97216435185</v>
      </c>
      <c r="C3238" s="150" t="s">
        <v>1265</v>
      </c>
      <c r="D3238" s="128">
        <v>52456.54813061951</v>
      </c>
      <c r="F3238" s="128">
        <v>513.1601439446883</v>
      </c>
      <c r="G3238" s="128">
        <v>152.7525231651947</v>
      </c>
      <c r="H3238" s="128">
        <v>52456.54813061951</v>
      </c>
    </row>
    <row r="3240" spans="3:8" ht="12.75">
      <c r="C3240" s="150" t="s">
        <v>1266</v>
      </c>
      <c r="D3240" s="128">
        <v>1.1121837990103032</v>
      </c>
      <c r="F3240" s="128">
        <v>1.5903723469360178</v>
      </c>
      <c r="G3240" s="128">
        <v>0.566449406051402</v>
      </c>
      <c r="H3240" s="128">
        <v>1.1192054562197233</v>
      </c>
    </row>
    <row r="3241" spans="1:10" ht="12.75">
      <c r="A3241" s="144" t="s">
        <v>1255</v>
      </c>
      <c r="C3241" s="145" t="s">
        <v>1256</v>
      </c>
      <c r="D3241" s="145" t="s">
        <v>1257</v>
      </c>
      <c r="F3241" s="145" t="s">
        <v>1258</v>
      </c>
      <c r="G3241" s="145" t="s">
        <v>1259</v>
      </c>
      <c r="H3241" s="145" t="s">
        <v>1260</v>
      </c>
      <c r="I3241" s="146" t="s">
        <v>1261</v>
      </c>
      <c r="J3241" s="145" t="s">
        <v>1262</v>
      </c>
    </row>
    <row r="3242" spans="1:8" ht="12.75">
      <c r="A3242" s="147" t="s">
        <v>1190</v>
      </c>
      <c r="C3242" s="148">
        <v>257.6099999998696</v>
      </c>
      <c r="D3242" s="128">
        <v>474894.5566892624</v>
      </c>
      <c r="F3242" s="128">
        <v>14955</v>
      </c>
      <c r="G3242" s="128">
        <v>11590</v>
      </c>
      <c r="H3242" s="149" t="s">
        <v>158</v>
      </c>
    </row>
    <row r="3244" spans="4:8" ht="12.75">
      <c r="D3244" s="128">
        <v>471189.3391160965</v>
      </c>
      <c r="F3244" s="128">
        <v>13637.5</v>
      </c>
      <c r="G3244" s="128">
        <v>11885</v>
      </c>
      <c r="H3244" s="149" t="s">
        <v>159</v>
      </c>
    </row>
    <row r="3246" spans="4:8" ht="12.75">
      <c r="D3246" s="128">
        <v>460631.0361971855</v>
      </c>
      <c r="F3246" s="128">
        <v>14260.000000014901</v>
      </c>
      <c r="G3246" s="128">
        <v>11662.5</v>
      </c>
      <c r="H3246" s="149" t="s">
        <v>160</v>
      </c>
    </row>
    <row r="3248" spans="1:10" ht="12.75">
      <c r="A3248" s="144" t="s">
        <v>1263</v>
      </c>
      <c r="C3248" s="150" t="s">
        <v>1264</v>
      </c>
      <c r="D3248" s="128">
        <v>468904.9773341814</v>
      </c>
      <c r="F3248" s="128">
        <v>14284.166666671634</v>
      </c>
      <c r="G3248" s="128">
        <v>11712.5</v>
      </c>
      <c r="H3248" s="128">
        <v>455906.6440008456</v>
      </c>
      <c r="I3248" s="128">
        <v>-0.0001</v>
      </c>
      <c r="J3248" s="128">
        <v>-0.0001</v>
      </c>
    </row>
    <row r="3249" spans="1:8" ht="12.75">
      <c r="A3249" s="127">
        <v>38392.9728125</v>
      </c>
      <c r="C3249" s="150" t="s">
        <v>1265</v>
      </c>
      <c r="D3249" s="128">
        <v>7401.063151328187</v>
      </c>
      <c r="F3249" s="128">
        <v>659.0823797773903</v>
      </c>
      <c r="G3249" s="128">
        <v>153.7245913964321</v>
      </c>
      <c r="H3249" s="128">
        <v>7401.063151328187</v>
      </c>
    </row>
    <row r="3251" spans="3:8" ht="12.75">
      <c r="C3251" s="150" t="s">
        <v>1266</v>
      </c>
      <c r="D3251" s="128">
        <v>1.5783716337166462</v>
      </c>
      <c r="F3251" s="128">
        <v>4.614076516729438</v>
      </c>
      <c r="G3251" s="128">
        <v>1.3124831709407223</v>
      </c>
      <c r="H3251" s="128">
        <v>1.62337251468405</v>
      </c>
    </row>
    <row r="3252" spans="1:10" ht="12.75">
      <c r="A3252" s="144" t="s">
        <v>1255</v>
      </c>
      <c r="C3252" s="145" t="s">
        <v>1256</v>
      </c>
      <c r="D3252" s="145" t="s">
        <v>1257</v>
      </c>
      <c r="F3252" s="145" t="s">
        <v>1258</v>
      </c>
      <c r="G3252" s="145" t="s">
        <v>1259</v>
      </c>
      <c r="H3252" s="145" t="s">
        <v>1260</v>
      </c>
      <c r="I3252" s="146" t="s">
        <v>1261</v>
      </c>
      <c r="J3252" s="145" t="s">
        <v>1262</v>
      </c>
    </row>
    <row r="3253" spans="1:8" ht="12.75">
      <c r="A3253" s="147" t="s">
        <v>1189</v>
      </c>
      <c r="C3253" s="148">
        <v>259.9399999999441</v>
      </c>
      <c r="D3253" s="128">
        <v>5130951.492782593</v>
      </c>
      <c r="F3253" s="128">
        <v>29575</v>
      </c>
      <c r="G3253" s="128">
        <v>26475</v>
      </c>
      <c r="H3253" s="149" t="s">
        <v>161</v>
      </c>
    </row>
    <row r="3255" spans="4:8" ht="12.75">
      <c r="D3255" s="128">
        <v>5101231.122993469</v>
      </c>
      <c r="F3255" s="128">
        <v>31850</v>
      </c>
      <c r="G3255" s="128">
        <v>26225</v>
      </c>
      <c r="H3255" s="149" t="s">
        <v>162</v>
      </c>
    </row>
    <row r="3257" spans="4:8" ht="12.75">
      <c r="D3257" s="128">
        <v>5051312.519287109</v>
      </c>
      <c r="F3257" s="128">
        <v>30575</v>
      </c>
      <c r="G3257" s="128">
        <v>26350</v>
      </c>
      <c r="H3257" s="149" t="s">
        <v>163</v>
      </c>
    </row>
    <row r="3259" spans="1:10" ht="12.75">
      <c r="A3259" s="144" t="s">
        <v>1263</v>
      </c>
      <c r="C3259" s="150" t="s">
        <v>1264</v>
      </c>
      <c r="D3259" s="128">
        <v>5094498.37835439</v>
      </c>
      <c r="F3259" s="128">
        <v>30666.666666666664</v>
      </c>
      <c r="G3259" s="128">
        <v>26350</v>
      </c>
      <c r="H3259" s="128">
        <v>5066226.23998961</v>
      </c>
      <c r="I3259" s="128">
        <v>-0.0001</v>
      </c>
      <c r="J3259" s="128">
        <v>-0.0001</v>
      </c>
    </row>
    <row r="3260" spans="1:8" ht="12.75">
      <c r="A3260" s="127">
        <v>38392.9734837963</v>
      </c>
      <c r="C3260" s="150" t="s">
        <v>1265</v>
      </c>
      <c r="D3260" s="128">
        <v>40244.11649711463</v>
      </c>
      <c r="F3260" s="128">
        <v>1140.266781649511</v>
      </c>
      <c r="G3260" s="128">
        <v>125</v>
      </c>
      <c r="H3260" s="128">
        <v>40244.11649711463</v>
      </c>
    </row>
    <row r="3262" spans="3:8" ht="12.75">
      <c r="C3262" s="150" t="s">
        <v>1266</v>
      </c>
      <c r="D3262" s="128">
        <v>0.7899524841955916</v>
      </c>
      <c r="F3262" s="128">
        <v>3.718261244509275</v>
      </c>
      <c r="G3262" s="128">
        <v>0.47438330170777987</v>
      </c>
      <c r="H3262" s="128">
        <v>0.7943608238308199</v>
      </c>
    </row>
    <row r="3263" spans="1:10" ht="12.75">
      <c r="A3263" s="144" t="s">
        <v>1255</v>
      </c>
      <c r="C3263" s="145" t="s">
        <v>1256</v>
      </c>
      <c r="D3263" s="145" t="s">
        <v>1257</v>
      </c>
      <c r="F3263" s="145" t="s">
        <v>1258</v>
      </c>
      <c r="G3263" s="145" t="s">
        <v>1259</v>
      </c>
      <c r="H3263" s="145" t="s">
        <v>1260</v>
      </c>
      <c r="I3263" s="146" t="s">
        <v>1261</v>
      </c>
      <c r="J3263" s="145" t="s">
        <v>1262</v>
      </c>
    </row>
    <row r="3264" spans="1:8" ht="12.75">
      <c r="A3264" s="147" t="s">
        <v>1191</v>
      </c>
      <c r="C3264" s="148">
        <v>285.2129999999888</v>
      </c>
      <c r="D3264" s="128">
        <v>825067.3599557877</v>
      </c>
      <c r="F3264" s="128">
        <v>12800</v>
      </c>
      <c r="G3264" s="128">
        <v>11950</v>
      </c>
      <c r="H3264" s="149" t="s">
        <v>164</v>
      </c>
    </row>
    <row r="3266" spans="4:8" ht="12.75">
      <c r="D3266" s="128">
        <v>832742.9566755295</v>
      </c>
      <c r="F3266" s="128">
        <v>13325</v>
      </c>
      <c r="G3266" s="128">
        <v>11975</v>
      </c>
      <c r="H3266" s="149" t="s">
        <v>165</v>
      </c>
    </row>
    <row r="3268" spans="4:8" ht="12.75">
      <c r="D3268" s="128">
        <v>862497.5129747391</v>
      </c>
      <c r="F3268" s="128">
        <v>12900</v>
      </c>
      <c r="G3268" s="128">
        <v>11875</v>
      </c>
      <c r="H3268" s="149" t="s">
        <v>166</v>
      </c>
    </row>
    <row r="3270" spans="1:10" ht="12.75">
      <c r="A3270" s="144" t="s">
        <v>1263</v>
      </c>
      <c r="C3270" s="150" t="s">
        <v>1264</v>
      </c>
      <c r="D3270" s="128">
        <v>840102.6098686855</v>
      </c>
      <c r="F3270" s="128">
        <v>13008.333333333332</v>
      </c>
      <c r="G3270" s="128">
        <v>11933.333333333332</v>
      </c>
      <c r="H3270" s="128">
        <v>827688.5960979281</v>
      </c>
      <c r="I3270" s="128">
        <v>-0.0001</v>
      </c>
      <c r="J3270" s="128">
        <v>-0.0001</v>
      </c>
    </row>
    <row r="3271" spans="1:8" ht="12.75">
      <c r="A3271" s="127">
        <v>38392.97416666667</v>
      </c>
      <c r="C3271" s="150" t="s">
        <v>1265</v>
      </c>
      <c r="D3271" s="128">
        <v>19770.62113587039</v>
      </c>
      <c r="F3271" s="128">
        <v>278.7621447279622</v>
      </c>
      <c r="G3271" s="128">
        <v>52.04164998665332</v>
      </c>
      <c r="H3271" s="128">
        <v>19770.62113587039</v>
      </c>
    </row>
    <row r="3273" spans="3:8" ht="12.75">
      <c r="C3273" s="150" t="s">
        <v>1266</v>
      </c>
      <c r="D3273" s="128">
        <v>2.353357899811869</v>
      </c>
      <c r="F3273" s="128">
        <v>2.1429505039945846</v>
      </c>
      <c r="G3273" s="128">
        <v>0.4361032121786592</v>
      </c>
      <c r="H3273" s="128">
        <v>2.388654528898599</v>
      </c>
    </row>
    <row r="3274" spans="1:10" ht="12.75">
      <c r="A3274" s="144" t="s">
        <v>1255</v>
      </c>
      <c r="C3274" s="145" t="s">
        <v>1256</v>
      </c>
      <c r="D3274" s="145" t="s">
        <v>1257</v>
      </c>
      <c r="F3274" s="145" t="s">
        <v>1258</v>
      </c>
      <c r="G3274" s="145" t="s">
        <v>1259</v>
      </c>
      <c r="H3274" s="145" t="s">
        <v>1260</v>
      </c>
      <c r="I3274" s="146" t="s">
        <v>1261</v>
      </c>
      <c r="J3274" s="145" t="s">
        <v>1262</v>
      </c>
    </row>
    <row r="3275" spans="1:8" ht="12.75">
      <c r="A3275" s="147" t="s">
        <v>1187</v>
      </c>
      <c r="C3275" s="148">
        <v>288.1579999998212</v>
      </c>
      <c r="D3275" s="128">
        <v>485059.48972702026</v>
      </c>
      <c r="F3275" s="128">
        <v>4830</v>
      </c>
      <c r="G3275" s="128">
        <v>3959.9999999962747</v>
      </c>
      <c r="H3275" s="149" t="s">
        <v>167</v>
      </c>
    </row>
    <row r="3277" spans="4:8" ht="12.75">
      <c r="D3277" s="128">
        <v>492002.2739934921</v>
      </c>
      <c r="F3277" s="128">
        <v>4830</v>
      </c>
      <c r="G3277" s="128">
        <v>3959.9999999962747</v>
      </c>
      <c r="H3277" s="149" t="s">
        <v>168</v>
      </c>
    </row>
    <row r="3279" spans="4:8" ht="12.75">
      <c r="D3279" s="128">
        <v>480252.2398042679</v>
      </c>
      <c r="F3279" s="128">
        <v>4830</v>
      </c>
      <c r="G3279" s="128">
        <v>3959.9999999962747</v>
      </c>
      <c r="H3279" s="149" t="s">
        <v>169</v>
      </c>
    </row>
    <row r="3281" spans="1:10" ht="12.75">
      <c r="A3281" s="144" t="s">
        <v>1263</v>
      </c>
      <c r="C3281" s="150" t="s">
        <v>1264</v>
      </c>
      <c r="D3281" s="128">
        <v>485771.33450826013</v>
      </c>
      <c r="F3281" s="128">
        <v>4830</v>
      </c>
      <c r="G3281" s="128">
        <v>3959.9999999962747</v>
      </c>
      <c r="H3281" s="128">
        <v>481383.07123392576</v>
      </c>
      <c r="I3281" s="128">
        <v>-0.0001</v>
      </c>
      <c r="J3281" s="128">
        <v>-0.0001</v>
      </c>
    </row>
    <row r="3282" spans="1:8" ht="12.75">
      <c r="A3282" s="127">
        <v>38392.974583333336</v>
      </c>
      <c r="C3282" s="150" t="s">
        <v>1265</v>
      </c>
      <c r="D3282" s="128">
        <v>5907.27247606358</v>
      </c>
      <c r="G3282" s="128">
        <v>5.638186222554939E-05</v>
      </c>
      <c r="H3282" s="128">
        <v>5907.27247606358</v>
      </c>
    </row>
    <row r="3284" spans="3:8" ht="12.75">
      <c r="C3284" s="150" t="s">
        <v>1266</v>
      </c>
      <c r="D3284" s="128">
        <v>1.216060326417456</v>
      </c>
      <c r="F3284" s="128">
        <v>0</v>
      </c>
      <c r="G3284" s="128">
        <v>1.4237843996364246E-06</v>
      </c>
      <c r="H3284" s="128">
        <v>1.2271458696961468</v>
      </c>
    </row>
    <row r="3285" spans="1:10" ht="12.75">
      <c r="A3285" s="144" t="s">
        <v>1255</v>
      </c>
      <c r="C3285" s="145" t="s">
        <v>1256</v>
      </c>
      <c r="D3285" s="145" t="s">
        <v>1257</v>
      </c>
      <c r="F3285" s="145" t="s">
        <v>1258</v>
      </c>
      <c r="G3285" s="145" t="s">
        <v>1259</v>
      </c>
      <c r="H3285" s="145" t="s">
        <v>1260</v>
      </c>
      <c r="I3285" s="146" t="s">
        <v>1261</v>
      </c>
      <c r="J3285" s="145" t="s">
        <v>1262</v>
      </c>
    </row>
    <row r="3286" spans="1:8" ht="12.75">
      <c r="A3286" s="147" t="s">
        <v>1188</v>
      </c>
      <c r="C3286" s="148">
        <v>334.94100000010803</v>
      </c>
      <c r="D3286" s="128">
        <v>1858930.5213851929</v>
      </c>
      <c r="F3286" s="128">
        <v>36100</v>
      </c>
      <c r="G3286" s="128">
        <v>179200</v>
      </c>
      <c r="H3286" s="149" t="s">
        <v>170</v>
      </c>
    </row>
    <row r="3288" spans="4:8" ht="12.75">
      <c r="D3288" s="128">
        <v>1874378.3080501556</v>
      </c>
      <c r="F3288" s="128">
        <v>38200</v>
      </c>
      <c r="G3288" s="128">
        <v>373800</v>
      </c>
      <c r="H3288" s="149" t="s">
        <v>171</v>
      </c>
    </row>
    <row r="3290" spans="4:8" ht="12.75">
      <c r="D3290" s="128">
        <v>1882563.3446598053</v>
      </c>
      <c r="F3290" s="128">
        <v>38800</v>
      </c>
      <c r="G3290" s="128">
        <v>258000</v>
      </c>
      <c r="H3290" s="149" t="s">
        <v>172</v>
      </c>
    </row>
    <row r="3292" spans="1:10" ht="12.75">
      <c r="A3292" s="144" t="s">
        <v>1263</v>
      </c>
      <c r="C3292" s="150" t="s">
        <v>1264</v>
      </c>
      <c r="D3292" s="128">
        <v>1871957.3913650513</v>
      </c>
      <c r="F3292" s="128">
        <v>37700</v>
      </c>
      <c r="G3292" s="128">
        <v>270333.3333333333</v>
      </c>
      <c r="H3292" s="128">
        <v>1673929.0129866728</v>
      </c>
      <c r="I3292" s="128">
        <v>-0.0001</v>
      </c>
      <c r="J3292" s="128">
        <v>-0.0001</v>
      </c>
    </row>
    <row r="3293" spans="1:8" ht="12.75">
      <c r="A3293" s="127">
        <v>38392.975069444445</v>
      </c>
      <c r="C3293" s="150" t="s">
        <v>1265</v>
      </c>
      <c r="D3293" s="128">
        <v>12000.96713515901</v>
      </c>
      <c r="F3293" s="128">
        <v>1417.7446878757826</v>
      </c>
      <c r="G3293" s="128">
        <v>97884.48974854665</v>
      </c>
      <c r="H3293" s="128">
        <v>12000.96713515901</v>
      </c>
    </row>
    <row r="3295" spans="3:8" ht="12.75">
      <c r="C3295" s="150" t="s">
        <v>1266</v>
      </c>
      <c r="D3295" s="128">
        <v>0.6410918961359359</v>
      </c>
      <c r="F3295" s="128">
        <v>3.7605959890604312</v>
      </c>
      <c r="G3295" s="128">
        <v>36.20881248404931</v>
      </c>
      <c r="H3295" s="128">
        <v>0.7169340540759572</v>
      </c>
    </row>
    <row r="3296" spans="1:10" ht="12.75">
      <c r="A3296" s="144" t="s">
        <v>1255</v>
      </c>
      <c r="C3296" s="145" t="s">
        <v>1256</v>
      </c>
      <c r="D3296" s="145" t="s">
        <v>1257</v>
      </c>
      <c r="F3296" s="145" t="s">
        <v>1258</v>
      </c>
      <c r="G3296" s="145" t="s">
        <v>1259</v>
      </c>
      <c r="H3296" s="145" t="s">
        <v>1260</v>
      </c>
      <c r="I3296" s="146" t="s">
        <v>1261</v>
      </c>
      <c r="J3296" s="145" t="s">
        <v>1262</v>
      </c>
    </row>
    <row r="3297" spans="1:8" ht="12.75">
      <c r="A3297" s="147" t="s">
        <v>1192</v>
      </c>
      <c r="C3297" s="148">
        <v>393.36599999992177</v>
      </c>
      <c r="D3297" s="128">
        <v>4764950.442207336</v>
      </c>
      <c r="F3297" s="128">
        <v>19900</v>
      </c>
      <c r="G3297" s="128">
        <v>14600</v>
      </c>
      <c r="H3297" s="149" t="s">
        <v>173</v>
      </c>
    </row>
    <row r="3299" spans="4:8" ht="12.75">
      <c r="D3299" s="128">
        <v>4779622.554985046</v>
      </c>
      <c r="F3299" s="128">
        <v>20000</v>
      </c>
      <c r="G3299" s="128">
        <v>14700</v>
      </c>
      <c r="H3299" s="149" t="s">
        <v>174</v>
      </c>
    </row>
    <row r="3301" spans="4:8" ht="12.75">
      <c r="D3301" s="128">
        <v>4762627.35597229</v>
      </c>
      <c r="F3301" s="128">
        <v>20300</v>
      </c>
      <c r="G3301" s="128">
        <v>13800</v>
      </c>
      <c r="H3301" s="149" t="s">
        <v>175</v>
      </c>
    </row>
    <row r="3303" spans="1:10" ht="12.75">
      <c r="A3303" s="144" t="s">
        <v>1263</v>
      </c>
      <c r="C3303" s="150" t="s">
        <v>1264</v>
      </c>
      <c r="D3303" s="128">
        <v>4769066.784388225</v>
      </c>
      <c r="F3303" s="128">
        <v>20066.666666666668</v>
      </c>
      <c r="G3303" s="128">
        <v>14366.666666666668</v>
      </c>
      <c r="H3303" s="128">
        <v>4751850.117721558</v>
      </c>
      <c r="I3303" s="128">
        <v>-0.0001</v>
      </c>
      <c r="J3303" s="128">
        <v>-0.0001</v>
      </c>
    </row>
    <row r="3304" spans="1:8" ht="12.75">
      <c r="A3304" s="127">
        <v>38392.97554398148</v>
      </c>
      <c r="C3304" s="150" t="s">
        <v>1265</v>
      </c>
      <c r="D3304" s="128">
        <v>9215.06386702411</v>
      </c>
      <c r="F3304" s="128">
        <v>208.16659994661327</v>
      </c>
      <c r="G3304" s="128">
        <v>493.28828623162474</v>
      </c>
      <c r="H3304" s="128">
        <v>9215.06386702411</v>
      </c>
    </row>
    <row r="3306" spans="3:8" ht="12.75">
      <c r="C3306" s="150" t="s">
        <v>1266</v>
      </c>
      <c r="D3306" s="128">
        <v>0.19322572494036094</v>
      </c>
      <c r="F3306" s="128">
        <v>1.0373750827904316</v>
      </c>
      <c r="G3306" s="128">
        <v>3.4335611570646734</v>
      </c>
      <c r="H3306" s="128">
        <v>0.19392581076278972</v>
      </c>
    </row>
    <row r="3307" spans="1:10" ht="12.75">
      <c r="A3307" s="144" t="s">
        <v>1255</v>
      </c>
      <c r="C3307" s="145" t="s">
        <v>1256</v>
      </c>
      <c r="D3307" s="145" t="s">
        <v>1257</v>
      </c>
      <c r="F3307" s="145" t="s">
        <v>1258</v>
      </c>
      <c r="G3307" s="145" t="s">
        <v>1259</v>
      </c>
      <c r="H3307" s="145" t="s">
        <v>1260</v>
      </c>
      <c r="I3307" s="146" t="s">
        <v>1261</v>
      </c>
      <c r="J3307" s="145" t="s">
        <v>1262</v>
      </c>
    </row>
    <row r="3308" spans="1:8" ht="12.75">
      <c r="A3308" s="147" t="s">
        <v>1186</v>
      </c>
      <c r="C3308" s="148">
        <v>396.15199999976903</v>
      </c>
      <c r="D3308" s="128">
        <v>4951983.452201843</v>
      </c>
      <c r="F3308" s="128">
        <v>97600</v>
      </c>
      <c r="G3308" s="128">
        <v>94600</v>
      </c>
      <c r="H3308" s="149" t="s">
        <v>176</v>
      </c>
    </row>
    <row r="3310" spans="4:8" ht="12.75">
      <c r="D3310" s="128">
        <v>4931048.936264038</v>
      </c>
      <c r="F3310" s="128">
        <v>101500</v>
      </c>
      <c r="G3310" s="128">
        <v>95000</v>
      </c>
      <c r="H3310" s="149" t="s">
        <v>177</v>
      </c>
    </row>
    <row r="3312" spans="4:8" ht="12.75">
      <c r="D3312" s="128">
        <v>4944719.362625122</v>
      </c>
      <c r="F3312" s="128">
        <v>101000</v>
      </c>
      <c r="G3312" s="128">
        <v>95000</v>
      </c>
      <c r="H3312" s="149" t="s">
        <v>178</v>
      </c>
    </row>
    <row r="3314" spans="1:10" ht="12.75">
      <c r="A3314" s="144" t="s">
        <v>1263</v>
      </c>
      <c r="C3314" s="150" t="s">
        <v>1264</v>
      </c>
      <c r="D3314" s="128">
        <v>4942583.9170303345</v>
      </c>
      <c r="F3314" s="128">
        <v>100033.33333333334</v>
      </c>
      <c r="G3314" s="128">
        <v>94866.66666666666</v>
      </c>
      <c r="H3314" s="128">
        <v>4845106.271370406</v>
      </c>
      <c r="I3314" s="128">
        <v>-0.0001</v>
      </c>
      <c r="J3314" s="128">
        <v>-0.0001</v>
      </c>
    </row>
    <row r="3315" spans="1:8" ht="12.75">
      <c r="A3315" s="127">
        <v>38392.976006944446</v>
      </c>
      <c r="C3315" s="150" t="s">
        <v>1265</v>
      </c>
      <c r="D3315" s="128">
        <v>10629.373702465573</v>
      </c>
      <c r="F3315" s="128">
        <v>2122.1058723196006</v>
      </c>
      <c r="G3315" s="128">
        <v>230.94010767585027</v>
      </c>
      <c r="H3315" s="128">
        <v>10629.373702465573</v>
      </c>
    </row>
    <row r="3317" spans="3:8" ht="12.75">
      <c r="C3317" s="150" t="s">
        <v>1266</v>
      </c>
      <c r="D3317" s="128">
        <v>0.21505702039454797</v>
      </c>
      <c r="F3317" s="128">
        <v>2.1213987394064646</v>
      </c>
      <c r="G3317" s="128">
        <v>0.24343651546997577</v>
      </c>
      <c r="H3317" s="128">
        <v>0.21938370609689692</v>
      </c>
    </row>
    <row r="3318" spans="1:10" ht="12.75">
      <c r="A3318" s="144" t="s">
        <v>1255</v>
      </c>
      <c r="C3318" s="145" t="s">
        <v>1256</v>
      </c>
      <c r="D3318" s="145" t="s">
        <v>1257</v>
      </c>
      <c r="F3318" s="145" t="s">
        <v>1258</v>
      </c>
      <c r="G3318" s="145" t="s">
        <v>1259</v>
      </c>
      <c r="H3318" s="145" t="s">
        <v>1260</v>
      </c>
      <c r="I3318" s="146" t="s">
        <v>1261</v>
      </c>
      <c r="J3318" s="145" t="s">
        <v>1262</v>
      </c>
    </row>
    <row r="3319" spans="1:8" ht="12.75">
      <c r="A3319" s="147" t="s">
        <v>1193</v>
      </c>
      <c r="C3319" s="148">
        <v>589.5920000001788</v>
      </c>
      <c r="D3319" s="128">
        <v>541178.4678726196</v>
      </c>
      <c r="F3319" s="128">
        <v>4390</v>
      </c>
      <c r="G3319" s="128">
        <v>5650</v>
      </c>
      <c r="H3319" s="149" t="s">
        <v>179</v>
      </c>
    </row>
    <row r="3321" spans="4:8" ht="12.75">
      <c r="D3321" s="128">
        <v>535175.2619695663</v>
      </c>
      <c r="F3321" s="128">
        <v>4460</v>
      </c>
      <c r="G3321" s="128">
        <v>5510</v>
      </c>
      <c r="H3321" s="149" t="s">
        <v>180</v>
      </c>
    </row>
    <row r="3323" spans="4:8" ht="12.75">
      <c r="D3323" s="128">
        <v>519454.85788297653</v>
      </c>
      <c r="F3323" s="128">
        <v>4440</v>
      </c>
      <c r="G3323" s="128">
        <v>5460</v>
      </c>
      <c r="H3323" s="149" t="s">
        <v>181</v>
      </c>
    </row>
    <row r="3325" spans="1:10" ht="12.75">
      <c r="A3325" s="144" t="s">
        <v>1263</v>
      </c>
      <c r="C3325" s="150" t="s">
        <v>1264</v>
      </c>
      <c r="D3325" s="128">
        <v>531936.1959083875</v>
      </c>
      <c r="F3325" s="128">
        <v>4430</v>
      </c>
      <c r="G3325" s="128">
        <v>5540</v>
      </c>
      <c r="H3325" s="128">
        <v>526840.1959083875</v>
      </c>
      <c r="I3325" s="128">
        <v>-0.0001</v>
      </c>
      <c r="J3325" s="128">
        <v>-0.0001</v>
      </c>
    </row>
    <row r="3326" spans="1:8" ht="12.75">
      <c r="A3326" s="127">
        <v>38392.976493055554</v>
      </c>
      <c r="C3326" s="150" t="s">
        <v>1265</v>
      </c>
      <c r="D3326" s="128">
        <v>11218.175852478666</v>
      </c>
      <c r="F3326" s="128">
        <v>36.05551275463989</v>
      </c>
      <c r="G3326" s="128">
        <v>98.48857801796105</v>
      </c>
      <c r="H3326" s="128">
        <v>11218.175852478666</v>
      </c>
    </row>
    <row r="3328" spans="3:8" ht="12.75">
      <c r="C3328" s="150" t="s">
        <v>1266</v>
      </c>
      <c r="D3328" s="128">
        <v>2.108932601084118</v>
      </c>
      <c r="F3328" s="128">
        <v>0.8138941931069954</v>
      </c>
      <c r="G3328" s="128">
        <v>1.7777721663891888</v>
      </c>
      <c r="H3328" s="128">
        <v>2.1293318049007404</v>
      </c>
    </row>
    <row r="3329" spans="1:10" ht="12.75">
      <c r="A3329" s="144" t="s">
        <v>1255</v>
      </c>
      <c r="C3329" s="145" t="s">
        <v>1256</v>
      </c>
      <c r="D3329" s="145" t="s">
        <v>1257</v>
      </c>
      <c r="F3329" s="145" t="s">
        <v>1258</v>
      </c>
      <c r="G3329" s="145" t="s">
        <v>1259</v>
      </c>
      <c r="H3329" s="145" t="s">
        <v>1260</v>
      </c>
      <c r="I3329" s="146" t="s">
        <v>1261</v>
      </c>
      <c r="J3329" s="145" t="s">
        <v>1262</v>
      </c>
    </row>
    <row r="3330" spans="1:8" ht="12.75">
      <c r="A3330" s="147" t="s">
        <v>1194</v>
      </c>
      <c r="C3330" s="148">
        <v>766.4900000002235</v>
      </c>
      <c r="D3330" s="128">
        <v>30245.73949894309</v>
      </c>
      <c r="F3330" s="128">
        <v>1857.9999999981374</v>
      </c>
      <c r="G3330" s="128">
        <v>1979.9999999981374</v>
      </c>
      <c r="H3330" s="149" t="s">
        <v>182</v>
      </c>
    </row>
    <row r="3332" spans="4:8" ht="12.75">
      <c r="D3332" s="128">
        <v>30310.779443502426</v>
      </c>
      <c r="F3332" s="128">
        <v>1991</v>
      </c>
      <c r="G3332" s="128">
        <v>1910.9999999981374</v>
      </c>
      <c r="H3332" s="149" t="s">
        <v>183</v>
      </c>
    </row>
    <row r="3334" spans="4:8" ht="12.75">
      <c r="D3334" s="128">
        <v>29035.4362539351</v>
      </c>
      <c r="F3334" s="128">
        <v>1806</v>
      </c>
      <c r="G3334" s="128">
        <v>1782.9999999981374</v>
      </c>
      <c r="H3334" s="149" t="s">
        <v>184</v>
      </c>
    </row>
    <row r="3336" spans="1:10" ht="12.75">
      <c r="A3336" s="144" t="s">
        <v>1263</v>
      </c>
      <c r="C3336" s="150" t="s">
        <v>1264</v>
      </c>
      <c r="D3336" s="128">
        <v>29863.985065460205</v>
      </c>
      <c r="F3336" s="128">
        <v>1884.9999999993793</v>
      </c>
      <c r="G3336" s="128">
        <v>1891.3333333314708</v>
      </c>
      <c r="H3336" s="128">
        <v>27975.694821559027</v>
      </c>
      <c r="I3336" s="128">
        <v>-0.0001</v>
      </c>
      <c r="J3336" s="128">
        <v>-0.0001</v>
      </c>
    </row>
    <row r="3337" spans="1:8" ht="12.75">
      <c r="A3337" s="127">
        <v>38392.977002314816</v>
      </c>
      <c r="C3337" s="150" t="s">
        <v>1265</v>
      </c>
      <c r="D3337" s="128">
        <v>718.2808631771944</v>
      </c>
      <c r="F3337" s="128">
        <v>95.40964311877315</v>
      </c>
      <c r="G3337" s="128">
        <v>99.96165931662269</v>
      </c>
      <c r="H3337" s="128">
        <v>718.2808631771944</v>
      </c>
    </row>
    <row r="3339" spans="3:8" ht="12.75">
      <c r="C3339" s="150" t="s">
        <v>1266</v>
      </c>
      <c r="D3339" s="128">
        <v>2.4051741976255423</v>
      </c>
      <c r="F3339" s="128">
        <v>5.0615195288490495</v>
      </c>
      <c r="G3339" s="128">
        <v>5.285248113326812</v>
      </c>
      <c r="H3339" s="128">
        <v>2.5675175103199313</v>
      </c>
    </row>
    <row r="3340" spans="1:16" ht="12.75">
      <c r="A3340" s="138" t="s">
        <v>1140</v>
      </c>
      <c r="B3340" s="133" t="s">
        <v>1225</v>
      </c>
      <c r="D3340" s="138" t="s">
        <v>1141</v>
      </c>
      <c r="E3340" s="133" t="s">
        <v>1142</v>
      </c>
      <c r="F3340" s="134" t="s">
        <v>1025</v>
      </c>
      <c r="G3340" s="139" t="s">
        <v>1144</v>
      </c>
      <c r="H3340" s="140">
        <v>2</v>
      </c>
      <c r="I3340" s="141" t="s">
        <v>1145</v>
      </c>
      <c r="J3340" s="140">
        <v>14</v>
      </c>
      <c r="K3340" s="139" t="s">
        <v>1146</v>
      </c>
      <c r="L3340" s="142">
        <v>1</v>
      </c>
      <c r="M3340" s="139" t="s">
        <v>1147</v>
      </c>
      <c r="N3340" s="143">
        <v>1</v>
      </c>
      <c r="O3340" s="139" t="s">
        <v>1148</v>
      </c>
      <c r="P3340" s="143">
        <v>1</v>
      </c>
    </row>
    <row r="3342" spans="1:10" ht="12.75">
      <c r="A3342" s="144" t="s">
        <v>1255</v>
      </c>
      <c r="C3342" s="145" t="s">
        <v>1256</v>
      </c>
      <c r="D3342" s="145" t="s">
        <v>1257</v>
      </c>
      <c r="F3342" s="145" t="s">
        <v>1258</v>
      </c>
      <c r="G3342" s="145" t="s">
        <v>1259</v>
      </c>
      <c r="H3342" s="145" t="s">
        <v>1260</v>
      </c>
      <c r="I3342" s="146" t="s">
        <v>1261</v>
      </c>
      <c r="J3342" s="145" t="s">
        <v>1262</v>
      </c>
    </row>
    <row r="3343" spans="1:8" ht="12.75">
      <c r="A3343" s="147" t="s">
        <v>1171</v>
      </c>
      <c r="C3343" s="148">
        <v>178.2290000000503</v>
      </c>
      <c r="D3343" s="128">
        <v>200.5</v>
      </c>
      <c r="F3343" s="128">
        <v>221</v>
      </c>
      <c r="G3343" s="128">
        <v>204</v>
      </c>
      <c r="H3343" s="149" t="s">
        <v>185</v>
      </c>
    </row>
    <row r="3345" spans="4:8" ht="12.75">
      <c r="D3345" s="128">
        <v>230.89200645149685</v>
      </c>
      <c r="F3345" s="128">
        <v>236</v>
      </c>
      <c r="G3345" s="128">
        <v>196</v>
      </c>
      <c r="H3345" s="149" t="s">
        <v>311</v>
      </c>
    </row>
    <row r="3347" spans="4:8" ht="12.75">
      <c r="D3347" s="128">
        <v>221.50000000023283</v>
      </c>
      <c r="F3347" s="128">
        <v>212</v>
      </c>
      <c r="G3347" s="128">
        <v>224.00000000023283</v>
      </c>
      <c r="H3347" s="149" t="s">
        <v>186</v>
      </c>
    </row>
    <row r="3349" spans="1:8" ht="12.75">
      <c r="A3349" s="144" t="s">
        <v>1263</v>
      </c>
      <c r="C3349" s="150" t="s">
        <v>1264</v>
      </c>
      <c r="D3349" s="128">
        <v>217.63066881724325</v>
      </c>
      <c r="F3349" s="128">
        <v>223</v>
      </c>
      <c r="G3349" s="128">
        <v>208.0000000000776</v>
      </c>
      <c r="H3349" s="128">
        <v>4.127875521104704</v>
      </c>
    </row>
    <row r="3350" spans="1:8" ht="12.75">
      <c r="A3350" s="127">
        <v>38392.97927083333</v>
      </c>
      <c r="C3350" s="150" t="s">
        <v>1265</v>
      </c>
      <c r="D3350" s="128">
        <v>15.56108308858008</v>
      </c>
      <c r="F3350" s="128">
        <v>12.124355652982139</v>
      </c>
      <c r="G3350" s="128">
        <v>14.422205101985107</v>
      </c>
      <c r="H3350" s="128">
        <v>15.56108308858008</v>
      </c>
    </row>
    <row r="3352" spans="3:8" ht="12.75">
      <c r="C3352" s="150" t="s">
        <v>1266</v>
      </c>
      <c r="D3352" s="128">
        <v>7.1502252753023505</v>
      </c>
      <c r="F3352" s="128">
        <v>5.436930786090645</v>
      </c>
      <c r="G3352" s="128">
        <v>6.933752452874869</v>
      </c>
      <c r="H3352" s="128">
        <v>376.97558971971165</v>
      </c>
    </row>
    <row r="3353" spans="1:10" ht="12.75">
      <c r="A3353" s="144" t="s">
        <v>1255</v>
      </c>
      <c r="C3353" s="145" t="s">
        <v>1256</v>
      </c>
      <c r="D3353" s="145" t="s">
        <v>1257</v>
      </c>
      <c r="F3353" s="145" t="s">
        <v>1258</v>
      </c>
      <c r="G3353" s="145" t="s">
        <v>1259</v>
      </c>
      <c r="H3353" s="145" t="s">
        <v>1260</v>
      </c>
      <c r="I3353" s="146" t="s">
        <v>1261</v>
      </c>
      <c r="J3353" s="145" t="s">
        <v>1262</v>
      </c>
    </row>
    <row r="3354" spans="1:8" ht="12.75">
      <c r="A3354" s="147" t="s">
        <v>1187</v>
      </c>
      <c r="C3354" s="148">
        <v>251.61100000003353</v>
      </c>
      <c r="D3354" s="128">
        <v>6272649.103233337</v>
      </c>
      <c r="F3354" s="128">
        <v>36900</v>
      </c>
      <c r="G3354" s="128">
        <v>29500</v>
      </c>
      <c r="H3354" s="149" t="s">
        <v>187</v>
      </c>
    </row>
    <row r="3356" spans="4:8" ht="12.75">
      <c r="D3356" s="128">
        <v>6224235.824539185</v>
      </c>
      <c r="F3356" s="128">
        <v>36300</v>
      </c>
      <c r="G3356" s="128">
        <v>29000</v>
      </c>
      <c r="H3356" s="149" t="s">
        <v>188</v>
      </c>
    </row>
    <row r="3358" spans="4:8" ht="12.75">
      <c r="D3358" s="128">
        <v>6105444.23348999</v>
      </c>
      <c r="F3358" s="128">
        <v>37100</v>
      </c>
      <c r="G3358" s="128">
        <v>28400</v>
      </c>
      <c r="H3358" s="149" t="s">
        <v>189</v>
      </c>
    </row>
    <row r="3360" spans="1:10" ht="12.75">
      <c r="A3360" s="144" t="s">
        <v>1263</v>
      </c>
      <c r="C3360" s="150" t="s">
        <v>1264</v>
      </c>
      <c r="D3360" s="128">
        <v>6200776.387087503</v>
      </c>
      <c r="F3360" s="128">
        <v>36766.666666666664</v>
      </c>
      <c r="G3360" s="128">
        <v>28966.666666666664</v>
      </c>
      <c r="H3360" s="128">
        <v>6167948.16510868</v>
      </c>
      <c r="I3360" s="128">
        <v>-0.0001</v>
      </c>
      <c r="J3360" s="128">
        <v>-0.0001</v>
      </c>
    </row>
    <row r="3361" spans="1:8" ht="12.75">
      <c r="A3361" s="127">
        <v>38392.979780092595</v>
      </c>
      <c r="C3361" s="150" t="s">
        <v>1265</v>
      </c>
      <c r="D3361" s="128">
        <v>86035.60902696045</v>
      </c>
      <c r="F3361" s="128">
        <v>416.33319989322655</v>
      </c>
      <c r="G3361" s="128">
        <v>550.7570547286101</v>
      </c>
      <c r="H3361" s="128">
        <v>86035.60902696045</v>
      </c>
    </row>
    <row r="3363" spans="3:8" ht="12.75">
      <c r="C3363" s="150" t="s">
        <v>1266</v>
      </c>
      <c r="D3363" s="128">
        <v>1.3874973657511822</v>
      </c>
      <c r="F3363" s="128">
        <v>1.1323659108609971</v>
      </c>
      <c r="G3363" s="128">
        <v>1.9013477148283437</v>
      </c>
      <c r="H3363" s="128">
        <v>1.3948821670333296</v>
      </c>
    </row>
    <row r="3364" spans="1:10" ht="12.75">
      <c r="A3364" s="144" t="s">
        <v>1255</v>
      </c>
      <c r="C3364" s="145" t="s">
        <v>1256</v>
      </c>
      <c r="D3364" s="145" t="s">
        <v>1257</v>
      </c>
      <c r="F3364" s="145" t="s">
        <v>1258</v>
      </c>
      <c r="G3364" s="145" t="s">
        <v>1259</v>
      </c>
      <c r="H3364" s="145" t="s">
        <v>1260</v>
      </c>
      <c r="I3364" s="146" t="s">
        <v>1261</v>
      </c>
      <c r="J3364" s="145" t="s">
        <v>1262</v>
      </c>
    </row>
    <row r="3365" spans="1:8" ht="12.75">
      <c r="A3365" s="147" t="s">
        <v>1190</v>
      </c>
      <c r="C3365" s="148">
        <v>257.6099999998696</v>
      </c>
      <c r="D3365" s="128">
        <v>289147.69483089447</v>
      </c>
      <c r="F3365" s="128">
        <v>12950</v>
      </c>
      <c r="G3365" s="128">
        <v>10720</v>
      </c>
      <c r="H3365" s="149" t="s">
        <v>190</v>
      </c>
    </row>
    <row r="3367" spans="4:8" ht="12.75">
      <c r="D3367" s="128">
        <v>290557.5842900276</v>
      </c>
      <c r="F3367" s="128">
        <v>12845</v>
      </c>
      <c r="G3367" s="128">
        <v>10705</v>
      </c>
      <c r="H3367" s="149" t="s">
        <v>191</v>
      </c>
    </row>
    <row r="3369" spans="4:8" ht="12.75">
      <c r="D3369" s="128">
        <v>301666.13822078705</v>
      </c>
      <c r="F3369" s="128">
        <v>12807.5</v>
      </c>
      <c r="G3369" s="128">
        <v>10685</v>
      </c>
      <c r="H3369" s="149" t="s">
        <v>192</v>
      </c>
    </row>
    <row r="3371" spans="1:10" ht="12.75">
      <c r="A3371" s="144" t="s">
        <v>1263</v>
      </c>
      <c r="C3371" s="150" t="s">
        <v>1264</v>
      </c>
      <c r="D3371" s="128">
        <v>293790.47244723636</v>
      </c>
      <c r="F3371" s="128">
        <v>12867.5</v>
      </c>
      <c r="G3371" s="128">
        <v>10703.333333333332</v>
      </c>
      <c r="H3371" s="128">
        <v>282005.05578056973</v>
      </c>
      <c r="I3371" s="128">
        <v>-0.0001</v>
      </c>
      <c r="J3371" s="128">
        <v>-0.0001</v>
      </c>
    </row>
    <row r="3372" spans="1:8" ht="12.75">
      <c r="A3372" s="127">
        <v>38392.98042824074</v>
      </c>
      <c r="C3372" s="150" t="s">
        <v>1265</v>
      </c>
      <c r="D3372" s="128">
        <v>6856.860112636892</v>
      </c>
      <c r="F3372" s="128">
        <v>73.86643351347078</v>
      </c>
      <c r="G3372" s="128">
        <v>17.55942292142123</v>
      </c>
      <c r="H3372" s="128">
        <v>6856.860112636892</v>
      </c>
    </row>
    <row r="3374" spans="3:8" ht="12.75">
      <c r="C3374" s="150" t="s">
        <v>1266</v>
      </c>
      <c r="D3374" s="128">
        <v>2.3339286858148065</v>
      </c>
      <c r="F3374" s="128">
        <v>0.574054272496373</v>
      </c>
      <c r="G3374" s="128">
        <v>0.16405564859627436</v>
      </c>
      <c r="H3374" s="128">
        <v>2.4314670861689334</v>
      </c>
    </row>
    <row r="3375" spans="1:10" ht="12.75">
      <c r="A3375" s="144" t="s">
        <v>1255</v>
      </c>
      <c r="C3375" s="145" t="s">
        <v>1256</v>
      </c>
      <c r="D3375" s="145" t="s">
        <v>1257</v>
      </c>
      <c r="F3375" s="145" t="s">
        <v>1258</v>
      </c>
      <c r="G3375" s="145" t="s">
        <v>1259</v>
      </c>
      <c r="H3375" s="145" t="s">
        <v>1260</v>
      </c>
      <c r="I3375" s="146" t="s">
        <v>1261</v>
      </c>
      <c r="J3375" s="145" t="s">
        <v>1262</v>
      </c>
    </row>
    <row r="3376" spans="1:8" ht="12.75">
      <c r="A3376" s="147" t="s">
        <v>1189</v>
      </c>
      <c r="C3376" s="148">
        <v>259.9399999999441</v>
      </c>
      <c r="D3376" s="128">
        <v>2697383.5628089905</v>
      </c>
      <c r="F3376" s="128">
        <v>23175</v>
      </c>
      <c r="G3376" s="128">
        <v>21425</v>
      </c>
      <c r="H3376" s="149" t="s">
        <v>193</v>
      </c>
    </row>
    <row r="3378" spans="4:8" ht="12.75">
      <c r="D3378" s="128">
        <v>2772867.3878936768</v>
      </c>
      <c r="F3378" s="128">
        <v>22975</v>
      </c>
      <c r="G3378" s="128">
        <v>21825</v>
      </c>
      <c r="H3378" s="149" t="s">
        <v>194</v>
      </c>
    </row>
    <row r="3380" spans="4:8" ht="12.75">
      <c r="D3380" s="128">
        <v>2786880.6503486633</v>
      </c>
      <c r="F3380" s="128">
        <v>23425</v>
      </c>
      <c r="G3380" s="128">
        <v>21525</v>
      </c>
      <c r="H3380" s="149" t="s">
        <v>195</v>
      </c>
    </row>
    <row r="3382" spans="1:10" ht="12.75">
      <c r="A3382" s="144" t="s">
        <v>1263</v>
      </c>
      <c r="C3382" s="150" t="s">
        <v>1264</v>
      </c>
      <c r="D3382" s="128">
        <v>2752377.200350444</v>
      </c>
      <c r="F3382" s="128">
        <v>23191.666666666664</v>
      </c>
      <c r="G3382" s="128">
        <v>21591.666666666664</v>
      </c>
      <c r="H3382" s="128">
        <v>2730073.0808535884</v>
      </c>
      <c r="I3382" s="128">
        <v>-0.0001</v>
      </c>
      <c r="J3382" s="128">
        <v>-0.0001</v>
      </c>
    </row>
    <row r="3383" spans="1:8" ht="12.75">
      <c r="A3383" s="127">
        <v>38392.981099537035</v>
      </c>
      <c r="C3383" s="150" t="s">
        <v>1265</v>
      </c>
      <c r="D3383" s="128">
        <v>48138.52935734881</v>
      </c>
      <c r="F3383" s="128">
        <v>225.4624876411447</v>
      </c>
      <c r="G3383" s="128">
        <v>208.16659994661327</v>
      </c>
      <c r="H3383" s="128">
        <v>48138.52935734881</v>
      </c>
    </row>
    <row r="3385" spans="3:8" ht="12.75">
      <c r="C3385" s="150" t="s">
        <v>1266</v>
      </c>
      <c r="D3385" s="128">
        <v>1.7489800944150977</v>
      </c>
      <c r="F3385" s="128">
        <v>0.9721702665087091</v>
      </c>
      <c r="G3385" s="128">
        <v>0.9641062135698032</v>
      </c>
      <c r="H3385" s="128">
        <v>1.7632688917725878</v>
      </c>
    </row>
    <row r="3386" spans="1:10" ht="12.75">
      <c r="A3386" s="144" t="s">
        <v>1255</v>
      </c>
      <c r="C3386" s="145" t="s">
        <v>1256</v>
      </c>
      <c r="D3386" s="145" t="s">
        <v>1257</v>
      </c>
      <c r="F3386" s="145" t="s">
        <v>1258</v>
      </c>
      <c r="G3386" s="145" t="s">
        <v>1259</v>
      </c>
      <c r="H3386" s="145" t="s">
        <v>1260</v>
      </c>
      <c r="I3386" s="146" t="s">
        <v>1261</v>
      </c>
      <c r="J3386" s="145" t="s">
        <v>1262</v>
      </c>
    </row>
    <row r="3387" spans="1:8" ht="12.75">
      <c r="A3387" s="147" t="s">
        <v>1191</v>
      </c>
      <c r="C3387" s="148">
        <v>285.2129999999888</v>
      </c>
      <c r="D3387" s="128">
        <v>446830.7893872261</v>
      </c>
      <c r="F3387" s="128">
        <v>11475</v>
      </c>
      <c r="G3387" s="128">
        <v>10850</v>
      </c>
      <c r="H3387" s="149" t="s">
        <v>196</v>
      </c>
    </row>
    <row r="3389" spans="4:8" ht="12.75">
      <c r="D3389" s="128">
        <v>449951.8049273491</v>
      </c>
      <c r="F3389" s="128">
        <v>11225</v>
      </c>
      <c r="G3389" s="128">
        <v>10825</v>
      </c>
      <c r="H3389" s="149" t="s">
        <v>197</v>
      </c>
    </row>
    <row r="3391" spans="4:8" ht="12.75">
      <c r="D3391" s="128">
        <v>455239.9357304573</v>
      </c>
      <c r="F3391" s="128">
        <v>11275</v>
      </c>
      <c r="G3391" s="128">
        <v>10825</v>
      </c>
      <c r="H3391" s="149" t="s">
        <v>198</v>
      </c>
    </row>
    <row r="3393" spans="1:10" ht="12.75">
      <c r="A3393" s="144" t="s">
        <v>1263</v>
      </c>
      <c r="C3393" s="150" t="s">
        <v>1264</v>
      </c>
      <c r="D3393" s="128">
        <v>450674.17668167746</v>
      </c>
      <c r="F3393" s="128">
        <v>11325</v>
      </c>
      <c r="G3393" s="128">
        <v>10833.333333333332</v>
      </c>
      <c r="H3393" s="128">
        <v>439620.9972568091</v>
      </c>
      <c r="I3393" s="128">
        <v>-0.0001</v>
      </c>
      <c r="J3393" s="128">
        <v>-0.0001</v>
      </c>
    </row>
    <row r="3394" spans="1:8" ht="12.75">
      <c r="A3394" s="127">
        <v>38392.981770833336</v>
      </c>
      <c r="C3394" s="150" t="s">
        <v>1265</v>
      </c>
      <c r="D3394" s="128">
        <v>4250.858886038258</v>
      </c>
      <c r="F3394" s="128">
        <v>132.2875655532295</v>
      </c>
      <c r="G3394" s="128">
        <v>14.433756729740642</v>
      </c>
      <c r="H3394" s="128">
        <v>4250.858886038258</v>
      </c>
    </row>
    <row r="3396" spans="3:8" ht="12.75">
      <c r="C3396" s="150" t="s">
        <v>1266</v>
      </c>
      <c r="D3396" s="128">
        <v>0.9432222004236883</v>
      </c>
      <c r="F3396" s="128">
        <v>1.1681021240903269</v>
      </c>
      <c r="G3396" s="128">
        <v>0.13323467750529827</v>
      </c>
      <c r="H3396" s="128">
        <v>0.9669371828377603</v>
      </c>
    </row>
    <row r="3397" spans="1:10" ht="12.75">
      <c r="A3397" s="144" t="s">
        <v>1255</v>
      </c>
      <c r="C3397" s="145" t="s">
        <v>1256</v>
      </c>
      <c r="D3397" s="145" t="s">
        <v>1257</v>
      </c>
      <c r="F3397" s="145" t="s">
        <v>1258</v>
      </c>
      <c r="G3397" s="145" t="s">
        <v>1259</v>
      </c>
      <c r="H3397" s="145" t="s">
        <v>1260</v>
      </c>
      <c r="I3397" s="146" t="s">
        <v>1261</v>
      </c>
      <c r="J3397" s="145" t="s">
        <v>1262</v>
      </c>
    </row>
    <row r="3398" spans="1:8" ht="12.75">
      <c r="A3398" s="147" t="s">
        <v>1187</v>
      </c>
      <c r="C3398" s="148">
        <v>288.1579999998212</v>
      </c>
      <c r="D3398" s="128">
        <v>606779.2167196274</v>
      </c>
      <c r="F3398" s="128">
        <v>5200</v>
      </c>
      <c r="G3398" s="128">
        <v>4210</v>
      </c>
      <c r="H3398" s="149" t="s">
        <v>199</v>
      </c>
    </row>
    <row r="3400" spans="4:8" ht="12.75">
      <c r="D3400" s="128">
        <v>613026.7609386444</v>
      </c>
      <c r="F3400" s="128">
        <v>5200</v>
      </c>
      <c r="G3400" s="128">
        <v>4210</v>
      </c>
      <c r="H3400" s="149" t="s">
        <v>200</v>
      </c>
    </row>
    <row r="3402" spans="4:8" ht="12.75">
      <c r="D3402" s="128">
        <v>627369.9864368439</v>
      </c>
      <c r="F3402" s="128">
        <v>5200</v>
      </c>
      <c r="G3402" s="128">
        <v>4210</v>
      </c>
      <c r="H3402" s="149" t="s">
        <v>201</v>
      </c>
    </row>
    <row r="3404" spans="1:10" ht="12.75">
      <c r="A3404" s="144" t="s">
        <v>1263</v>
      </c>
      <c r="C3404" s="150" t="s">
        <v>1264</v>
      </c>
      <c r="D3404" s="128">
        <v>615725.3213650385</v>
      </c>
      <c r="F3404" s="128">
        <v>5200</v>
      </c>
      <c r="G3404" s="128">
        <v>4210</v>
      </c>
      <c r="H3404" s="128">
        <v>611027.987294242</v>
      </c>
      <c r="I3404" s="128">
        <v>-0.0001</v>
      </c>
      <c r="J3404" s="128">
        <v>-0.0001</v>
      </c>
    </row>
    <row r="3405" spans="1:8" ht="12.75">
      <c r="A3405" s="127">
        <v>38392.982199074075</v>
      </c>
      <c r="C3405" s="150" t="s">
        <v>1265</v>
      </c>
      <c r="D3405" s="128">
        <v>10557.30177024019</v>
      </c>
      <c r="H3405" s="128">
        <v>10557.30177024019</v>
      </c>
    </row>
    <row r="3407" spans="3:8" ht="12.75">
      <c r="C3407" s="150" t="s">
        <v>1266</v>
      </c>
      <c r="D3407" s="128">
        <v>1.7146122473630083</v>
      </c>
      <c r="F3407" s="128">
        <v>0</v>
      </c>
      <c r="G3407" s="128">
        <v>0</v>
      </c>
      <c r="H3407" s="128">
        <v>1.7277934873310956</v>
      </c>
    </row>
    <row r="3408" spans="1:10" ht="12.75">
      <c r="A3408" s="144" t="s">
        <v>1255</v>
      </c>
      <c r="C3408" s="145" t="s">
        <v>1256</v>
      </c>
      <c r="D3408" s="145" t="s">
        <v>1257</v>
      </c>
      <c r="F3408" s="145" t="s">
        <v>1258</v>
      </c>
      <c r="G3408" s="145" t="s">
        <v>1259</v>
      </c>
      <c r="H3408" s="145" t="s">
        <v>1260</v>
      </c>
      <c r="I3408" s="146" t="s">
        <v>1261</v>
      </c>
      <c r="J3408" s="145" t="s">
        <v>1262</v>
      </c>
    </row>
    <row r="3409" spans="1:8" ht="12.75">
      <c r="A3409" s="147" t="s">
        <v>1188</v>
      </c>
      <c r="C3409" s="148">
        <v>334.94100000010803</v>
      </c>
      <c r="D3409" s="128">
        <v>477455.3463177681</v>
      </c>
      <c r="F3409" s="128">
        <v>31400</v>
      </c>
      <c r="G3409" s="128">
        <v>61600</v>
      </c>
      <c r="H3409" s="149" t="s">
        <v>202</v>
      </c>
    </row>
    <row r="3411" spans="4:8" ht="12.75">
      <c r="D3411" s="128">
        <v>461029.093457222</v>
      </c>
      <c r="F3411" s="128">
        <v>29900</v>
      </c>
      <c r="G3411" s="128">
        <v>82300</v>
      </c>
      <c r="H3411" s="149" t="s">
        <v>203</v>
      </c>
    </row>
    <row r="3413" spans="4:8" ht="12.75">
      <c r="D3413" s="128">
        <v>461314.9706044197</v>
      </c>
      <c r="F3413" s="128">
        <v>30400</v>
      </c>
      <c r="G3413" s="128">
        <v>77500</v>
      </c>
      <c r="H3413" s="149" t="s">
        <v>204</v>
      </c>
    </row>
    <row r="3415" spans="1:10" ht="12.75">
      <c r="A3415" s="144" t="s">
        <v>1263</v>
      </c>
      <c r="C3415" s="150" t="s">
        <v>1264</v>
      </c>
      <c r="D3415" s="128">
        <v>466599.8034598032</v>
      </c>
      <c r="F3415" s="128">
        <v>30566.666666666664</v>
      </c>
      <c r="G3415" s="128">
        <v>73800</v>
      </c>
      <c r="H3415" s="128">
        <v>406237.1908471906</v>
      </c>
      <c r="I3415" s="128">
        <v>-0.0001</v>
      </c>
      <c r="J3415" s="128">
        <v>-0.0001</v>
      </c>
    </row>
    <row r="3416" spans="1:8" ht="12.75">
      <c r="A3416" s="127">
        <v>38392.98267361111</v>
      </c>
      <c r="C3416" s="150" t="s">
        <v>1265</v>
      </c>
      <c r="D3416" s="128">
        <v>9402.26246664422</v>
      </c>
      <c r="F3416" s="128">
        <v>763.7626158259733</v>
      </c>
      <c r="G3416" s="128">
        <v>10834.666584625482</v>
      </c>
      <c r="H3416" s="128">
        <v>9402.26246664422</v>
      </c>
    </row>
    <row r="3418" spans="3:8" ht="12.75">
      <c r="C3418" s="150" t="s">
        <v>1266</v>
      </c>
      <c r="D3418" s="128">
        <v>2.015059242830181</v>
      </c>
      <c r="F3418" s="128">
        <v>2.4986781324731964</v>
      </c>
      <c r="G3418" s="128">
        <v>14.681120033367865</v>
      </c>
      <c r="H3418" s="128">
        <v>2.3144760446566197</v>
      </c>
    </row>
    <row r="3419" spans="1:10" ht="12.75">
      <c r="A3419" s="144" t="s">
        <v>1255</v>
      </c>
      <c r="C3419" s="145" t="s">
        <v>1256</v>
      </c>
      <c r="D3419" s="145" t="s">
        <v>1257</v>
      </c>
      <c r="F3419" s="145" t="s">
        <v>1258</v>
      </c>
      <c r="G3419" s="145" t="s">
        <v>1259</v>
      </c>
      <c r="H3419" s="145" t="s">
        <v>1260</v>
      </c>
      <c r="I3419" s="146" t="s">
        <v>1261</v>
      </c>
      <c r="J3419" s="145" t="s">
        <v>1262</v>
      </c>
    </row>
    <row r="3420" spans="1:8" ht="12.75">
      <c r="A3420" s="147" t="s">
        <v>1192</v>
      </c>
      <c r="C3420" s="148">
        <v>393.36599999992177</v>
      </c>
      <c r="D3420" s="128">
        <v>2519550.383972168</v>
      </c>
      <c r="F3420" s="128">
        <v>13800</v>
      </c>
      <c r="G3420" s="128">
        <v>11800</v>
      </c>
      <c r="H3420" s="149" t="s">
        <v>205</v>
      </c>
    </row>
    <row r="3422" spans="4:8" ht="12.75">
      <c r="D3422" s="128">
        <v>2684667.3116607666</v>
      </c>
      <c r="F3422" s="128">
        <v>14500</v>
      </c>
      <c r="G3422" s="128">
        <v>11700</v>
      </c>
      <c r="H3422" s="149" t="s">
        <v>206</v>
      </c>
    </row>
    <row r="3424" spans="4:8" ht="12.75">
      <c r="D3424" s="128">
        <v>2682816.2481384277</v>
      </c>
      <c r="F3424" s="128">
        <v>14500</v>
      </c>
      <c r="G3424" s="128">
        <v>11400</v>
      </c>
      <c r="H3424" s="149" t="s">
        <v>207</v>
      </c>
    </row>
    <row r="3426" spans="1:10" ht="12.75">
      <c r="A3426" s="144" t="s">
        <v>1263</v>
      </c>
      <c r="C3426" s="150" t="s">
        <v>1264</v>
      </c>
      <c r="D3426" s="128">
        <v>2629011.314590454</v>
      </c>
      <c r="F3426" s="128">
        <v>14266.666666666668</v>
      </c>
      <c r="G3426" s="128">
        <v>11633.333333333332</v>
      </c>
      <c r="H3426" s="128">
        <v>2616061.314590454</v>
      </c>
      <c r="I3426" s="128">
        <v>-0.0001</v>
      </c>
      <c r="J3426" s="128">
        <v>-0.0001</v>
      </c>
    </row>
    <row r="3427" spans="1:8" ht="12.75">
      <c r="A3427" s="127">
        <v>38392.983148148145</v>
      </c>
      <c r="C3427" s="150" t="s">
        <v>1265</v>
      </c>
      <c r="D3427" s="128">
        <v>94800.46470300133</v>
      </c>
      <c r="F3427" s="128">
        <v>404.14518843273805</v>
      </c>
      <c r="G3427" s="128">
        <v>208.16659994661327</v>
      </c>
      <c r="H3427" s="128">
        <v>94800.46470300133</v>
      </c>
    </row>
    <row r="3429" spans="3:8" ht="12.75">
      <c r="C3429" s="150" t="s">
        <v>1266</v>
      </c>
      <c r="D3429" s="128">
        <v>3.6059359720849766</v>
      </c>
      <c r="F3429" s="128">
        <v>2.8327933768649864</v>
      </c>
      <c r="G3429" s="128">
        <v>1.7893977072774785</v>
      </c>
      <c r="H3429" s="128">
        <v>3.6237860395042913</v>
      </c>
    </row>
    <row r="3430" spans="1:10" ht="12.75">
      <c r="A3430" s="144" t="s">
        <v>1255</v>
      </c>
      <c r="C3430" s="145" t="s">
        <v>1256</v>
      </c>
      <c r="D3430" s="145" t="s">
        <v>1257</v>
      </c>
      <c r="F3430" s="145" t="s">
        <v>1258</v>
      </c>
      <c r="G3430" s="145" t="s">
        <v>1259</v>
      </c>
      <c r="H3430" s="145" t="s">
        <v>1260</v>
      </c>
      <c r="I3430" s="146" t="s">
        <v>1261</v>
      </c>
      <c r="J3430" s="145" t="s">
        <v>1262</v>
      </c>
    </row>
    <row r="3431" spans="1:8" ht="12.75">
      <c r="A3431" s="147" t="s">
        <v>1186</v>
      </c>
      <c r="C3431" s="148">
        <v>396.15199999976903</v>
      </c>
      <c r="D3431" s="128">
        <v>5905831.221336365</v>
      </c>
      <c r="F3431" s="128">
        <v>97500</v>
      </c>
      <c r="G3431" s="128">
        <v>90000</v>
      </c>
      <c r="H3431" s="149" t="s">
        <v>208</v>
      </c>
    </row>
    <row r="3433" spans="4:8" ht="12.75">
      <c r="D3433" s="128">
        <v>5956463.383125305</v>
      </c>
      <c r="F3433" s="128">
        <v>96100</v>
      </c>
      <c r="G3433" s="128">
        <v>90100</v>
      </c>
      <c r="H3433" s="149" t="s">
        <v>209</v>
      </c>
    </row>
    <row r="3435" spans="4:8" ht="12.75">
      <c r="D3435" s="128">
        <v>5756250.278366089</v>
      </c>
      <c r="F3435" s="128">
        <v>96500</v>
      </c>
      <c r="G3435" s="128">
        <v>90700</v>
      </c>
      <c r="H3435" s="149" t="s">
        <v>210</v>
      </c>
    </row>
    <row r="3437" spans="1:10" ht="12.75">
      <c r="A3437" s="144" t="s">
        <v>1263</v>
      </c>
      <c r="C3437" s="150" t="s">
        <v>1264</v>
      </c>
      <c r="D3437" s="128">
        <v>5872848.294275919</v>
      </c>
      <c r="F3437" s="128">
        <v>96700</v>
      </c>
      <c r="G3437" s="128">
        <v>90266.66666666666</v>
      </c>
      <c r="H3437" s="128">
        <v>5779330.537636998</v>
      </c>
      <c r="I3437" s="128">
        <v>-0.0001</v>
      </c>
      <c r="J3437" s="128">
        <v>-0.0001</v>
      </c>
    </row>
    <row r="3438" spans="1:8" ht="12.75">
      <c r="A3438" s="127">
        <v>38392.983611111114</v>
      </c>
      <c r="C3438" s="150" t="s">
        <v>1265</v>
      </c>
      <c r="D3438" s="128">
        <v>104102.00256207048</v>
      </c>
      <c r="F3438" s="128">
        <v>721.1102550927978</v>
      </c>
      <c r="G3438" s="128">
        <v>378.5938897200183</v>
      </c>
      <c r="H3438" s="128">
        <v>104102.00256207048</v>
      </c>
    </row>
    <row r="3440" spans="3:8" ht="12.75">
      <c r="C3440" s="150" t="s">
        <v>1266</v>
      </c>
      <c r="D3440" s="128">
        <v>1.7725981899368228</v>
      </c>
      <c r="F3440" s="128">
        <v>0.7457189814816938</v>
      </c>
      <c r="G3440" s="128">
        <v>0.4194171599557071</v>
      </c>
      <c r="H3440" s="128">
        <v>1.801281340185031</v>
      </c>
    </row>
    <row r="3441" spans="1:10" ht="12.75">
      <c r="A3441" s="144" t="s">
        <v>1255</v>
      </c>
      <c r="C3441" s="145" t="s">
        <v>1256</v>
      </c>
      <c r="D3441" s="145" t="s">
        <v>1257</v>
      </c>
      <c r="F3441" s="145" t="s">
        <v>1258</v>
      </c>
      <c r="G3441" s="145" t="s">
        <v>1259</v>
      </c>
      <c r="H3441" s="145" t="s">
        <v>1260</v>
      </c>
      <c r="I3441" s="146" t="s">
        <v>1261</v>
      </c>
      <c r="J3441" s="145" t="s">
        <v>1262</v>
      </c>
    </row>
    <row r="3442" spans="1:8" ht="12.75">
      <c r="A3442" s="147" t="s">
        <v>1193</v>
      </c>
      <c r="C3442" s="148">
        <v>589.5920000001788</v>
      </c>
      <c r="D3442" s="128">
        <v>746123.7489051819</v>
      </c>
      <c r="F3442" s="128">
        <v>5650</v>
      </c>
      <c r="G3442" s="128">
        <v>7450</v>
      </c>
      <c r="H3442" s="149" t="s">
        <v>211</v>
      </c>
    </row>
    <row r="3444" spans="4:8" ht="12.75">
      <c r="D3444" s="128">
        <v>741882.901260376</v>
      </c>
      <c r="F3444" s="128">
        <v>5120</v>
      </c>
      <c r="G3444" s="128">
        <v>7150</v>
      </c>
      <c r="H3444" s="149" t="s">
        <v>212</v>
      </c>
    </row>
    <row r="3446" spans="4:8" ht="12.75">
      <c r="D3446" s="128">
        <v>753481.1834869385</v>
      </c>
      <c r="F3446" s="128">
        <v>5180</v>
      </c>
      <c r="G3446" s="128">
        <v>7500</v>
      </c>
      <c r="H3446" s="149" t="s">
        <v>213</v>
      </c>
    </row>
    <row r="3448" spans="1:10" ht="12.75">
      <c r="A3448" s="144" t="s">
        <v>1263</v>
      </c>
      <c r="C3448" s="150" t="s">
        <v>1264</v>
      </c>
      <c r="D3448" s="128">
        <v>747162.6112174988</v>
      </c>
      <c r="F3448" s="128">
        <v>5316.666666666666</v>
      </c>
      <c r="G3448" s="128">
        <v>7366.666666666666</v>
      </c>
      <c r="H3448" s="128">
        <v>740615.944550832</v>
      </c>
      <c r="I3448" s="128">
        <v>-0.0001</v>
      </c>
      <c r="J3448" s="128">
        <v>-0.0001</v>
      </c>
    </row>
    <row r="3449" spans="1:8" ht="12.75">
      <c r="A3449" s="127">
        <v>38392.9841087963</v>
      </c>
      <c r="C3449" s="150" t="s">
        <v>1265</v>
      </c>
      <c r="D3449" s="128">
        <v>5868.514618691144</v>
      </c>
      <c r="F3449" s="128">
        <v>290.2297940138699</v>
      </c>
      <c r="G3449" s="128">
        <v>189.29694486000915</v>
      </c>
      <c r="H3449" s="128">
        <v>5868.514618691144</v>
      </c>
    </row>
    <row r="3451" spans="3:8" ht="12.75">
      <c r="C3451" s="150" t="s">
        <v>1266</v>
      </c>
      <c r="D3451" s="128">
        <v>0.7854400809923319</v>
      </c>
      <c r="F3451" s="128">
        <v>5.4588675990069575</v>
      </c>
      <c r="G3451" s="128">
        <v>2.5696417854299884</v>
      </c>
      <c r="H3451" s="128">
        <v>0.7923829701303927</v>
      </c>
    </row>
    <row r="3452" spans="1:10" ht="12.75">
      <c r="A3452" s="144" t="s">
        <v>1255</v>
      </c>
      <c r="C3452" s="145" t="s">
        <v>1256</v>
      </c>
      <c r="D3452" s="145" t="s">
        <v>1257</v>
      </c>
      <c r="F3452" s="145" t="s">
        <v>1258</v>
      </c>
      <c r="G3452" s="145" t="s">
        <v>1259</v>
      </c>
      <c r="H3452" s="145" t="s">
        <v>1260</v>
      </c>
      <c r="I3452" s="146" t="s">
        <v>1261</v>
      </c>
      <c r="J3452" s="145" t="s">
        <v>1262</v>
      </c>
    </row>
    <row r="3453" spans="1:8" ht="12.75">
      <c r="A3453" s="147" t="s">
        <v>1194</v>
      </c>
      <c r="C3453" s="148">
        <v>766.4900000002235</v>
      </c>
      <c r="D3453" s="128">
        <v>77789.98239278793</v>
      </c>
      <c r="F3453" s="128">
        <v>2277</v>
      </c>
      <c r="G3453" s="128">
        <v>2417</v>
      </c>
      <c r="H3453" s="149" t="s">
        <v>214</v>
      </c>
    </row>
    <row r="3455" spans="4:8" ht="12.75">
      <c r="D3455" s="128">
        <v>78047.41445565224</v>
      </c>
      <c r="F3455" s="128">
        <v>2567</v>
      </c>
      <c r="G3455" s="128">
        <v>2274</v>
      </c>
      <c r="H3455" s="149" t="s">
        <v>215</v>
      </c>
    </row>
    <row r="3457" spans="4:8" ht="12.75">
      <c r="D3457" s="128">
        <v>78017.51079189777</v>
      </c>
      <c r="F3457" s="128">
        <v>2470</v>
      </c>
      <c r="G3457" s="128">
        <v>2464</v>
      </c>
      <c r="H3457" s="149" t="s">
        <v>216</v>
      </c>
    </row>
    <row r="3459" spans="1:10" ht="12.75">
      <c r="A3459" s="144" t="s">
        <v>1263</v>
      </c>
      <c r="C3459" s="150" t="s">
        <v>1264</v>
      </c>
      <c r="D3459" s="128">
        <v>77951.63588011265</v>
      </c>
      <c r="F3459" s="128">
        <v>2438</v>
      </c>
      <c r="G3459" s="128">
        <v>2385</v>
      </c>
      <c r="H3459" s="128">
        <v>75541.1700264541</v>
      </c>
      <c r="I3459" s="128">
        <v>-0.0001</v>
      </c>
      <c r="J3459" s="128">
        <v>-0.0001</v>
      </c>
    </row>
    <row r="3460" spans="1:8" ht="12.75">
      <c r="A3460" s="127">
        <v>38392.984606481485</v>
      </c>
      <c r="C3460" s="150" t="s">
        <v>1265</v>
      </c>
      <c r="D3460" s="128">
        <v>140.79220415554465</v>
      </c>
      <c r="F3460" s="128">
        <v>147.62452370795307</v>
      </c>
      <c r="G3460" s="128">
        <v>98.95958771134812</v>
      </c>
      <c r="H3460" s="128">
        <v>140.79220415554465</v>
      </c>
    </row>
    <row r="3462" spans="3:8" ht="12.75">
      <c r="C3462" s="150" t="s">
        <v>1266</v>
      </c>
      <c r="D3462" s="128">
        <v>0.18061481656661957</v>
      </c>
      <c r="F3462" s="128">
        <v>6.055148634452547</v>
      </c>
      <c r="G3462" s="128">
        <v>4.1492489606435266</v>
      </c>
      <c r="H3462" s="128">
        <v>0.18637810892555678</v>
      </c>
    </row>
    <row r="3463" spans="1:16" ht="12.75">
      <c r="A3463" s="138" t="s">
        <v>1140</v>
      </c>
      <c r="B3463" s="133" t="s">
        <v>1149</v>
      </c>
      <c r="D3463" s="138" t="s">
        <v>1141</v>
      </c>
      <c r="E3463" s="133" t="s">
        <v>1142</v>
      </c>
      <c r="F3463" s="134" t="s">
        <v>1026</v>
      </c>
      <c r="G3463" s="139" t="s">
        <v>1144</v>
      </c>
      <c r="H3463" s="140">
        <v>3</v>
      </c>
      <c r="I3463" s="141" t="s">
        <v>1145</v>
      </c>
      <c r="J3463" s="140">
        <v>1</v>
      </c>
      <c r="K3463" s="139" t="s">
        <v>1146</v>
      </c>
      <c r="L3463" s="142">
        <v>1</v>
      </c>
      <c r="M3463" s="139" t="s">
        <v>1147</v>
      </c>
      <c r="N3463" s="143">
        <v>1</v>
      </c>
      <c r="O3463" s="139" t="s">
        <v>1148</v>
      </c>
      <c r="P3463" s="143">
        <v>1</v>
      </c>
    </row>
    <row r="3465" spans="1:10" ht="12.75">
      <c r="A3465" s="144" t="s">
        <v>1255</v>
      </c>
      <c r="C3465" s="145" t="s">
        <v>1256</v>
      </c>
      <c r="D3465" s="145" t="s">
        <v>1257</v>
      </c>
      <c r="F3465" s="145" t="s">
        <v>1258</v>
      </c>
      <c r="G3465" s="145" t="s">
        <v>1259</v>
      </c>
      <c r="H3465" s="145" t="s">
        <v>1260</v>
      </c>
      <c r="I3465" s="146" t="s">
        <v>1261</v>
      </c>
      <c r="J3465" s="145" t="s">
        <v>1262</v>
      </c>
    </row>
    <row r="3466" spans="1:8" ht="12.75">
      <c r="A3466" s="147" t="s">
        <v>1171</v>
      </c>
      <c r="C3466" s="148">
        <v>178.2290000000503</v>
      </c>
      <c r="D3466" s="128">
        <v>177.5</v>
      </c>
      <c r="F3466" s="128">
        <v>190</v>
      </c>
      <c r="G3466" s="128">
        <v>178</v>
      </c>
      <c r="H3466" s="149" t="s">
        <v>217</v>
      </c>
    </row>
    <row r="3468" spans="4:8" ht="12.75">
      <c r="D3468" s="128">
        <v>183</v>
      </c>
      <c r="F3468" s="128">
        <v>168</v>
      </c>
      <c r="G3468" s="128">
        <v>165</v>
      </c>
      <c r="H3468" s="149" t="s">
        <v>218</v>
      </c>
    </row>
    <row r="3470" spans="4:8" ht="12.75">
      <c r="D3470" s="128">
        <v>185.30785206099972</v>
      </c>
      <c r="F3470" s="128">
        <v>156</v>
      </c>
      <c r="G3470" s="128">
        <v>188</v>
      </c>
      <c r="H3470" s="149" t="s">
        <v>219</v>
      </c>
    </row>
    <row r="3472" spans="1:8" ht="12.75">
      <c r="A3472" s="144" t="s">
        <v>1263</v>
      </c>
      <c r="C3472" s="150" t="s">
        <v>1264</v>
      </c>
      <c r="D3472" s="128">
        <v>181.9359506869999</v>
      </c>
      <c r="F3472" s="128">
        <v>171.33333333333331</v>
      </c>
      <c r="G3472" s="128">
        <v>177</v>
      </c>
      <c r="H3472" s="128">
        <v>7.014783709967008</v>
      </c>
    </row>
    <row r="3473" spans="1:8" ht="12.75">
      <c r="A3473" s="127">
        <v>38392.986875</v>
      </c>
      <c r="C3473" s="150" t="s">
        <v>1265</v>
      </c>
      <c r="D3473" s="128">
        <v>4.011207942376218</v>
      </c>
      <c r="F3473" s="128">
        <v>17.243356208503418</v>
      </c>
      <c r="G3473" s="128">
        <v>11.532562594670797</v>
      </c>
      <c r="H3473" s="128">
        <v>4.011207942376218</v>
      </c>
    </row>
    <row r="3475" spans="3:8" ht="12.75">
      <c r="C3475" s="150" t="s">
        <v>1266</v>
      </c>
      <c r="D3475" s="128">
        <v>2.2047362971582487</v>
      </c>
      <c r="F3475" s="128">
        <v>10.06421568589694</v>
      </c>
      <c r="G3475" s="128">
        <v>6.51557208738463</v>
      </c>
      <c r="H3475" s="128">
        <v>57.18220415943634</v>
      </c>
    </row>
    <row r="3476" spans="1:10" ht="12.75">
      <c r="A3476" s="144" t="s">
        <v>1255</v>
      </c>
      <c r="C3476" s="145" t="s">
        <v>1256</v>
      </c>
      <c r="D3476" s="145" t="s">
        <v>1257</v>
      </c>
      <c r="F3476" s="145" t="s">
        <v>1258</v>
      </c>
      <c r="G3476" s="145" t="s">
        <v>1259</v>
      </c>
      <c r="H3476" s="145" t="s">
        <v>1260</v>
      </c>
      <c r="I3476" s="146" t="s">
        <v>1261</v>
      </c>
      <c r="J3476" s="145" t="s">
        <v>1262</v>
      </c>
    </row>
    <row r="3477" spans="1:8" ht="12.75">
      <c r="A3477" s="147" t="s">
        <v>1187</v>
      </c>
      <c r="C3477" s="148">
        <v>251.61100000003353</v>
      </c>
      <c r="D3477" s="128">
        <v>27012.507429927588</v>
      </c>
      <c r="F3477" s="128">
        <v>18500</v>
      </c>
      <c r="G3477" s="128">
        <v>18100</v>
      </c>
      <c r="H3477" s="149" t="s">
        <v>220</v>
      </c>
    </row>
    <row r="3479" spans="4:8" ht="12.75">
      <c r="D3479" s="128">
        <v>26781.40373325348</v>
      </c>
      <c r="F3479" s="128">
        <v>18300</v>
      </c>
      <c r="G3479" s="128">
        <v>18100</v>
      </c>
      <c r="H3479" s="149" t="s">
        <v>221</v>
      </c>
    </row>
    <row r="3481" spans="4:8" ht="12.75">
      <c r="D3481" s="128">
        <v>26709.0916467309</v>
      </c>
      <c r="F3481" s="128">
        <v>18200</v>
      </c>
      <c r="G3481" s="128">
        <v>18100</v>
      </c>
      <c r="H3481" s="149" t="s">
        <v>222</v>
      </c>
    </row>
    <row r="3483" spans="1:10" ht="12.75">
      <c r="A3483" s="144" t="s">
        <v>1263</v>
      </c>
      <c r="C3483" s="150" t="s">
        <v>1264</v>
      </c>
      <c r="D3483" s="128">
        <v>26834.334269970655</v>
      </c>
      <c r="F3483" s="128">
        <v>18333.333333333332</v>
      </c>
      <c r="G3483" s="128">
        <v>18100</v>
      </c>
      <c r="H3483" s="128">
        <v>8618.817658068501</v>
      </c>
      <c r="I3483" s="128">
        <v>-0.0001</v>
      </c>
      <c r="J3483" s="128">
        <v>-0.0001</v>
      </c>
    </row>
    <row r="3484" spans="1:8" ht="12.75">
      <c r="A3484" s="127">
        <v>38392.98738425926</v>
      </c>
      <c r="C3484" s="150" t="s">
        <v>1265</v>
      </c>
      <c r="D3484" s="128">
        <v>158.4819095701801</v>
      </c>
      <c r="F3484" s="128">
        <v>152.7525231651947</v>
      </c>
      <c r="H3484" s="128">
        <v>158.4819095701801</v>
      </c>
    </row>
    <row r="3486" spans="3:8" ht="12.75">
      <c r="C3486" s="150" t="s">
        <v>1266</v>
      </c>
      <c r="D3486" s="128">
        <v>0.5905937817415189</v>
      </c>
      <c r="F3486" s="128">
        <v>0.8331955809010623</v>
      </c>
      <c r="G3486" s="128">
        <v>0</v>
      </c>
      <c r="H3486" s="128">
        <v>1.8387894472023942</v>
      </c>
    </row>
    <row r="3487" spans="1:10" ht="12.75">
      <c r="A3487" s="144" t="s">
        <v>1255</v>
      </c>
      <c r="C3487" s="145" t="s">
        <v>1256</v>
      </c>
      <c r="D3487" s="145" t="s">
        <v>1257</v>
      </c>
      <c r="F3487" s="145" t="s">
        <v>1258</v>
      </c>
      <c r="G3487" s="145" t="s">
        <v>1259</v>
      </c>
      <c r="H3487" s="145" t="s">
        <v>1260</v>
      </c>
      <c r="I3487" s="146" t="s">
        <v>1261</v>
      </c>
      <c r="J3487" s="145" t="s">
        <v>1262</v>
      </c>
    </row>
    <row r="3488" spans="1:8" ht="12.75">
      <c r="A3488" s="147" t="s">
        <v>1190</v>
      </c>
      <c r="C3488" s="148">
        <v>257.6099999998696</v>
      </c>
      <c r="D3488" s="128">
        <v>17223.31093671918</v>
      </c>
      <c r="F3488" s="128">
        <v>9840</v>
      </c>
      <c r="G3488" s="128">
        <v>9460</v>
      </c>
      <c r="H3488" s="149" t="s">
        <v>223</v>
      </c>
    </row>
    <row r="3490" spans="4:8" ht="12.75">
      <c r="D3490" s="128">
        <v>17054.492616713047</v>
      </c>
      <c r="F3490" s="128">
        <v>9795</v>
      </c>
      <c r="G3490" s="128">
        <v>9457.5</v>
      </c>
      <c r="H3490" s="149" t="s">
        <v>224</v>
      </c>
    </row>
    <row r="3492" spans="4:8" ht="12.75">
      <c r="D3492" s="128">
        <v>17203.07575213909</v>
      </c>
      <c r="F3492" s="128">
        <v>9730</v>
      </c>
      <c r="G3492" s="128">
        <v>9560</v>
      </c>
      <c r="H3492" s="149" t="s">
        <v>225</v>
      </c>
    </row>
    <row r="3494" spans="1:10" ht="12.75">
      <c r="A3494" s="144" t="s">
        <v>1263</v>
      </c>
      <c r="C3494" s="150" t="s">
        <v>1264</v>
      </c>
      <c r="D3494" s="128">
        <v>17160.293101857107</v>
      </c>
      <c r="F3494" s="128">
        <v>9788.333333333334</v>
      </c>
      <c r="G3494" s="128">
        <v>9492.5</v>
      </c>
      <c r="H3494" s="128">
        <v>7519.876435190439</v>
      </c>
      <c r="I3494" s="128">
        <v>-0.0001</v>
      </c>
      <c r="J3494" s="128">
        <v>-0.0001</v>
      </c>
    </row>
    <row r="3495" spans="1:8" ht="12.75">
      <c r="A3495" s="127">
        <v>38392.988032407404</v>
      </c>
      <c r="C3495" s="150" t="s">
        <v>1265</v>
      </c>
      <c r="D3495" s="128">
        <v>92.18282196982689</v>
      </c>
      <c r="F3495" s="128">
        <v>55.302200076790186</v>
      </c>
      <c r="G3495" s="128">
        <v>58.4700778176325</v>
      </c>
      <c r="H3495" s="128">
        <v>92.18282196982689</v>
      </c>
    </row>
    <row r="3497" spans="3:8" ht="12.75">
      <c r="C3497" s="150" t="s">
        <v>1266</v>
      </c>
      <c r="D3497" s="128">
        <v>0.5371867567917634</v>
      </c>
      <c r="F3497" s="128">
        <v>0.564980760191965</v>
      </c>
      <c r="G3497" s="128">
        <v>0.6159607881762709</v>
      </c>
      <c r="H3497" s="128">
        <v>1.2258555411687744</v>
      </c>
    </row>
    <row r="3498" spans="1:10" ht="12.75">
      <c r="A3498" s="144" t="s">
        <v>1255</v>
      </c>
      <c r="C3498" s="145" t="s">
        <v>1256</v>
      </c>
      <c r="D3498" s="145" t="s">
        <v>1257</v>
      </c>
      <c r="F3498" s="145" t="s">
        <v>1258</v>
      </c>
      <c r="G3498" s="145" t="s">
        <v>1259</v>
      </c>
      <c r="H3498" s="145" t="s">
        <v>1260</v>
      </c>
      <c r="I3498" s="146" t="s">
        <v>1261</v>
      </c>
      <c r="J3498" s="145" t="s">
        <v>1262</v>
      </c>
    </row>
    <row r="3499" spans="1:8" ht="12.75">
      <c r="A3499" s="147" t="s">
        <v>1189</v>
      </c>
      <c r="C3499" s="148">
        <v>259.9399999999441</v>
      </c>
      <c r="D3499" s="128">
        <v>25235.793934106827</v>
      </c>
      <c r="F3499" s="128">
        <v>15650</v>
      </c>
      <c r="G3499" s="128">
        <v>15775</v>
      </c>
      <c r="H3499" s="149" t="s">
        <v>226</v>
      </c>
    </row>
    <row r="3501" spans="4:8" ht="12.75">
      <c r="D3501" s="128">
        <v>24310.086652874947</v>
      </c>
      <c r="F3501" s="128">
        <v>15675</v>
      </c>
      <c r="G3501" s="128">
        <v>15800</v>
      </c>
      <c r="H3501" s="149" t="s">
        <v>227</v>
      </c>
    </row>
    <row r="3503" spans="4:8" ht="12.75">
      <c r="D3503" s="128">
        <v>24887.142220437527</v>
      </c>
      <c r="F3503" s="128">
        <v>15625</v>
      </c>
      <c r="G3503" s="128">
        <v>15875</v>
      </c>
      <c r="H3503" s="149" t="s">
        <v>228</v>
      </c>
    </row>
    <row r="3505" spans="1:10" ht="12.75">
      <c r="A3505" s="144" t="s">
        <v>1263</v>
      </c>
      <c r="C3505" s="150" t="s">
        <v>1264</v>
      </c>
      <c r="D3505" s="128">
        <v>24811.007602473102</v>
      </c>
      <c r="F3505" s="128">
        <v>15650</v>
      </c>
      <c r="G3505" s="128">
        <v>15816.666666666668</v>
      </c>
      <c r="H3505" s="128">
        <v>9068.55477228442</v>
      </c>
      <c r="I3505" s="128">
        <v>-0.0001</v>
      </c>
      <c r="J3505" s="128">
        <v>-0.0001</v>
      </c>
    </row>
    <row r="3506" spans="1:8" ht="12.75">
      <c r="A3506" s="127">
        <v>38392.98869212963</v>
      </c>
      <c r="C3506" s="150" t="s">
        <v>1265</v>
      </c>
      <c r="D3506" s="128">
        <v>467.52631227675505</v>
      </c>
      <c r="F3506" s="128">
        <v>25</v>
      </c>
      <c r="G3506" s="128">
        <v>52.04164998665332</v>
      </c>
      <c r="H3506" s="128">
        <v>467.52631227675505</v>
      </c>
    </row>
    <row r="3508" spans="3:8" ht="12.75">
      <c r="C3508" s="150" t="s">
        <v>1266</v>
      </c>
      <c r="D3508" s="128">
        <v>1.8843503648362638</v>
      </c>
      <c r="F3508" s="128">
        <v>0.1597444089456869</v>
      </c>
      <c r="G3508" s="128">
        <v>0.3290304530241517</v>
      </c>
      <c r="H3508" s="128">
        <v>5.155466598775172</v>
      </c>
    </row>
    <row r="3509" spans="1:10" ht="12.75">
      <c r="A3509" s="144" t="s">
        <v>1255</v>
      </c>
      <c r="C3509" s="145" t="s">
        <v>1256</v>
      </c>
      <c r="D3509" s="145" t="s">
        <v>1257</v>
      </c>
      <c r="F3509" s="145" t="s">
        <v>1258</v>
      </c>
      <c r="G3509" s="145" t="s">
        <v>1259</v>
      </c>
      <c r="H3509" s="145" t="s">
        <v>1260</v>
      </c>
      <c r="I3509" s="146" t="s">
        <v>1261</v>
      </c>
      <c r="J3509" s="145" t="s">
        <v>1262</v>
      </c>
    </row>
    <row r="3510" spans="1:8" ht="12.75">
      <c r="A3510" s="147" t="s">
        <v>1191</v>
      </c>
      <c r="C3510" s="148">
        <v>285.2129999999888</v>
      </c>
      <c r="D3510" s="128">
        <v>10686.935719162226</v>
      </c>
      <c r="F3510" s="128">
        <v>9475</v>
      </c>
      <c r="G3510" s="128">
        <v>9675</v>
      </c>
      <c r="H3510" s="149" t="s">
        <v>229</v>
      </c>
    </row>
    <row r="3512" spans="4:8" ht="12.75">
      <c r="D3512" s="128">
        <v>10730.410248413682</v>
      </c>
      <c r="F3512" s="128">
        <v>9475</v>
      </c>
      <c r="G3512" s="128">
        <v>9800</v>
      </c>
      <c r="H3512" s="149" t="s">
        <v>230</v>
      </c>
    </row>
    <row r="3514" spans="4:8" ht="12.75">
      <c r="D3514" s="128">
        <v>10781.938259497285</v>
      </c>
      <c r="F3514" s="128">
        <v>9475</v>
      </c>
      <c r="G3514" s="128">
        <v>9725</v>
      </c>
      <c r="H3514" s="149" t="s">
        <v>8</v>
      </c>
    </row>
    <row r="3516" spans="1:10" ht="12.75">
      <c r="A3516" s="144" t="s">
        <v>1263</v>
      </c>
      <c r="C3516" s="150" t="s">
        <v>1264</v>
      </c>
      <c r="D3516" s="128">
        <v>10733.09474235773</v>
      </c>
      <c r="F3516" s="128">
        <v>9475</v>
      </c>
      <c r="G3516" s="128">
        <v>9733.333333333334</v>
      </c>
      <c r="H3516" s="128">
        <v>1115.2737622038223</v>
      </c>
      <c r="I3516" s="128">
        <v>-0.0001</v>
      </c>
      <c r="J3516" s="128">
        <v>-0.0001</v>
      </c>
    </row>
    <row r="3517" spans="1:8" ht="12.75">
      <c r="A3517" s="127">
        <v>38392.989375</v>
      </c>
      <c r="C3517" s="150" t="s">
        <v>1265</v>
      </c>
      <c r="D3517" s="128">
        <v>47.558128098924605</v>
      </c>
      <c r="G3517" s="128">
        <v>62.91528696058958</v>
      </c>
      <c r="H3517" s="128">
        <v>47.558128098924605</v>
      </c>
    </row>
    <row r="3519" spans="3:8" ht="12.75">
      <c r="C3519" s="150" t="s">
        <v>1266</v>
      </c>
      <c r="D3519" s="128">
        <v>0.4430979996033982</v>
      </c>
      <c r="F3519" s="128">
        <v>0</v>
      </c>
      <c r="G3519" s="128">
        <v>0.6463899345266053</v>
      </c>
      <c r="H3519" s="128">
        <v>4.264255980069682</v>
      </c>
    </row>
    <row r="3520" spans="1:10" ht="12.75">
      <c r="A3520" s="144" t="s">
        <v>1255</v>
      </c>
      <c r="C3520" s="145" t="s">
        <v>1256</v>
      </c>
      <c r="D3520" s="145" t="s">
        <v>1257</v>
      </c>
      <c r="F3520" s="145" t="s">
        <v>1258</v>
      </c>
      <c r="G3520" s="145" t="s">
        <v>1259</v>
      </c>
      <c r="H3520" s="145" t="s">
        <v>1260</v>
      </c>
      <c r="I3520" s="146" t="s">
        <v>1261</v>
      </c>
      <c r="J3520" s="145" t="s">
        <v>1262</v>
      </c>
    </row>
    <row r="3521" spans="1:8" ht="12.75">
      <c r="A3521" s="147" t="s">
        <v>1187</v>
      </c>
      <c r="C3521" s="148">
        <v>288.1579999998212</v>
      </c>
      <c r="D3521" s="128">
        <v>4339.053453199565</v>
      </c>
      <c r="F3521" s="128">
        <v>3270</v>
      </c>
      <c r="G3521" s="128">
        <v>3090</v>
      </c>
      <c r="H3521" s="149" t="s">
        <v>9</v>
      </c>
    </row>
    <row r="3523" spans="4:8" ht="12.75">
      <c r="D3523" s="128">
        <v>4217.807408444583</v>
      </c>
      <c r="F3523" s="128">
        <v>3270</v>
      </c>
      <c r="G3523" s="128">
        <v>3090</v>
      </c>
      <c r="H3523" s="149" t="s">
        <v>10</v>
      </c>
    </row>
    <row r="3525" spans="4:8" ht="12.75">
      <c r="D3525" s="128">
        <v>4267.559838198125</v>
      </c>
      <c r="F3525" s="128">
        <v>3270</v>
      </c>
      <c r="G3525" s="128">
        <v>3090</v>
      </c>
      <c r="H3525" s="149" t="s">
        <v>11</v>
      </c>
    </row>
    <row r="3527" spans="1:10" ht="12.75">
      <c r="A3527" s="144" t="s">
        <v>1263</v>
      </c>
      <c r="C3527" s="150" t="s">
        <v>1264</v>
      </c>
      <c r="D3527" s="128">
        <v>4274.806899947424</v>
      </c>
      <c r="F3527" s="128">
        <v>3270</v>
      </c>
      <c r="G3527" s="128">
        <v>3090</v>
      </c>
      <c r="H3527" s="128">
        <v>1096.2007052571594</v>
      </c>
      <c r="I3527" s="128">
        <v>-0.0001</v>
      </c>
      <c r="J3527" s="128">
        <v>-0.0001</v>
      </c>
    </row>
    <row r="3528" spans="1:8" ht="12.75">
      <c r="A3528" s="127">
        <v>38392.98979166667</v>
      </c>
      <c r="C3528" s="150" t="s">
        <v>1265</v>
      </c>
      <c r="D3528" s="128">
        <v>60.94703249689718</v>
      </c>
      <c r="H3528" s="128">
        <v>60.94703249689718</v>
      </c>
    </row>
    <row r="3530" spans="3:8" ht="12.75">
      <c r="C3530" s="150" t="s">
        <v>1266</v>
      </c>
      <c r="D3530" s="128">
        <v>1.4257259783511336</v>
      </c>
      <c r="F3530" s="128">
        <v>0</v>
      </c>
      <c r="G3530" s="128">
        <v>0</v>
      </c>
      <c r="H3530" s="128">
        <v>5.559842481819926</v>
      </c>
    </row>
    <row r="3531" spans="1:10" ht="12.75">
      <c r="A3531" s="144" t="s">
        <v>1255</v>
      </c>
      <c r="C3531" s="145" t="s">
        <v>1256</v>
      </c>
      <c r="D3531" s="145" t="s">
        <v>1257</v>
      </c>
      <c r="F3531" s="145" t="s">
        <v>1258</v>
      </c>
      <c r="G3531" s="145" t="s">
        <v>1259</v>
      </c>
      <c r="H3531" s="145" t="s">
        <v>1260</v>
      </c>
      <c r="I3531" s="146" t="s">
        <v>1261</v>
      </c>
      <c r="J3531" s="145" t="s">
        <v>1262</v>
      </c>
    </row>
    <row r="3532" spans="1:8" ht="12.75">
      <c r="A3532" s="147" t="s">
        <v>1188</v>
      </c>
      <c r="C3532" s="148">
        <v>334.94100000010803</v>
      </c>
      <c r="D3532" s="128">
        <v>27850</v>
      </c>
      <c r="F3532" s="128">
        <v>28000</v>
      </c>
      <c r="G3532" s="128">
        <v>27300</v>
      </c>
      <c r="H3532" s="149" t="s">
        <v>12</v>
      </c>
    </row>
    <row r="3534" spans="4:8" ht="12.75">
      <c r="D3534" s="128">
        <v>28397.345187455416</v>
      </c>
      <c r="F3534" s="128">
        <v>28100</v>
      </c>
      <c r="G3534" s="128">
        <v>27800</v>
      </c>
      <c r="H3534" s="149" t="s">
        <v>13</v>
      </c>
    </row>
    <row r="3536" spans="4:8" ht="12.75">
      <c r="D3536" s="128">
        <v>28587.402290582657</v>
      </c>
      <c r="F3536" s="128">
        <v>27400</v>
      </c>
      <c r="G3536" s="128">
        <v>28000</v>
      </c>
      <c r="H3536" s="149" t="s">
        <v>14</v>
      </c>
    </row>
    <row r="3538" spans="1:10" ht="12.75">
      <c r="A3538" s="144" t="s">
        <v>1263</v>
      </c>
      <c r="C3538" s="150" t="s">
        <v>1264</v>
      </c>
      <c r="D3538" s="128">
        <v>28278.24915934602</v>
      </c>
      <c r="F3538" s="128">
        <v>27833.333333333336</v>
      </c>
      <c r="G3538" s="128">
        <v>27700</v>
      </c>
      <c r="H3538" s="128">
        <v>536.8077179045828</v>
      </c>
      <c r="I3538" s="128">
        <v>-0.0001</v>
      </c>
      <c r="J3538" s="128">
        <v>-0.0001</v>
      </c>
    </row>
    <row r="3539" spans="1:8" ht="12.75">
      <c r="A3539" s="127">
        <v>38392.990266203706</v>
      </c>
      <c r="C3539" s="150" t="s">
        <v>1265</v>
      </c>
      <c r="D3539" s="128">
        <v>382.85562875911097</v>
      </c>
      <c r="F3539" s="128">
        <v>378.5938897200183</v>
      </c>
      <c r="G3539" s="128">
        <v>360.5551275463989</v>
      </c>
      <c r="H3539" s="128">
        <v>382.85562875911097</v>
      </c>
    </row>
    <row r="3541" spans="3:8" ht="12.75">
      <c r="C3541" s="150" t="s">
        <v>1266</v>
      </c>
      <c r="D3541" s="128">
        <v>1.3538873167208672</v>
      </c>
      <c r="F3541" s="128">
        <v>1.3602175678563528</v>
      </c>
      <c r="G3541" s="128">
        <v>1.3016430597342923</v>
      </c>
      <c r="H3541" s="128">
        <v>71.32081301915323</v>
      </c>
    </row>
    <row r="3542" spans="1:10" ht="12.75">
      <c r="A3542" s="144" t="s">
        <v>1255</v>
      </c>
      <c r="C3542" s="145" t="s">
        <v>1256</v>
      </c>
      <c r="D3542" s="145" t="s">
        <v>1257</v>
      </c>
      <c r="F3542" s="145" t="s">
        <v>1258</v>
      </c>
      <c r="G3542" s="145" t="s">
        <v>1259</v>
      </c>
      <c r="H3542" s="145" t="s">
        <v>1260</v>
      </c>
      <c r="I3542" s="146" t="s">
        <v>1261</v>
      </c>
      <c r="J3542" s="145" t="s">
        <v>1262</v>
      </c>
    </row>
    <row r="3543" spans="1:8" ht="12.75">
      <c r="A3543" s="147" t="s">
        <v>1192</v>
      </c>
      <c r="C3543" s="148">
        <v>393.36599999992177</v>
      </c>
      <c r="D3543" s="128">
        <v>22530.512829631567</v>
      </c>
      <c r="F3543" s="128">
        <v>7800</v>
      </c>
      <c r="G3543" s="128">
        <v>7700</v>
      </c>
      <c r="H3543" s="149" t="s">
        <v>15</v>
      </c>
    </row>
    <row r="3545" spans="4:8" ht="12.75">
      <c r="D3545" s="128">
        <v>22891.415189683437</v>
      </c>
      <c r="F3545" s="128">
        <v>7900</v>
      </c>
      <c r="G3545" s="128">
        <v>7800</v>
      </c>
      <c r="H3545" s="149" t="s">
        <v>16</v>
      </c>
    </row>
    <row r="3547" spans="4:8" ht="12.75">
      <c r="D3547" s="128">
        <v>22395.205844849348</v>
      </c>
      <c r="F3547" s="128">
        <v>7800</v>
      </c>
      <c r="G3547" s="128">
        <v>7800</v>
      </c>
      <c r="H3547" s="149" t="s">
        <v>17</v>
      </c>
    </row>
    <row r="3549" spans="1:10" ht="12.75">
      <c r="A3549" s="144" t="s">
        <v>1263</v>
      </c>
      <c r="C3549" s="150" t="s">
        <v>1264</v>
      </c>
      <c r="D3549" s="128">
        <v>22605.711288054787</v>
      </c>
      <c r="F3549" s="128">
        <v>7833.333333333334</v>
      </c>
      <c r="G3549" s="128">
        <v>7766.666666666666</v>
      </c>
      <c r="H3549" s="128">
        <v>14805.711288054783</v>
      </c>
      <c r="I3549" s="128">
        <v>-0.0001</v>
      </c>
      <c r="J3549" s="128">
        <v>-0.0001</v>
      </c>
    </row>
    <row r="3550" spans="1:8" ht="12.75">
      <c r="A3550" s="127">
        <v>38392.99074074074</v>
      </c>
      <c r="C3550" s="150" t="s">
        <v>1265</v>
      </c>
      <c r="D3550" s="128">
        <v>256.50932651094223</v>
      </c>
      <c r="F3550" s="128">
        <v>57.73502691896257</v>
      </c>
      <c r="G3550" s="128">
        <v>57.73502691896257</v>
      </c>
      <c r="H3550" s="128">
        <v>256.50932651094223</v>
      </c>
    </row>
    <row r="3552" spans="3:8" ht="12.75">
      <c r="C3552" s="150" t="s">
        <v>1266</v>
      </c>
      <c r="D3552" s="128">
        <v>1.1347102652172938</v>
      </c>
      <c r="F3552" s="128">
        <v>0.73704289683782</v>
      </c>
      <c r="G3552" s="128">
        <v>0.743369445308531</v>
      </c>
      <c r="H3552" s="128">
        <v>1.732502556077082</v>
      </c>
    </row>
    <row r="3553" spans="1:10" ht="12.75">
      <c r="A3553" s="144" t="s">
        <v>1255</v>
      </c>
      <c r="C3553" s="145" t="s">
        <v>1256</v>
      </c>
      <c r="D3553" s="145" t="s">
        <v>1257</v>
      </c>
      <c r="F3553" s="145" t="s">
        <v>1258</v>
      </c>
      <c r="G3553" s="145" t="s">
        <v>1259</v>
      </c>
      <c r="H3553" s="145" t="s">
        <v>1260</v>
      </c>
      <c r="I3553" s="146" t="s">
        <v>1261</v>
      </c>
      <c r="J3553" s="145" t="s">
        <v>1262</v>
      </c>
    </row>
    <row r="3554" spans="1:8" ht="12.75">
      <c r="A3554" s="147" t="s">
        <v>1186</v>
      </c>
      <c r="C3554" s="148">
        <v>396.15199999976903</v>
      </c>
      <c r="D3554" s="128">
        <v>77408.34665811062</v>
      </c>
      <c r="F3554" s="128">
        <v>70800</v>
      </c>
      <c r="G3554" s="128">
        <v>70800</v>
      </c>
      <c r="H3554" s="149" t="s">
        <v>18</v>
      </c>
    </row>
    <row r="3556" spans="4:8" ht="12.75">
      <c r="D3556" s="128">
        <v>75250</v>
      </c>
      <c r="F3556" s="128">
        <v>71900</v>
      </c>
      <c r="G3556" s="128">
        <v>71800</v>
      </c>
      <c r="H3556" s="149" t="s">
        <v>19</v>
      </c>
    </row>
    <row r="3558" spans="4:8" ht="12.75">
      <c r="D3558" s="128">
        <v>76695.223721385</v>
      </c>
      <c r="F3558" s="128">
        <v>70500</v>
      </c>
      <c r="G3558" s="128">
        <v>72700</v>
      </c>
      <c r="H3558" s="149" t="s">
        <v>20</v>
      </c>
    </row>
    <row r="3560" spans="1:10" ht="12.75">
      <c r="A3560" s="144" t="s">
        <v>1263</v>
      </c>
      <c r="C3560" s="150" t="s">
        <v>1264</v>
      </c>
      <c r="D3560" s="128">
        <v>76451.19012649854</v>
      </c>
      <c r="F3560" s="128">
        <v>71066.66666666667</v>
      </c>
      <c r="G3560" s="128">
        <v>71766.66666666667</v>
      </c>
      <c r="H3560" s="128">
        <v>5038.269000854466</v>
      </c>
      <c r="I3560" s="128">
        <v>-0.0001</v>
      </c>
      <c r="J3560" s="128">
        <v>-0.0001</v>
      </c>
    </row>
    <row r="3561" spans="1:8" ht="12.75">
      <c r="A3561" s="127">
        <v>38392.99120370371</v>
      </c>
      <c r="C3561" s="150" t="s">
        <v>1265</v>
      </c>
      <c r="D3561" s="128">
        <v>1099.672392451225</v>
      </c>
      <c r="F3561" s="128">
        <v>737.1114795831994</v>
      </c>
      <c r="G3561" s="128">
        <v>950.4384952922169</v>
      </c>
      <c r="H3561" s="128">
        <v>1099.672392451225</v>
      </c>
    </row>
    <row r="3563" spans="3:8" ht="12.75">
      <c r="C3563" s="150" t="s">
        <v>1266</v>
      </c>
      <c r="D3563" s="128">
        <v>1.4383980035257435</v>
      </c>
      <c r="F3563" s="128">
        <v>1.0372112752108804</v>
      </c>
      <c r="G3563" s="128">
        <v>1.3243453255349054</v>
      </c>
      <c r="H3563" s="128">
        <v>21.826392998562127</v>
      </c>
    </row>
    <row r="3564" spans="1:10" ht="12.75">
      <c r="A3564" s="144" t="s">
        <v>1255</v>
      </c>
      <c r="C3564" s="145" t="s">
        <v>1256</v>
      </c>
      <c r="D3564" s="145" t="s">
        <v>1257</v>
      </c>
      <c r="F3564" s="145" t="s">
        <v>1258</v>
      </c>
      <c r="G3564" s="145" t="s">
        <v>1259</v>
      </c>
      <c r="H3564" s="145" t="s">
        <v>1260</v>
      </c>
      <c r="I3564" s="146" t="s">
        <v>1261</v>
      </c>
      <c r="J3564" s="145" t="s">
        <v>1262</v>
      </c>
    </row>
    <row r="3565" spans="1:8" ht="12.75">
      <c r="A3565" s="147" t="s">
        <v>1193</v>
      </c>
      <c r="C3565" s="148">
        <v>589.5920000001788</v>
      </c>
      <c r="D3565" s="128">
        <v>9651.926814705133</v>
      </c>
      <c r="F3565" s="128">
        <v>1920.0000000018626</v>
      </c>
      <c r="G3565" s="128">
        <v>1979.9999999981374</v>
      </c>
      <c r="H3565" s="149" t="s">
        <v>21</v>
      </c>
    </row>
    <row r="3567" spans="4:8" ht="12.75">
      <c r="D3567" s="128">
        <v>9669.604592323303</v>
      </c>
      <c r="F3567" s="128">
        <v>1950</v>
      </c>
      <c r="G3567" s="128">
        <v>1990</v>
      </c>
      <c r="H3567" s="149" t="s">
        <v>22</v>
      </c>
    </row>
    <row r="3569" spans="4:8" ht="12.75">
      <c r="D3569" s="128">
        <v>9760.514602005482</v>
      </c>
      <c r="F3569" s="128">
        <v>1960</v>
      </c>
      <c r="G3569" s="128">
        <v>1979.9999999981374</v>
      </c>
      <c r="H3569" s="149" t="s">
        <v>23</v>
      </c>
    </row>
    <row r="3571" spans="1:10" ht="12.75">
      <c r="A3571" s="144" t="s">
        <v>1263</v>
      </c>
      <c r="C3571" s="150" t="s">
        <v>1264</v>
      </c>
      <c r="D3571" s="128">
        <v>9694.015336344639</v>
      </c>
      <c r="F3571" s="128">
        <v>1943.3333333339542</v>
      </c>
      <c r="G3571" s="128">
        <v>1983.3333333320916</v>
      </c>
      <c r="H3571" s="128">
        <v>7726.682003011802</v>
      </c>
      <c r="I3571" s="128">
        <v>-0.0001</v>
      </c>
      <c r="J3571" s="128">
        <v>-0.0001</v>
      </c>
    </row>
    <row r="3572" spans="1:8" ht="12.75">
      <c r="A3572" s="127">
        <v>38392.991689814815</v>
      </c>
      <c r="C3572" s="150" t="s">
        <v>1265</v>
      </c>
      <c r="D3572" s="128">
        <v>58.264399125752824</v>
      </c>
      <c r="F3572" s="128">
        <v>20.816659993630534</v>
      </c>
      <c r="G3572" s="128">
        <v>5.77350269292864</v>
      </c>
      <c r="H3572" s="128">
        <v>58.264399125752824</v>
      </c>
    </row>
    <row r="3574" spans="3:8" ht="12.75">
      <c r="C3574" s="150" t="s">
        <v>1266</v>
      </c>
      <c r="D3574" s="128">
        <v>0.6010347322982762</v>
      </c>
      <c r="F3574" s="128">
        <v>1.0711831900664088</v>
      </c>
      <c r="G3574" s="128">
        <v>0.29110097611423136</v>
      </c>
      <c r="H3574" s="128">
        <v>0.7540675169890753</v>
      </c>
    </row>
    <row r="3575" spans="1:10" ht="12.75">
      <c r="A3575" s="144" t="s">
        <v>1255</v>
      </c>
      <c r="C3575" s="145" t="s">
        <v>1256</v>
      </c>
      <c r="D3575" s="145" t="s">
        <v>1257</v>
      </c>
      <c r="F3575" s="145" t="s">
        <v>1258</v>
      </c>
      <c r="G3575" s="145" t="s">
        <v>1259</v>
      </c>
      <c r="H3575" s="145" t="s">
        <v>1260</v>
      </c>
      <c r="I3575" s="146" t="s">
        <v>1261</v>
      </c>
      <c r="J3575" s="145" t="s">
        <v>1262</v>
      </c>
    </row>
    <row r="3576" spans="1:8" ht="12.75">
      <c r="A3576" s="147" t="s">
        <v>1194</v>
      </c>
      <c r="C3576" s="148">
        <v>766.4900000002235</v>
      </c>
      <c r="D3576" s="128">
        <v>1761.3374843597412</v>
      </c>
      <c r="F3576" s="128">
        <v>1617.0000000018626</v>
      </c>
      <c r="G3576" s="128">
        <v>1771</v>
      </c>
      <c r="H3576" s="149" t="s">
        <v>24</v>
      </c>
    </row>
    <row r="3578" spans="4:8" ht="12.75">
      <c r="D3578" s="128">
        <v>1559</v>
      </c>
      <c r="F3578" s="128">
        <v>1656</v>
      </c>
      <c r="G3578" s="128">
        <v>1644</v>
      </c>
      <c r="H3578" s="149" t="s">
        <v>25</v>
      </c>
    </row>
    <row r="3580" spans="4:8" ht="12.75">
      <c r="D3580" s="128">
        <v>1549.5</v>
      </c>
      <c r="F3580" s="128">
        <v>1561</v>
      </c>
      <c r="G3580" s="128">
        <v>1580</v>
      </c>
      <c r="H3580" s="149" t="s">
        <v>26</v>
      </c>
    </row>
    <row r="3582" spans="1:10" ht="12.75">
      <c r="A3582" s="144" t="s">
        <v>1263</v>
      </c>
      <c r="C3582" s="150" t="s">
        <v>1264</v>
      </c>
      <c r="D3582" s="128">
        <v>1623.279161453247</v>
      </c>
      <c r="F3582" s="128">
        <v>1611.3333333339542</v>
      </c>
      <c r="G3582" s="128">
        <v>1665</v>
      </c>
      <c r="H3582" s="128">
        <v>-15.934659685262638</v>
      </c>
      <c r="I3582" s="128">
        <v>-0.0001</v>
      </c>
      <c r="J3582" s="128">
        <v>-0.0001</v>
      </c>
    </row>
    <row r="3583" spans="1:8" ht="12.75">
      <c r="A3583" s="127">
        <v>38392.9921875</v>
      </c>
      <c r="C3583" s="150" t="s">
        <v>1265</v>
      </c>
      <c r="D3583" s="128">
        <v>119.65633243926568</v>
      </c>
      <c r="F3583" s="128">
        <v>47.752835867031656</v>
      </c>
      <c r="G3583" s="128">
        <v>97.21625378505387</v>
      </c>
      <c r="H3583" s="128">
        <v>119.65633243926568</v>
      </c>
    </row>
    <row r="3585" spans="3:7" ht="12.75">
      <c r="C3585" s="150" t="s">
        <v>1266</v>
      </c>
      <c r="D3585" s="128">
        <v>7.371272623997888</v>
      </c>
      <c r="F3585" s="128">
        <v>2.9635603558345003</v>
      </c>
      <c r="G3585" s="128">
        <v>5.838814041144375</v>
      </c>
    </row>
    <row r="3586" spans="1:16" ht="12.75">
      <c r="A3586" s="138" t="s">
        <v>1140</v>
      </c>
      <c r="B3586" s="133" t="s">
        <v>27</v>
      </c>
      <c r="D3586" s="138" t="s">
        <v>1141</v>
      </c>
      <c r="E3586" s="133" t="s">
        <v>1142</v>
      </c>
      <c r="F3586" s="134" t="s">
        <v>1143</v>
      </c>
      <c r="G3586" s="139" t="s">
        <v>1144</v>
      </c>
      <c r="H3586" s="140">
        <v>1</v>
      </c>
      <c r="I3586" s="141" t="s">
        <v>1145</v>
      </c>
      <c r="J3586" s="140">
        <v>1</v>
      </c>
      <c r="K3586" s="139" t="s">
        <v>1146</v>
      </c>
      <c r="L3586" s="142">
        <v>1</v>
      </c>
      <c r="M3586" s="139" t="s">
        <v>1147</v>
      </c>
      <c r="N3586" s="143">
        <v>1</v>
      </c>
      <c r="O3586" s="139" t="s">
        <v>1148</v>
      </c>
      <c r="P3586" s="143">
        <v>1</v>
      </c>
    </row>
    <row r="3588" spans="1:10" ht="12.75">
      <c r="A3588" s="144" t="s">
        <v>1255</v>
      </c>
      <c r="C3588" s="145" t="s">
        <v>1256</v>
      </c>
      <c r="D3588" s="145" t="s">
        <v>1257</v>
      </c>
      <c r="F3588" s="145" t="s">
        <v>1258</v>
      </c>
      <c r="G3588" s="145" t="s">
        <v>1259</v>
      </c>
      <c r="H3588" s="145" t="s">
        <v>1260</v>
      </c>
      <c r="I3588" s="146" t="s">
        <v>1261</v>
      </c>
      <c r="J3588" s="145" t="s">
        <v>1262</v>
      </c>
    </row>
    <row r="3589" spans="1:8" ht="12.75">
      <c r="A3589" s="147" t="s">
        <v>1171</v>
      </c>
      <c r="C3589" s="148">
        <v>178.2290000000503</v>
      </c>
      <c r="D3589" s="128">
        <v>298.5</v>
      </c>
      <c r="F3589" s="128">
        <v>310</v>
      </c>
      <c r="G3589" s="128">
        <v>277</v>
      </c>
      <c r="H3589" s="149" t="s">
        <v>28</v>
      </c>
    </row>
    <row r="3591" spans="4:8" ht="12.75">
      <c r="D3591" s="128">
        <v>285</v>
      </c>
      <c r="F3591" s="128">
        <v>290</v>
      </c>
      <c r="G3591" s="128">
        <v>286</v>
      </c>
      <c r="H3591" s="149" t="s">
        <v>29</v>
      </c>
    </row>
    <row r="3593" spans="4:8" ht="12.75">
      <c r="D3593" s="128">
        <v>300.5</v>
      </c>
      <c r="F3593" s="128">
        <v>305</v>
      </c>
      <c r="G3593" s="128">
        <v>317</v>
      </c>
      <c r="H3593" s="149" t="s">
        <v>30</v>
      </c>
    </row>
    <row r="3595" spans="1:8" ht="12.75">
      <c r="A3595" s="144" t="s">
        <v>1263</v>
      </c>
      <c r="C3595" s="150" t="s">
        <v>1264</v>
      </c>
      <c r="D3595" s="128">
        <v>294.6666666666667</v>
      </c>
      <c r="F3595" s="128">
        <v>301.6666666666667</v>
      </c>
      <c r="G3595" s="128">
        <v>293.3333333333333</v>
      </c>
      <c r="H3595" s="128">
        <v>-1.7237740533829915</v>
      </c>
    </row>
    <row r="3596" spans="1:8" ht="12.75">
      <c r="A3596" s="127">
        <v>38393.02642361111</v>
      </c>
      <c r="C3596" s="150" t="s">
        <v>1265</v>
      </c>
      <c r="D3596" s="128">
        <v>8.431093246627826</v>
      </c>
      <c r="F3596" s="128">
        <v>10.408329997330663</v>
      </c>
      <c r="G3596" s="128">
        <v>20.984120980716188</v>
      </c>
      <c r="H3596" s="128">
        <v>8.431093246627826</v>
      </c>
    </row>
    <row r="3598" spans="3:7" ht="12.75">
      <c r="C3598" s="150" t="s">
        <v>1266</v>
      </c>
      <c r="D3598" s="128">
        <v>2.8612307398058228</v>
      </c>
      <c r="F3598" s="128">
        <v>3.4502751372366847</v>
      </c>
      <c r="G3598" s="128">
        <v>7.15367760706234</v>
      </c>
    </row>
    <row r="3599" spans="1:10" ht="12.75">
      <c r="A3599" s="144" t="s">
        <v>1255</v>
      </c>
      <c r="C3599" s="145" t="s">
        <v>1256</v>
      </c>
      <c r="D3599" s="145" t="s">
        <v>1257</v>
      </c>
      <c r="F3599" s="145" t="s">
        <v>1258</v>
      </c>
      <c r="G3599" s="145" t="s">
        <v>1259</v>
      </c>
      <c r="H3599" s="145" t="s">
        <v>1260</v>
      </c>
      <c r="I3599" s="146" t="s">
        <v>1261</v>
      </c>
      <c r="J3599" s="145" t="s">
        <v>1262</v>
      </c>
    </row>
    <row r="3600" spans="1:8" ht="12.75">
      <c r="A3600" s="147" t="s">
        <v>1187</v>
      </c>
      <c r="C3600" s="148">
        <v>251.61100000003353</v>
      </c>
      <c r="D3600" s="128">
        <v>3986997.8219947815</v>
      </c>
      <c r="F3600" s="128">
        <v>30100</v>
      </c>
      <c r="G3600" s="128">
        <v>25600</v>
      </c>
      <c r="H3600" s="149" t="s">
        <v>31</v>
      </c>
    </row>
    <row r="3602" spans="4:8" ht="12.75">
      <c r="D3602" s="128">
        <v>2793450</v>
      </c>
      <c r="F3602" s="128">
        <v>30000</v>
      </c>
      <c r="G3602" s="128">
        <v>25700</v>
      </c>
      <c r="H3602" s="149" t="s">
        <v>32</v>
      </c>
    </row>
    <row r="3604" spans="4:8" ht="12.75">
      <c r="D3604" s="128">
        <v>3909052.20470047</v>
      </c>
      <c r="F3604" s="128">
        <v>31900</v>
      </c>
      <c r="G3604" s="128">
        <v>25600</v>
      </c>
      <c r="H3604" s="149" t="s">
        <v>33</v>
      </c>
    </row>
    <row r="3606" spans="1:10" ht="12.75">
      <c r="A3606" s="144" t="s">
        <v>1263</v>
      </c>
      <c r="C3606" s="150" t="s">
        <v>1264</v>
      </c>
      <c r="D3606" s="128">
        <v>3563166.6755650835</v>
      </c>
      <c r="F3606" s="128">
        <v>30666.666666666664</v>
      </c>
      <c r="G3606" s="128">
        <v>25633.333333333336</v>
      </c>
      <c r="H3606" s="128">
        <v>3535041.48388929</v>
      </c>
      <c r="I3606" s="128">
        <v>-0.0001</v>
      </c>
      <c r="J3606" s="128">
        <v>-0.0001</v>
      </c>
    </row>
    <row r="3607" spans="1:8" ht="12.75">
      <c r="A3607" s="127">
        <v>38393.02693287037</v>
      </c>
      <c r="C3607" s="150" t="s">
        <v>1265</v>
      </c>
      <c r="D3607" s="128">
        <v>667732.5065444022</v>
      </c>
      <c r="F3607" s="128">
        <v>1069.2676621563628</v>
      </c>
      <c r="G3607" s="128">
        <v>57.73502691896257</v>
      </c>
      <c r="H3607" s="128">
        <v>667732.5065444022</v>
      </c>
    </row>
    <row r="3609" spans="3:8" ht="12.75">
      <c r="C3609" s="150" t="s">
        <v>1266</v>
      </c>
      <c r="D3609" s="128">
        <v>18.739861683245742</v>
      </c>
      <c r="F3609" s="128">
        <v>3.4867423765968355</v>
      </c>
      <c r="G3609" s="128">
        <v>0.22523417523652495</v>
      </c>
      <c r="H3609" s="128">
        <v>18.88895815190705</v>
      </c>
    </row>
    <row r="3610" spans="1:10" ht="12.75">
      <c r="A3610" s="144" t="s">
        <v>1255</v>
      </c>
      <c r="C3610" s="145" t="s">
        <v>1256</v>
      </c>
      <c r="D3610" s="145" t="s">
        <v>1257</v>
      </c>
      <c r="F3610" s="145" t="s">
        <v>1258</v>
      </c>
      <c r="G3610" s="145" t="s">
        <v>1259</v>
      </c>
      <c r="H3610" s="145" t="s">
        <v>1260</v>
      </c>
      <c r="I3610" s="146" t="s">
        <v>1261</v>
      </c>
      <c r="J3610" s="145" t="s">
        <v>1262</v>
      </c>
    </row>
    <row r="3611" spans="1:8" ht="12.75">
      <c r="A3611" s="147" t="s">
        <v>1190</v>
      </c>
      <c r="C3611" s="148">
        <v>257.6099999998696</v>
      </c>
      <c r="D3611" s="128">
        <v>319156.2405767441</v>
      </c>
      <c r="F3611" s="128">
        <v>13807.5</v>
      </c>
      <c r="G3611" s="128">
        <v>10985</v>
      </c>
      <c r="H3611" s="149" t="s">
        <v>34</v>
      </c>
    </row>
    <row r="3613" spans="4:8" ht="12.75">
      <c r="D3613" s="128">
        <v>329921.02086782455</v>
      </c>
      <c r="F3613" s="128">
        <v>13602.499999985099</v>
      </c>
      <c r="G3613" s="128">
        <v>11625</v>
      </c>
      <c r="H3613" s="149" t="s">
        <v>35</v>
      </c>
    </row>
    <row r="3615" spans="4:8" ht="12.75">
      <c r="D3615" s="128">
        <v>316185</v>
      </c>
      <c r="F3615" s="128">
        <v>13420</v>
      </c>
      <c r="G3615" s="128">
        <v>10780</v>
      </c>
      <c r="H3615" s="149" t="s">
        <v>36</v>
      </c>
    </row>
    <row r="3617" spans="1:10" ht="12.75">
      <c r="A3617" s="144" t="s">
        <v>1263</v>
      </c>
      <c r="C3617" s="150" t="s">
        <v>1264</v>
      </c>
      <c r="D3617" s="128">
        <v>321754.08714818954</v>
      </c>
      <c r="F3617" s="128">
        <v>13609.999999995034</v>
      </c>
      <c r="G3617" s="128">
        <v>11130</v>
      </c>
      <c r="H3617" s="128">
        <v>309384.08714819205</v>
      </c>
      <c r="I3617" s="128">
        <v>-0.0001</v>
      </c>
      <c r="J3617" s="128">
        <v>-0.0001</v>
      </c>
    </row>
    <row r="3618" spans="1:8" ht="12.75">
      <c r="A3618" s="127">
        <v>38393.02758101852</v>
      </c>
      <c r="C3618" s="150" t="s">
        <v>1265</v>
      </c>
      <c r="D3618" s="128">
        <v>7227.11369959689</v>
      </c>
      <c r="F3618" s="128">
        <v>193.85884039708304</v>
      </c>
      <c r="G3618" s="128">
        <v>440.76637802808875</v>
      </c>
      <c r="H3618" s="128">
        <v>7227.11369959689</v>
      </c>
    </row>
    <row r="3620" spans="3:8" ht="12.75">
      <c r="C3620" s="150" t="s">
        <v>1266</v>
      </c>
      <c r="D3620" s="128">
        <v>2.246160651338771</v>
      </c>
      <c r="F3620" s="128">
        <v>1.4243853078409539</v>
      </c>
      <c r="G3620" s="128">
        <v>3.960165121546169</v>
      </c>
      <c r="H3620" s="128">
        <v>2.3359681379266193</v>
      </c>
    </row>
    <row r="3621" spans="1:10" ht="12.75">
      <c r="A3621" s="144" t="s">
        <v>1255</v>
      </c>
      <c r="C3621" s="145" t="s">
        <v>1256</v>
      </c>
      <c r="D3621" s="145" t="s">
        <v>1257</v>
      </c>
      <c r="F3621" s="145" t="s">
        <v>1258</v>
      </c>
      <c r="G3621" s="145" t="s">
        <v>1259</v>
      </c>
      <c r="H3621" s="145" t="s">
        <v>1260</v>
      </c>
      <c r="I3621" s="146" t="s">
        <v>1261</v>
      </c>
      <c r="J3621" s="145" t="s">
        <v>1262</v>
      </c>
    </row>
    <row r="3622" spans="1:8" ht="12.75">
      <c r="A3622" s="147" t="s">
        <v>1189</v>
      </c>
      <c r="C3622" s="148">
        <v>259.9399999999441</v>
      </c>
      <c r="D3622" s="128">
        <v>3480028.853656769</v>
      </c>
      <c r="F3622" s="128">
        <v>26600</v>
      </c>
      <c r="G3622" s="128">
        <v>22550</v>
      </c>
      <c r="H3622" s="149" t="s">
        <v>37</v>
      </c>
    </row>
    <row r="3624" spans="4:8" ht="12.75">
      <c r="D3624" s="128">
        <v>3426409.2635879517</v>
      </c>
      <c r="F3624" s="128">
        <v>26725</v>
      </c>
      <c r="G3624" s="128">
        <v>22500</v>
      </c>
      <c r="H3624" s="149" t="s">
        <v>38</v>
      </c>
    </row>
    <row r="3626" spans="4:8" ht="12.75">
      <c r="D3626" s="128">
        <v>3417855.365123749</v>
      </c>
      <c r="F3626" s="128">
        <v>26675</v>
      </c>
      <c r="G3626" s="128">
        <v>22275</v>
      </c>
      <c r="H3626" s="149" t="s">
        <v>39</v>
      </c>
    </row>
    <row r="3628" spans="1:10" ht="12.75">
      <c r="A3628" s="144" t="s">
        <v>1263</v>
      </c>
      <c r="C3628" s="150" t="s">
        <v>1264</v>
      </c>
      <c r="D3628" s="128">
        <v>3441431.1607894897</v>
      </c>
      <c r="F3628" s="128">
        <v>26666.666666666664</v>
      </c>
      <c r="G3628" s="128">
        <v>22441.666666666664</v>
      </c>
      <c r="H3628" s="128">
        <v>3417108.1733681057</v>
      </c>
      <c r="I3628" s="128">
        <v>-0.0001</v>
      </c>
      <c r="J3628" s="128">
        <v>-0.0001</v>
      </c>
    </row>
    <row r="3629" spans="1:8" ht="12.75">
      <c r="A3629" s="127">
        <v>38393.02825231481</v>
      </c>
      <c r="C3629" s="150" t="s">
        <v>1265</v>
      </c>
      <c r="D3629" s="128">
        <v>33699.09072576489</v>
      </c>
      <c r="F3629" s="128">
        <v>62.91528696058958</v>
      </c>
      <c r="G3629" s="128">
        <v>146.48663192705789</v>
      </c>
      <c r="H3629" s="128">
        <v>33699.09072576489</v>
      </c>
    </row>
    <row r="3631" spans="3:8" ht="12.75">
      <c r="C3631" s="150" t="s">
        <v>1266</v>
      </c>
      <c r="D3631" s="128">
        <v>0.9792173416025578</v>
      </c>
      <c r="F3631" s="128">
        <v>0.23593232610221096</v>
      </c>
      <c r="G3631" s="128">
        <v>0.6527439967043057</v>
      </c>
      <c r="H3631" s="128">
        <v>0.9861874139193274</v>
      </c>
    </row>
    <row r="3632" spans="1:10" ht="12.75">
      <c r="A3632" s="144" t="s">
        <v>1255</v>
      </c>
      <c r="C3632" s="145" t="s">
        <v>1256</v>
      </c>
      <c r="D3632" s="145" t="s">
        <v>1257</v>
      </c>
      <c r="F3632" s="145" t="s">
        <v>1258</v>
      </c>
      <c r="G3632" s="145" t="s">
        <v>1259</v>
      </c>
      <c r="H3632" s="145" t="s">
        <v>1260</v>
      </c>
      <c r="I3632" s="146" t="s">
        <v>1261</v>
      </c>
      <c r="J3632" s="145" t="s">
        <v>1262</v>
      </c>
    </row>
    <row r="3633" spans="1:8" ht="12.75">
      <c r="A3633" s="147" t="s">
        <v>1191</v>
      </c>
      <c r="C3633" s="148">
        <v>285.2129999999888</v>
      </c>
      <c r="D3633" s="128">
        <v>5809377.108924866</v>
      </c>
      <c r="F3633" s="128">
        <v>31575</v>
      </c>
      <c r="G3633" s="128">
        <v>23525</v>
      </c>
      <c r="H3633" s="149" t="s">
        <v>40</v>
      </c>
    </row>
    <row r="3635" spans="4:8" ht="12.75">
      <c r="D3635" s="128">
        <v>5787938.587882996</v>
      </c>
      <c r="F3635" s="128">
        <v>30550</v>
      </c>
      <c r="G3635" s="128">
        <v>23400</v>
      </c>
      <c r="H3635" s="149" t="s">
        <v>41</v>
      </c>
    </row>
    <row r="3637" spans="4:8" ht="12.75">
      <c r="D3637" s="128">
        <v>5553035.692054749</v>
      </c>
      <c r="F3637" s="128">
        <v>30525</v>
      </c>
      <c r="G3637" s="128">
        <v>23250</v>
      </c>
      <c r="H3637" s="149" t="s">
        <v>42</v>
      </c>
    </row>
    <row r="3639" spans="1:10" ht="12.75">
      <c r="A3639" s="144" t="s">
        <v>1263</v>
      </c>
      <c r="C3639" s="150" t="s">
        <v>1264</v>
      </c>
      <c r="D3639" s="128">
        <v>5716783.796287537</v>
      </c>
      <c r="F3639" s="128">
        <v>30883.333333333336</v>
      </c>
      <c r="G3639" s="128">
        <v>23391.666666666664</v>
      </c>
      <c r="H3639" s="128">
        <v>5690042.271378666</v>
      </c>
      <c r="I3639" s="128">
        <v>-0.0001</v>
      </c>
      <c r="J3639" s="128">
        <v>-0.0001</v>
      </c>
    </row>
    <row r="3640" spans="1:8" ht="12.75">
      <c r="A3640" s="127">
        <v>38393.02892361111</v>
      </c>
      <c r="C3640" s="150" t="s">
        <v>1265</v>
      </c>
      <c r="D3640" s="128">
        <v>142214.5694926977</v>
      </c>
      <c r="F3640" s="128">
        <v>599.1313156006231</v>
      </c>
      <c r="G3640" s="128">
        <v>137.68926368215253</v>
      </c>
      <c r="H3640" s="128">
        <v>142214.5694926977</v>
      </c>
    </row>
    <row r="3642" spans="3:8" ht="12.75">
      <c r="C3642" s="150" t="s">
        <v>1266</v>
      </c>
      <c r="D3642" s="128">
        <v>2.4876674465991075</v>
      </c>
      <c r="F3642" s="128">
        <v>1.9399826732885799</v>
      </c>
      <c r="G3642" s="128">
        <v>0.5886252811492093</v>
      </c>
      <c r="H3642" s="128">
        <v>2.4993587518329616</v>
      </c>
    </row>
    <row r="3643" spans="1:10" ht="12.75">
      <c r="A3643" s="144" t="s">
        <v>1255</v>
      </c>
      <c r="C3643" s="145" t="s">
        <v>1256</v>
      </c>
      <c r="D3643" s="145" t="s">
        <v>1257</v>
      </c>
      <c r="F3643" s="145" t="s">
        <v>1258</v>
      </c>
      <c r="G3643" s="145" t="s">
        <v>1259</v>
      </c>
      <c r="H3643" s="145" t="s">
        <v>1260</v>
      </c>
      <c r="I3643" s="146" t="s">
        <v>1261</v>
      </c>
      <c r="J3643" s="145" t="s">
        <v>1262</v>
      </c>
    </row>
    <row r="3644" spans="1:8" ht="12.75">
      <c r="A3644" s="147" t="s">
        <v>1187</v>
      </c>
      <c r="C3644" s="148">
        <v>288.1579999998212</v>
      </c>
      <c r="D3644" s="128">
        <v>399539.5782084465</v>
      </c>
      <c r="F3644" s="128">
        <v>4790</v>
      </c>
      <c r="G3644" s="128">
        <v>4009.9999999962747</v>
      </c>
      <c r="H3644" s="149" t="s">
        <v>43</v>
      </c>
    </row>
    <row r="3646" spans="4:8" ht="12.75">
      <c r="D3646" s="128">
        <v>361568.83374881744</v>
      </c>
      <c r="F3646" s="128">
        <v>4790</v>
      </c>
      <c r="G3646" s="128">
        <v>4009.9999999962747</v>
      </c>
      <c r="H3646" s="149" t="s">
        <v>44</v>
      </c>
    </row>
    <row r="3648" spans="4:8" ht="12.75">
      <c r="D3648" s="128">
        <v>406783.2059340477</v>
      </c>
      <c r="F3648" s="128">
        <v>4790</v>
      </c>
      <c r="G3648" s="128">
        <v>4009.9999999962747</v>
      </c>
      <c r="H3648" s="149" t="s">
        <v>45</v>
      </c>
    </row>
    <row r="3650" spans="1:10" ht="12.75">
      <c r="A3650" s="144" t="s">
        <v>1263</v>
      </c>
      <c r="C3650" s="150" t="s">
        <v>1264</v>
      </c>
      <c r="D3650" s="128">
        <v>389297.2059637705</v>
      </c>
      <c r="F3650" s="128">
        <v>4790</v>
      </c>
      <c r="G3650" s="128">
        <v>4009.9999999962747</v>
      </c>
      <c r="H3650" s="128">
        <v>384903.24578678125</v>
      </c>
      <c r="I3650" s="128">
        <v>-0.0001</v>
      </c>
      <c r="J3650" s="128">
        <v>-0.0001</v>
      </c>
    </row>
    <row r="3651" spans="1:8" ht="12.75">
      <c r="A3651" s="127">
        <v>38393.02935185185</v>
      </c>
      <c r="C3651" s="150" t="s">
        <v>1265</v>
      </c>
      <c r="D3651" s="128">
        <v>24285.067529760465</v>
      </c>
      <c r="G3651" s="128">
        <v>5.638186222554939E-05</v>
      </c>
      <c r="H3651" s="128">
        <v>24285.067529760465</v>
      </c>
    </row>
    <row r="3653" spans="3:8" ht="12.75">
      <c r="C3653" s="150" t="s">
        <v>1266</v>
      </c>
      <c r="D3653" s="128">
        <v>6.238181820400872</v>
      </c>
      <c r="F3653" s="128">
        <v>0</v>
      </c>
      <c r="G3653" s="128">
        <v>1.4060314769476749E-06</v>
      </c>
      <c r="H3653" s="128">
        <v>6.30939535989605</v>
      </c>
    </row>
    <row r="3654" spans="1:10" ht="12.75">
      <c r="A3654" s="144" t="s">
        <v>1255</v>
      </c>
      <c r="C3654" s="145" t="s">
        <v>1256</v>
      </c>
      <c r="D3654" s="145" t="s">
        <v>1257</v>
      </c>
      <c r="F3654" s="145" t="s">
        <v>1258</v>
      </c>
      <c r="G3654" s="145" t="s">
        <v>1259</v>
      </c>
      <c r="H3654" s="145" t="s">
        <v>1260</v>
      </c>
      <c r="I3654" s="146" t="s">
        <v>1261</v>
      </c>
      <c r="J3654" s="145" t="s">
        <v>1262</v>
      </c>
    </row>
    <row r="3655" spans="1:8" ht="12.75">
      <c r="A3655" s="147" t="s">
        <v>1188</v>
      </c>
      <c r="C3655" s="148">
        <v>334.94100000010803</v>
      </c>
      <c r="D3655" s="128">
        <v>30692.067027151585</v>
      </c>
      <c r="F3655" s="128">
        <v>28200</v>
      </c>
      <c r="G3655" s="128">
        <v>29100</v>
      </c>
      <c r="H3655" s="149" t="s">
        <v>46</v>
      </c>
    </row>
    <row r="3657" spans="4:8" ht="12.75">
      <c r="D3657" s="128">
        <v>30711.19542324543</v>
      </c>
      <c r="F3657" s="128">
        <v>27800</v>
      </c>
      <c r="G3657" s="128">
        <v>27900</v>
      </c>
      <c r="H3657" s="149" t="s">
        <v>47</v>
      </c>
    </row>
    <row r="3659" spans="4:8" ht="12.75">
      <c r="D3659" s="128">
        <v>29750</v>
      </c>
      <c r="F3659" s="128">
        <v>27700</v>
      </c>
      <c r="G3659" s="128">
        <v>29100</v>
      </c>
      <c r="H3659" s="149" t="s">
        <v>48</v>
      </c>
    </row>
    <row r="3661" spans="1:10" ht="12.75">
      <c r="A3661" s="144" t="s">
        <v>1263</v>
      </c>
      <c r="C3661" s="150" t="s">
        <v>1264</v>
      </c>
      <c r="D3661" s="128">
        <v>30384.420816799007</v>
      </c>
      <c r="F3661" s="128">
        <v>27900</v>
      </c>
      <c r="G3661" s="128">
        <v>28700</v>
      </c>
      <c r="H3661" s="128">
        <v>1933.0694654476536</v>
      </c>
      <c r="I3661" s="128">
        <v>-0.0001</v>
      </c>
      <c r="J3661" s="128">
        <v>-0.0001</v>
      </c>
    </row>
    <row r="3662" spans="1:8" ht="12.75">
      <c r="A3662" s="127">
        <v>38393.02982638889</v>
      </c>
      <c r="C3662" s="150" t="s">
        <v>1265</v>
      </c>
      <c r="D3662" s="128">
        <v>549.5077829069774</v>
      </c>
      <c r="F3662" s="128">
        <v>264.575131106459</v>
      </c>
      <c r="G3662" s="128">
        <v>692.8203230275509</v>
      </c>
      <c r="H3662" s="128">
        <v>549.5077829069774</v>
      </c>
    </row>
    <row r="3664" spans="3:8" ht="12.75">
      <c r="C3664" s="150" t="s">
        <v>1266</v>
      </c>
      <c r="D3664" s="128">
        <v>1.808518208131071</v>
      </c>
      <c r="F3664" s="128">
        <v>0.9482979609550504</v>
      </c>
      <c r="G3664" s="128">
        <v>2.4140080941726514</v>
      </c>
      <c r="H3664" s="128">
        <v>28.42669612908734</v>
      </c>
    </row>
    <row r="3665" spans="1:10" ht="12.75">
      <c r="A3665" s="144" t="s">
        <v>1255</v>
      </c>
      <c r="C3665" s="145" t="s">
        <v>1256</v>
      </c>
      <c r="D3665" s="145" t="s">
        <v>1257</v>
      </c>
      <c r="F3665" s="145" t="s">
        <v>1258</v>
      </c>
      <c r="G3665" s="145" t="s">
        <v>1259</v>
      </c>
      <c r="H3665" s="145" t="s">
        <v>1260</v>
      </c>
      <c r="I3665" s="146" t="s">
        <v>1261</v>
      </c>
      <c r="J3665" s="145" t="s">
        <v>1262</v>
      </c>
    </row>
    <row r="3666" spans="1:8" ht="12.75">
      <c r="A3666" s="147" t="s">
        <v>1192</v>
      </c>
      <c r="C3666" s="148">
        <v>393.36599999992177</v>
      </c>
      <c r="D3666" s="128">
        <v>75776.15719926357</v>
      </c>
      <c r="F3666" s="128">
        <v>7900</v>
      </c>
      <c r="G3666" s="128">
        <v>7900</v>
      </c>
      <c r="H3666" s="149" t="s">
        <v>49</v>
      </c>
    </row>
    <row r="3668" spans="4:8" ht="12.75">
      <c r="D3668" s="128">
        <v>74720.44297480583</v>
      </c>
      <c r="F3668" s="128">
        <v>7900</v>
      </c>
      <c r="G3668" s="128">
        <v>7800</v>
      </c>
      <c r="H3668" s="149" t="s">
        <v>50</v>
      </c>
    </row>
    <row r="3670" spans="4:8" ht="12.75">
      <c r="D3670" s="128">
        <v>75540.09315872192</v>
      </c>
      <c r="F3670" s="128">
        <v>7900</v>
      </c>
      <c r="G3670" s="128">
        <v>7900</v>
      </c>
      <c r="H3670" s="149" t="s">
        <v>51</v>
      </c>
    </row>
    <row r="3672" spans="1:10" ht="12.75">
      <c r="A3672" s="144" t="s">
        <v>1263</v>
      </c>
      <c r="C3672" s="150" t="s">
        <v>1264</v>
      </c>
      <c r="D3672" s="128">
        <v>75345.56444426377</v>
      </c>
      <c r="F3672" s="128">
        <v>7900</v>
      </c>
      <c r="G3672" s="128">
        <v>7866.666666666666</v>
      </c>
      <c r="H3672" s="128">
        <v>67462.23111093044</v>
      </c>
      <c r="I3672" s="128">
        <v>-0.0001</v>
      </c>
      <c r="J3672" s="128">
        <v>-0.0001</v>
      </c>
    </row>
    <row r="3673" spans="1:8" ht="12.75">
      <c r="A3673" s="127">
        <v>38393.03030092592</v>
      </c>
      <c r="C3673" s="150" t="s">
        <v>1265</v>
      </c>
      <c r="D3673" s="128">
        <v>554.0886179055775</v>
      </c>
      <c r="G3673" s="128">
        <v>57.73502691896257</v>
      </c>
      <c r="H3673" s="128">
        <v>554.0886179055775</v>
      </c>
    </row>
    <row r="3675" spans="3:8" ht="12.75">
      <c r="C3675" s="150" t="s">
        <v>1266</v>
      </c>
      <c r="D3675" s="128">
        <v>0.7353964655948125</v>
      </c>
      <c r="F3675" s="128">
        <v>0</v>
      </c>
      <c r="G3675" s="128">
        <v>0.7339198337156261</v>
      </c>
      <c r="H3675" s="128">
        <v>0.821331593665307</v>
      </c>
    </row>
    <row r="3676" spans="1:10" ht="12.75">
      <c r="A3676" s="144" t="s">
        <v>1255</v>
      </c>
      <c r="C3676" s="145" t="s">
        <v>1256</v>
      </c>
      <c r="D3676" s="145" t="s">
        <v>1257</v>
      </c>
      <c r="F3676" s="145" t="s">
        <v>1258</v>
      </c>
      <c r="G3676" s="145" t="s">
        <v>1259</v>
      </c>
      <c r="H3676" s="145" t="s">
        <v>1260</v>
      </c>
      <c r="I3676" s="146" t="s">
        <v>1261</v>
      </c>
      <c r="J3676" s="145" t="s">
        <v>1262</v>
      </c>
    </row>
    <row r="3677" spans="1:8" ht="12.75">
      <c r="A3677" s="147" t="s">
        <v>1186</v>
      </c>
      <c r="C3677" s="148">
        <v>396.15199999976903</v>
      </c>
      <c r="D3677" s="128">
        <v>140330.46530604362</v>
      </c>
      <c r="F3677" s="128">
        <v>71500</v>
      </c>
      <c r="G3677" s="128">
        <v>71500</v>
      </c>
      <c r="H3677" s="149" t="s">
        <v>52</v>
      </c>
    </row>
    <row r="3679" spans="4:8" ht="12.75">
      <c r="D3679" s="128">
        <v>138140.91819739342</v>
      </c>
      <c r="F3679" s="128">
        <v>71900</v>
      </c>
      <c r="G3679" s="128">
        <v>71900</v>
      </c>
      <c r="H3679" s="149" t="s">
        <v>53</v>
      </c>
    </row>
    <row r="3681" spans="4:8" ht="12.75">
      <c r="D3681" s="128">
        <v>141082.5091688633</v>
      </c>
      <c r="F3681" s="128">
        <v>71700</v>
      </c>
      <c r="G3681" s="128">
        <v>72200</v>
      </c>
      <c r="H3681" s="149" t="s">
        <v>54</v>
      </c>
    </row>
    <row r="3683" spans="1:10" ht="12.75">
      <c r="A3683" s="144" t="s">
        <v>1263</v>
      </c>
      <c r="C3683" s="150" t="s">
        <v>1264</v>
      </c>
      <c r="D3683" s="128">
        <v>139851.29755743346</v>
      </c>
      <c r="F3683" s="128">
        <v>71700</v>
      </c>
      <c r="G3683" s="128">
        <v>71866.66666666667</v>
      </c>
      <c r="H3683" s="128">
        <v>68068.85601958168</v>
      </c>
      <c r="I3683" s="128">
        <v>-0.0001</v>
      </c>
      <c r="J3683" s="128">
        <v>-0.0001</v>
      </c>
    </row>
    <row r="3684" spans="1:8" ht="12.75">
      <c r="A3684" s="127">
        <v>38393.03076388889</v>
      </c>
      <c r="C3684" s="150" t="s">
        <v>1265</v>
      </c>
      <c r="D3684" s="128">
        <v>1528.2148603329467</v>
      </c>
      <c r="F3684" s="128">
        <v>200</v>
      </c>
      <c r="G3684" s="128">
        <v>351.1884584284246</v>
      </c>
      <c r="H3684" s="128">
        <v>1528.2148603329467</v>
      </c>
    </row>
    <row r="3686" spans="3:8" ht="12.75">
      <c r="C3686" s="150" t="s">
        <v>1266</v>
      </c>
      <c r="D3686" s="128">
        <v>1.092742711025149</v>
      </c>
      <c r="F3686" s="128">
        <v>0.2789400278940028</v>
      </c>
      <c r="G3686" s="128">
        <v>0.48866668612489517</v>
      </c>
      <c r="H3686" s="128">
        <v>2.245101430665029</v>
      </c>
    </row>
    <row r="3687" spans="1:10" ht="12.75">
      <c r="A3687" s="144" t="s">
        <v>1255</v>
      </c>
      <c r="C3687" s="145" t="s">
        <v>1256</v>
      </c>
      <c r="D3687" s="145" t="s">
        <v>1257</v>
      </c>
      <c r="F3687" s="145" t="s">
        <v>1258</v>
      </c>
      <c r="G3687" s="145" t="s">
        <v>1259</v>
      </c>
      <c r="H3687" s="145" t="s">
        <v>1260</v>
      </c>
      <c r="I3687" s="146" t="s">
        <v>1261</v>
      </c>
      <c r="J3687" s="145" t="s">
        <v>1262</v>
      </c>
    </row>
    <row r="3688" spans="1:8" ht="12.75">
      <c r="A3688" s="147" t="s">
        <v>1193</v>
      </c>
      <c r="C3688" s="148">
        <v>589.5920000001788</v>
      </c>
      <c r="D3688" s="128">
        <v>10502.685967177153</v>
      </c>
      <c r="F3688" s="128">
        <v>1940</v>
      </c>
      <c r="G3688" s="128">
        <v>2000</v>
      </c>
      <c r="H3688" s="149" t="s">
        <v>55</v>
      </c>
    </row>
    <row r="3690" spans="4:8" ht="12.75">
      <c r="D3690" s="128">
        <v>10561.49282670021</v>
      </c>
      <c r="F3690" s="128">
        <v>1929.9999999981374</v>
      </c>
      <c r="G3690" s="128">
        <v>2000</v>
      </c>
      <c r="H3690" s="149" t="s">
        <v>56</v>
      </c>
    </row>
    <row r="3692" spans="4:8" ht="12.75">
      <c r="D3692" s="128">
        <v>10556.826841428876</v>
      </c>
      <c r="F3692" s="128">
        <v>1940</v>
      </c>
      <c r="G3692" s="128">
        <v>1979.9999999981374</v>
      </c>
      <c r="H3692" s="149" t="s">
        <v>57</v>
      </c>
    </row>
    <row r="3694" spans="1:10" ht="12.75">
      <c r="A3694" s="144" t="s">
        <v>1263</v>
      </c>
      <c r="C3694" s="150" t="s">
        <v>1264</v>
      </c>
      <c r="D3694" s="128">
        <v>10540.335211768746</v>
      </c>
      <c r="F3694" s="128">
        <v>1936.6666666660458</v>
      </c>
      <c r="G3694" s="128">
        <v>1993.3333333327123</v>
      </c>
      <c r="H3694" s="128">
        <v>8569.6685451027</v>
      </c>
      <c r="I3694" s="128">
        <v>-0.0001</v>
      </c>
      <c r="J3694" s="128">
        <v>-0.0001</v>
      </c>
    </row>
    <row r="3695" spans="1:8" ht="12.75">
      <c r="A3695" s="127">
        <v>38393.03126157408</v>
      </c>
      <c r="C3695" s="150" t="s">
        <v>1265</v>
      </c>
      <c r="D3695" s="128">
        <v>32.68856173617493</v>
      </c>
      <c r="F3695" s="128">
        <v>5.77350269292864</v>
      </c>
      <c r="G3695" s="128">
        <v>11.547005384859311</v>
      </c>
      <c r="H3695" s="128">
        <v>32.68856173617493</v>
      </c>
    </row>
    <row r="3697" spans="3:8" ht="12.75">
      <c r="C3697" s="150" t="s">
        <v>1266</v>
      </c>
      <c r="D3697" s="128">
        <v>0.3101282936398145</v>
      </c>
      <c r="F3697" s="128">
        <v>0.2981154574662904</v>
      </c>
      <c r="G3697" s="128">
        <v>0.5792812065984737</v>
      </c>
      <c r="H3697" s="128">
        <v>0.381444878108564</v>
      </c>
    </row>
    <row r="3698" spans="1:10" ht="12.75">
      <c r="A3698" s="144" t="s">
        <v>1255</v>
      </c>
      <c r="C3698" s="145" t="s">
        <v>1256</v>
      </c>
      <c r="D3698" s="145" t="s">
        <v>1257</v>
      </c>
      <c r="F3698" s="145" t="s">
        <v>1258</v>
      </c>
      <c r="G3698" s="145" t="s">
        <v>1259</v>
      </c>
      <c r="H3698" s="145" t="s">
        <v>1260</v>
      </c>
      <c r="I3698" s="146" t="s">
        <v>1261</v>
      </c>
      <c r="J3698" s="145" t="s">
        <v>1262</v>
      </c>
    </row>
    <row r="3699" spans="1:8" ht="12.75">
      <c r="A3699" s="147" t="s">
        <v>1194</v>
      </c>
      <c r="C3699" s="148">
        <v>766.4900000002235</v>
      </c>
      <c r="D3699" s="128">
        <v>1805.737257508561</v>
      </c>
      <c r="F3699" s="128">
        <v>1614.0000000018626</v>
      </c>
      <c r="G3699" s="128">
        <v>1587</v>
      </c>
      <c r="H3699" s="149" t="s">
        <v>58</v>
      </c>
    </row>
    <row r="3701" spans="4:8" ht="12.75">
      <c r="D3701" s="128">
        <v>1858.8254224322736</v>
      </c>
      <c r="F3701" s="128">
        <v>1660</v>
      </c>
      <c r="G3701" s="128">
        <v>1598</v>
      </c>
      <c r="H3701" s="149" t="s">
        <v>59</v>
      </c>
    </row>
    <row r="3703" spans="4:8" ht="12.75">
      <c r="D3703" s="128">
        <v>1728.5</v>
      </c>
      <c r="F3703" s="128">
        <v>1560</v>
      </c>
      <c r="G3703" s="128">
        <v>1767.0000000018626</v>
      </c>
      <c r="H3703" s="149" t="s">
        <v>60</v>
      </c>
    </row>
    <row r="3705" spans="1:10" ht="12.75">
      <c r="A3705" s="144" t="s">
        <v>1263</v>
      </c>
      <c r="C3705" s="150" t="s">
        <v>1264</v>
      </c>
      <c r="D3705" s="128">
        <v>1797.6875599802784</v>
      </c>
      <c r="F3705" s="128">
        <v>1611.3333333339542</v>
      </c>
      <c r="G3705" s="128">
        <v>1650.6666666672877</v>
      </c>
      <c r="H3705" s="128">
        <v>165.92008030486056</v>
      </c>
      <c r="I3705" s="128">
        <v>-0.0001</v>
      </c>
      <c r="J3705" s="128">
        <v>-0.0001</v>
      </c>
    </row>
    <row r="3706" spans="1:8" ht="12.75">
      <c r="A3706" s="127">
        <v>38393.03175925926</v>
      </c>
      <c r="C3706" s="150" t="s">
        <v>1265</v>
      </c>
      <c r="D3706" s="128">
        <v>65.53454932904417</v>
      </c>
      <c r="F3706" s="128">
        <v>50.05330491922893</v>
      </c>
      <c r="G3706" s="128">
        <v>100.89763789876498</v>
      </c>
      <c r="H3706" s="128">
        <v>65.53454932904417</v>
      </c>
    </row>
    <row r="3708" spans="3:8" ht="12.75">
      <c r="C3708" s="150" t="s">
        <v>1266</v>
      </c>
      <c r="D3708" s="128">
        <v>3.645491618675</v>
      </c>
      <c r="F3708" s="128">
        <v>3.1063283979650174</v>
      </c>
      <c r="G3708" s="128">
        <v>6.112538644914805</v>
      </c>
      <c r="H3708" s="128">
        <v>39.49766008347596</v>
      </c>
    </row>
    <row r="3709" spans="1:16" ht="12.75">
      <c r="A3709" s="138" t="s">
        <v>1140</v>
      </c>
      <c r="B3709" s="133" t="s">
        <v>1287</v>
      </c>
      <c r="D3709" s="138" t="s">
        <v>1141</v>
      </c>
      <c r="E3709" s="133" t="s">
        <v>1142</v>
      </c>
      <c r="F3709" s="134" t="s">
        <v>1027</v>
      </c>
      <c r="G3709" s="139" t="s">
        <v>1144</v>
      </c>
      <c r="H3709" s="140">
        <v>3</v>
      </c>
      <c r="I3709" s="141" t="s">
        <v>1145</v>
      </c>
      <c r="J3709" s="140">
        <v>3</v>
      </c>
      <c r="K3709" s="139" t="s">
        <v>1146</v>
      </c>
      <c r="L3709" s="142">
        <v>1</v>
      </c>
      <c r="M3709" s="139" t="s">
        <v>1147</v>
      </c>
      <c r="N3709" s="143">
        <v>1</v>
      </c>
      <c r="O3709" s="139" t="s">
        <v>1148</v>
      </c>
      <c r="P3709" s="143">
        <v>1</v>
      </c>
    </row>
    <row r="3711" spans="1:10" ht="12.75">
      <c r="A3711" s="144" t="s">
        <v>1255</v>
      </c>
      <c r="C3711" s="145" t="s">
        <v>1256</v>
      </c>
      <c r="D3711" s="145" t="s">
        <v>1257</v>
      </c>
      <c r="F3711" s="145" t="s">
        <v>1258</v>
      </c>
      <c r="G3711" s="145" t="s">
        <v>1259</v>
      </c>
      <c r="H3711" s="145" t="s">
        <v>1260</v>
      </c>
      <c r="I3711" s="146" t="s">
        <v>1261</v>
      </c>
      <c r="J3711" s="145" t="s">
        <v>1262</v>
      </c>
    </row>
    <row r="3712" spans="1:8" ht="12.75">
      <c r="A3712" s="147" t="s">
        <v>1171</v>
      </c>
      <c r="C3712" s="148">
        <v>178.2290000000503</v>
      </c>
      <c r="D3712" s="128">
        <v>118.07651254779194</v>
      </c>
      <c r="F3712" s="128">
        <v>110</v>
      </c>
      <c r="G3712" s="128">
        <v>116</v>
      </c>
      <c r="H3712" s="149" t="s">
        <v>61</v>
      </c>
    </row>
    <row r="3714" spans="4:8" ht="12.75">
      <c r="D3714" s="128">
        <v>106</v>
      </c>
      <c r="F3714" s="128">
        <v>108</v>
      </c>
      <c r="G3714" s="128">
        <v>106</v>
      </c>
      <c r="H3714" s="149" t="s">
        <v>62</v>
      </c>
    </row>
    <row r="3716" spans="4:8" ht="12.75">
      <c r="D3716" s="128">
        <v>109</v>
      </c>
      <c r="F3716" s="128">
        <v>103.00000000011642</v>
      </c>
      <c r="G3716" s="128">
        <v>106</v>
      </c>
      <c r="H3716" s="149" t="s">
        <v>63</v>
      </c>
    </row>
    <row r="3718" spans="1:8" ht="12.75">
      <c r="A3718" s="144" t="s">
        <v>1263</v>
      </c>
      <c r="C3718" s="150" t="s">
        <v>1264</v>
      </c>
      <c r="D3718" s="128">
        <v>111.0255041825973</v>
      </c>
      <c r="F3718" s="128">
        <v>107.0000000000388</v>
      </c>
      <c r="G3718" s="128">
        <v>109.33333333333334</v>
      </c>
      <c r="H3718" s="128">
        <v>2.5481609175303137</v>
      </c>
    </row>
    <row r="3719" spans="1:8" ht="12.75">
      <c r="A3719" s="127">
        <v>38393.00206018519</v>
      </c>
      <c r="C3719" s="150" t="s">
        <v>1265</v>
      </c>
      <c r="D3719" s="128">
        <v>6.287888296124361</v>
      </c>
      <c r="F3719" s="128">
        <v>3.605551275399414</v>
      </c>
      <c r="G3719" s="128">
        <v>5.773502691896258</v>
      </c>
      <c r="H3719" s="128">
        <v>6.287888296124361</v>
      </c>
    </row>
    <row r="3721" spans="3:8" ht="12.75">
      <c r="C3721" s="150" t="s">
        <v>1266</v>
      </c>
      <c r="D3721" s="128">
        <v>5.663462951524211</v>
      </c>
      <c r="F3721" s="128">
        <v>3.3696740891571095</v>
      </c>
      <c r="G3721" s="128">
        <v>5.280642706002676</v>
      </c>
      <c r="H3721" s="128">
        <v>246.76182155005358</v>
      </c>
    </row>
    <row r="3722" spans="1:10" ht="12.75">
      <c r="A3722" s="144" t="s">
        <v>1255</v>
      </c>
      <c r="C3722" s="145" t="s">
        <v>1256</v>
      </c>
      <c r="D3722" s="145" t="s">
        <v>1257</v>
      </c>
      <c r="F3722" s="145" t="s">
        <v>1258</v>
      </c>
      <c r="G3722" s="145" t="s">
        <v>1259</v>
      </c>
      <c r="H3722" s="145" t="s">
        <v>1260</v>
      </c>
      <c r="I3722" s="146" t="s">
        <v>1261</v>
      </c>
      <c r="J3722" s="145" t="s">
        <v>1262</v>
      </c>
    </row>
    <row r="3723" spans="1:8" ht="12.75">
      <c r="A3723" s="147" t="s">
        <v>1187</v>
      </c>
      <c r="C3723" s="148">
        <v>251.61100000003353</v>
      </c>
      <c r="D3723" s="128">
        <v>4608904.626625061</v>
      </c>
      <c r="F3723" s="128">
        <v>32100</v>
      </c>
      <c r="G3723" s="128">
        <v>26500</v>
      </c>
      <c r="H3723" s="149" t="s">
        <v>64</v>
      </c>
    </row>
    <row r="3725" spans="4:8" ht="12.75">
      <c r="D3725" s="128">
        <v>4268969.430389404</v>
      </c>
      <c r="F3725" s="128">
        <v>30100</v>
      </c>
      <c r="G3725" s="128">
        <v>26600</v>
      </c>
      <c r="H3725" s="149" t="s">
        <v>65</v>
      </c>
    </row>
    <row r="3727" spans="4:8" ht="12.75">
      <c r="D3727" s="128">
        <v>4537134.682304382</v>
      </c>
      <c r="F3727" s="128">
        <v>32500</v>
      </c>
      <c r="G3727" s="128">
        <v>26900</v>
      </c>
      <c r="H3727" s="149" t="s">
        <v>66</v>
      </c>
    </row>
    <row r="3729" spans="1:10" ht="12.75">
      <c r="A3729" s="144" t="s">
        <v>1263</v>
      </c>
      <c r="C3729" s="150" t="s">
        <v>1264</v>
      </c>
      <c r="D3729" s="128">
        <v>4471669.579772949</v>
      </c>
      <c r="F3729" s="128">
        <v>31566.666666666664</v>
      </c>
      <c r="G3729" s="128">
        <v>26666.666666666664</v>
      </c>
      <c r="H3729" s="128">
        <v>4442577.0642563375</v>
      </c>
      <c r="I3729" s="128">
        <v>-0.0001</v>
      </c>
      <c r="J3729" s="128">
        <v>-0.0001</v>
      </c>
    </row>
    <row r="3730" spans="1:8" ht="12.75">
      <c r="A3730" s="127">
        <v>38393.00256944444</v>
      </c>
      <c r="C3730" s="150" t="s">
        <v>1265</v>
      </c>
      <c r="D3730" s="128">
        <v>179173.7819744842</v>
      </c>
      <c r="F3730" s="128">
        <v>1285.8201014657272</v>
      </c>
      <c r="G3730" s="128">
        <v>208.16659994661327</v>
      </c>
      <c r="H3730" s="128">
        <v>179173.7819744842</v>
      </c>
    </row>
    <row r="3732" spans="3:8" ht="12.75">
      <c r="C3732" s="150" t="s">
        <v>1266</v>
      </c>
      <c r="D3732" s="128">
        <v>4.006865417448438</v>
      </c>
      <c r="F3732" s="128">
        <v>4.073347734315926</v>
      </c>
      <c r="G3732" s="128">
        <v>0.7806247497998</v>
      </c>
      <c r="H3732" s="128">
        <v>4.033104645861149</v>
      </c>
    </row>
    <row r="3733" spans="1:10" ht="12.75">
      <c r="A3733" s="144" t="s">
        <v>1255</v>
      </c>
      <c r="C3733" s="145" t="s">
        <v>1256</v>
      </c>
      <c r="D3733" s="145" t="s">
        <v>1257</v>
      </c>
      <c r="F3733" s="145" t="s">
        <v>1258</v>
      </c>
      <c r="G3733" s="145" t="s">
        <v>1259</v>
      </c>
      <c r="H3733" s="145" t="s">
        <v>1260</v>
      </c>
      <c r="I3733" s="146" t="s">
        <v>1261</v>
      </c>
      <c r="J3733" s="145" t="s">
        <v>1262</v>
      </c>
    </row>
    <row r="3734" spans="1:8" ht="12.75">
      <c r="A3734" s="147" t="s">
        <v>1190</v>
      </c>
      <c r="C3734" s="148">
        <v>257.6099999998696</v>
      </c>
      <c r="D3734" s="128">
        <v>452571.9716901779</v>
      </c>
      <c r="F3734" s="128">
        <v>16125</v>
      </c>
      <c r="G3734" s="128">
        <v>11240</v>
      </c>
      <c r="H3734" s="149" t="s">
        <v>67</v>
      </c>
    </row>
    <row r="3736" spans="4:8" ht="12.75">
      <c r="D3736" s="128">
        <v>436235.62203502655</v>
      </c>
      <c r="F3736" s="128">
        <v>14897.500000014901</v>
      </c>
      <c r="G3736" s="128">
        <v>11332.5</v>
      </c>
      <c r="H3736" s="149" t="s">
        <v>68</v>
      </c>
    </row>
    <row r="3738" spans="4:8" ht="12.75">
      <c r="D3738" s="128">
        <v>450150.6721482277</v>
      </c>
      <c r="F3738" s="128">
        <v>14264.999999985099</v>
      </c>
      <c r="G3738" s="128">
        <v>11222.5</v>
      </c>
      <c r="H3738" s="149" t="s">
        <v>69</v>
      </c>
    </row>
    <row r="3740" spans="1:10" ht="12.75">
      <c r="A3740" s="144" t="s">
        <v>1263</v>
      </c>
      <c r="C3740" s="150" t="s">
        <v>1264</v>
      </c>
      <c r="D3740" s="128">
        <v>446319.42195781076</v>
      </c>
      <c r="F3740" s="128">
        <v>15095.833333333332</v>
      </c>
      <c r="G3740" s="128">
        <v>11265</v>
      </c>
      <c r="H3740" s="128">
        <v>433139.005291144</v>
      </c>
      <c r="I3740" s="128">
        <v>-0.0001</v>
      </c>
      <c r="J3740" s="128">
        <v>-0.0001</v>
      </c>
    </row>
    <row r="3741" spans="1:8" ht="12.75">
      <c r="A3741" s="127">
        <v>38393.00320601852</v>
      </c>
      <c r="C3741" s="150" t="s">
        <v>1265</v>
      </c>
      <c r="D3741" s="128">
        <v>8816.344964326203</v>
      </c>
      <c r="F3741" s="128">
        <v>945.7283348524262</v>
      </c>
      <c r="G3741" s="128">
        <v>59.107952087684446</v>
      </c>
      <c r="H3741" s="128">
        <v>8816.344964326203</v>
      </c>
    </row>
    <row r="3743" spans="3:8" ht="12.75">
      <c r="C3743" s="150" t="s">
        <v>1266</v>
      </c>
      <c r="D3743" s="128">
        <v>1.975344233431004</v>
      </c>
      <c r="F3743" s="128">
        <v>6.264830261236056</v>
      </c>
      <c r="G3743" s="128">
        <v>0.5247044126736303</v>
      </c>
      <c r="H3743" s="128">
        <v>2.0354539435671706</v>
      </c>
    </row>
    <row r="3744" spans="1:10" ht="12.75">
      <c r="A3744" s="144" t="s">
        <v>1255</v>
      </c>
      <c r="C3744" s="145" t="s">
        <v>1256</v>
      </c>
      <c r="D3744" s="145" t="s">
        <v>1257</v>
      </c>
      <c r="F3744" s="145" t="s">
        <v>1258</v>
      </c>
      <c r="G3744" s="145" t="s">
        <v>1259</v>
      </c>
      <c r="H3744" s="145" t="s">
        <v>1260</v>
      </c>
      <c r="I3744" s="146" t="s">
        <v>1261</v>
      </c>
      <c r="J3744" s="145" t="s">
        <v>1262</v>
      </c>
    </row>
    <row r="3745" spans="1:8" ht="12.75">
      <c r="A3745" s="147" t="s">
        <v>1189</v>
      </c>
      <c r="C3745" s="148">
        <v>259.9399999999441</v>
      </c>
      <c r="D3745" s="128">
        <v>4822225.586219788</v>
      </c>
      <c r="F3745" s="128">
        <v>29900</v>
      </c>
      <c r="G3745" s="128">
        <v>25800</v>
      </c>
      <c r="H3745" s="149" t="s">
        <v>70</v>
      </c>
    </row>
    <row r="3747" spans="4:8" ht="12.75">
      <c r="D3747" s="128">
        <v>4749987.098045349</v>
      </c>
      <c r="F3747" s="128">
        <v>30550</v>
      </c>
      <c r="G3747" s="128">
        <v>25050</v>
      </c>
      <c r="H3747" s="149" t="s">
        <v>71</v>
      </c>
    </row>
    <row r="3749" spans="4:8" ht="12.75">
      <c r="D3749" s="128">
        <v>4920594.424957275</v>
      </c>
      <c r="F3749" s="128">
        <v>29275</v>
      </c>
      <c r="G3749" s="128">
        <v>25475</v>
      </c>
      <c r="H3749" s="149" t="s">
        <v>72</v>
      </c>
    </row>
    <row r="3751" spans="1:10" ht="12.75">
      <c r="A3751" s="144" t="s">
        <v>1263</v>
      </c>
      <c r="C3751" s="150" t="s">
        <v>1264</v>
      </c>
      <c r="D3751" s="128">
        <v>4830935.703074138</v>
      </c>
      <c r="F3751" s="128">
        <v>29908.333333333336</v>
      </c>
      <c r="G3751" s="128">
        <v>25441.666666666664</v>
      </c>
      <c r="H3751" s="128">
        <v>4803505.10558986</v>
      </c>
      <c r="I3751" s="128">
        <v>-0.0001</v>
      </c>
      <c r="J3751" s="128">
        <v>-0.0001</v>
      </c>
    </row>
    <row r="3752" spans="1:8" ht="12.75">
      <c r="A3752" s="127">
        <v>38393.00387731481</v>
      </c>
      <c r="C3752" s="150" t="s">
        <v>1265</v>
      </c>
      <c r="D3752" s="128">
        <v>85636.52608974748</v>
      </c>
      <c r="F3752" s="128">
        <v>637.5408483645056</v>
      </c>
      <c r="G3752" s="128">
        <v>376.109469879892</v>
      </c>
      <c r="H3752" s="128">
        <v>85636.52608974748</v>
      </c>
    </row>
    <row r="3754" spans="3:8" ht="12.75">
      <c r="C3754" s="150" t="s">
        <v>1266</v>
      </c>
      <c r="D3754" s="128">
        <v>1.7726695479563759</v>
      </c>
      <c r="F3754" s="128">
        <v>2.1316495347935542</v>
      </c>
      <c r="G3754" s="128">
        <v>1.478320877352999</v>
      </c>
      <c r="H3754" s="128">
        <v>1.7827924444192198</v>
      </c>
    </row>
    <row r="3755" spans="1:10" ht="12.75">
      <c r="A3755" s="144" t="s">
        <v>1255</v>
      </c>
      <c r="C3755" s="145" t="s">
        <v>1256</v>
      </c>
      <c r="D3755" s="145" t="s">
        <v>1257</v>
      </c>
      <c r="F3755" s="145" t="s">
        <v>1258</v>
      </c>
      <c r="G3755" s="145" t="s">
        <v>1259</v>
      </c>
      <c r="H3755" s="145" t="s">
        <v>1260</v>
      </c>
      <c r="I3755" s="146" t="s">
        <v>1261</v>
      </c>
      <c r="J3755" s="145" t="s">
        <v>1262</v>
      </c>
    </row>
    <row r="3756" spans="1:8" ht="12.75">
      <c r="A3756" s="147" t="s">
        <v>1191</v>
      </c>
      <c r="C3756" s="148">
        <v>285.2129999999888</v>
      </c>
      <c r="D3756" s="128">
        <v>831940.7912139893</v>
      </c>
      <c r="F3756" s="128">
        <v>12700</v>
      </c>
      <c r="G3756" s="128">
        <v>11775</v>
      </c>
      <c r="H3756" s="149" t="s">
        <v>73</v>
      </c>
    </row>
    <row r="3758" spans="4:8" ht="12.75">
      <c r="D3758" s="128">
        <v>848371.8023386002</v>
      </c>
      <c r="F3758" s="128">
        <v>12975</v>
      </c>
      <c r="G3758" s="128">
        <v>11725</v>
      </c>
      <c r="H3758" s="149" t="s">
        <v>74</v>
      </c>
    </row>
    <row r="3760" spans="4:8" ht="12.75">
      <c r="D3760" s="128">
        <v>788345.1464338303</v>
      </c>
      <c r="F3760" s="128">
        <v>12950</v>
      </c>
      <c r="G3760" s="128">
        <v>11775</v>
      </c>
      <c r="H3760" s="149" t="s">
        <v>75</v>
      </c>
    </row>
    <row r="3762" spans="1:10" ht="12.75">
      <c r="A3762" s="144" t="s">
        <v>1263</v>
      </c>
      <c r="C3762" s="150" t="s">
        <v>1264</v>
      </c>
      <c r="D3762" s="128">
        <v>822885.9133288066</v>
      </c>
      <c r="F3762" s="128">
        <v>12875</v>
      </c>
      <c r="G3762" s="128">
        <v>11758.333333333332</v>
      </c>
      <c r="H3762" s="128">
        <v>810628.268533343</v>
      </c>
      <c r="I3762" s="128">
        <v>-0.0001</v>
      </c>
      <c r="J3762" s="128">
        <v>-0.0001</v>
      </c>
    </row>
    <row r="3763" spans="1:8" ht="12.75">
      <c r="A3763" s="127">
        <v>38393.00456018518</v>
      </c>
      <c r="C3763" s="150" t="s">
        <v>1265</v>
      </c>
      <c r="D3763" s="128">
        <v>31020.84726299665</v>
      </c>
      <c r="F3763" s="128">
        <v>152.0690632574555</v>
      </c>
      <c r="G3763" s="128">
        <v>28.867513459481284</v>
      </c>
      <c r="H3763" s="128">
        <v>31020.84726299665</v>
      </c>
    </row>
    <row r="3765" spans="3:8" ht="12.75">
      <c r="C3765" s="150" t="s">
        <v>1266</v>
      </c>
      <c r="D3765" s="128">
        <v>3.769762826235357</v>
      </c>
      <c r="F3765" s="128">
        <v>1.1811189379219844</v>
      </c>
      <c r="G3765" s="128">
        <v>0.24550684728120165</v>
      </c>
      <c r="H3765" s="128">
        <v>3.826766036561023</v>
      </c>
    </row>
    <row r="3766" spans="1:10" ht="12.75">
      <c r="A3766" s="144" t="s">
        <v>1255</v>
      </c>
      <c r="C3766" s="145" t="s">
        <v>1256</v>
      </c>
      <c r="D3766" s="145" t="s">
        <v>1257</v>
      </c>
      <c r="F3766" s="145" t="s">
        <v>1258</v>
      </c>
      <c r="G3766" s="145" t="s">
        <v>1259</v>
      </c>
      <c r="H3766" s="145" t="s">
        <v>1260</v>
      </c>
      <c r="I3766" s="146" t="s">
        <v>1261</v>
      </c>
      <c r="J3766" s="145" t="s">
        <v>1262</v>
      </c>
    </row>
    <row r="3767" spans="1:8" ht="12.75">
      <c r="A3767" s="147" t="s">
        <v>1187</v>
      </c>
      <c r="C3767" s="148">
        <v>288.1579999998212</v>
      </c>
      <c r="D3767" s="128">
        <v>468146.0134654045</v>
      </c>
      <c r="F3767" s="128">
        <v>4710</v>
      </c>
      <c r="G3767" s="128">
        <v>3970</v>
      </c>
      <c r="H3767" s="149" t="s">
        <v>76</v>
      </c>
    </row>
    <row r="3769" spans="4:8" ht="12.75">
      <c r="D3769" s="128">
        <v>478826.47114372253</v>
      </c>
      <c r="F3769" s="128">
        <v>4710</v>
      </c>
      <c r="G3769" s="128">
        <v>3970</v>
      </c>
      <c r="H3769" s="149" t="s">
        <v>77</v>
      </c>
    </row>
    <row r="3771" spans="4:8" ht="12.75">
      <c r="D3771" s="128">
        <v>480806.45601797104</v>
      </c>
      <c r="F3771" s="128">
        <v>4710</v>
      </c>
      <c r="G3771" s="128">
        <v>3970</v>
      </c>
      <c r="H3771" s="149" t="s">
        <v>78</v>
      </c>
    </row>
    <row r="3773" spans="1:10" ht="12.75">
      <c r="A3773" s="144" t="s">
        <v>1263</v>
      </c>
      <c r="C3773" s="150" t="s">
        <v>1264</v>
      </c>
      <c r="D3773" s="128">
        <v>475926.313542366</v>
      </c>
      <c r="F3773" s="128">
        <v>4710</v>
      </c>
      <c r="G3773" s="128">
        <v>3970</v>
      </c>
      <c r="H3773" s="128">
        <v>471592.0436308616</v>
      </c>
      <c r="I3773" s="128">
        <v>-0.0001</v>
      </c>
      <c r="J3773" s="128">
        <v>-0.0001</v>
      </c>
    </row>
    <row r="3774" spans="1:8" ht="12.75">
      <c r="A3774" s="127">
        <v>38393.00497685185</v>
      </c>
      <c r="C3774" s="150" t="s">
        <v>1265</v>
      </c>
      <c r="D3774" s="128">
        <v>6810.2780406751435</v>
      </c>
      <c r="H3774" s="128">
        <v>6810.2780406751435</v>
      </c>
    </row>
    <row r="3776" spans="3:8" ht="12.75">
      <c r="C3776" s="150" t="s">
        <v>1266</v>
      </c>
      <c r="D3776" s="128">
        <v>1.4309521971974148</v>
      </c>
      <c r="F3776" s="128">
        <v>0</v>
      </c>
      <c r="G3776" s="128">
        <v>0</v>
      </c>
      <c r="H3776" s="128">
        <v>1.4441036766103468</v>
      </c>
    </row>
    <row r="3777" spans="1:10" ht="12.75">
      <c r="A3777" s="144" t="s">
        <v>1255</v>
      </c>
      <c r="C3777" s="145" t="s">
        <v>1256</v>
      </c>
      <c r="D3777" s="145" t="s">
        <v>1257</v>
      </c>
      <c r="F3777" s="145" t="s">
        <v>1258</v>
      </c>
      <c r="G3777" s="145" t="s">
        <v>1259</v>
      </c>
      <c r="H3777" s="145" t="s">
        <v>1260</v>
      </c>
      <c r="I3777" s="146" t="s">
        <v>1261</v>
      </c>
      <c r="J3777" s="145" t="s">
        <v>1262</v>
      </c>
    </row>
    <row r="3778" spans="1:8" ht="12.75">
      <c r="A3778" s="147" t="s">
        <v>1188</v>
      </c>
      <c r="C3778" s="148">
        <v>334.94100000010803</v>
      </c>
      <c r="D3778" s="128">
        <v>1797473.9367637634</v>
      </c>
      <c r="F3778" s="128">
        <v>48400</v>
      </c>
      <c r="G3778" s="128">
        <v>227100</v>
      </c>
      <c r="H3778" s="149" t="s">
        <v>79</v>
      </c>
    </row>
    <row r="3780" spans="4:8" ht="12.75">
      <c r="D3780" s="128">
        <v>1794455.887556076</v>
      </c>
      <c r="F3780" s="128">
        <v>42200</v>
      </c>
      <c r="G3780" s="128">
        <v>238100</v>
      </c>
      <c r="H3780" s="149" t="s">
        <v>80</v>
      </c>
    </row>
    <row r="3782" spans="4:8" ht="12.75">
      <c r="D3782" s="128">
        <v>1723923.1052570343</v>
      </c>
      <c r="F3782" s="128">
        <v>48200</v>
      </c>
      <c r="G3782" s="128">
        <v>328500</v>
      </c>
      <c r="H3782" s="149" t="s">
        <v>81</v>
      </c>
    </row>
    <row r="3784" spans="1:10" ht="12.75">
      <c r="A3784" s="144" t="s">
        <v>1263</v>
      </c>
      <c r="C3784" s="150" t="s">
        <v>1264</v>
      </c>
      <c r="D3784" s="128">
        <v>1771950.9765256247</v>
      </c>
      <c r="F3784" s="128">
        <v>46266.66666666667</v>
      </c>
      <c r="G3784" s="128">
        <v>264566.6666666667</v>
      </c>
      <c r="H3784" s="128">
        <v>1575234.3098589578</v>
      </c>
      <c r="I3784" s="128">
        <v>-0.0001</v>
      </c>
      <c r="J3784" s="128">
        <v>-0.0001</v>
      </c>
    </row>
    <row r="3785" spans="1:8" ht="12.75">
      <c r="A3785" s="127">
        <v>38393.00546296296</v>
      </c>
      <c r="C3785" s="150" t="s">
        <v>1265</v>
      </c>
      <c r="D3785" s="128">
        <v>41620.72163237922</v>
      </c>
      <c r="F3785" s="128">
        <v>3523.2560697930166</v>
      </c>
      <c r="G3785" s="128">
        <v>55640.39300124804</v>
      </c>
      <c r="H3785" s="128">
        <v>41620.72163237922</v>
      </c>
    </row>
    <row r="3787" spans="3:8" ht="12.75">
      <c r="C3787" s="150" t="s">
        <v>1266</v>
      </c>
      <c r="D3787" s="128">
        <v>2.3488641719641463</v>
      </c>
      <c r="F3787" s="128">
        <v>7.6151067790915326</v>
      </c>
      <c r="G3787" s="128">
        <v>21.03076464706364</v>
      </c>
      <c r="H3787" s="128">
        <v>2.6421924263512166</v>
      </c>
    </row>
    <row r="3788" spans="1:10" ht="12.75">
      <c r="A3788" s="144" t="s">
        <v>1255</v>
      </c>
      <c r="C3788" s="145" t="s">
        <v>1256</v>
      </c>
      <c r="D3788" s="145" t="s">
        <v>1257</v>
      </c>
      <c r="F3788" s="145" t="s">
        <v>1258</v>
      </c>
      <c r="G3788" s="145" t="s">
        <v>1259</v>
      </c>
      <c r="H3788" s="145" t="s">
        <v>1260</v>
      </c>
      <c r="I3788" s="146" t="s">
        <v>1261</v>
      </c>
      <c r="J3788" s="145" t="s">
        <v>1262</v>
      </c>
    </row>
    <row r="3789" spans="1:8" ht="12.75">
      <c r="A3789" s="147" t="s">
        <v>1192</v>
      </c>
      <c r="C3789" s="148">
        <v>393.36599999992177</v>
      </c>
      <c r="D3789" s="128">
        <v>4392487.082359314</v>
      </c>
      <c r="F3789" s="128">
        <v>18400</v>
      </c>
      <c r="G3789" s="128">
        <v>14500</v>
      </c>
      <c r="H3789" s="149" t="s">
        <v>82</v>
      </c>
    </row>
    <row r="3791" spans="4:8" ht="12.75">
      <c r="D3791" s="128">
        <v>4588057.172187805</v>
      </c>
      <c r="F3791" s="128">
        <v>20400</v>
      </c>
      <c r="G3791" s="128">
        <v>14100</v>
      </c>
      <c r="H3791" s="149" t="s">
        <v>83</v>
      </c>
    </row>
    <row r="3793" spans="4:8" ht="12.75">
      <c r="D3793" s="128">
        <v>4579565.861869812</v>
      </c>
      <c r="F3793" s="128">
        <v>20100</v>
      </c>
      <c r="G3793" s="128">
        <v>14200</v>
      </c>
      <c r="H3793" s="149" t="s">
        <v>84</v>
      </c>
    </row>
    <row r="3795" spans="1:10" ht="12.75">
      <c r="A3795" s="144" t="s">
        <v>1263</v>
      </c>
      <c r="C3795" s="150" t="s">
        <v>1264</v>
      </c>
      <c r="D3795" s="128">
        <v>4520036.70547231</v>
      </c>
      <c r="F3795" s="128">
        <v>19633.333333333332</v>
      </c>
      <c r="G3795" s="128">
        <v>14266.666666666668</v>
      </c>
      <c r="H3795" s="128">
        <v>4503086.70547231</v>
      </c>
      <c r="I3795" s="128">
        <v>-0.0001</v>
      </c>
      <c r="J3795" s="128">
        <v>-0.0001</v>
      </c>
    </row>
    <row r="3796" spans="1:8" ht="12.75">
      <c r="A3796" s="127">
        <v>38393.0059375</v>
      </c>
      <c r="C3796" s="150" t="s">
        <v>1265</v>
      </c>
      <c r="D3796" s="128">
        <v>110542.77613180641</v>
      </c>
      <c r="F3796" s="128">
        <v>1078.5793124908957</v>
      </c>
      <c r="G3796" s="128">
        <v>208.16659994661327</v>
      </c>
      <c r="H3796" s="128">
        <v>110542.77613180641</v>
      </c>
    </row>
    <row r="3798" spans="3:8" ht="12.75">
      <c r="C3798" s="150" t="s">
        <v>1266</v>
      </c>
      <c r="D3798" s="128">
        <v>2.445616780013638</v>
      </c>
      <c r="F3798" s="128">
        <v>5.493612797067382</v>
      </c>
      <c r="G3798" s="128">
        <v>1.4591116818687846</v>
      </c>
      <c r="H3798" s="128">
        <v>2.454822288841806</v>
      </c>
    </row>
    <row r="3799" spans="1:10" ht="12.75">
      <c r="A3799" s="144" t="s">
        <v>1255</v>
      </c>
      <c r="C3799" s="145" t="s">
        <v>1256</v>
      </c>
      <c r="D3799" s="145" t="s">
        <v>1257</v>
      </c>
      <c r="F3799" s="145" t="s">
        <v>1258</v>
      </c>
      <c r="G3799" s="145" t="s">
        <v>1259</v>
      </c>
      <c r="H3799" s="145" t="s">
        <v>1260</v>
      </c>
      <c r="I3799" s="146" t="s">
        <v>1261</v>
      </c>
      <c r="J3799" s="145" t="s">
        <v>1262</v>
      </c>
    </row>
    <row r="3800" spans="1:8" ht="12.75">
      <c r="A3800" s="147" t="s">
        <v>1186</v>
      </c>
      <c r="C3800" s="148">
        <v>396.15199999976903</v>
      </c>
      <c r="D3800" s="128">
        <v>4818732.039733887</v>
      </c>
      <c r="F3800" s="128">
        <v>98500</v>
      </c>
      <c r="G3800" s="128">
        <v>93400</v>
      </c>
      <c r="H3800" s="149" t="s">
        <v>85</v>
      </c>
    </row>
    <row r="3802" spans="4:8" ht="12.75">
      <c r="D3802" s="128">
        <v>4956793.164131165</v>
      </c>
      <c r="F3802" s="128">
        <v>99900</v>
      </c>
      <c r="G3802" s="128">
        <v>93200</v>
      </c>
      <c r="H3802" s="149" t="s">
        <v>86</v>
      </c>
    </row>
    <row r="3804" spans="4:8" ht="12.75">
      <c r="D3804" s="128">
        <v>4912580.203605652</v>
      </c>
      <c r="F3804" s="128">
        <v>98800</v>
      </c>
      <c r="G3804" s="128">
        <v>93400</v>
      </c>
      <c r="H3804" s="149" t="s">
        <v>87</v>
      </c>
    </row>
    <row r="3806" spans="1:10" ht="12.75">
      <c r="A3806" s="144" t="s">
        <v>1263</v>
      </c>
      <c r="C3806" s="150" t="s">
        <v>1264</v>
      </c>
      <c r="D3806" s="128">
        <v>4896035.135823567</v>
      </c>
      <c r="F3806" s="128">
        <v>99066.66666666666</v>
      </c>
      <c r="G3806" s="128">
        <v>93333.33333333334</v>
      </c>
      <c r="H3806" s="128">
        <v>4799804.458059002</v>
      </c>
      <c r="I3806" s="128">
        <v>-0.0001</v>
      </c>
      <c r="J3806" s="128">
        <v>-0.0001</v>
      </c>
    </row>
    <row r="3807" spans="1:8" ht="12.75">
      <c r="A3807" s="127">
        <v>38393.00640046296</v>
      </c>
      <c r="C3807" s="150" t="s">
        <v>1265</v>
      </c>
      <c r="D3807" s="128">
        <v>70501.93591947197</v>
      </c>
      <c r="F3807" s="128">
        <v>737.1114795831994</v>
      </c>
      <c r="G3807" s="128">
        <v>115.47005383792514</v>
      </c>
      <c r="H3807" s="128">
        <v>70501.93591947197</v>
      </c>
    </row>
    <row r="3809" spans="3:8" ht="12.75">
      <c r="C3809" s="150" t="s">
        <v>1266</v>
      </c>
      <c r="D3809" s="128">
        <v>1.4399801873074751</v>
      </c>
      <c r="F3809" s="128">
        <v>0.7440560022710626</v>
      </c>
      <c r="G3809" s="128">
        <v>0.12371791482634834</v>
      </c>
      <c r="H3809" s="128">
        <v>1.4688501695334133</v>
      </c>
    </row>
    <row r="3810" spans="1:10" ht="12.75">
      <c r="A3810" s="144" t="s">
        <v>1255</v>
      </c>
      <c r="C3810" s="145" t="s">
        <v>1256</v>
      </c>
      <c r="D3810" s="145" t="s">
        <v>1257</v>
      </c>
      <c r="F3810" s="145" t="s">
        <v>1258</v>
      </c>
      <c r="G3810" s="145" t="s">
        <v>1259</v>
      </c>
      <c r="H3810" s="145" t="s">
        <v>1260</v>
      </c>
      <c r="I3810" s="146" t="s">
        <v>1261</v>
      </c>
      <c r="J3810" s="145" t="s">
        <v>1262</v>
      </c>
    </row>
    <row r="3811" spans="1:8" ht="12.75">
      <c r="A3811" s="147" t="s">
        <v>1193</v>
      </c>
      <c r="C3811" s="148">
        <v>589.5920000001788</v>
      </c>
      <c r="D3811" s="128">
        <v>495144.45761346817</v>
      </c>
      <c r="F3811" s="128">
        <v>4130</v>
      </c>
      <c r="G3811" s="128">
        <v>5410</v>
      </c>
      <c r="H3811" s="149" t="s">
        <v>88</v>
      </c>
    </row>
    <row r="3813" spans="4:8" ht="12.75">
      <c r="D3813" s="128">
        <v>504266.3379688263</v>
      </c>
      <c r="F3813" s="128">
        <v>4210</v>
      </c>
      <c r="G3813" s="128">
        <v>5380</v>
      </c>
      <c r="H3813" s="149" t="s">
        <v>89</v>
      </c>
    </row>
    <row r="3815" spans="4:8" ht="12.75">
      <c r="D3815" s="128">
        <v>494163.8823623657</v>
      </c>
      <c r="F3815" s="128">
        <v>4120</v>
      </c>
      <c r="G3815" s="128">
        <v>5490</v>
      </c>
      <c r="H3815" s="149" t="s">
        <v>90</v>
      </c>
    </row>
    <row r="3817" spans="1:10" ht="12.75">
      <c r="A3817" s="144" t="s">
        <v>1263</v>
      </c>
      <c r="C3817" s="150" t="s">
        <v>1264</v>
      </c>
      <c r="D3817" s="128">
        <v>497858.22598155343</v>
      </c>
      <c r="F3817" s="128">
        <v>4153.333333333333</v>
      </c>
      <c r="G3817" s="128">
        <v>5426.666666666666</v>
      </c>
      <c r="H3817" s="128">
        <v>492940.89264822006</v>
      </c>
      <c r="I3817" s="128">
        <v>-0.0001</v>
      </c>
      <c r="J3817" s="128">
        <v>-0.0001</v>
      </c>
    </row>
    <row r="3818" spans="1:8" ht="12.75">
      <c r="A3818" s="127">
        <v>38393.006886574076</v>
      </c>
      <c r="C3818" s="150" t="s">
        <v>1265</v>
      </c>
      <c r="D3818" s="128">
        <v>5571.2033158802415</v>
      </c>
      <c r="F3818" s="128">
        <v>49.32882862316247</v>
      </c>
      <c r="G3818" s="128">
        <v>56.86240703077328</v>
      </c>
      <c r="H3818" s="128">
        <v>5571.2033158802415</v>
      </c>
    </row>
    <row r="3820" spans="3:8" ht="12.75">
      <c r="C3820" s="150" t="s">
        <v>1266</v>
      </c>
      <c r="D3820" s="128">
        <v>1.1190340994961616</v>
      </c>
      <c r="F3820" s="128">
        <v>1.1876925029653889</v>
      </c>
      <c r="G3820" s="128">
        <v>1.0478330533926283</v>
      </c>
      <c r="H3820" s="128">
        <v>1.1301970274671547</v>
      </c>
    </row>
    <row r="3821" spans="1:10" ht="12.75">
      <c r="A3821" s="144" t="s">
        <v>1255</v>
      </c>
      <c r="C3821" s="145" t="s">
        <v>1256</v>
      </c>
      <c r="D3821" s="145" t="s">
        <v>1257</v>
      </c>
      <c r="F3821" s="145" t="s">
        <v>1258</v>
      </c>
      <c r="G3821" s="145" t="s">
        <v>1259</v>
      </c>
      <c r="H3821" s="145" t="s">
        <v>1260</v>
      </c>
      <c r="I3821" s="146" t="s">
        <v>1261</v>
      </c>
      <c r="J3821" s="145" t="s">
        <v>1262</v>
      </c>
    </row>
    <row r="3822" spans="1:8" ht="12.75">
      <c r="A3822" s="147" t="s">
        <v>1194</v>
      </c>
      <c r="C3822" s="148">
        <v>766.4900000002235</v>
      </c>
      <c r="D3822" s="128">
        <v>28381.42145818472</v>
      </c>
      <c r="F3822" s="128">
        <v>1997</v>
      </c>
      <c r="G3822" s="128">
        <v>1859</v>
      </c>
      <c r="H3822" s="149" t="s">
        <v>91</v>
      </c>
    </row>
    <row r="3824" spans="4:8" ht="12.75">
      <c r="D3824" s="128">
        <v>28837.757294893265</v>
      </c>
      <c r="F3824" s="128">
        <v>2101</v>
      </c>
      <c r="G3824" s="128">
        <v>1890</v>
      </c>
      <c r="H3824" s="149" t="s">
        <v>92</v>
      </c>
    </row>
    <row r="3826" spans="4:8" ht="12.75">
      <c r="D3826" s="128">
        <v>28728.394814163446</v>
      </c>
      <c r="F3826" s="128">
        <v>1860</v>
      </c>
      <c r="G3826" s="128">
        <v>1814.0000000018626</v>
      </c>
      <c r="H3826" s="149" t="s">
        <v>93</v>
      </c>
    </row>
    <row r="3828" spans="1:10" ht="12.75">
      <c r="A3828" s="144" t="s">
        <v>1263</v>
      </c>
      <c r="C3828" s="150" t="s">
        <v>1264</v>
      </c>
      <c r="D3828" s="128">
        <v>28649.191189080477</v>
      </c>
      <c r="F3828" s="128">
        <v>1986</v>
      </c>
      <c r="G3828" s="128">
        <v>1854.3333333339542</v>
      </c>
      <c r="H3828" s="128">
        <v>26731.593628104547</v>
      </c>
      <c r="I3828" s="128">
        <v>-0.0001</v>
      </c>
      <c r="J3828" s="128">
        <v>-0.0001</v>
      </c>
    </row>
    <row r="3829" spans="1:8" ht="12.75">
      <c r="A3829" s="127">
        <v>38393.00739583333</v>
      </c>
      <c r="C3829" s="150" t="s">
        <v>1265</v>
      </c>
      <c r="D3829" s="128">
        <v>238.2551355912819</v>
      </c>
      <c r="F3829" s="128">
        <v>120.87596948939024</v>
      </c>
      <c r="G3829" s="128">
        <v>38.21430796519321</v>
      </c>
      <c r="H3829" s="128">
        <v>238.2551355912819</v>
      </c>
    </row>
    <row r="3831" spans="3:8" ht="12.75">
      <c r="C3831" s="150" t="s">
        <v>1266</v>
      </c>
      <c r="D3831" s="128">
        <v>0.8316295354337676</v>
      </c>
      <c r="F3831" s="128">
        <v>6.086403297552379</v>
      </c>
      <c r="G3831" s="128">
        <v>2.06081114318787</v>
      </c>
      <c r="H3831" s="128">
        <v>0.8912866883506331</v>
      </c>
    </row>
    <row r="3832" spans="1:16" ht="12.75">
      <c r="A3832" s="138" t="s">
        <v>1140</v>
      </c>
      <c r="B3832" s="133" t="s">
        <v>1116</v>
      </c>
      <c r="D3832" s="138" t="s">
        <v>1141</v>
      </c>
      <c r="E3832" s="133" t="s">
        <v>1142</v>
      </c>
      <c r="F3832" s="134" t="s">
        <v>1281</v>
      </c>
      <c r="G3832" s="139" t="s">
        <v>1144</v>
      </c>
      <c r="H3832" s="140">
        <v>3</v>
      </c>
      <c r="I3832" s="141" t="s">
        <v>1145</v>
      </c>
      <c r="J3832" s="140">
        <v>4</v>
      </c>
      <c r="K3832" s="139" t="s">
        <v>1146</v>
      </c>
      <c r="L3832" s="142">
        <v>1</v>
      </c>
      <c r="M3832" s="139" t="s">
        <v>1147</v>
      </c>
      <c r="N3832" s="143">
        <v>1</v>
      </c>
      <c r="O3832" s="139" t="s">
        <v>1148</v>
      </c>
      <c r="P3832" s="143">
        <v>1</v>
      </c>
    </row>
    <row r="3834" spans="1:10" ht="12.75">
      <c r="A3834" s="144" t="s">
        <v>1255</v>
      </c>
      <c r="C3834" s="145" t="s">
        <v>1256</v>
      </c>
      <c r="D3834" s="145" t="s">
        <v>1257</v>
      </c>
      <c r="F3834" s="145" t="s">
        <v>1258</v>
      </c>
      <c r="G3834" s="145" t="s">
        <v>1259</v>
      </c>
      <c r="H3834" s="145" t="s">
        <v>1260</v>
      </c>
      <c r="I3834" s="146" t="s">
        <v>1261</v>
      </c>
      <c r="J3834" s="145" t="s">
        <v>1262</v>
      </c>
    </row>
    <row r="3835" spans="1:8" ht="12.75">
      <c r="A3835" s="147" t="s">
        <v>1171</v>
      </c>
      <c r="C3835" s="148">
        <v>178.2290000000503</v>
      </c>
      <c r="D3835" s="128">
        <v>225.5</v>
      </c>
      <c r="F3835" s="128">
        <v>216.99999999976717</v>
      </c>
      <c r="G3835" s="128">
        <v>216</v>
      </c>
      <c r="H3835" s="149" t="s">
        <v>94</v>
      </c>
    </row>
    <row r="3837" spans="4:8" ht="12.75">
      <c r="D3837" s="128">
        <v>228</v>
      </c>
      <c r="F3837" s="128">
        <v>218.99999999976717</v>
      </c>
      <c r="G3837" s="128">
        <v>202</v>
      </c>
      <c r="H3837" s="149" t="s">
        <v>95</v>
      </c>
    </row>
    <row r="3839" spans="4:8" ht="12.75">
      <c r="D3839" s="128">
        <v>307.43156715575606</v>
      </c>
      <c r="F3839" s="128">
        <v>218.99999999976717</v>
      </c>
      <c r="G3839" s="128">
        <v>200.99999999976717</v>
      </c>
      <c r="H3839" s="149" t="s">
        <v>96</v>
      </c>
    </row>
    <row r="3841" spans="1:8" ht="12.75">
      <c r="A3841" s="144" t="s">
        <v>1263</v>
      </c>
      <c r="C3841" s="150" t="s">
        <v>1264</v>
      </c>
      <c r="D3841" s="128">
        <v>253.64385571858537</v>
      </c>
      <c r="F3841" s="128">
        <v>218.33333333310048</v>
      </c>
      <c r="G3841" s="128">
        <v>206.33333333325572</v>
      </c>
      <c r="H3841" s="128">
        <v>42.908287748515065</v>
      </c>
    </row>
    <row r="3842" spans="1:8" ht="12.75">
      <c r="A3842" s="127">
        <v>38393.00965277778</v>
      </c>
      <c r="C3842" s="150" t="s">
        <v>1265</v>
      </c>
      <c r="D3842" s="128">
        <v>46.5982931687016</v>
      </c>
      <c r="F3842" s="128">
        <v>1.1547005383792517</v>
      </c>
      <c r="G3842" s="128">
        <v>8.386497083680116</v>
      </c>
      <c r="H3842" s="128">
        <v>46.5982931687016</v>
      </c>
    </row>
    <row r="3844" spans="3:8" ht="12.75">
      <c r="C3844" s="150" t="s">
        <v>1266</v>
      </c>
      <c r="D3844" s="128">
        <v>18.371544241308893</v>
      </c>
      <c r="F3844" s="128">
        <v>0.5288704755941144</v>
      </c>
      <c r="G3844" s="128">
        <v>4.064538166567012</v>
      </c>
      <c r="H3844" s="128">
        <v>108.59974987073268</v>
      </c>
    </row>
    <row r="3845" spans="1:10" ht="12.75">
      <c r="A3845" s="144" t="s">
        <v>1255</v>
      </c>
      <c r="C3845" s="145" t="s">
        <v>1256</v>
      </c>
      <c r="D3845" s="145" t="s">
        <v>1257</v>
      </c>
      <c r="F3845" s="145" t="s">
        <v>1258</v>
      </c>
      <c r="G3845" s="145" t="s">
        <v>1259</v>
      </c>
      <c r="H3845" s="145" t="s">
        <v>1260</v>
      </c>
      <c r="I3845" s="146" t="s">
        <v>1261</v>
      </c>
      <c r="J3845" s="145" t="s">
        <v>1262</v>
      </c>
    </row>
    <row r="3846" spans="1:8" ht="12.75">
      <c r="A3846" s="147" t="s">
        <v>1187</v>
      </c>
      <c r="C3846" s="148">
        <v>251.61100000003353</v>
      </c>
      <c r="D3846" s="128">
        <v>4762649.016372681</v>
      </c>
      <c r="F3846" s="128">
        <v>30400</v>
      </c>
      <c r="G3846" s="128">
        <v>27200</v>
      </c>
      <c r="H3846" s="149" t="s">
        <v>97</v>
      </c>
    </row>
    <row r="3848" spans="4:8" ht="12.75">
      <c r="D3848" s="128">
        <v>4635272.0386276245</v>
      </c>
      <c r="F3848" s="128">
        <v>31000</v>
      </c>
      <c r="G3848" s="128">
        <v>26800</v>
      </c>
      <c r="H3848" s="149" t="s">
        <v>98</v>
      </c>
    </row>
    <row r="3850" spans="4:8" ht="12.75">
      <c r="D3850" s="128">
        <v>4551442.51222229</v>
      </c>
      <c r="F3850" s="128">
        <v>31400</v>
      </c>
      <c r="G3850" s="128">
        <v>26900</v>
      </c>
      <c r="H3850" s="149" t="s">
        <v>99</v>
      </c>
    </row>
    <row r="3852" spans="1:10" ht="12.75">
      <c r="A3852" s="144" t="s">
        <v>1263</v>
      </c>
      <c r="C3852" s="150" t="s">
        <v>1264</v>
      </c>
      <c r="D3852" s="128">
        <v>4649787.855740865</v>
      </c>
      <c r="F3852" s="128">
        <v>30933.333333333336</v>
      </c>
      <c r="G3852" s="128">
        <v>26966.666666666664</v>
      </c>
      <c r="H3852" s="128">
        <v>4620857.406671862</v>
      </c>
      <c r="I3852" s="128">
        <v>-0.0001</v>
      </c>
      <c r="J3852" s="128">
        <v>-0.0001</v>
      </c>
    </row>
    <row r="3853" spans="1:8" ht="12.75">
      <c r="A3853" s="127">
        <v>38393.01016203704</v>
      </c>
      <c r="C3853" s="150" t="s">
        <v>1265</v>
      </c>
      <c r="D3853" s="128">
        <v>106348.85311423594</v>
      </c>
      <c r="F3853" s="128">
        <v>503.32229568471666</v>
      </c>
      <c r="G3853" s="128">
        <v>208.16659994661327</v>
      </c>
      <c r="H3853" s="128">
        <v>106348.85311423594</v>
      </c>
    </row>
    <row r="3855" spans="3:8" ht="12.75">
      <c r="C3855" s="150" t="s">
        <v>1266</v>
      </c>
      <c r="D3855" s="128">
        <v>2.2871764565114994</v>
      </c>
      <c r="F3855" s="128">
        <v>1.6271194903600752</v>
      </c>
      <c r="G3855" s="128">
        <v>0.7719404200739679</v>
      </c>
      <c r="H3855" s="128">
        <v>2.301496102448071</v>
      </c>
    </row>
    <row r="3856" spans="1:10" ht="12.75">
      <c r="A3856" s="144" t="s">
        <v>1255</v>
      </c>
      <c r="C3856" s="145" t="s">
        <v>1256</v>
      </c>
      <c r="D3856" s="145" t="s">
        <v>1257</v>
      </c>
      <c r="F3856" s="145" t="s">
        <v>1258</v>
      </c>
      <c r="G3856" s="145" t="s">
        <v>1259</v>
      </c>
      <c r="H3856" s="145" t="s">
        <v>1260</v>
      </c>
      <c r="I3856" s="146" t="s">
        <v>1261</v>
      </c>
      <c r="J3856" s="145" t="s">
        <v>1262</v>
      </c>
    </row>
    <row r="3857" spans="1:8" ht="12.75">
      <c r="A3857" s="147" t="s">
        <v>1190</v>
      </c>
      <c r="C3857" s="148">
        <v>257.6099999998696</v>
      </c>
      <c r="D3857" s="128">
        <v>480832.3693871498</v>
      </c>
      <c r="F3857" s="128">
        <v>14535.000000014901</v>
      </c>
      <c r="G3857" s="128">
        <v>11087.5</v>
      </c>
      <c r="H3857" s="149" t="s">
        <v>100</v>
      </c>
    </row>
    <row r="3859" spans="4:8" ht="12.75">
      <c r="D3859" s="128">
        <v>474462.8105816841</v>
      </c>
      <c r="F3859" s="128">
        <v>14357.5</v>
      </c>
      <c r="G3859" s="128">
        <v>11192.5</v>
      </c>
      <c r="H3859" s="149" t="s">
        <v>101</v>
      </c>
    </row>
    <row r="3861" spans="4:8" ht="12.75">
      <c r="D3861" s="128">
        <v>467332.4137125015</v>
      </c>
      <c r="F3861" s="128">
        <v>13997.500000014901</v>
      </c>
      <c r="G3861" s="128">
        <v>11107.5</v>
      </c>
      <c r="H3861" s="149" t="s">
        <v>102</v>
      </c>
    </row>
    <row r="3863" spans="1:10" ht="12.75">
      <c r="A3863" s="144" t="s">
        <v>1263</v>
      </c>
      <c r="C3863" s="150" t="s">
        <v>1264</v>
      </c>
      <c r="D3863" s="128">
        <v>474209.19789377844</v>
      </c>
      <c r="F3863" s="128">
        <v>14296.6666666766</v>
      </c>
      <c r="G3863" s="128">
        <v>11129.166666666668</v>
      </c>
      <c r="H3863" s="128">
        <v>461496.2812271068</v>
      </c>
      <c r="I3863" s="128">
        <v>-0.0001</v>
      </c>
      <c r="J3863" s="128">
        <v>-0.0001</v>
      </c>
    </row>
    <row r="3864" spans="1:8" ht="12.75">
      <c r="A3864" s="127">
        <v>38393.01081018519</v>
      </c>
      <c r="C3864" s="150" t="s">
        <v>1265</v>
      </c>
      <c r="D3864" s="128">
        <v>6753.5502034848</v>
      </c>
      <c r="F3864" s="128">
        <v>273.8650823535551</v>
      </c>
      <c r="G3864" s="128">
        <v>55.75242894559243</v>
      </c>
      <c r="H3864" s="128">
        <v>6753.5502034848</v>
      </c>
    </row>
    <row r="3866" spans="3:8" ht="12.75">
      <c r="C3866" s="150" t="s">
        <v>1266</v>
      </c>
      <c r="D3866" s="128">
        <v>1.4241710691148546</v>
      </c>
      <c r="F3866" s="128">
        <v>1.9155869598043709</v>
      </c>
      <c r="G3866" s="128">
        <v>0.500957804078704</v>
      </c>
      <c r="H3866" s="128">
        <v>1.4634029521380507</v>
      </c>
    </row>
    <row r="3867" spans="1:10" ht="12.75">
      <c r="A3867" s="144" t="s">
        <v>1255</v>
      </c>
      <c r="C3867" s="145" t="s">
        <v>1256</v>
      </c>
      <c r="D3867" s="145" t="s">
        <v>1257</v>
      </c>
      <c r="F3867" s="145" t="s">
        <v>1258</v>
      </c>
      <c r="G3867" s="145" t="s">
        <v>1259</v>
      </c>
      <c r="H3867" s="145" t="s">
        <v>1260</v>
      </c>
      <c r="I3867" s="146" t="s">
        <v>1261</v>
      </c>
      <c r="J3867" s="145" t="s">
        <v>1262</v>
      </c>
    </row>
    <row r="3868" spans="1:8" ht="12.75">
      <c r="A3868" s="147" t="s">
        <v>1189</v>
      </c>
      <c r="C3868" s="148">
        <v>259.9399999999441</v>
      </c>
      <c r="D3868" s="128">
        <v>5059001.561943054</v>
      </c>
      <c r="F3868" s="128">
        <v>28800</v>
      </c>
      <c r="G3868" s="128">
        <v>27100</v>
      </c>
      <c r="H3868" s="149" t="s">
        <v>103</v>
      </c>
    </row>
    <row r="3870" spans="4:8" ht="12.75">
      <c r="D3870" s="128">
        <v>5095648.546798706</v>
      </c>
      <c r="F3870" s="128">
        <v>29625</v>
      </c>
      <c r="G3870" s="128">
        <v>26850</v>
      </c>
      <c r="H3870" s="149" t="s">
        <v>104</v>
      </c>
    </row>
    <row r="3872" spans="4:8" ht="12.75">
      <c r="D3872" s="128">
        <v>4907423.863380432</v>
      </c>
      <c r="F3872" s="128">
        <v>30425</v>
      </c>
      <c r="G3872" s="128">
        <v>26500</v>
      </c>
      <c r="H3872" s="149" t="s">
        <v>105</v>
      </c>
    </row>
    <row r="3874" spans="1:10" ht="12.75">
      <c r="A3874" s="144" t="s">
        <v>1263</v>
      </c>
      <c r="C3874" s="150" t="s">
        <v>1264</v>
      </c>
      <c r="D3874" s="128">
        <v>5020691.3240407305</v>
      </c>
      <c r="F3874" s="128">
        <v>29616.666666666664</v>
      </c>
      <c r="G3874" s="128">
        <v>26816.666666666664</v>
      </c>
      <c r="H3874" s="128">
        <v>4992627.864921235</v>
      </c>
      <c r="I3874" s="128">
        <v>-0.0001</v>
      </c>
      <c r="J3874" s="128">
        <v>-0.0001</v>
      </c>
    </row>
    <row r="3875" spans="1:8" ht="12.75">
      <c r="A3875" s="127">
        <v>38393.01148148148</v>
      </c>
      <c r="C3875" s="150" t="s">
        <v>1265</v>
      </c>
      <c r="D3875" s="128">
        <v>99789.22090125765</v>
      </c>
      <c r="F3875" s="128">
        <v>812.5320506499011</v>
      </c>
      <c r="G3875" s="128">
        <v>301.3856886670854</v>
      </c>
      <c r="H3875" s="128">
        <v>99789.22090125765</v>
      </c>
    </row>
    <row r="3877" spans="3:8" ht="12.75">
      <c r="C3877" s="150" t="s">
        <v>1266</v>
      </c>
      <c r="D3877" s="128">
        <v>1.987559371025936</v>
      </c>
      <c r="F3877" s="128">
        <v>2.7434959504217256</v>
      </c>
      <c r="G3877" s="128">
        <v>1.1238745382240602</v>
      </c>
      <c r="H3877" s="128">
        <v>1.998731401600908</v>
      </c>
    </row>
    <row r="3878" spans="1:10" ht="12.75">
      <c r="A3878" s="144" t="s">
        <v>1255</v>
      </c>
      <c r="C3878" s="145" t="s">
        <v>1256</v>
      </c>
      <c r="D3878" s="145" t="s">
        <v>1257</v>
      </c>
      <c r="F3878" s="145" t="s">
        <v>1258</v>
      </c>
      <c r="G3878" s="145" t="s">
        <v>1259</v>
      </c>
      <c r="H3878" s="145" t="s">
        <v>1260</v>
      </c>
      <c r="I3878" s="146" t="s">
        <v>1261</v>
      </c>
      <c r="J3878" s="145" t="s">
        <v>1262</v>
      </c>
    </row>
    <row r="3879" spans="1:8" ht="12.75">
      <c r="A3879" s="147" t="s">
        <v>1191</v>
      </c>
      <c r="C3879" s="148">
        <v>285.2129999999888</v>
      </c>
      <c r="D3879" s="128">
        <v>864120.1204195023</v>
      </c>
      <c r="F3879" s="128">
        <v>12400</v>
      </c>
      <c r="G3879" s="128">
        <v>12025</v>
      </c>
      <c r="H3879" s="149" t="s">
        <v>106</v>
      </c>
    </row>
    <row r="3881" spans="4:8" ht="12.75">
      <c r="D3881" s="128">
        <v>858557.1236696243</v>
      </c>
      <c r="F3881" s="128">
        <v>12550</v>
      </c>
      <c r="G3881" s="128">
        <v>11875</v>
      </c>
      <c r="H3881" s="149" t="s">
        <v>107</v>
      </c>
    </row>
    <row r="3883" spans="4:8" ht="12.75">
      <c r="D3883" s="128">
        <v>846026.9007978439</v>
      </c>
      <c r="F3883" s="128">
        <v>12425</v>
      </c>
      <c r="G3883" s="128">
        <v>11900</v>
      </c>
      <c r="H3883" s="149" t="s">
        <v>108</v>
      </c>
    </row>
    <row r="3885" spans="1:10" ht="12.75">
      <c r="A3885" s="144" t="s">
        <v>1263</v>
      </c>
      <c r="C3885" s="150" t="s">
        <v>1264</v>
      </c>
      <c r="D3885" s="128">
        <v>856234.7149623234</v>
      </c>
      <c r="F3885" s="128">
        <v>12458.333333333332</v>
      </c>
      <c r="G3885" s="128">
        <v>11933.333333333332</v>
      </c>
      <c r="H3885" s="128">
        <v>844066.63071769</v>
      </c>
      <c r="I3885" s="128">
        <v>-0.0001</v>
      </c>
      <c r="J3885" s="128">
        <v>-0.0001</v>
      </c>
    </row>
    <row r="3886" spans="1:8" ht="12.75">
      <c r="A3886" s="127">
        <v>38393.01215277778</v>
      </c>
      <c r="C3886" s="150" t="s">
        <v>1265</v>
      </c>
      <c r="D3886" s="128">
        <v>9267.488102074009</v>
      </c>
      <c r="F3886" s="128">
        <v>80.36375634160795</v>
      </c>
      <c r="G3886" s="128">
        <v>80.36375634160795</v>
      </c>
      <c r="H3886" s="128">
        <v>9267.488102074009</v>
      </c>
    </row>
    <row r="3888" spans="3:8" ht="12.75">
      <c r="C3888" s="150" t="s">
        <v>1266</v>
      </c>
      <c r="D3888" s="128">
        <v>1.082353698130752</v>
      </c>
      <c r="F3888" s="128">
        <v>0.6450602515714352</v>
      </c>
      <c r="G3888" s="128">
        <v>0.6734392989520223</v>
      </c>
      <c r="H3888" s="128">
        <v>1.0979569342996158</v>
      </c>
    </row>
    <row r="3889" spans="1:10" ht="12.75">
      <c r="A3889" s="144" t="s">
        <v>1255</v>
      </c>
      <c r="C3889" s="145" t="s">
        <v>1256</v>
      </c>
      <c r="D3889" s="145" t="s">
        <v>1257</v>
      </c>
      <c r="F3889" s="145" t="s">
        <v>1258</v>
      </c>
      <c r="G3889" s="145" t="s">
        <v>1259</v>
      </c>
      <c r="H3889" s="145" t="s">
        <v>1260</v>
      </c>
      <c r="I3889" s="146" t="s">
        <v>1261</v>
      </c>
      <c r="J3889" s="145" t="s">
        <v>1262</v>
      </c>
    </row>
    <row r="3890" spans="1:8" ht="12.75">
      <c r="A3890" s="147" t="s">
        <v>1187</v>
      </c>
      <c r="C3890" s="148">
        <v>288.1579999998212</v>
      </c>
      <c r="D3890" s="128">
        <v>451290.5705113411</v>
      </c>
      <c r="F3890" s="128">
        <v>4680</v>
      </c>
      <c r="G3890" s="128">
        <v>4040.0000000037253</v>
      </c>
      <c r="H3890" s="149" t="s">
        <v>109</v>
      </c>
    </row>
    <row r="3892" spans="4:8" ht="12.75">
      <c r="D3892" s="128">
        <v>456212.6243085861</v>
      </c>
      <c r="F3892" s="128">
        <v>4680</v>
      </c>
      <c r="G3892" s="128">
        <v>4040.0000000037253</v>
      </c>
      <c r="H3892" s="149" t="s">
        <v>110</v>
      </c>
    </row>
    <row r="3894" spans="4:8" ht="12.75">
      <c r="D3894" s="128">
        <v>478773.21417713165</v>
      </c>
      <c r="F3894" s="128">
        <v>4680</v>
      </c>
      <c r="G3894" s="128">
        <v>4040.0000000037253</v>
      </c>
      <c r="H3894" s="149" t="s">
        <v>111</v>
      </c>
    </row>
    <row r="3896" spans="1:10" ht="12.75">
      <c r="A3896" s="144" t="s">
        <v>1263</v>
      </c>
      <c r="C3896" s="150" t="s">
        <v>1264</v>
      </c>
      <c r="D3896" s="128">
        <v>462092.136332353</v>
      </c>
      <c r="F3896" s="128">
        <v>4680</v>
      </c>
      <c r="G3896" s="128">
        <v>4040.0000000037253</v>
      </c>
      <c r="H3896" s="128">
        <v>457737.09208456345</v>
      </c>
      <c r="I3896" s="128">
        <v>-0.0001</v>
      </c>
      <c r="J3896" s="128">
        <v>-0.0001</v>
      </c>
    </row>
    <row r="3897" spans="1:8" ht="12.75">
      <c r="A3897" s="127">
        <v>38393.01258101852</v>
      </c>
      <c r="C3897" s="150" t="s">
        <v>1265</v>
      </c>
      <c r="D3897" s="128">
        <v>14654.365286268303</v>
      </c>
      <c r="G3897" s="128">
        <v>5.638186222554939E-05</v>
      </c>
      <c r="H3897" s="128">
        <v>14654.365286268303</v>
      </c>
    </row>
    <row r="3899" spans="3:8" ht="12.75">
      <c r="C3899" s="150" t="s">
        <v>1266</v>
      </c>
      <c r="D3899" s="128">
        <v>3.171308086430704</v>
      </c>
      <c r="F3899" s="128">
        <v>0</v>
      </c>
      <c r="G3899" s="128">
        <v>1.395590649145975E-06</v>
      </c>
      <c r="H3899" s="128">
        <v>3.2014808368558043</v>
      </c>
    </row>
    <row r="3900" spans="1:10" ht="12.75">
      <c r="A3900" s="144" t="s">
        <v>1255</v>
      </c>
      <c r="C3900" s="145" t="s">
        <v>1256</v>
      </c>
      <c r="D3900" s="145" t="s">
        <v>1257</v>
      </c>
      <c r="F3900" s="145" t="s">
        <v>1258</v>
      </c>
      <c r="G3900" s="145" t="s">
        <v>1259</v>
      </c>
      <c r="H3900" s="145" t="s">
        <v>1260</v>
      </c>
      <c r="I3900" s="146" t="s">
        <v>1261</v>
      </c>
      <c r="J3900" s="145" t="s">
        <v>1262</v>
      </c>
    </row>
    <row r="3901" spans="1:8" ht="12.75">
      <c r="A3901" s="147" t="s">
        <v>1188</v>
      </c>
      <c r="C3901" s="148">
        <v>334.94100000010803</v>
      </c>
      <c r="D3901" s="128">
        <v>1806013.1034679413</v>
      </c>
      <c r="F3901" s="128">
        <v>37600</v>
      </c>
      <c r="G3901" s="128">
        <v>138800</v>
      </c>
      <c r="H3901" s="149" t="s">
        <v>112</v>
      </c>
    </row>
    <row r="3903" spans="4:8" ht="12.75">
      <c r="D3903" s="128">
        <v>1848161.219713211</v>
      </c>
      <c r="F3903" s="128">
        <v>37600</v>
      </c>
      <c r="G3903" s="128">
        <v>163000</v>
      </c>
      <c r="H3903" s="149" t="s">
        <v>113</v>
      </c>
    </row>
    <row r="3905" spans="4:8" ht="12.75">
      <c r="D3905" s="128">
        <v>1855727.420381546</v>
      </c>
      <c r="F3905" s="128">
        <v>38600</v>
      </c>
      <c r="G3905" s="128">
        <v>169400</v>
      </c>
      <c r="H3905" s="149" t="s">
        <v>114</v>
      </c>
    </row>
    <row r="3907" spans="1:10" ht="12.75">
      <c r="A3907" s="144" t="s">
        <v>1263</v>
      </c>
      <c r="C3907" s="150" t="s">
        <v>1264</v>
      </c>
      <c r="D3907" s="128">
        <v>1836633.9145208993</v>
      </c>
      <c r="F3907" s="128">
        <v>37933.333333333336</v>
      </c>
      <c r="G3907" s="128">
        <v>157066.66666666666</v>
      </c>
      <c r="H3907" s="128">
        <v>1716595.1757821608</v>
      </c>
      <c r="I3907" s="128">
        <v>-0.0001</v>
      </c>
      <c r="J3907" s="128">
        <v>-0.0001</v>
      </c>
    </row>
    <row r="3908" spans="1:8" ht="12.75">
      <c r="A3908" s="127">
        <v>38393.01305555556</v>
      </c>
      <c r="C3908" s="150" t="s">
        <v>1265</v>
      </c>
      <c r="D3908" s="128">
        <v>26786.888589273793</v>
      </c>
      <c r="F3908" s="128">
        <v>577.3502691896258</v>
      </c>
      <c r="G3908" s="128">
        <v>16139.805864177342</v>
      </c>
      <c r="H3908" s="128">
        <v>26786.888589273793</v>
      </c>
    </row>
    <row r="3910" spans="3:8" ht="12.75">
      <c r="C3910" s="150" t="s">
        <v>1266</v>
      </c>
      <c r="D3910" s="128">
        <v>1.4584772924799976</v>
      </c>
      <c r="F3910" s="128">
        <v>1.522013011923442</v>
      </c>
      <c r="G3910" s="128">
        <v>10.275767740350602</v>
      </c>
      <c r="H3910" s="128">
        <v>1.5604662629363646</v>
      </c>
    </row>
    <row r="3911" spans="1:10" ht="12.75">
      <c r="A3911" s="144" t="s">
        <v>1255</v>
      </c>
      <c r="C3911" s="145" t="s">
        <v>1256</v>
      </c>
      <c r="D3911" s="145" t="s">
        <v>1257</v>
      </c>
      <c r="F3911" s="145" t="s">
        <v>1258</v>
      </c>
      <c r="G3911" s="145" t="s">
        <v>1259</v>
      </c>
      <c r="H3911" s="145" t="s">
        <v>1260</v>
      </c>
      <c r="I3911" s="146" t="s">
        <v>1261</v>
      </c>
      <c r="J3911" s="145" t="s">
        <v>1262</v>
      </c>
    </row>
    <row r="3912" spans="1:8" ht="12.75">
      <c r="A3912" s="147" t="s">
        <v>1192</v>
      </c>
      <c r="C3912" s="148">
        <v>393.36599999992177</v>
      </c>
      <c r="D3912" s="128">
        <v>4455867.724128723</v>
      </c>
      <c r="F3912" s="128">
        <v>17900</v>
      </c>
      <c r="G3912" s="128">
        <v>14700</v>
      </c>
      <c r="H3912" s="149" t="s">
        <v>115</v>
      </c>
    </row>
    <row r="3914" spans="4:8" ht="12.75">
      <c r="D3914" s="128">
        <v>4562431.12223053</v>
      </c>
      <c r="F3914" s="128">
        <v>18300</v>
      </c>
      <c r="G3914" s="128">
        <v>15400</v>
      </c>
      <c r="H3914" s="149" t="s">
        <v>116</v>
      </c>
    </row>
    <row r="3916" spans="4:8" ht="12.75">
      <c r="D3916" s="128">
        <v>4696570.052566528</v>
      </c>
      <c r="F3916" s="128">
        <v>17400</v>
      </c>
      <c r="G3916" s="128">
        <v>15100</v>
      </c>
      <c r="H3916" s="149" t="s">
        <v>117</v>
      </c>
    </row>
    <row r="3918" spans="1:10" ht="12.75">
      <c r="A3918" s="144" t="s">
        <v>1263</v>
      </c>
      <c r="C3918" s="150" t="s">
        <v>1264</v>
      </c>
      <c r="D3918" s="128">
        <v>4571622.966308594</v>
      </c>
      <c r="F3918" s="128">
        <v>17866.666666666668</v>
      </c>
      <c r="G3918" s="128">
        <v>15066.666666666668</v>
      </c>
      <c r="H3918" s="128">
        <v>4555156.299641927</v>
      </c>
      <c r="I3918" s="128">
        <v>-0.0001</v>
      </c>
      <c r="J3918" s="128">
        <v>-0.0001</v>
      </c>
    </row>
    <row r="3919" spans="1:8" ht="12.75">
      <c r="A3919" s="127">
        <v>38393.01354166667</v>
      </c>
      <c r="C3919" s="150" t="s">
        <v>1265</v>
      </c>
      <c r="D3919" s="128">
        <v>120614.13775761667</v>
      </c>
      <c r="F3919" s="128">
        <v>450.9249752822894</v>
      </c>
      <c r="G3919" s="128">
        <v>351.1884584284246</v>
      </c>
      <c r="H3919" s="128">
        <v>120614.13775761667</v>
      </c>
    </row>
    <row r="3921" spans="3:8" ht="12.75">
      <c r="C3921" s="150" t="s">
        <v>1266</v>
      </c>
      <c r="D3921" s="128">
        <v>2.6383220717566713</v>
      </c>
      <c r="F3921" s="128">
        <v>2.523833816878485</v>
      </c>
      <c r="G3921" s="128">
        <v>2.3308968479762697</v>
      </c>
      <c r="H3921" s="128">
        <v>2.647859476679164</v>
      </c>
    </row>
    <row r="3922" spans="1:10" ht="12.75">
      <c r="A3922" s="144" t="s">
        <v>1255</v>
      </c>
      <c r="C3922" s="145" t="s">
        <v>1256</v>
      </c>
      <c r="D3922" s="145" t="s">
        <v>1257</v>
      </c>
      <c r="F3922" s="145" t="s">
        <v>1258</v>
      </c>
      <c r="G3922" s="145" t="s">
        <v>1259</v>
      </c>
      <c r="H3922" s="145" t="s">
        <v>1260</v>
      </c>
      <c r="I3922" s="146" t="s">
        <v>1261</v>
      </c>
      <c r="J3922" s="145" t="s">
        <v>1262</v>
      </c>
    </row>
    <row r="3923" spans="1:8" ht="12.75">
      <c r="A3923" s="147" t="s">
        <v>1186</v>
      </c>
      <c r="C3923" s="148">
        <v>396.15199999976903</v>
      </c>
      <c r="D3923" s="128">
        <v>5052527.122383118</v>
      </c>
      <c r="F3923" s="128">
        <v>96900</v>
      </c>
      <c r="G3923" s="128">
        <v>94300</v>
      </c>
      <c r="H3923" s="149" t="s">
        <v>118</v>
      </c>
    </row>
    <row r="3925" spans="4:8" ht="12.75">
      <c r="D3925" s="128">
        <v>5020170.596954346</v>
      </c>
      <c r="F3925" s="128">
        <v>97100</v>
      </c>
      <c r="G3925" s="128">
        <v>94600</v>
      </c>
      <c r="H3925" s="149" t="s">
        <v>119</v>
      </c>
    </row>
    <row r="3927" spans="4:8" ht="12.75">
      <c r="D3927" s="128">
        <v>5004718.825889587</v>
      </c>
      <c r="F3927" s="128">
        <v>98800</v>
      </c>
      <c r="G3927" s="128">
        <v>94500</v>
      </c>
      <c r="H3927" s="149" t="s">
        <v>0</v>
      </c>
    </row>
    <row r="3929" spans="1:10" ht="12.75">
      <c r="A3929" s="144" t="s">
        <v>1263</v>
      </c>
      <c r="C3929" s="150" t="s">
        <v>1264</v>
      </c>
      <c r="D3929" s="128">
        <v>5025805.515075684</v>
      </c>
      <c r="F3929" s="128">
        <v>97600</v>
      </c>
      <c r="G3929" s="128">
        <v>94466.66666666666</v>
      </c>
      <c r="H3929" s="128">
        <v>4929755.415987297</v>
      </c>
      <c r="I3929" s="128">
        <v>-0.0001</v>
      </c>
      <c r="J3929" s="128">
        <v>-0.0001</v>
      </c>
    </row>
    <row r="3930" spans="1:8" ht="12.75">
      <c r="A3930" s="127">
        <v>38393.01400462963</v>
      </c>
      <c r="C3930" s="150" t="s">
        <v>1265</v>
      </c>
      <c r="D3930" s="128">
        <v>24397.182830947237</v>
      </c>
      <c r="F3930" s="128">
        <v>1044.030650891055</v>
      </c>
      <c r="G3930" s="128">
        <v>152.7525231651947</v>
      </c>
      <c r="H3930" s="128">
        <v>24397.182830947237</v>
      </c>
    </row>
    <row r="3932" spans="3:8" ht="12.75">
      <c r="C3932" s="150" t="s">
        <v>1266</v>
      </c>
      <c r="D3932" s="128">
        <v>0.4854382597528716</v>
      </c>
      <c r="F3932" s="128">
        <v>1.0697035357490317</v>
      </c>
      <c r="G3932" s="128">
        <v>0.16169991866463806</v>
      </c>
      <c r="H3932" s="128">
        <v>0.49489641518170835</v>
      </c>
    </row>
    <row r="3933" spans="1:10" ht="12.75">
      <c r="A3933" s="144" t="s">
        <v>1255</v>
      </c>
      <c r="C3933" s="145" t="s">
        <v>1256</v>
      </c>
      <c r="D3933" s="145" t="s">
        <v>1257</v>
      </c>
      <c r="F3933" s="145" t="s">
        <v>1258</v>
      </c>
      <c r="G3933" s="145" t="s">
        <v>1259</v>
      </c>
      <c r="H3933" s="145" t="s">
        <v>1260</v>
      </c>
      <c r="I3933" s="146" t="s">
        <v>1261</v>
      </c>
      <c r="J3933" s="145" t="s">
        <v>1262</v>
      </c>
    </row>
    <row r="3934" spans="1:8" ht="12.75">
      <c r="A3934" s="147" t="s">
        <v>1193</v>
      </c>
      <c r="C3934" s="148">
        <v>589.5920000001788</v>
      </c>
      <c r="D3934" s="128">
        <v>525077.6995153427</v>
      </c>
      <c r="F3934" s="128">
        <v>4040.0000000037253</v>
      </c>
      <c r="G3934" s="128">
        <v>5730</v>
      </c>
      <c r="H3934" s="149" t="s">
        <v>1</v>
      </c>
    </row>
    <row r="3936" spans="4:8" ht="12.75">
      <c r="D3936" s="128">
        <v>516452.20013952255</v>
      </c>
      <c r="F3936" s="128">
        <v>4190</v>
      </c>
      <c r="G3936" s="128">
        <v>5720</v>
      </c>
      <c r="H3936" s="149" t="s">
        <v>2</v>
      </c>
    </row>
    <row r="3938" spans="4:8" ht="12.75">
      <c r="D3938" s="128">
        <v>519761.7725787163</v>
      </c>
      <c r="F3938" s="128">
        <v>4170</v>
      </c>
      <c r="G3938" s="128">
        <v>5780</v>
      </c>
      <c r="H3938" s="149" t="s">
        <v>3</v>
      </c>
    </row>
    <row r="3940" spans="1:10" ht="12.75">
      <c r="A3940" s="144" t="s">
        <v>1263</v>
      </c>
      <c r="C3940" s="150" t="s">
        <v>1264</v>
      </c>
      <c r="D3940" s="128">
        <v>520430.55741119385</v>
      </c>
      <c r="F3940" s="128">
        <v>4133.333333334575</v>
      </c>
      <c r="G3940" s="128">
        <v>5743.333333333334</v>
      </c>
      <c r="H3940" s="128">
        <v>515331.22407786007</v>
      </c>
      <c r="I3940" s="128">
        <v>-0.0001</v>
      </c>
      <c r="J3940" s="128">
        <v>-0.0001</v>
      </c>
    </row>
    <row r="3941" spans="1:8" ht="12.75">
      <c r="A3941" s="127">
        <v>38393.014502314814</v>
      </c>
      <c r="C3941" s="150" t="s">
        <v>1265</v>
      </c>
      <c r="D3941" s="128">
        <v>4351.466963523384</v>
      </c>
      <c r="F3941" s="128">
        <v>81.44527815032406</v>
      </c>
      <c r="G3941" s="128">
        <v>32.14550253664318</v>
      </c>
      <c r="H3941" s="128">
        <v>4351.466963523384</v>
      </c>
    </row>
    <row r="3943" spans="3:8" ht="12.75">
      <c r="C3943" s="150" t="s">
        <v>1266</v>
      </c>
      <c r="D3943" s="128">
        <v>0.8361282598718115</v>
      </c>
      <c r="F3943" s="128">
        <v>1.9704502778298283</v>
      </c>
      <c r="G3943" s="128">
        <v>0.5597011468945416</v>
      </c>
      <c r="H3943" s="128">
        <v>0.8444019613424263</v>
      </c>
    </row>
    <row r="3944" spans="1:10" ht="12.75">
      <c r="A3944" s="144" t="s">
        <v>1255</v>
      </c>
      <c r="C3944" s="145" t="s">
        <v>1256</v>
      </c>
      <c r="D3944" s="145" t="s">
        <v>1257</v>
      </c>
      <c r="F3944" s="145" t="s">
        <v>1258</v>
      </c>
      <c r="G3944" s="145" t="s">
        <v>1259</v>
      </c>
      <c r="H3944" s="145" t="s">
        <v>1260</v>
      </c>
      <c r="I3944" s="146" t="s">
        <v>1261</v>
      </c>
      <c r="J3944" s="145" t="s">
        <v>1262</v>
      </c>
    </row>
    <row r="3945" spans="1:8" ht="12.75">
      <c r="A3945" s="147" t="s">
        <v>1194</v>
      </c>
      <c r="C3945" s="148">
        <v>766.4900000002235</v>
      </c>
      <c r="D3945" s="128">
        <v>30206.65133652091</v>
      </c>
      <c r="F3945" s="128">
        <v>1819</v>
      </c>
      <c r="G3945" s="128">
        <v>1891</v>
      </c>
      <c r="H3945" s="149" t="s">
        <v>4</v>
      </c>
    </row>
    <row r="3947" spans="4:8" ht="12.75">
      <c r="D3947" s="128">
        <v>29190.74663308263</v>
      </c>
      <c r="F3947" s="128">
        <v>1954</v>
      </c>
      <c r="G3947" s="128">
        <v>1934</v>
      </c>
      <c r="H3947" s="149" t="s">
        <v>5</v>
      </c>
    </row>
    <row r="3949" spans="4:8" ht="12.75">
      <c r="D3949" s="128">
        <v>29338.848850399256</v>
      </c>
      <c r="F3949" s="128">
        <v>1928</v>
      </c>
      <c r="G3949" s="128">
        <v>1960</v>
      </c>
      <c r="H3949" s="149" t="s">
        <v>6</v>
      </c>
    </row>
    <row r="3951" spans="1:10" ht="12.75">
      <c r="A3951" s="144" t="s">
        <v>1263</v>
      </c>
      <c r="C3951" s="150" t="s">
        <v>1264</v>
      </c>
      <c r="D3951" s="128">
        <v>29578.74894000093</v>
      </c>
      <c r="F3951" s="128">
        <v>1900.3333333333335</v>
      </c>
      <c r="G3951" s="128">
        <v>1928.3333333333335</v>
      </c>
      <c r="H3951" s="128">
        <v>27663.869265204183</v>
      </c>
      <c r="I3951" s="128">
        <v>-0.0001</v>
      </c>
      <c r="J3951" s="128">
        <v>-0.0001</v>
      </c>
    </row>
    <row r="3952" spans="1:8" ht="12.75">
      <c r="A3952" s="127">
        <v>38393.015</v>
      </c>
      <c r="C3952" s="150" t="s">
        <v>1265</v>
      </c>
      <c r="D3952" s="128">
        <v>548.7983521843613</v>
      </c>
      <c r="F3952" s="128">
        <v>71.62634524623836</v>
      </c>
      <c r="G3952" s="128">
        <v>34.847285881877994</v>
      </c>
      <c r="H3952" s="128">
        <v>548.7983521843613</v>
      </c>
    </row>
    <row r="3954" spans="3:8" ht="12.75">
      <c r="C3954" s="150" t="s">
        <v>1266</v>
      </c>
      <c r="D3954" s="128">
        <v>1.8553805412716153</v>
      </c>
      <c r="F3954" s="128">
        <v>3.769146390786092</v>
      </c>
      <c r="G3954" s="128">
        <v>1.807119406147519</v>
      </c>
      <c r="H3954" s="128">
        <v>1.9838090865858877</v>
      </c>
    </row>
    <row r="3957" spans="1:11" ht="12.75">
      <c r="A3957" s="131" t="s">
        <v>1204</v>
      </c>
      <c r="D3957" s="134" t="s">
        <v>1207</v>
      </c>
      <c r="E3957" s="133" t="s">
        <v>1173</v>
      </c>
      <c r="F3957" s="132" t="s">
        <v>1205</v>
      </c>
      <c r="G3957" s="133" t="s">
        <v>1206</v>
      </c>
      <c r="H3957" s="132" t="s">
        <v>1208</v>
      </c>
      <c r="I3957" s="133" t="s">
        <v>1209</v>
      </c>
      <c r="J3957" s="132" t="s">
        <v>1216</v>
      </c>
      <c r="K3957" s="135">
        <v>0.6666666865348816</v>
      </c>
    </row>
    <row r="3958" spans="6:7" ht="12.75">
      <c r="F3958" s="132" t="s">
        <v>1217</v>
      </c>
      <c r="G3958" s="133" t="s">
        <v>1218</v>
      </c>
    </row>
    <row r="3959" spans="1:11" ht="12.75">
      <c r="A3959" s="136" t="s">
        <v>1219</v>
      </c>
      <c r="B3959" s="137">
        <v>38393.01511574074</v>
      </c>
      <c r="D3959" s="132" t="s">
        <v>1220</v>
      </c>
      <c r="E3959" s="133" t="s">
        <v>1221</v>
      </c>
      <c r="F3959" s="132" t="s">
        <v>1222</v>
      </c>
      <c r="G3959" s="133" t="s">
        <v>1223</v>
      </c>
      <c r="H3959" s="132" t="s">
        <v>1137</v>
      </c>
      <c r="I3959" s="133" t="s">
        <v>1138</v>
      </c>
      <c r="J3959" s="132" t="s">
        <v>1139</v>
      </c>
      <c r="K3959" s="135">
        <v>3.0784313678741455</v>
      </c>
    </row>
    <row r="3962" ht="15.75">
      <c r="A3962" s="151" t="s">
        <v>1028</v>
      </c>
    </row>
    <row r="3965" spans="1:8" ht="15">
      <c r="A3965" s="152" t="s">
        <v>1029</v>
      </c>
      <c r="C3965" s="153" t="s">
        <v>1249</v>
      </c>
      <c r="E3965" s="152" t="s">
        <v>1030</v>
      </c>
      <c r="H3965" s="152" t="s">
        <v>1031</v>
      </c>
    </row>
    <row r="3968" spans="1:11" ht="12.75">
      <c r="A3968" s="154" t="s">
        <v>7</v>
      </c>
      <c r="K3968" s="155" t="s">
        <v>1032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61">
      <selection activeCell="F383" sqref="E382:F383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1168</v>
      </c>
      <c r="D1" s="102" t="s">
        <v>1169</v>
      </c>
      <c r="E1" s="77" t="s">
        <v>1170</v>
      </c>
      <c r="F1" s="95" t="s">
        <v>1178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1159</v>
      </c>
      <c r="B3" s="15"/>
      <c r="C3" s="15" t="s">
        <v>1174</v>
      </c>
      <c r="D3" s="104">
        <v>38392.778229166666</v>
      </c>
      <c r="E3" s="77">
        <v>4870541.161149764</v>
      </c>
      <c r="F3" s="95">
        <v>3.0445860943352865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1253</v>
      </c>
      <c r="D4" s="104">
        <v>38392.785844907405</v>
      </c>
      <c r="E4" s="175">
        <v>5972.790230200019</v>
      </c>
      <c r="F4" s="176">
        <v>8.616212615824844</v>
      </c>
      <c r="J4" s="83"/>
      <c r="K4" s="81"/>
      <c r="L4" s="84"/>
      <c r="M4" s="84"/>
    </row>
    <row r="5" spans="1:13" ht="11.25">
      <c r="A5" s="80"/>
      <c r="B5" s="15"/>
      <c r="C5" s="15" t="s">
        <v>1254</v>
      </c>
      <c r="D5" s="104">
        <v>38392.79347222222</v>
      </c>
      <c r="E5" s="77">
        <v>5630873.033045259</v>
      </c>
      <c r="F5" s="95">
        <v>3.613990399091804</v>
      </c>
      <c r="J5" s="83"/>
      <c r="K5" s="81"/>
      <c r="L5" s="84"/>
      <c r="M5" s="84"/>
    </row>
    <row r="6" spans="1:13" ht="11.25">
      <c r="A6" s="80"/>
      <c r="B6" s="15"/>
      <c r="C6" s="15" t="s">
        <v>1213</v>
      </c>
      <c r="D6" s="104">
        <v>38392.801087962966</v>
      </c>
      <c r="E6" s="77">
        <v>4906054.625954502</v>
      </c>
      <c r="F6" s="95">
        <v>0.9024460596346249</v>
      </c>
      <c r="J6" s="83"/>
      <c r="K6" s="81"/>
      <c r="L6" s="84"/>
      <c r="M6" s="84"/>
    </row>
    <row r="7" spans="1:13" ht="11.25">
      <c r="A7" s="80"/>
      <c r="B7" s="15"/>
      <c r="C7" s="15" t="s">
        <v>1246</v>
      </c>
      <c r="D7" s="104">
        <v>38392.80868055556</v>
      </c>
      <c r="E7" s="77">
        <v>250744.3784031868</v>
      </c>
      <c r="F7" s="95">
        <v>1.7890990792685597</v>
      </c>
      <c r="J7" s="83"/>
      <c r="K7" s="81"/>
      <c r="L7" s="84"/>
      <c r="M7" s="84"/>
    </row>
    <row r="8" spans="1:13" ht="11.25">
      <c r="A8" s="80"/>
      <c r="B8" s="15"/>
      <c r="C8" s="15" t="s">
        <v>1002</v>
      </c>
      <c r="D8" s="104">
        <v>38392.81628472222</v>
      </c>
      <c r="E8" s="77">
        <v>6087996.908710615</v>
      </c>
      <c r="F8" s="95">
        <v>1.595846192262282</v>
      </c>
      <c r="J8" s="83"/>
      <c r="K8" s="81"/>
      <c r="L8" s="84"/>
      <c r="M8" s="84"/>
    </row>
    <row r="9" spans="1:13" ht="11.25">
      <c r="A9" s="80"/>
      <c r="B9" s="15"/>
      <c r="C9" s="15" t="s">
        <v>1210</v>
      </c>
      <c r="D9" s="104">
        <v>38392.823900462965</v>
      </c>
      <c r="E9" s="77">
        <v>5013707.303610224</v>
      </c>
      <c r="F9" s="95">
        <v>1.058729320466824</v>
      </c>
      <c r="J9" s="83"/>
      <c r="K9" s="81"/>
      <c r="L9" s="84"/>
      <c r="M9" s="84"/>
    </row>
    <row r="10" spans="1:13" ht="11.25">
      <c r="A10" s="80"/>
      <c r="B10" s="15"/>
      <c r="C10" s="15" t="s">
        <v>846</v>
      </c>
      <c r="D10" s="104">
        <v>38392.8315162037</v>
      </c>
      <c r="E10" s="77">
        <v>5747614.62422244</v>
      </c>
      <c r="F10" s="95">
        <v>0.12864479404374315</v>
      </c>
      <c r="J10" s="83"/>
      <c r="K10" s="81"/>
      <c r="L10" s="84"/>
      <c r="M10" s="84"/>
    </row>
    <row r="11" spans="1:13" ht="11.25">
      <c r="A11" s="80"/>
      <c r="B11" s="15"/>
      <c r="C11" s="15" t="s">
        <v>880</v>
      </c>
      <c r="D11" s="104">
        <v>38392.83913194444</v>
      </c>
      <c r="E11" s="77">
        <v>5818202.149419393</v>
      </c>
      <c r="F11" s="95">
        <v>1.7454662290850231</v>
      </c>
      <c r="J11" s="83"/>
      <c r="K11" s="81"/>
      <c r="L11" s="84"/>
      <c r="M11" s="84"/>
    </row>
    <row r="12" spans="1:13" ht="11.25">
      <c r="A12" s="80"/>
      <c r="B12" s="15"/>
      <c r="C12" s="15" t="s">
        <v>692</v>
      </c>
      <c r="D12" s="104">
        <v>38392.84673611111</v>
      </c>
      <c r="E12" s="77">
        <v>6206653.467095431</v>
      </c>
      <c r="F12" s="95">
        <v>0.3454131673053542</v>
      </c>
      <c r="J12" s="83"/>
      <c r="K12" s="81"/>
      <c r="L12" s="84"/>
      <c r="M12" s="84"/>
    </row>
    <row r="13" spans="1:13" ht="11.25">
      <c r="A13" s="80"/>
      <c r="B13" s="15"/>
      <c r="C13" s="15" t="s">
        <v>1214</v>
      </c>
      <c r="D13" s="104">
        <v>38392.85435185185</v>
      </c>
      <c r="E13" s="77">
        <v>5782700.910120147</v>
      </c>
      <c r="F13" s="95">
        <v>1.1369975285669645</v>
      </c>
      <c r="J13" s="83"/>
      <c r="K13" s="81"/>
      <c r="L13" s="84"/>
      <c r="M13" s="84"/>
    </row>
    <row r="14" spans="1:13" ht="11.25">
      <c r="A14" s="80"/>
      <c r="B14" s="15"/>
      <c r="C14" s="15" t="s">
        <v>1247</v>
      </c>
      <c r="D14" s="104">
        <v>38392.86194444444</v>
      </c>
      <c r="E14" s="77">
        <v>4874201.848388007</v>
      </c>
      <c r="F14" s="95">
        <v>0.8350008707490038</v>
      </c>
      <c r="J14" s="83"/>
      <c r="K14" s="81"/>
      <c r="L14" s="84"/>
      <c r="M14" s="84"/>
    </row>
    <row r="15" spans="1:13" ht="11.25">
      <c r="A15" s="80"/>
      <c r="B15" s="15"/>
      <c r="C15" s="15" t="s">
        <v>1212</v>
      </c>
      <c r="D15" s="104">
        <v>38392.86956018519</v>
      </c>
      <c r="E15" s="77">
        <v>69922.92513311387</v>
      </c>
      <c r="F15" s="95">
        <v>0.7847474214840338</v>
      </c>
      <c r="J15" s="83"/>
      <c r="K15" s="81"/>
      <c r="L15" s="84"/>
      <c r="M15" s="84"/>
    </row>
    <row r="16" spans="1:13" ht="11.25">
      <c r="A16" s="80"/>
      <c r="B16" s="15"/>
      <c r="C16" s="15" t="s">
        <v>602</v>
      </c>
      <c r="D16" s="104">
        <v>38392.877175925925</v>
      </c>
      <c r="E16" s="77">
        <v>6429229.131664429</v>
      </c>
      <c r="F16" s="95">
        <v>2.856017015147239</v>
      </c>
      <c r="J16" s="83"/>
      <c r="K16" s="81"/>
      <c r="L16" s="84"/>
      <c r="M16" s="84"/>
    </row>
    <row r="17" spans="1:13" ht="11.25">
      <c r="A17" s="80"/>
      <c r="B17" s="15"/>
      <c r="C17" s="15" t="s">
        <v>636</v>
      </c>
      <c r="D17" s="104">
        <v>38392.88476851852</v>
      </c>
      <c r="E17" s="77">
        <v>5781603.391762354</v>
      </c>
      <c r="F17" s="95">
        <v>0.6790142185183096</v>
      </c>
      <c r="J17" s="83"/>
      <c r="K17" s="81"/>
      <c r="L17" s="84"/>
      <c r="M17" s="84"/>
    </row>
    <row r="18" spans="1:13" ht="11.25">
      <c r="A18" s="80"/>
      <c r="B18" s="15"/>
      <c r="C18" s="15" t="s">
        <v>670</v>
      </c>
      <c r="D18" s="104">
        <v>38392.892372685186</v>
      </c>
      <c r="E18" s="77">
        <v>8102454.297362782</v>
      </c>
      <c r="F18" s="95">
        <v>1.8904254217431458</v>
      </c>
      <c r="J18" s="83"/>
      <c r="K18" s="81"/>
      <c r="L18" s="84"/>
      <c r="M18" s="84"/>
    </row>
    <row r="19" spans="1:13" ht="11.25">
      <c r="A19" s="80"/>
      <c r="B19" s="15"/>
      <c r="C19" s="15" t="s">
        <v>1054</v>
      </c>
      <c r="D19" s="104">
        <v>38392.899988425925</v>
      </c>
      <c r="E19" s="77">
        <v>4932731.052538798</v>
      </c>
      <c r="F19" s="95">
        <v>1.3340402034141392</v>
      </c>
      <c r="J19" s="83"/>
      <c r="K19" s="81"/>
      <c r="L19" s="84"/>
      <c r="M19" s="84"/>
    </row>
    <row r="20" spans="1:13" ht="11.25">
      <c r="A20" s="80"/>
      <c r="B20" s="15"/>
      <c r="C20" s="15" t="s">
        <v>1227</v>
      </c>
      <c r="D20" s="104">
        <v>38392.90759259259</v>
      </c>
      <c r="E20" s="77">
        <v>5580096.855760007</v>
      </c>
      <c r="F20" s="95">
        <v>2.190971694954537</v>
      </c>
      <c r="J20" s="83"/>
      <c r="K20" s="81"/>
      <c r="L20" s="84"/>
      <c r="M20" s="84"/>
    </row>
    <row r="21" spans="1:13" ht="11.25">
      <c r="A21" s="80"/>
      <c r="B21" s="15"/>
      <c r="C21" s="15" t="s">
        <v>548</v>
      </c>
      <c r="D21" s="104">
        <v>38392.91519675926</v>
      </c>
      <c r="E21" s="77">
        <v>5628762.409782074</v>
      </c>
      <c r="F21" s="95">
        <v>2.179521659627385</v>
      </c>
      <c r="J21" s="83"/>
      <c r="K21" s="81"/>
      <c r="L21" s="84"/>
      <c r="M21" s="84"/>
    </row>
    <row r="22" spans="1:13" ht="11.25">
      <c r="A22" s="80"/>
      <c r="B22" s="15"/>
      <c r="C22" s="15" t="s">
        <v>362</v>
      </c>
      <c r="D22" s="104">
        <v>38392.922789351855</v>
      </c>
      <c r="E22" s="77">
        <v>5650150.122127353</v>
      </c>
      <c r="F22" s="95">
        <v>2.656754921708554</v>
      </c>
      <c r="J22" s="83"/>
      <c r="K22" s="81"/>
      <c r="L22" s="84"/>
      <c r="M22" s="84"/>
    </row>
    <row r="23" spans="1:13" ht="11.25">
      <c r="A23" s="80"/>
      <c r="B23" s="15"/>
      <c r="C23" s="15" t="s">
        <v>1286</v>
      </c>
      <c r="D23" s="104">
        <v>38392.930393518516</v>
      </c>
      <c r="E23" s="77">
        <v>4855710.580033443</v>
      </c>
      <c r="F23" s="95">
        <v>1.1133862894032003</v>
      </c>
      <c r="J23" s="83"/>
      <c r="K23" s="81"/>
      <c r="L23" s="84"/>
      <c r="M23" s="84"/>
    </row>
    <row r="24" spans="1:13" ht="11.25">
      <c r="A24" s="80"/>
      <c r="B24" s="15"/>
      <c r="C24" s="15" t="s">
        <v>1226</v>
      </c>
      <c r="D24" s="104">
        <v>38392.937997685185</v>
      </c>
      <c r="E24" s="77">
        <v>4904796.996044022</v>
      </c>
      <c r="F24" s="95">
        <v>0.7750681065938722</v>
      </c>
      <c r="J24" s="83"/>
      <c r="K24" s="81"/>
      <c r="L24" s="84"/>
      <c r="M24" s="84"/>
    </row>
    <row r="25" spans="1:13" ht="11.25">
      <c r="A25" s="80"/>
      <c r="B25" s="15"/>
      <c r="C25" s="15" t="s">
        <v>241</v>
      </c>
      <c r="D25" s="104">
        <v>38392.945601851854</v>
      </c>
      <c r="E25" s="177">
        <v>5606094.640514795</v>
      </c>
      <c r="F25" s="176">
        <v>12.143928459839561</v>
      </c>
      <c r="J25" s="83"/>
      <c r="K25" s="81"/>
      <c r="L25" s="84"/>
      <c r="M25" s="84"/>
    </row>
    <row r="26" spans="1:13" ht="11.25">
      <c r="A26" s="80"/>
      <c r="B26" s="15"/>
      <c r="C26" s="15" t="s">
        <v>1224</v>
      </c>
      <c r="D26" s="104">
        <v>38392.953206018516</v>
      </c>
      <c r="E26" s="84">
        <v>245934.23625245094</v>
      </c>
      <c r="F26" s="95">
        <v>1.8031745734016726</v>
      </c>
      <c r="J26" s="83"/>
      <c r="K26" s="81"/>
      <c r="L26" s="84"/>
      <c r="M26" s="84"/>
    </row>
    <row r="27" spans="1:13" ht="11.25">
      <c r="A27" s="80"/>
      <c r="B27" s="15"/>
      <c r="C27" s="15" t="s">
        <v>308</v>
      </c>
      <c r="D27" s="104">
        <v>38392.960810185185</v>
      </c>
      <c r="E27" s="84">
        <v>5155185.5663351</v>
      </c>
      <c r="F27" s="95">
        <v>1.7513318372840254</v>
      </c>
      <c r="J27" s="83"/>
      <c r="K27" s="81"/>
      <c r="L27" s="84"/>
      <c r="M27" s="84"/>
    </row>
    <row r="28" spans="1:13" ht="11.25">
      <c r="A28" s="80"/>
      <c r="B28" s="15"/>
      <c r="C28" s="15" t="s">
        <v>692</v>
      </c>
      <c r="D28" s="104">
        <v>38392.96840277778</v>
      </c>
      <c r="E28" s="84">
        <v>6129756.044556238</v>
      </c>
      <c r="F28" s="95">
        <v>1.9122183543946796</v>
      </c>
      <c r="J28" s="83"/>
      <c r="K28" s="81"/>
      <c r="L28" s="84"/>
      <c r="M28" s="84"/>
    </row>
    <row r="29" spans="1:13" ht="11.25">
      <c r="A29" s="80"/>
      <c r="B29" s="15"/>
      <c r="C29" s="15" t="s">
        <v>1117</v>
      </c>
      <c r="D29" s="104">
        <v>38392.976006944446</v>
      </c>
      <c r="E29" s="84">
        <v>4845106.271370406</v>
      </c>
      <c r="F29" s="95">
        <v>0.21938370609689692</v>
      </c>
      <c r="J29" s="83"/>
      <c r="K29" s="81"/>
      <c r="L29" s="84"/>
      <c r="M29" s="84"/>
    </row>
    <row r="30" spans="1:13" ht="11.25">
      <c r="A30" s="80"/>
      <c r="B30" s="15"/>
      <c r="C30" s="15" t="s">
        <v>1225</v>
      </c>
      <c r="D30" s="104">
        <v>38392.983611111114</v>
      </c>
      <c r="E30" s="84">
        <v>5779330.537636998</v>
      </c>
      <c r="F30" s="95">
        <v>1.801281340185031</v>
      </c>
      <c r="J30" s="83"/>
      <c r="K30" s="81"/>
      <c r="L30" s="84"/>
      <c r="M30" s="84"/>
    </row>
    <row r="31" spans="1:6" ht="11.25">
      <c r="A31" s="80"/>
      <c r="B31" s="15"/>
      <c r="C31" s="15" t="s">
        <v>1149</v>
      </c>
      <c r="D31" s="104">
        <v>38392.99120370371</v>
      </c>
      <c r="E31" s="177">
        <v>5038.269000854466</v>
      </c>
      <c r="F31" s="176">
        <v>21.826392998562127</v>
      </c>
    </row>
    <row r="32" spans="1:13" ht="11.25">
      <c r="A32" s="80"/>
      <c r="B32" s="15"/>
      <c r="C32" s="15" t="s">
        <v>27</v>
      </c>
      <c r="D32" s="104">
        <v>38393.03076388889</v>
      </c>
      <c r="E32" s="84">
        <v>68068.85601958168</v>
      </c>
      <c r="F32" s="95">
        <v>2.245101430665029</v>
      </c>
      <c r="L32" s="84"/>
      <c r="M32" s="84"/>
    </row>
    <row r="33" spans="1:12" ht="11.25">
      <c r="A33" s="80"/>
      <c r="B33" s="15"/>
      <c r="C33" s="15" t="s">
        <v>1287</v>
      </c>
      <c r="D33" s="104">
        <v>38393.00640046296</v>
      </c>
      <c r="E33" s="84">
        <v>4799804.458059002</v>
      </c>
      <c r="F33" s="95">
        <v>1.4688501695334133</v>
      </c>
      <c r="L33" s="84"/>
    </row>
    <row r="34" spans="1:13" ht="11.25">
      <c r="A34" s="80"/>
      <c r="B34" s="15"/>
      <c r="C34" s="15" t="s">
        <v>1116</v>
      </c>
      <c r="D34" s="104">
        <v>38393.01400462963</v>
      </c>
      <c r="E34" s="84">
        <v>4929755.415987297</v>
      </c>
      <c r="F34" s="95">
        <v>0.49489641518170835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1167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1168</v>
      </c>
      <c r="D41" s="104" t="s">
        <v>1169</v>
      </c>
      <c r="E41" s="84" t="s">
        <v>1170</v>
      </c>
      <c r="F41" s="95" t="s">
        <v>1178</v>
      </c>
      <c r="J41" s="83"/>
      <c r="K41" s="81"/>
      <c r="L41" s="84"/>
      <c r="M41" s="84"/>
    </row>
    <row r="42" spans="1:13" ht="12.75">
      <c r="A42" s="80" t="s">
        <v>1181</v>
      </c>
      <c r="B42" s="15"/>
      <c r="C42" t="s">
        <v>1174</v>
      </c>
      <c r="D42" s="127">
        <v>38392.777766203704</v>
      </c>
      <c r="E42" s="128">
        <v>4572145.28371938</v>
      </c>
      <c r="F42" s="128">
        <v>2.1271993977167707</v>
      </c>
      <c r="J42" s="83"/>
      <c r="K42" s="81"/>
      <c r="L42" s="84"/>
      <c r="M42" s="84"/>
    </row>
    <row r="43" spans="1:13" ht="12.75">
      <c r="A43" s="80"/>
      <c r="B43" s="15"/>
      <c r="C43" t="s">
        <v>1253</v>
      </c>
      <c r="D43" s="127">
        <v>38392.78538194444</v>
      </c>
      <c r="E43" s="128">
        <v>15351.447074661653</v>
      </c>
      <c r="F43" s="128">
        <v>2.9972306386567173</v>
      </c>
      <c r="J43" s="83"/>
      <c r="K43" s="81"/>
      <c r="L43" s="84"/>
      <c r="M43" s="84"/>
    </row>
    <row r="44" spans="1:13" ht="12.75">
      <c r="A44" s="80"/>
      <c r="B44" s="15"/>
      <c r="C44" t="s">
        <v>1254</v>
      </c>
      <c r="D44" s="127">
        <v>38392.79300925926</v>
      </c>
      <c r="E44" s="128">
        <v>5152865.984753926</v>
      </c>
      <c r="F44" s="128">
        <v>2.3490093921494544</v>
      </c>
      <c r="J44" s="83"/>
      <c r="K44" s="81"/>
      <c r="L44" s="84"/>
      <c r="M44" s="84"/>
    </row>
    <row r="45" spans="1:13" ht="12.75">
      <c r="A45" s="80"/>
      <c r="B45" s="15"/>
      <c r="C45" t="s">
        <v>1213</v>
      </c>
      <c r="D45" s="127">
        <v>38392.800625</v>
      </c>
      <c r="E45" s="128">
        <v>4474124.4435424805</v>
      </c>
      <c r="F45" s="128">
        <v>2.2016415544526002</v>
      </c>
      <c r="J45" s="83"/>
      <c r="K45" s="81"/>
      <c r="L45" s="84"/>
      <c r="M45" s="84"/>
    </row>
    <row r="46" spans="1:13" ht="12.75">
      <c r="A46" s="80"/>
      <c r="B46" s="15"/>
      <c r="C46" t="s">
        <v>1246</v>
      </c>
      <c r="D46" s="127">
        <v>38392.808217592596</v>
      </c>
      <c r="E46" s="128">
        <v>252272.46792952222</v>
      </c>
      <c r="F46" s="128">
        <v>1.6526899121072813</v>
      </c>
      <c r="J46" s="83"/>
      <c r="K46" s="81"/>
      <c r="L46" s="84"/>
      <c r="M46" s="84"/>
    </row>
    <row r="47" spans="1:13" ht="12.75">
      <c r="A47" s="80"/>
      <c r="B47" s="15"/>
      <c r="C47" t="s">
        <v>1002</v>
      </c>
      <c r="D47" s="127">
        <v>38392.81582175926</v>
      </c>
      <c r="E47" s="128">
        <v>5638531.171956381</v>
      </c>
      <c r="F47" s="128">
        <v>1.710167322942975</v>
      </c>
      <c r="J47" s="83"/>
      <c r="K47" s="81"/>
      <c r="L47" s="84"/>
      <c r="M47" s="84"/>
    </row>
    <row r="48" spans="1:13" ht="12.75">
      <c r="A48" s="80"/>
      <c r="B48" s="15"/>
      <c r="C48" t="s">
        <v>1210</v>
      </c>
      <c r="D48" s="127">
        <v>38392.8234375</v>
      </c>
      <c r="E48" s="128">
        <v>4590643.46375529</v>
      </c>
      <c r="F48" s="128">
        <v>1.4003852759625648</v>
      </c>
      <c r="J48" s="83"/>
      <c r="K48" s="81"/>
      <c r="L48" s="84"/>
      <c r="M48" s="84"/>
    </row>
    <row r="49" spans="1:13" ht="12.75">
      <c r="A49" s="80"/>
      <c r="B49" s="15"/>
      <c r="C49" t="s">
        <v>846</v>
      </c>
      <c r="D49" s="127">
        <v>38392.83105324074</v>
      </c>
      <c r="E49" s="128">
        <v>4789745.973950704</v>
      </c>
      <c r="F49" s="128">
        <v>1.1079678105642636</v>
      </c>
      <c r="J49" s="83"/>
      <c r="K49" s="81"/>
      <c r="L49" s="84"/>
      <c r="M49" s="84"/>
    </row>
    <row r="50" spans="1:13" ht="12.75">
      <c r="A50" s="80"/>
      <c r="B50" s="15"/>
      <c r="C50" t="s">
        <v>880</v>
      </c>
      <c r="D50" s="127">
        <v>38392.83866898148</v>
      </c>
      <c r="E50" s="128">
        <v>4844669.367019653</v>
      </c>
      <c r="F50" s="128">
        <v>1.893145224407666</v>
      </c>
      <c r="J50" s="83"/>
      <c r="K50" s="81"/>
      <c r="L50" s="84"/>
      <c r="M50" s="84"/>
    </row>
    <row r="51" spans="1:13" ht="12.75">
      <c r="A51" s="80"/>
      <c r="B51" s="15"/>
      <c r="C51" t="s">
        <v>692</v>
      </c>
      <c r="D51" s="127">
        <v>38392.84627314815</v>
      </c>
      <c r="E51" s="128">
        <v>5650542.659487406</v>
      </c>
      <c r="F51" s="128">
        <v>1.902675669905423</v>
      </c>
      <c r="J51" s="83"/>
      <c r="K51" s="81"/>
      <c r="L51" s="84"/>
      <c r="M51" s="84"/>
    </row>
    <row r="52" spans="1:13" ht="12.75">
      <c r="A52" s="80"/>
      <c r="B52" s="15"/>
      <c r="C52" t="s">
        <v>1214</v>
      </c>
      <c r="D52" s="127">
        <v>38392.85388888889</v>
      </c>
      <c r="E52" s="128">
        <v>2542284.103781382</v>
      </c>
      <c r="F52" s="128">
        <v>2.4342995690250726</v>
      </c>
      <c r="J52" s="83"/>
      <c r="K52" s="81"/>
      <c r="L52" s="84"/>
      <c r="M52" s="84"/>
    </row>
    <row r="53" spans="1:13" ht="12.75">
      <c r="A53" s="80"/>
      <c r="B53" s="15"/>
      <c r="C53" t="s">
        <v>1247</v>
      </c>
      <c r="D53" s="127">
        <v>38392.86148148148</v>
      </c>
      <c r="E53" s="128">
        <v>4634407.302909851</v>
      </c>
      <c r="F53" s="128">
        <v>1.744041640728479</v>
      </c>
      <c r="J53" s="83"/>
      <c r="K53" s="81"/>
      <c r="L53" s="84"/>
      <c r="M53" s="84"/>
    </row>
    <row r="54" spans="1:13" ht="12.75">
      <c r="A54" s="80"/>
      <c r="B54" s="15"/>
      <c r="C54" t="s">
        <v>1212</v>
      </c>
      <c r="D54" s="127">
        <v>38392.869097222225</v>
      </c>
      <c r="E54" s="128">
        <v>64926.93985188007</v>
      </c>
      <c r="F54" s="128">
        <v>1.768420438037678</v>
      </c>
      <c r="J54" s="83"/>
      <c r="K54" s="81"/>
      <c r="L54" s="84"/>
      <c r="M54" s="84"/>
    </row>
    <row r="55" spans="1:13" ht="12.75">
      <c r="A55" s="80"/>
      <c r="B55" s="15"/>
      <c r="C55" t="s">
        <v>602</v>
      </c>
      <c r="D55" s="127">
        <v>38392.87670138889</v>
      </c>
      <c r="E55" s="128">
        <v>4924947.370109558</v>
      </c>
      <c r="F55" s="128">
        <v>1.9552568043448049</v>
      </c>
      <c r="J55" s="83"/>
      <c r="K55" s="81"/>
      <c r="L55" s="84"/>
      <c r="M55" s="84"/>
    </row>
    <row r="56" spans="1:13" ht="12.75">
      <c r="A56" s="80"/>
      <c r="B56" s="15"/>
      <c r="C56" t="s">
        <v>636</v>
      </c>
      <c r="D56" s="127">
        <v>38392.884305555555</v>
      </c>
      <c r="E56" s="128">
        <v>4973784.717737834</v>
      </c>
      <c r="F56" s="128">
        <v>1.7074745315762812</v>
      </c>
      <c r="J56" s="83"/>
      <c r="K56" s="81"/>
      <c r="L56" s="84"/>
      <c r="M56" s="84"/>
    </row>
    <row r="57" spans="1:13" ht="12.75">
      <c r="A57" s="80"/>
      <c r="B57" s="15"/>
      <c r="C57" t="s">
        <v>670</v>
      </c>
      <c r="D57" s="127">
        <v>38392.891909722224</v>
      </c>
      <c r="E57" s="128">
        <v>4234145.224759419</v>
      </c>
      <c r="F57" s="128">
        <v>2.936571302345769</v>
      </c>
      <c r="J57" s="83"/>
      <c r="K57" s="81"/>
      <c r="L57" s="84"/>
      <c r="M57" s="84"/>
    </row>
    <row r="58" spans="1:13" ht="12.75">
      <c r="A58" s="80"/>
      <c r="B58" s="15"/>
      <c r="C58" t="s">
        <v>1054</v>
      </c>
      <c r="D58" s="127">
        <v>38392.89952546296</v>
      </c>
      <c r="E58" s="128">
        <v>4580799.094724019</v>
      </c>
      <c r="F58" s="128">
        <v>0.752339415233244</v>
      </c>
      <c r="J58" s="83"/>
      <c r="K58" s="81"/>
      <c r="L58" s="84"/>
      <c r="M58" s="84"/>
    </row>
    <row r="59" spans="1:13" ht="12.75">
      <c r="A59" s="80"/>
      <c r="B59" s="15"/>
      <c r="C59" t="s">
        <v>1227</v>
      </c>
      <c r="D59" s="127">
        <v>38392.90712962963</v>
      </c>
      <c r="E59" s="128">
        <v>5316402.293721517</v>
      </c>
      <c r="F59" s="128">
        <v>1.4776368425339397</v>
      </c>
      <c r="J59" s="83"/>
      <c r="K59" s="81"/>
      <c r="L59" s="84"/>
      <c r="M59" s="84"/>
    </row>
    <row r="60" spans="1:13" ht="12.75">
      <c r="A60" s="80"/>
      <c r="B60" s="15"/>
      <c r="C60" t="s">
        <v>548</v>
      </c>
      <c r="D60" s="127">
        <v>38392.91473379629</v>
      </c>
      <c r="E60" s="128">
        <v>5647901.569368998</v>
      </c>
      <c r="F60" s="128">
        <v>4.3667303172436105</v>
      </c>
      <c r="J60" s="83"/>
      <c r="K60" s="81"/>
      <c r="L60" s="84"/>
      <c r="M60" s="84"/>
    </row>
    <row r="61" spans="1:13" ht="12.75">
      <c r="A61" s="80"/>
      <c r="B61" s="15"/>
      <c r="C61" t="s">
        <v>362</v>
      </c>
      <c r="D61" s="127">
        <v>38392.922326388885</v>
      </c>
      <c r="E61" s="178">
        <v>5468664.324910482</v>
      </c>
      <c r="F61" s="178">
        <v>5.5456925729911575</v>
      </c>
      <c r="J61" s="83"/>
      <c r="K61" s="81"/>
      <c r="L61" s="84"/>
      <c r="M61" s="84"/>
    </row>
    <row r="62" spans="1:13" ht="12.75">
      <c r="A62" s="80"/>
      <c r="B62" s="15"/>
      <c r="C62" t="s">
        <v>1286</v>
      </c>
      <c r="D62" s="127">
        <v>38392.929930555554</v>
      </c>
      <c r="E62" s="128">
        <v>4483448.286743164</v>
      </c>
      <c r="F62" s="128">
        <v>1.576720954827725</v>
      </c>
      <c r="J62" s="83"/>
      <c r="K62" s="81"/>
      <c r="L62" s="84"/>
      <c r="M62" s="84"/>
    </row>
    <row r="63" spans="1:6" ht="12.75">
      <c r="A63" s="80"/>
      <c r="B63" s="15"/>
      <c r="C63" t="s">
        <v>1226</v>
      </c>
      <c r="D63" s="127">
        <v>38392.93753472222</v>
      </c>
      <c r="E63" s="128">
        <v>4545059.32304128</v>
      </c>
      <c r="F63" s="128">
        <v>0.3997187671879757</v>
      </c>
    </row>
    <row r="64" spans="1:13" ht="12.75">
      <c r="A64" s="80"/>
      <c r="B64" s="15"/>
      <c r="C64" t="s">
        <v>241</v>
      </c>
      <c r="D64" s="127">
        <v>38392.94513888889</v>
      </c>
      <c r="E64" s="128">
        <v>5138575.134521484</v>
      </c>
      <c r="F64" s="128">
        <v>4.047527734709449</v>
      </c>
      <c r="L64" s="84"/>
      <c r="M64" s="84"/>
    </row>
    <row r="65" spans="1:12" ht="12.75">
      <c r="A65" s="80"/>
      <c r="B65" s="15"/>
      <c r="C65" t="s">
        <v>1224</v>
      </c>
      <c r="D65" s="127">
        <v>38392.95274305555</v>
      </c>
      <c r="E65" s="128">
        <v>261546.82454490662</v>
      </c>
      <c r="F65" s="128">
        <v>1.4896302935996784</v>
      </c>
      <c r="L65" s="84"/>
    </row>
    <row r="66" spans="1:13" ht="12.75">
      <c r="A66" s="80"/>
      <c r="B66" s="15"/>
      <c r="C66" t="s">
        <v>308</v>
      </c>
      <c r="D66" s="127">
        <v>38392.960335648146</v>
      </c>
      <c r="E66" s="128">
        <v>5069547.699643453</v>
      </c>
      <c r="F66" s="128">
        <v>1.0237005942030581</v>
      </c>
      <c r="L66" s="84"/>
      <c r="M66" s="76"/>
    </row>
    <row r="67" spans="1:6" ht="12.75">
      <c r="A67" s="80"/>
      <c r="B67" s="15"/>
      <c r="C67" t="s">
        <v>692</v>
      </c>
      <c r="D67" s="127">
        <v>38392.967939814815</v>
      </c>
      <c r="E67" s="178">
        <v>5393852.244455973</v>
      </c>
      <c r="F67" s="178">
        <v>10.688506569175118</v>
      </c>
    </row>
    <row r="68" spans="1:13" ht="12.75">
      <c r="A68" s="80"/>
      <c r="B68" s="15"/>
      <c r="C68" t="s">
        <v>1117</v>
      </c>
      <c r="D68" s="127">
        <v>38392.97554398148</v>
      </c>
      <c r="E68" s="128">
        <v>4751850.117721558</v>
      </c>
      <c r="F68" s="128">
        <v>0.19392581076278972</v>
      </c>
      <c r="J68" s="78"/>
      <c r="K68" s="78"/>
      <c r="L68" s="79"/>
      <c r="M68" s="79"/>
    </row>
    <row r="69" spans="1:13" ht="12.75">
      <c r="A69" s="80"/>
      <c r="B69" s="15"/>
      <c r="C69" t="s">
        <v>1225</v>
      </c>
      <c r="D69" s="127">
        <v>38392.983148148145</v>
      </c>
      <c r="E69" s="128">
        <v>2616061.314590454</v>
      </c>
      <c r="F69" s="128">
        <v>3.6237860395042913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1149</v>
      </c>
      <c r="D70" s="127">
        <v>38392.99074074074</v>
      </c>
      <c r="E70" s="128">
        <v>14805.711288054783</v>
      </c>
      <c r="F70" s="128">
        <v>1.732502556077082</v>
      </c>
      <c r="J70" s="83"/>
      <c r="K70" s="81"/>
      <c r="L70" s="84"/>
      <c r="M70" s="84"/>
    </row>
    <row r="71" spans="1:13" ht="12.75">
      <c r="A71" s="80"/>
      <c r="B71" s="15"/>
      <c r="C71" t="s">
        <v>27</v>
      </c>
      <c r="D71" s="127">
        <v>38393.03030092592</v>
      </c>
      <c r="E71" s="128">
        <v>67462.23111093044</v>
      </c>
      <c r="F71" s="128">
        <v>0.821331593665307</v>
      </c>
      <c r="J71" s="83"/>
      <c r="K71" s="81"/>
      <c r="L71" s="84"/>
      <c r="M71" s="84"/>
    </row>
    <row r="72" spans="1:13" ht="12.75">
      <c r="A72" s="80"/>
      <c r="B72" s="15"/>
      <c r="C72" t="s">
        <v>1287</v>
      </c>
      <c r="D72" s="127">
        <v>38393.0059375</v>
      </c>
      <c r="E72" s="128">
        <v>4503086.70547231</v>
      </c>
      <c r="F72" s="128">
        <v>2.454822288841806</v>
      </c>
      <c r="J72" s="83"/>
      <c r="K72" s="81"/>
      <c r="L72" s="84"/>
      <c r="M72" s="84"/>
    </row>
    <row r="73" spans="1:13" ht="12.75">
      <c r="A73" s="80"/>
      <c r="B73" s="15"/>
      <c r="C73" t="s">
        <v>1116</v>
      </c>
      <c r="D73" s="127">
        <v>38393.01354166667</v>
      </c>
      <c r="E73" s="128">
        <v>4555156.299641927</v>
      </c>
      <c r="F73" s="128">
        <v>2.647859476679164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1167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1168</v>
      </c>
      <c r="D80" s="104" t="s">
        <v>1169</v>
      </c>
      <c r="E80" s="84" t="s">
        <v>1170</v>
      </c>
      <c r="F80" s="95" t="s">
        <v>1178</v>
      </c>
      <c r="J80" s="83"/>
      <c r="K80" s="81"/>
      <c r="L80" s="84"/>
      <c r="M80" s="84"/>
    </row>
    <row r="81" spans="1:13" ht="11.25">
      <c r="A81" s="80" t="s">
        <v>1182</v>
      </c>
      <c r="B81" s="15"/>
      <c r="C81" s="15" t="s">
        <v>1174</v>
      </c>
      <c r="D81" s="104">
        <v>38392.775717592594</v>
      </c>
      <c r="E81" s="84">
        <v>5014731.863618574</v>
      </c>
      <c r="F81" s="95">
        <v>0.4216659981218539</v>
      </c>
      <c r="J81" s="83"/>
      <c r="K81" s="81"/>
      <c r="L81" s="84"/>
      <c r="M81" s="84"/>
    </row>
    <row r="82" spans="1:13" ht="11.25">
      <c r="A82" s="80"/>
      <c r="B82" s="15"/>
      <c r="C82" s="15" t="s">
        <v>1253</v>
      </c>
      <c r="D82" s="104">
        <v>38392.78333333333</v>
      </c>
      <c r="E82" s="84">
        <v>9072.993038871004</v>
      </c>
      <c r="F82" s="95">
        <v>3.851994248191693</v>
      </c>
      <c r="J82" s="83"/>
      <c r="K82" s="81"/>
      <c r="L82" s="84"/>
      <c r="M82" s="84"/>
    </row>
    <row r="83" spans="1:13" ht="11.25">
      <c r="A83" s="80"/>
      <c r="B83" s="15"/>
      <c r="C83" s="15" t="s">
        <v>1254</v>
      </c>
      <c r="D83" s="104">
        <v>38392.79094907407</v>
      </c>
      <c r="E83" s="84">
        <v>4595650.594658233</v>
      </c>
      <c r="F83" s="95">
        <v>1.424993285751904</v>
      </c>
      <c r="J83" s="83"/>
      <c r="K83" s="81"/>
      <c r="L83" s="84"/>
      <c r="M83" s="84"/>
    </row>
    <row r="84" spans="1:13" ht="11.25">
      <c r="A84" s="80"/>
      <c r="B84" s="15"/>
      <c r="C84" s="15" t="s">
        <v>1213</v>
      </c>
      <c r="D84" s="104">
        <v>38392.79856481482</v>
      </c>
      <c r="E84" s="84">
        <v>5016957.012052764</v>
      </c>
      <c r="F84" s="95">
        <v>1.1731237524866602</v>
      </c>
      <c r="J84" s="83"/>
      <c r="K84" s="81"/>
      <c r="L84" s="84"/>
      <c r="M84" s="84"/>
    </row>
    <row r="85" spans="1:13" ht="11.25">
      <c r="A85" s="80"/>
      <c r="B85" s="15"/>
      <c r="C85" s="15" t="s">
        <v>1246</v>
      </c>
      <c r="D85" s="104">
        <v>38392.806180555555</v>
      </c>
      <c r="E85" s="84">
        <v>3402515.0165933566</v>
      </c>
      <c r="F85" s="95">
        <v>0.7608845105739555</v>
      </c>
      <c r="J85" s="83"/>
      <c r="K85" s="81"/>
      <c r="L85" s="84"/>
      <c r="M85" s="84"/>
    </row>
    <row r="86" spans="1:13" ht="11.25">
      <c r="A86" s="80"/>
      <c r="B86" s="15"/>
      <c r="C86" s="15" t="s">
        <v>1002</v>
      </c>
      <c r="D86" s="104">
        <v>38392.81377314815</v>
      </c>
      <c r="E86" s="84">
        <v>2291629.221765626</v>
      </c>
      <c r="F86" s="95">
        <v>2.093424915355282</v>
      </c>
      <c r="J86" s="83"/>
      <c r="K86" s="81"/>
      <c r="L86" s="84"/>
      <c r="M86" s="84"/>
    </row>
    <row r="87" spans="1:13" ht="11.25">
      <c r="A87" s="80"/>
      <c r="B87" s="15"/>
      <c r="C87" s="15" t="s">
        <v>1210</v>
      </c>
      <c r="D87" s="104">
        <v>38392.821388888886</v>
      </c>
      <c r="E87" s="84">
        <v>5136499.280821794</v>
      </c>
      <c r="F87" s="95">
        <v>0.2170838853204514</v>
      </c>
      <c r="J87" s="83"/>
      <c r="K87" s="81"/>
      <c r="L87" s="84"/>
      <c r="M87" s="84"/>
    </row>
    <row r="88" spans="1:13" ht="11.25">
      <c r="A88" s="80"/>
      <c r="B88" s="15"/>
      <c r="C88" s="15" t="s">
        <v>846</v>
      </c>
      <c r="D88" s="104">
        <v>38392.828993055555</v>
      </c>
      <c r="E88" s="84">
        <v>3012803.116657617</v>
      </c>
      <c r="F88" s="95">
        <v>1.1139208325351888</v>
      </c>
      <c r="J88" s="83"/>
      <c r="K88" s="81"/>
      <c r="L88" s="84"/>
      <c r="M88" s="84"/>
    </row>
    <row r="89" spans="1:13" ht="11.25">
      <c r="A89" s="80"/>
      <c r="B89" s="15"/>
      <c r="C89" s="15" t="s">
        <v>880</v>
      </c>
      <c r="D89" s="104">
        <v>38392.83660879629</v>
      </c>
      <c r="E89" s="177">
        <v>2553527.751323052</v>
      </c>
      <c r="F89" s="176">
        <v>5.244911895637307</v>
      </c>
      <c r="J89" s="83"/>
      <c r="K89" s="81"/>
      <c r="L89" s="84"/>
      <c r="M89" s="84"/>
    </row>
    <row r="90" spans="1:13" ht="11.25">
      <c r="A90" s="80"/>
      <c r="B90" s="15"/>
      <c r="C90" s="15" t="s">
        <v>692</v>
      </c>
      <c r="D90" s="104">
        <v>38392.84422453704</v>
      </c>
      <c r="E90" s="84">
        <v>2135348.81247097</v>
      </c>
      <c r="F90" s="95">
        <v>1.9936945330652973</v>
      </c>
      <c r="J90" s="83"/>
      <c r="K90" s="81"/>
      <c r="L90" s="84"/>
      <c r="M90" s="84"/>
    </row>
    <row r="91" spans="1:13" ht="11.25">
      <c r="A91" s="80"/>
      <c r="B91" s="15"/>
      <c r="C91" s="15" t="s">
        <v>1214</v>
      </c>
      <c r="D91" s="104">
        <v>38392.8518287037</v>
      </c>
      <c r="E91" s="84">
        <v>2607806.421734624</v>
      </c>
      <c r="F91" s="95">
        <v>2.922646084903978</v>
      </c>
      <c r="J91" s="83"/>
      <c r="K91" s="81"/>
      <c r="L91" s="84"/>
      <c r="M91" s="84"/>
    </row>
    <row r="92" spans="1:13" ht="11.25">
      <c r="A92" s="80"/>
      <c r="B92" s="15"/>
      <c r="C92" s="15" t="s">
        <v>1247</v>
      </c>
      <c r="D92" s="104">
        <v>38392.85943287037</v>
      </c>
      <c r="E92" s="84">
        <v>4943214.126920689</v>
      </c>
      <c r="F92" s="95">
        <v>4.105713407418483</v>
      </c>
      <c r="J92" s="83"/>
      <c r="K92" s="81"/>
      <c r="L92" s="84"/>
      <c r="M92" s="84"/>
    </row>
    <row r="93" spans="1:13" ht="11.25">
      <c r="A93" s="80"/>
      <c r="B93" s="15"/>
      <c r="C93" s="15" t="s">
        <v>1212</v>
      </c>
      <c r="D93" s="104">
        <v>38392.86703703704</v>
      </c>
      <c r="E93" s="84">
        <v>3387442.1359376246</v>
      </c>
      <c r="F93" s="95">
        <v>0.08189821152254304</v>
      </c>
      <c r="J93" s="83"/>
      <c r="K93" s="81"/>
      <c r="L93" s="84"/>
      <c r="M93" s="84"/>
    </row>
    <row r="94" spans="1:13" ht="11.25">
      <c r="A94" s="80"/>
      <c r="B94" s="15"/>
      <c r="C94" s="15" t="s">
        <v>602</v>
      </c>
      <c r="D94" s="104">
        <v>38392.87465277778</v>
      </c>
      <c r="E94" s="84">
        <v>2136335.738300587</v>
      </c>
      <c r="F94" s="95">
        <v>1.7900076555180098</v>
      </c>
      <c r="J94" s="83"/>
      <c r="K94" s="81"/>
      <c r="L94" s="84"/>
      <c r="M94" s="84"/>
    </row>
    <row r="95" spans="1:13" ht="11.25">
      <c r="A95" s="80"/>
      <c r="B95" s="15"/>
      <c r="C95" s="15" t="s">
        <v>636</v>
      </c>
      <c r="D95" s="104">
        <v>38392.882256944446</v>
      </c>
      <c r="E95" s="84">
        <v>2600680.061680392</v>
      </c>
      <c r="F95" s="95">
        <v>4.739063891791573</v>
      </c>
      <c r="J95" s="83"/>
      <c r="K95" s="81"/>
      <c r="L95" s="84"/>
      <c r="M95" s="84"/>
    </row>
    <row r="96" spans="1:13" ht="11.25">
      <c r="A96" s="80"/>
      <c r="B96" s="15"/>
      <c r="C96" s="15" t="s">
        <v>670</v>
      </c>
      <c r="D96" s="104">
        <v>38392.88984953704</v>
      </c>
      <c r="E96" s="84">
        <v>2631086.420557778</v>
      </c>
      <c r="F96" s="95">
        <v>1.5765193065540146</v>
      </c>
      <c r="J96" s="83"/>
      <c r="K96" s="81"/>
      <c r="L96" s="84"/>
      <c r="M96" s="84"/>
    </row>
    <row r="97" spans="1:6" ht="11.25">
      <c r="A97" s="80"/>
      <c r="B97" s="15"/>
      <c r="C97" s="15" t="s">
        <v>1054</v>
      </c>
      <c r="D97" s="104">
        <v>38392.897465277776</v>
      </c>
      <c r="E97" s="84">
        <v>4903505.255703621</v>
      </c>
      <c r="F97" s="95">
        <v>3.3127947989191826</v>
      </c>
    </row>
    <row r="98" spans="1:13" ht="11.25">
      <c r="A98" s="80"/>
      <c r="B98" s="15"/>
      <c r="C98" s="15" t="s">
        <v>1227</v>
      </c>
      <c r="D98" s="104">
        <v>38392.905069444445</v>
      </c>
      <c r="E98" s="84">
        <v>4312919.600169871</v>
      </c>
      <c r="F98" s="95">
        <v>7.801095886060909</v>
      </c>
      <c r="L98" s="84"/>
      <c r="M98" s="84"/>
    </row>
    <row r="99" spans="1:12" ht="11.25">
      <c r="A99" s="80"/>
      <c r="B99" s="15"/>
      <c r="C99" s="15" t="s">
        <v>548</v>
      </c>
      <c r="D99" s="104">
        <v>38392.91268518518</v>
      </c>
      <c r="E99" s="177">
        <v>2178245.5175696076</v>
      </c>
      <c r="F99" s="176">
        <v>16.315260939081778</v>
      </c>
      <c r="L99" s="84"/>
    </row>
    <row r="100" spans="1:13" ht="11.25">
      <c r="A100" s="80"/>
      <c r="B100" s="15"/>
      <c r="C100" s="15" t="s">
        <v>362</v>
      </c>
      <c r="D100" s="104">
        <v>38392.920266203706</v>
      </c>
      <c r="E100" s="84">
        <v>2419128.037394062</v>
      </c>
      <c r="F100" s="95">
        <v>1.8692230698624421</v>
      </c>
      <c r="L100" s="84"/>
      <c r="M100" s="76"/>
    </row>
    <row r="101" spans="1:6" ht="11.25">
      <c r="A101" s="80"/>
      <c r="B101" s="15"/>
      <c r="C101" s="15" t="s">
        <v>1286</v>
      </c>
      <c r="D101" s="104">
        <v>38392.9278587963</v>
      </c>
      <c r="E101" s="84">
        <v>4767815.182989877</v>
      </c>
      <c r="F101" s="95">
        <v>1.9285017838451888</v>
      </c>
    </row>
    <row r="102" spans="1:13" ht="11.25">
      <c r="A102" s="80"/>
      <c r="B102" s="15"/>
      <c r="C102" s="15" t="s">
        <v>1226</v>
      </c>
      <c r="D102" s="104">
        <v>38392.93547453704</v>
      </c>
      <c r="E102" s="84">
        <v>5004104.2539250115</v>
      </c>
      <c r="F102" s="95">
        <v>1.1455995151616234</v>
      </c>
      <c r="J102" s="78"/>
      <c r="K102" s="78"/>
      <c r="L102" s="79"/>
      <c r="M102" s="79"/>
    </row>
    <row r="103" spans="1:13" ht="11.25">
      <c r="A103" s="80"/>
      <c r="B103" s="15"/>
      <c r="C103" s="15" t="s">
        <v>241</v>
      </c>
      <c r="D103" s="104">
        <v>38392.943090277775</v>
      </c>
      <c r="E103" s="15">
        <v>2587408.831686368</v>
      </c>
      <c r="F103" s="96">
        <v>0.44680227491518015</v>
      </c>
      <c r="J103" s="83"/>
      <c r="K103" s="81"/>
      <c r="L103" s="84"/>
      <c r="M103" s="84"/>
    </row>
    <row r="104" spans="1:13" ht="11.25">
      <c r="A104" s="80"/>
      <c r="B104" s="15"/>
      <c r="C104" s="15" t="s">
        <v>1224</v>
      </c>
      <c r="D104" s="104">
        <v>38392.95068287037</v>
      </c>
      <c r="E104" s="15">
        <v>3344228.8858839553</v>
      </c>
      <c r="F104" s="96">
        <v>1.243612472581098</v>
      </c>
      <c r="J104" s="83"/>
      <c r="K104" s="81"/>
      <c r="L104" s="84"/>
      <c r="M104" s="84"/>
    </row>
    <row r="105" spans="1:13" ht="11.25">
      <c r="A105" s="80"/>
      <c r="B105" s="15"/>
      <c r="C105" s="15" t="s">
        <v>308</v>
      </c>
      <c r="D105" s="104">
        <v>38392.958287037036</v>
      </c>
      <c r="E105" s="15">
        <v>2843991.4479807727</v>
      </c>
      <c r="F105" s="96">
        <v>1.97382545046794</v>
      </c>
      <c r="J105" s="83"/>
      <c r="K105" s="81"/>
      <c r="L105" s="84"/>
      <c r="M105" s="84"/>
    </row>
    <row r="106" spans="1:13" ht="11.25">
      <c r="A106" s="80"/>
      <c r="B106" s="15"/>
      <c r="C106" s="15" t="s">
        <v>692</v>
      </c>
      <c r="D106" s="104">
        <v>38392.965891203705</v>
      </c>
      <c r="E106" s="15">
        <v>2148714.801759612</v>
      </c>
      <c r="F106" s="96">
        <v>2.147517206948013</v>
      </c>
      <c r="J106" s="83"/>
      <c r="K106" s="81"/>
      <c r="L106" s="84"/>
      <c r="M106" s="84"/>
    </row>
    <row r="107" spans="1:13" ht="11.25">
      <c r="A107" s="80"/>
      <c r="B107" s="15"/>
      <c r="C107" s="15" t="s">
        <v>1117</v>
      </c>
      <c r="D107" s="104">
        <v>38392.9734837963</v>
      </c>
      <c r="E107" s="15">
        <v>5066226.23998961</v>
      </c>
      <c r="F107" s="96">
        <v>0.7943608238308199</v>
      </c>
      <c r="J107" s="83"/>
      <c r="K107" s="81"/>
      <c r="L107" s="84"/>
      <c r="M107" s="84"/>
    </row>
    <row r="108" spans="1:13" ht="11.25">
      <c r="A108" s="80"/>
      <c r="B108" s="15"/>
      <c r="C108" s="15" t="s">
        <v>1225</v>
      </c>
      <c r="D108" s="104">
        <v>38392.981099537035</v>
      </c>
      <c r="E108" s="15">
        <v>2730073.0808535884</v>
      </c>
      <c r="F108" s="96">
        <v>1.7632688917725878</v>
      </c>
      <c r="J108" s="83"/>
      <c r="K108" s="81"/>
      <c r="L108" s="84"/>
      <c r="M108" s="84"/>
    </row>
    <row r="109" spans="1:13" ht="11.25">
      <c r="A109" s="80"/>
      <c r="B109" s="15"/>
      <c r="C109" s="15" t="s">
        <v>1149</v>
      </c>
      <c r="D109" s="104">
        <v>38392.98869212963</v>
      </c>
      <c r="E109" s="171">
        <v>9068.55477228442</v>
      </c>
      <c r="F109" s="179">
        <v>5.155466598775172</v>
      </c>
      <c r="J109" s="83"/>
      <c r="K109" s="81"/>
      <c r="L109" s="84"/>
      <c r="M109" s="84"/>
    </row>
    <row r="110" spans="1:13" ht="11.25">
      <c r="A110" s="80"/>
      <c r="B110" s="15"/>
      <c r="C110" s="15" t="s">
        <v>27</v>
      </c>
      <c r="D110" s="104">
        <v>38393.02825231481</v>
      </c>
      <c r="E110" s="15">
        <v>3417108.1733681057</v>
      </c>
      <c r="F110" s="96">
        <v>0.9861874139193274</v>
      </c>
      <c r="J110" s="83"/>
      <c r="K110" s="81"/>
      <c r="L110" s="84"/>
      <c r="M110" s="84"/>
    </row>
    <row r="111" spans="1:13" ht="11.25">
      <c r="A111" s="80"/>
      <c r="B111" s="15"/>
      <c r="C111" s="15" t="s">
        <v>1287</v>
      </c>
      <c r="D111" s="104">
        <v>38393.00387731481</v>
      </c>
      <c r="E111" s="15">
        <v>4803505.10558986</v>
      </c>
      <c r="F111" s="96">
        <v>1.7827924444192198</v>
      </c>
      <c r="J111" s="83"/>
      <c r="K111" s="81"/>
      <c r="L111" s="84"/>
      <c r="M111" s="84"/>
    </row>
    <row r="112" spans="1:13" ht="11.25">
      <c r="A112" s="80"/>
      <c r="B112" s="15"/>
      <c r="C112" s="15" t="s">
        <v>1116</v>
      </c>
      <c r="D112" s="104">
        <v>38393.01148148148</v>
      </c>
      <c r="E112" s="15">
        <v>4992627.864921235</v>
      </c>
      <c r="F112" s="96">
        <v>1.998731401600908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1167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1168</v>
      </c>
      <c r="D119" s="104" t="s">
        <v>1169</v>
      </c>
      <c r="E119" s="15" t="s">
        <v>1170</v>
      </c>
      <c r="F119" s="96" t="s">
        <v>1178</v>
      </c>
      <c r="J119" s="83"/>
      <c r="K119" s="81"/>
      <c r="L119" s="84"/>
      <c r="M119" s="84"/>
    </row>
    <row r="120" spans="1:13" ht="11.25">
      <c r="A120" s="80" t="s">
        <v>1049</v>
      </c>
      <c r="B120" s="15"/>
      <c r="C120" s="15" t="s">
        <v>1174</v>
      </c>
      <c r="D120" s="104">
        <v>38392.77922453704</v>
      </c>
      <c r="E120" s="15">
        <v>27498.359557162017</v>
      </c>
      <c r="F120" s="96">
        <v>2.1997613518124646</v>
      </c>
      <c r="J120" s="83"/>
      <c r="K120" s="81"/>
      <c r="L120" s="84"/>
      <c r="M120" s="84"/>
    </row>
    <row r="121" spans="1:13" ht="11.25">
      <c r="A121" s="80"/>
      <c r="B121" s="15"/>
      <c r="C121" s="15" t="s">
        <v>1253</v>
      </c>
      <c r="D121" s="104">
        <v>38392.786840277775</v>
      </c>
      <c r="E121" s="171">
        <v>126.29759295134374</v>
      </c>
      <c r="F121" s="179">
        <v>48.70700968852304</v>
      </c>
      <c r="J121" s="83"/>
      <c r="K121" s="81"/>
      <c r="L121" s="84"/>
      <c r="M121" s="84"/>
    </row>
    <row r="122" spans="1:13" ht="11.25">
      <c r="A122" s="80"/>
      <c r="B122" s="15"/>
      <c r="C122" s="15" t="s">
        <v>1254</v>
      </c>
      <c r="D122" s="104">
        <v>38392.79446759259</v>
      </c>
      <c r="E122" s="171">
        <v>1218.3949810948634</v>
      </c>
      <c r="F122" s="179">
        <v>5.178331328506361</v>
      </c>
      <c r="J122" s="83"/>
      <c r="K122" s="81"/>
      <c r="L122" s="84"/>
      <c r="M122" s="84"/>
    </row>
    <row r="123" spans="1:13" ht="11.25">
      <c r="A123" s="80"/>
      <c r="B123" s="15"/>
      <c r="C123" s="15" t="s">
        <v>1213</v>
      </c>
      <c r="D123" s="104">
        <v>38392.802083333336</v>
      </c>
      <c r="E123" s="15">
        <v>27526.640019223396</v>
      </c>
      <c r="F123" s="96">
        <v>1.5234036562438698</v>
      </c>
      <c r="J123" s="83"/>
      <c r="K123" s="81"/>
      <c r="L123" s="84"/>
      <c r="M123" s="84"/>
    </row>
    <row r="124" spans="1:13" ht="11.25">
      <c r="A124" s="80"/>
      <c r="B124" s="15"/>
      <c r="C124" s="15" t="s">
        <v>1246</v>
      </c>
      <c r="D124" s="104">
        <v>38392.80967592593</v>
      </c>
      <c r="E124" s="177">
        <v>386.4225997363073</v>
      </c>
      <c r="F124" s="176">
        <v>32.28531307101644</v>
      </c>
      <c r="J124" s="83"/>
      <c r="K124" s="81"/>
      <c r="L124" s="84"/>
      <c r="M124" s="84"/>
    </row>
    <row r="125" spans="1:13" ht="11.25">
      <c r="A125" s="80"/>
      <c r="B125" s="15"/>
      <c r="C125" s="15" t="s">
        <v>1002</v>
      </c>
      <c r="D125" s="104">
        <v>38392.81728009259</v>
      </c>
      <c r="E125" s="177">
        <v>798.7260175858601</v>
      </c>
      <c r="F125" s="176">
        <v>17.10201510444116</v>
      </c>
      <c r="J125" s="83"/>
      <c r="K125" s="81"/>
      <c r="L125" s="84"/>
      <c r="M125" s="84"/>
    </row>
    <row r="126" spans="1:13" ht="11.25">
      <c r="A126" s="80"/>
      <c r="B126" s="15"/>
      <c r="C126" s="15" t="s">
        <v>1210</v>
      </c>
      <c r="D126" s="104">
        <v>38392.824907407405</v>
      </c>
      <c r="E126" s="84">
        <v>27073.17575065574</v>
      </c>
      <c r="F126" s="95">
        <v>0.22841093814426094</v>
      </c>
      <c r="J126" s="83"/>
      <c r="K126" s="81"/>
      <c r="L126" s="84"/>
      <c r="M126" s="84"/>
    </row>
    <row r="127" spans="1:13" ht="11.25">
      <c r="A127" s="80"/>
      <c r="B127" s="15"/>
      <c r="C127" s="15" t="s">
        <v>846</v>
      </c>
      <c r="D127" s="104">
        <v>38392.83251157407</v>
      </c>
      <c r="E127" s="177">
        <v>1186.5329662098409</v>
      </c>
      <c r="F127" s="176">
        <v>6.252150858887337</v>
      </c>
      <c r="J127" s="83"/>
      <c r="K127" s="81"/>
      <c r="L127" s="84"/>
      <c r="M127" s="84"/>
    </row>
    <row r="128" spans="1:13" ht="11.25">
      <c r="A128" s="80"/>
      <c r="B128" s="15"/>
      <c r="C128" s="15" t="s">
        <v>880</v>
      </c>
      <c r="D128" s="104">
        <v>38392.84012731481</v>
      </c>
      <c r="E128" s="84">
        <v>992.9428350744558</v>
      </c>
      <c r="F128" s="95">
        <v>4.101413434612059</v>
      </c>
      <c r="L128" s="84"/>
      <c r="M128" s="76"/>
    </row>
    <row r="129" spans="1:6" ht="11.25">
      <c r="A129" s="80"/>
      <c r="B129" s="15"/>
      <c r="C129" s="15" t="s">
        <v>692</v>
      </c>
      <c r="D129" s="104">
        <v>38392.84773148148</v>
      </c>
      <c r="E129" s="84">
        <v>1343.1316941757314</v>
      </c>
      <c r="F129" s="95">
        <v>1.7374003448419426</v>
      </c>
    </row>
    <row r="130" spans="1:13" ht="11.25">
      <c r="A130" s="80"/>
      <c r="B130" s="15"/>
      <c r="C130" s="15" t="s">
        <v>1214</v>
      </c>
      <c r="D130" s="104">
        <v>38392.85533564815</v>
      </c>
      <c r="E130" s="84">
        <v>73750.89411417759</v>
      </c>
      <c r="F130" s="95">
        <v>0.7741374717050142</v>
      </c>
      <c r="J130" s="78"/>
      <c r="K130" s="78"/>
      <c r="L130" s="79"/>
      <c r="M130" s="79"/>
    </row>
    <row r="131" spans="1:13" ht="11.25">
      <c r="A131" s="80"/>
      <c r="B131" s="15"/>
      <c r="C131" s="15" t="s">
        <v>1247</v>
      </c>
      <c r="D131" s="104">
        <v>38392.86293981481</v>
      </c>
      <c r="E131" s="84">
        <v>27999.665040492528</v>
      </c>
      <c r="F131" s="95">
        <v>3.2742459411102245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1212</v>
      </c>
      <c r="D132" s="104">
        <v>38392.87054398148</v>
      </c>
      <c r="E132" s="177">
        <v>245.60295704624394</v>
      </c>
      <c r="F132" s="176">
        <v>33.40221491871232</v>
      </c>
      <c r="J132" s="83"/>
      <c r="K132" s="81"/>
      <c r="L132" s="84"/>
      <c r="M132" s="84"/>
    </row>
    <row r="133" spans="1:13" ht="11.25">
      <c r="A133" s="80"/>
      <c r="B133" s="15"/>
      <c r="C133" s="15" t="s">
        <v>602</v>
      </c>
      <c r="D133" s="104">
        <v>38392.87815972222</v>
      </c>
      <c r="E133" s="84">
        <v>1808.63380727411</v>
      </c>
      <c r="F133" s="95">
        <v>2.8787318342999804</v>
      </c>
      <c r="J133" s="83"/>
      <c r="K133" s="81"/>
      <c r="L133" s="84"/>
      <c r="M133" s="84"/>
    </row>
    <row r="134" spans="1:13" ht="11.25">
      <c r="A134" s="80"/>
      <c r="B134" s="15"/>
      <c r="C134" s="15" t="s">
        <v>636</v>
      </c>
      <c r="D134" s="104">
        <v>38392.88576388889</v>
      </c>
      <c r="E134" s="84">
        <v>966.0088966407731</v>
      </c>
      <c r="F134" s="95">
        <v>2.525550389289898</v>
      </c>
      <c r="J134" s="83"/>
      <c r="K134" s="81"/>
      <c r="L134" s="84"/>
      <c r="M134" s="84"/>
    </row>
    <row r="135" spans="1:13" ht="11.25">
      <c r="A135" s="80"/>
      <c r="B135" s="15"/>
      <c r="C135" s="15" t="s">
        <v>670</v>
      </c>
      <c r="D135" s="104">
        <v>38392.89336805556</v>
      </c>
      <c r="E135" s="177">
        <v>757.9993325209927</v>
      </c>
      <c r="F135" s="176">
        <v>16.768841957093255</v>
      </c>
      <c r="J135" s="83"/>
      <c r="K135" s="81"/>
      <c r="L135" s="84"/>
      <c r="M135" s="84"/>
    </row>
    <row r="136" spans="1:13" ht="11.25">
      <c r="A136" s="80"/>
      <c r="B136" s="15"/>
      <c r="C136" s="15" t="s">
        <v>1054</v>
      </c>
      <c r="D136" s="104">
        <v>38392.900983796295</v>
      </c>
      <c r="E136" s="84">
        <v>26702.22781782216</v>
      </c>
      <c r="F136" s="95">
        <v>2.2941597528754003</v>
      </c>
      <c r="J136" s="83"/>
      <c r="K136" s="81"/>
      <c r="L136" s="84"/>
      <c r="M136" s="84"/>
    </row>
    <row r="137" spans="1:13" ht="11.25">
      <c r="A137" s="80"/>
      <c r="B137" s="15"/>
      <c r="C137" s="15" t="s">
        <v>1227</v>
      </c>
      <c r="D137" s="104">
        <v>38392.908587962964</v>
      </c>
      <c r="E137" s="177">
        <v>1209.4022177422223</v>
      </c>
      <c r="F137" s="176">
        <v>12.500711061824688</v>
      </c>
      <c r="J137" s="83"/>
      <c r="K137" s="81"/>
      <c r="L137" s="84"/>
      <c r="M137" s="84"/>
    </row>
    <row r="138" spans="1:13" ht="11.25">
      <c r="A138" s="80"/>
      <c r="B138" s="15"/>
      <c r="C138" s="15" t="s">
        <v>548</v>
      </c>
      <c r="D138" s="104">
        <v>38392.916180555556</v>
      </c>
      <c r="E138" s="177">
        <v>889.7598363556967</v>
      </c>
      <c r="F138" s="176">
        <v>11.412039818519128</v>
      </c>
      <c r="J138" s="83"/>
      <c r="K138" s="81"/>
      <c r="L138" s="84"/>
      <c r="M138" s="84"/>
    </row>
    <row r="139" spans="1:13" ht="11.25">
      <c r="A139" s="80"/>
      <c r="B139" s="15"/>
      <c r="C139" s="15" t="s">
        <v>362</v>
      </c>
      <c r="D139" s="104">
        <v>38392.923784722225</v>
      </c>
      <c r="E139" s="177">
        <v>1286.855252571545</v>
      </c>
      <c r="F139" s="176">
        <v>9.20621376939224</v>
      </c>
      <c r="J139" s="83"/>
      <c r="K139" s="81"/>
      <c r="L139" s="84"/>
      <c r="M139" s="84"/>
    </row>
    <row r="140" spans="1:13" ht="11.25">
      <c r="A140" s="80"/>
      <c r="B140" s="15"/>
      <c r="C140" s="15" t="s">
        <v>1286</v>
      </c>
      <c r="D140" s="104">
        <v>38392.93137731482</v>
      </c>
      <c r="E140" s="84">
        <v>26776.071326194797</v>
      </c>
      <c r="F140" s="95">
        <v>4.004893146641222</v>
      </c>
      <c r="J140" s="83"/>
      <c r="K140" s="81"/>
      <c r="L140" s="84"/>
      <c r="M140" s="84"/>
    </row>
    <row r="141" spans="1:13" ht="11.25">
      <c r="A141" s="80"/>
      <c r="B141" s="15"/>
      <c r="C141" s="15" t="s">
        <v>1226</v>
      </c>
      <c r="D141" s="104">
        <v>38392.938993055555</v>
      </c>
      <c r="E141" s="84">
        <v>28287.37347440794</v>
      </c>
      <c r="F141" s="95">
        <v>3.379634194479167</v>
      </c>
      <c r="J141" s="83"/>
      <c r="K141" s="81"/>
      <c r="L141" s="84"/>
      <c r="M141" s="84"/>
    </row>
    <row r="142" spans="1:13" ht="11.25">
      <c r="A142" s="80"/>
      <c r="B142" s="15"/>
      <c r="C142" s="15" t="s">
        <v>241</v>
      </c>
      <c r="D142" s="104">
        <v>38392.946597222224</v>
      </c>
      <c r="E142" s="84">
        <v>1682.6605758884803</v>
      </c>
      <c r="F142" s="95">
        <v>2.5341208029278826</v>
      </c>
      <c r="J142" s="83"/>
      <c r="K142" s="81"/>
      <c r="L142" s="84"/>
      <c r="M142" s="84"/>
    </row>
    <row r="143" spans="1:13" ht="11.25">
      <c r="A143" s="80"/>
      <c r="B143" s="15"/>
      <c r="C143" s="15" t="s">
        <v>1224</v>
      </c>
      <c r="D143" s="104">
        <v>38392.954201388886</v>
      </c>
      <c r="E143" s="177">
        <v>247.64198724079756</v>
      </c>
      <c r="F143" s="176">
        <v>13.138545952398834</v>
      </c>
      <c r="J143" s="83"/>
      <c r="K143" s="81"/>
      <c r="L143" s="84"/>
      <c r="M143" s="84"/>
    </row>
    <row r="144" spans="1:13" ht="11.25">
      <c r="A144" s="80"/>
      <c r="B144" s="15"/>
      <c r="C144" s="15" t="s">
        <v>308</v>
      </c>
      <c r="D144" s="104">
        <v>38392.96179398148</v>
      </c>
      <c r="E144" s="177">
        <v>977.750988060292</v>
      </c>
      <c r="F144" s="176">
        <v>7.025450613228432</v>
      </c>
      <c r="J144" s="83"/>
      <c r="K144" s="81"/>
      <c r="L144" s="84"/>
      <c r="M144" s="84"/>
    </row>
    <row r="145" spans="1:13" ht="11.25">
      <c r="A145" s="80"/>
      <c r="B145" s="15"/>
      <c r="C145" s="15" t="s">
        <v>692</v>
      </c>
      <c r="D145" s="104">
        <v>38392.96939814815</v>
      </c>
      <c r="E145" s="177">
        <v>1382.3692505873103</v>
      </c>
      <c r="F145" s="176">
        <v>7.59251587647094</v>
      </c>
      <c r="J145" s="83"/>
      <c r="K145" s="81"/>
      <c r="L145" s="84"/>
      <c r="M145" s="84"/>
    </row>
    <row r="146" spans="1:13" ht="11.25">
      <c r="A146" s="80"/>
      <c r="B146" s="15"/>
      <c r="C146" s="15" t="s">
        <v>1117</v>
      </c>
      <c r="D146" s="104">
        <v>38392.977002314816</v>
      </c>
      <c r="E146" s="84">
        <v>27975.694821559027</v>
      </c>
      <c r="F146" s="95">
        <v>2.5675175103199313</v>
      </c>
      <c r="J146" s="83"/>
      <c r="K146" s="81"/>
      <c r="L146" s="84"/>
      <c r="M146" s="84"/>
    </row>
    <row r="147" spans="1:13" ht="11.25">
      <c r="A147" s="80"/>
      <c r="B147" s="15"/>
      <c r="C147" s="15" t="s">
        <v>1225</v>
      </c>
      <c r="D147" s="104">
        <v>38392.984606481485</v>
      </c>
      <c r="E147" s="84">
        <v>75541.1700264541</v>
      </c>
      <c r="F147" s="95">
        <v>0.18637810892555678</v>
      </c>
      <c r="J147" s="83"/>
      <c r="K147" s="81"/>
      <c r="L147" s="84"/>
      <c r="M147" s="84"/>
    </row>
    <row r="148" spans="1:13" ht="11.25">
      <c r="A148" s="80"/>
      <c r="B148" s="15"/>
      <c r="C148" s="15" t="s">
        <v>1149</v>
      </c>
      <c r="D148" s="104">
        <v>38392.9921875</v>
      </c>
      <c r="E148" s="84">
        <v>-15.934659685262638</v>
      </c>
      <c r="F148" s="95"/>
      <c r="J148" s="83"/>
      <c r="K148" s="81"/>
      <c r="L148" s="84"/>
      <c r="M148" s="84"/>
    </row>
    <row r="149" spans="1:13" ht="11.25">
      <c r="A149" s="80"/>
      <c r="B149" s="15"/>
      <c r="C149" s="15" t="s">
        <v>27</v>
      </c>
      <c r="D149" s="104">
        <v>38393.03175925926</v>
      </c>
      <c r="E149" s="84">
        <v>165.92008030486056</v>
      </c>
      <c r="F149" s="95">
        <v>39.49766008347596</v>
      </c>
      <c r="J149" s="83"/>
      <c r="K149" s="81"/>
      <c r="L149" s="84"/>
      <c r="M149" s="84"/>
    </row>
    <row r="150" spans="1:13" ht="11.25">
      <c r="A150" s="80"/>
      <c r="B150" s="15"/>
      <c r="C150" s="15" t="s">
        <v>1287</v>
      </c>
      <c r="D150" s="104">
        <v>38393.00739583333</v>
      </c>
      <c r="E150" s="84">
        <v>26731.593628104547</v>
      </c>
      <c r="F150" s="95">
        <v>0.8912866883506331</v>
      </c>
      <c r="J150" s="83"/>
      <c r="K150" s="81"/>
      <c r="L150" s="84"/>
      <c r="M150" s="84"/>
    </row>
    <row r="151" spans="1:13" ht="11.25">
      <c r="A151" s="80"/>
      <c r="B151" s="15"/>
      <c r="C151" s="15" t="s">
        <v>1116</v>
      </c>
      <c r="D151" s="104">
        <v>38393.015</v>
      </c>
      <c r="E151" s="84">
        <v>27663.869265204183</v>
      </c>
      <c r="F151" s="95">
        <v>1.9838090865858877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1167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1168</v>
      </c>
      <c r="D158" s="105" t="s">
        <v>1169</v>
      </c>
      <c r="E158" s="84" t="s">
        <v>1170</v>
      </c>
      <c r="F158" s="95" t="s">
        <v>1178</v>
      </c>
      <c r="J158" s="83"/>
      <c r="K158" s="81"/>
      <c r="L158" s="84"/>
      <c r="M158" s="84"/>
    </row>
    <row r="159" spans="1:6" ht="11.25">
      <c r="A159" s="80" t="s">
        <v>1183</v>
      </c>
      <c r="B159" s="15"/>
      <c r="C159" s="15" t="s">
        <v>1174</v>
      </c>
      <c r="D159" s="105">
        <v>38392.77638888889</v>
      </c>
      <c r="E159" s="84">
        <v>853009.1465994869</v>
      </c>
      <c r="F159" s="95">
        <v>1.4639316468218673</v>
      </c>
    </row>
    <row r="160" spans="1:13" ht="11.25">
      <c r="A160" s="80"/>
      <c r="B160" s="15"/>
      <c r="C160" s="15" t="s">
        <v>1253</v>
      </c>
      <c r="D160" s="105">
        <v>38392.7840162037</v>
      </c>
      <c r="E160" s="84">
        <v>1158.1869512005414</v>
      </c>
      <c r="F160" s="95">
        <v>2.280036470187395</v>
      </c>
      <c r="L160" s="84"/>
      <c r="M160" s="84"/>
    </row>
    <row r="161" spans="1:12" ht="11.25">
      <c r="A161" s="80"/>
      <c r="B161" s="15"/>
      <c r="C161" s="15" t="s">
        <v>1254</v>
      </c>
      <c r="D161" s="105">
        <v>38392.79163194444</v>
      </c>
      <c r="E161" s="84">
        <v>1094308.1228138385</v>
      </c>
      <c r="F161" s="95">
        <v>0.376236450226848</v>
      </c>
      <c r="L161" s="84"/>
    </row>
    <row r="162" spans="1:13" ht="11.25">
      <c r="A162" s="80"/>
      <c r="B162" s="15"/>
      <c r="C162" s="15" t="s">
        <v>1213</v>
      </c>
      <c r="D162" s="105">
        <v>38392.79924768519</v>
      </c>
      <c r="E162" s="84">
        <v>844320.5424272545</v>
      </c>
      <c r="F162" s="95">
        <v>0.09285901700535583</v>
      </c>
      <c r="L162" s="84"/>
      <c r="M162" s="76"/>
    </row>
    <row r="163" spans="1:6" ht="11.25">
      <c r="A163" s="80"/>
      <c r="B163" s="15"/>
      <c r="C163" s="15" t="s">
        <v>1246</v>
      </c>
      <c r="D163" s="105">
        <v>38392.80685185185</v>
      </c>
      <c r="E163" s="84">
        <v>5290208.265080436</v>
      </c>
      <c r="F163" s="95">
        <v>2.3525090953045718</v>
      </c>
    </row>
    <row r="164" spans="1:13" ht="11.25">
      <c r="A164" s="80"/>
      <c r="B164" s="15"/>
      <c r="C164" s="15" t="s">
        <v>1002</v>
      </c>
      <c r="D164" s="105">
        <v>38392.81444444445</v>
      </c>
      <c r="E164" s="84">
        <v>1021505.5005047392</v>
      </c>
      <c r="F164" s="95">
        <v>2.5944936616335257</v>
      </c>
      <c r="J164" s="78"/>
      <c r="K164" s="78"/>
      <c r="L164" s="79"/>
      <c r="M164" s="79"/>
    </row>
    <row r="165" spans="1:13" ht="11.25">
      <c r="A165" s="80"/>
      <c r="B165" s="15"/>
      <c r="C165" s="15" t="s">
        <v>1210</v>
      </c>
      <c r="D165" s="105">
        <v>38392.822060185186</v>
      </c>
      <c r="E165" s="84">
        <v>856404.3860344521</v>
      </c>
      <c r="F165" s="95">
        <v>1.2276639486413936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846</v>
      </c>
      <c r="D166" s="105">
        <v>38392.829675925925</v>
      </c>
      <c r="E166" s="84">
        <v>1151295.0070711987</v>
      </c>
      <c r="F166" s="95">
        <v>1.6245139564901947</v>
      </c>
      <c r="J166" s="83"/>
      <c r="K166" s="81"/>
      <c r="L166" s="84"/>
      <c r="M166" s="84"/>
    </row>
    <row r="167" spans="1:13" ht="11.25">
      <c r="A167" s="80"/>
      <c r="B167" s="15"/>
      <c r="C167" s="15" t="s">
        <v>880</v>
      </c>
      <c r="D167" s="105">
        <v>38392.83729166666</v>
      </c>
      <c r="E167" s="84">
        <v>1105477.5321148245</v>
      </c>
      <c r="F167" s="95">
        <v>1.666236695042231</v>
      </c>
      <c r="J167" s="83"/>
      <c r="K167" s="81"/>
      <c r="L167" s="84"/>
      <c r="M167" s="84"/>
    </row>
    <row r="168" spans="1:13" ht="11.25">
      <c r="A168" s="80"/>
      <c r="B168" s="15"/>
      <c r="C168" s="15" t="s">
        <v>692</v>
      </c>
      <c r="D168" s="105">
        <v>38392.84489583333</v>
      </c>
      <c r="E168" s="84">
        <v>961407.9507207555</v>
      </c>
      <c r="F168" s="95">
        <v>1.3484852164673473</v>
      </c>
      <c r="J168" s="83"/>
      <c r="K168" s="81"/>
      <c r="L168" s="84"/>
      <c r="M168" s="84"/>
    </row>
    <row r="169" spans="1:13" ht="11.25">
      <c r="A169" s="80"/>
      <c r="B169" s="15"/>
      <c r="C169" s="15" t="s">
        <v>1214</v>
      </c>
      <c r="D169" s="105">
        <v>38392.85251157408</v>
      </c>
      <c r="E169" s="84">
        <v>434818.18636460067</v>
      </c>
      <c r="F169" s="95">
        <v>2.5757065753988053</v>
      </c>
      <c r="J169" s="83"/>
      <c r="K169" s="81"/>
      <c r="L169" s="84"/>
      <c r="M169" s="84"/>
    </row>
    <row r="170" spans="1:13" ht="11.25">
      <c r="A170" s="80"/>
      <c r="B170" s="15"/>
      <c r="C170" s="15" t="s">
        <v>1247</v>
      </c>
      <c r="D170" s="105">
        <v>38392.86011574074</v>
      </c>
      <c r="E170" s="84">
        <v>822363.7850306903</v>
      </c>
      <c r="F170" s="95">
        <v>0.5678456814514727</v>
      </c>
      <c r="J170" s="83"/>
      <c r="K170" s="81"/>
      <c r="L170" s="84"/>
      <c r="M170" s="84"/>
    </row>
    <row r="171" spans="1:13" ht="11.25">
      <c r="A171" s="80"/>
      <c r="B171" s="15"/>
      <c r="C171" s="15" t="s">
        <v>1212</v>
      </c>
      <c r="D171" s="105">
        <v>38392.86771990741</v>
      </c>
      <c r="E171" s="84">
        <v>5700634.710262116</v>
      </c>
      <c r="F171" s="95">
        <v>1.0941380833435652</v>
      </c>
      <c r="J171" s="83"/>
      <c r="K171" s="81"/>
      <c r="L171" s="84"/>
      <c r="M171" s="84"/>
    </row>
    <row r="172" spans="1:13" ht="11.25">
      <c r="A172" s="80"/>
      <c r="B172" s="15"/>
      <c r="C172" s="15" t="s">
        <v>602</v>
      </c>
      <c r="D172" s="105">
        <v>38392.87532407408</v>
      </c>
      <c r="E172" s="84">
        <v>1021363.5637352141</v>
      </c>
      <c r="F172" s="95">
        <v>4.051402837915996</v>
      </c>
      <c r="J172" s="83"/>
      <c r="K172" s="81"/>
      <c r="L172" s="84"/>
      <c r="M172" s="84"/>
    </row>
    <row r="173" spans="1:13" ht="11.25">
      <c r="A173" s="80"/>
      <c r="B173" s="15"/>
      <c r="C173" s="15" t="s">
        <v>636</v>
      </c>
      <c r="D173" s="105">
        <v>38392.882939814815</v>
      </c>
      <c r="E173" s="84">
        <v>1112060.65853414</v>
      </c>
      <c r="F173" s="95">
        <v>1.9476323143675132</v>
      </c>
      <c r="J173" s="83"/>
      <c r="K173" s="81"/>
      <c r="L173" s="84"/>
      <c r="M173" s="84"/>
    </row>
    <row r="174" spans="1:13" ht="11.25">
      <c r="A174" s="80"/>
      <c r="B174" s="15"/>
      <c r="C174" s="15" t="s">
        <v>670</v>
      </c>
      <c r="D174" s="105">
        <v>38392.89053240741</v>
      </c>
      <c r="E174" s="84">
        <v>1331424.7543038328</v>
      </c>
      <c r="F174" s="95">
        <v>1.548369659882006</v>
      </c>
      <c r="J174" s="83"/>
      <c r="K174" s="81"/>
      <c r="L174" s="84"/>
      <c r="M174" s="84"/>
    </row>
    <row r="175" spans="1:13" ht="11.25">
      <c r="A175" s="80"/>
      <c r="B175" s="15"/>
      <c r="C175" s="15" t="s">
        <v>1054</v>
      </c>
      <c r="D175" s="105">
        <v>38392.898148148146</v>
      </c>
      <c r="E175" s="84">
        <v>816788.3700353743</v>
      </c>
      <c r="F175" s="95">
        <v>2.4208145329295414</v>
      </c>
      <c r="J175" s="83"/>
      <c r="K175" s="81"/>
      <c r="L175" s="84"/>
      <c r="M175" s="84"/>
    </row>
    <row r="176" spans="1:13" ht="11.25">
      <c r="A176" s="80"/>
      <c r="B176" s="15"/>
      <c r="C176" s="15" t="s">
        <v>1227</v>
      </c>
      <c r="D176" s="105">
        <v>38392.905752314815</v>
      </c>
      <c r="E176" s="84">
        <v>1110299.2967530047</v>
      </c>
      <c r="F176" s="95">
        <v>1.3077023860778707</v>
      </c>
      <c r="J176" s="83"/>
      <c r="K176" s="81"/>
      <c r="L176" s="84"/>
      <c r="M176" s="84"/>
    </row>
    <row r="177" spans="1:13" ht="11.25">
      <c r="A177" s="80"/>
      <c r="B177" s="15"/>
      <c r="C177" s="15" t="s">
        <v>548</v>
      </c>
      <c r="D177" s="105">
        <v>38392.91336805555</v>
      </c>
      <c r="E177" s="84">
        <v>1105575.5753708351</v>
      </c>
      <c r="F177" s="95">
        <v>2.2881207903054825</v>
      </c>
      <c r="J177" s="83"/>
      <c r="K177" s="81"/>
      <c r="L177" s="84"/>
      <c r="M177" s="84"/>
    </row>
    <row r="178" spans="1:13" ht="11.25">
      <c r="A178" s="80"/>
      <c r="B178" s="15"/>
      <c r="C178" s="15" t="s">
        <v>362</v>
      </c>
      <c r="D178" s="105">
        <v>38392.920949074076</v>
      </c>
      <c r="E178" s="177">
        <v>1269423.823125419</v>
      </c>
      <c r="F178" s="176">
        <v>5.661714853309777</v>
      </c>
      <c r="J178" s="83"/>
      <c r="K178" s="81"/>
      <c r="L178" s="84"/>
      <c r="M178" s="84"/>
    </row>
    <row r="179" spans="1:13" ht="11.25">
      <c r="A179" s="80"/>
      <c r="B179" s="15"/>
      <c r="C179" s="15" t="s">
        <v>1286</v>
      </c>
      <c r="D179" s="105">
        <v>38392.92854166667</v>
      </c>
      <c r="E179" s="84">
        <v>814713.8594956439</v>
      </c>
      <c r="F179" s="95">
        <v>2.4438222031836894</v>
      </c>
      <c r="J179" s="83"/>
      <c r="K179" s="81"/>
      <c r="L179" s="84"/>
      <c r="M179" s="84"/>
    </row>
    <row r="180" spans="1:13" ht="11.25">
      <c r="A180" s="80"/>
      <c r="B180" s="15"/>
      <c r="C180" s="15" t="s">
        <v>1226</v>
      </c>
      <c r="D180" s="105">
        <v>38392.93615740741</v>
      </c>
      <c r="E180" s="84">
        <v>835070.7334619849</v>
      </c>
      <c r="F180" s="95">
        <v>0.6640211546670863</v>
      </c>
      <c r="J180" s="83"/>
      <c r="K180" s="81"/>
      <c r="L180" s="84"/>
      <c r="M180" s="84"/>
    </row>
    <row r="181" spans="1:13" ht="11.25">
      <c r="A181" s="80"/>
      <c r="B181" s="15"/>
      <c r="C181" s="15" t="s">
        <v>241</v>
      </c>
      <c r="D181" s="105">
        <v>38392.943761574075</v>
      </c>
      <c r="E181" s="84">
        <v>998895.8167033093</v>
      </c>
      <c r="F181" s="95">
        <v>1.2061701040376336</v>
      </c>
      <c r="J181" s="83"/>
      <c r="K181" s="81"/>
      <c r="L181" s="84"/>
      <c r="M181" s="84"/>
    </row>
    <row r="182" spans="1:13" ht="11.25">
      <c r="A182" s="80"/>
      <c r="B182" s="15"/>
      <c r="C182" s="15" t="s">
        <v>1224</v>
      </c>
      <c r="D182" s="105">
        <v>38392.951365740744</v>
      </c>
      <c r="E182" s="84">
        <v>5301389.163430917</v>
      </c>
      <c r="F182" s="95">
        <v>2.165096233857466</v>
      </c>
      <c r="J182" s="83"/>
      <c r="K182" s="81"/>
      <c r="L182" s="84"/>
      <c r="M182" s="84"/>
    </row>
    <row r="183" spans="1:13" ht="11.25">
      <c r="A183" s="80"/>
      <c r="B183" s="15"/>
      <c r="C183" s="15" t="s">
        <v>308</v>
      </c>
      <c r="D183" s="105">
        <v>38392.958969907406</v>
      </c>
      <c r="E183" s="84">
        <v>1326531.3060952004</v>
      </c>
      <c r="F183" s="95">
        <v>2.4970092473853924</v>
      </c>
      <c r="J183" s="83"/>
      <c r="K183" s="81"/>
      <c r="L183" s="84"/>
      <c r="M183" s="84"/>
    </row>
    <row r="184" spans="1:13" ht="11.25">
      <c r="A184" s="80"/>
      <c r="B184" s="15"/>
      <c r="C184" s="15" t="s">
        <v>692</v>
      </c>
      <c r="D184" s="105">
        <v>38392.9665625</v>
      </c>
      <c r="E184" s="84">
        <v>930968.15438819</v>
      </c>
      <c r="F184" s="95">
        <v>1.2586273624389948</v>
      </c>
      <c r="J184" s="83"/>
      <c r="K184" s="81"/>
      <c r="L184" s="84"/>
      <c r="M184" s="84"/>
    </row>
    <row r="185" spans="1:13" ht="11.25">
      <c r="A185" s="80"/>
      <c r="B185" s="15"/>
      <c r="C185" s="15" t="s">
        <v>1117</v>
      </c>
      <c r="D185" s="105">
        <v>38392.97416666667</v>
      </c>
      <c r="E185" s="84">
        <v>827688.5960979281</v>
      </c>
      <c r="F185" s="95">
        <v>2.388654528898599</v>
      </c>
      <c r="J185" s="83"/>
      <c r="K185" s="81"/>
      <c r="L185" s="84"/>
      <c r="M185" s="84"/>
    </row>
    <row r="186" spans="1:13" ht="11.25">
      <c r="A186" s="80"/>
      <c r="B186" s="15"/>
      <c r="C186" s="74" t="s">
        <v>1225</v>
      </c>
      <c r="D186" s="105">
        <v>38392.981770833336</v>
      </c>
      <c r="E186" s="84">
        <v>439620.9972568091</v>
      </c>
      <c r="F186" s="95">
        <v>0.9669371828377603</v>
      </c>
      <c r="J186" s="83"/>
      <c r="K186" s="81"/>
      <c r="L186" s="84"/>
      <c r="M186" s="84"/>
    </row>
    <row r="187" spans="1:13" ht="11.25">
      <c r="A187" s="80"/>
      <c r="C187" s="74" t="s">
        <v>1149</v>
      </c>
      <c r="D187" s="105">
        <v>38392.989375</v>
      </c>
      <c r="E187" s="74">
        <v>1115.2737622038223</v>
      </c>
      <c r="F187" s="97">
        <v>4.264255980069682</v>
      </c>
      <c r="J187" s="83"/>
      <c r="K187" s="81"/>
      <c r="L187" s="84"/>
      <c r="M187" s="84"/>
    </row>
    <row r="188" spans="1:13" ht="11.25">
      <c r="A188" s="80"/>
      <c r="C188" s="74" t="s">
        <v>27</v>
      </c>
      <c r="D188" s="105">
        <v>38393.02892361111</v>
      </c>
      <c r="E188" s="74">
        <v>5690042.271378666</v>
      </c>
      <c r="F188" s="97">
        <v>2.4993587518329616</v>
      </c>
      <c r="J188" s="83"/>
      <c r="K188" s="81"/>
      <c r="L188" s="84"/>
      <c r="M188" s="84"/>
    </row>
    <row r="189" spans="1:13" ht="11.25">
      <c r="A189" s="80"/>
      <c r="C189" s="74" t="s">
        <v>1287</v>
      </c>
      <c r="D189" s="105">
        <v>38393.00456018518</v>
      </c>
      <c r="E189" s="74">
        <v>810628.268533343</v>
      </c>
      <c r="F189" s="97">
        <v>3.826766036561023</v>
      </c>
      <c r="J189" s="83"/>
      <c r="K189" s="81"/>
      <c r="L189" s="84"/>
      <c r="M189" s="84"/>
    </row>
    <row r="190" spans="1:13" ht="11.25">
      <c r="A190" s="80"/>
      <c r="C190" s="74" t="s">
        <v>1116</v>
      </c>
      <c r="D190" s="105">
        <v>38393.01215277778</v>
      </c>
      <c r="E190" s="74">
        <v>844066.63071769</v>
      </c>
      <c r="F190" s="97">
        <v>1.0979569342996158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1167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1168</v>
      </c>
      <c r="D197" s="105" t="s">
        <v>1169</v>
      </c>
      <c r="E197" s="74" t="s">
        <v>1170</v>
      </c>
      <c r="F197" s="97" t="s">
        <v>1178</v>
      </c>
    </row>
    <row r="198" spans="1:13" ht="11.25">
      <c r="A198" s="80" t="s">
        <v>1184</v>
      </c>
      <c r="C198" s="74" t="s">
        <v>1174</v>
      </c>
      <c r="D198" s="105">
        <v>38392.775046296294</v>
      </c>
      <c r="E198" s="74">
        <v>438920.68668063486</v>
      </c>
      <c r="F198" s="97">
        <v>3.347462485774618</v>
      </c>
      <c r="J198" s="78"/>
      <c r="K198" s="78"/>
      <c r="L198" s="79"/>
      <c r="M198" s="79"/>
    </row>
    <row r="199" spans="1:13" ht="11.25">
      <c r="A199" s="80"/>
      <c r="C199" s="74" t="s">
        <v>1253</v>
      </c>
      <c r="D199" s="105">
        <v>38392.78266203704</v>
      </c>
      <c r="E199" s="74">
        <v>7284.282064268986</v>
      </c>
      <c r="F199" s="97">
        <v>3.367765201577328</v>
      </c>
      <c r="H199" s="82"/>
      <c r="J199" s="83"/>
      <c r="K199" s="81"/>
      <c r="L199" s="84"/>
      <c r="M199" s="84"/>
    </row>
    <row r="200" spans="1:13" ht="11.25">
      <c r="A200" s="80"/>
      <c r="C200" s="74" t="s">
        <v>1254</v>
      </c>
      <c r="D200" s="105">
        <v>38392.79027777778</v>
      </c>
      <c r="E200" s="74">
        <v>454493.4625088399</v>
      </c>
      <c r="F200" s="97">
        <v>2.2468385441964025</v>
      </c>
      <c r="J200" s="83"/>
      <c r="K200" s="81"/>
      <c r="L200" s="84"/>
      <c r="M200" s="84"/>
    </row>
    <row r="201" spans="1:13" ht="11.25">
      <c r="A201" s="80"/>
      <c r="C201" s="74" t="s">
        <v>1213</v>
      </c>
      <c r="D201" s="105">
        <v>38392.79789351852</v>
      </c>
      <c r="E201" s="74">
        <v>450422.1583916346</v>
      </c>
      <c r="F201" s="97">
        <v>1.604531992841761</v>
      </c>
      <c r="J201" s="83"/>
      <c r="K201" s="81"/>
      <c r="L201" s="84"/>
      <c r="M201" s="84"/>
    </row>
    <row r="202" spans="1:13" ht="11.25">
      <c r="A202" s="80"/>
      <c r="C202" s="74" t="s">
        <v>1246</v>
      </c>
      <c r="D202" s="105">
        <v>38392.80550925926</v>
      </c>
      <c r="E202" s="74">
        <v>319995.41882069904</v>
      </c>
      <c r="F202" s="97">
        <v>2.608478916807052</v>
      </c>
      <c r="J202" s="83"/>
      <c r="K202" s="81"/>
      <c r="L202" s="84"/>
      <c r="M202" s="84"/>
    </row>
    <row r="203" spans="1:13" ht="11.25">
      <c r="A203" s="80"/>
      <c r="C203" s="74" t="s">
        <v>1002</v>
      </c>
      <c r="D203" s="105">
        <v>38392.813101851854</v>
      </c>
      <c r="E203" s="180">
        <v>317480.5494883855</v>
      </c>
      <c r="F203" s="181">
        <v>7.71075085340844</v>
      </c>
      <c r="J203" s="83"/>
      <c r="K203" s="81"/>
      <c r="L203" s="84"/>
      <c r="M203" s="84"/>
    </row>
    <row r="204" spans="1:13" ht="11.25">
      <c r="A204" s="80"/>
      <c r="C204" s="74" t="s">
        <v>1210</v>
      </c>
      <c r="D204" s="105">
        <v>38392.82071759259</v>
      </c>
      <c r="E204" s="180">
        <v>446428.28031079227</v>
      </c>
      <c r="F204" s="181">
        <v>5.005333618234514</v>
      </c>
      <c r="J204" s="83"/>
      <c r="K204" s="81"/>
      <c r="L204" s="84"/>
      <c r="M204" s="84"/>
    </row>
    <row r="205" spans="1:13" ht="11.25">
      <c r="A205" s="80"/>
      <c r="C205" s="74" t="s">
        <v>846</v>
      </c>
      <c r="D205" s="105">
        <v>38392.82832175926</v>
      </c>
      <c r="E205" s="74">
        <v>397895.55875412875</v>
      </c>
      <c r="F205" s="97">
        <v>1.8309896864170296</v>
      </c>
      <c r="J205" s="83"/>
      <c r="K205" s="81"/>
      <c r="L205" s="84"/>
      <c r="M205" s="84"/>
    </row>
    <row r="206" spans="1:13" ht="11.25">
      <c r="A206" s="80"/>
      <c r="C206" s="74" t="s">
        <v>880</v>
      </c>
      <c r="D206" s="105">
        <v>38392.83592592592</v>
      </c>
      <c r="E206" s="74">
        <v>360581.6145164147</v>
      </c>
      <c r="F206" s="97">
        <v>0.7917315674189979</v>
      </c>
      <c r="J206" s="83"/>
      <c r="K206" s="81"/>
      <c r="L206" s="84"/>
      <c r="M206" s="84"/>
    </row>
    <row r="207" spans="1:13" ht="11.25">
      <c r="A207" s="80"/>
      <c r="C207" s="74" t="s">
        <v>692</v>
      </c>
      <c r="D207" s="105">
        <v>38392.84355324074</v>
      </c>
      <c r="E207" s="74">
        <v>270463.60267146677</v>
      </c>
      <c r="F207" s="97">
        <v>3.0727240102939195</v>
      </c>
      <c r="J207" s="83"/>
      <c r="K207" s="81"/>
      <c r="L207" s="84"/>
      <c r="M207" s="84"/>
    </row>
    <row r="208" spans="1:13" ht="11.25">
      <c r="A208" s="80"/>
      <c r="C208" s="74" t="s">
        <v>1214</v>
      </c>
      <c r="D208" s="105">
        <v>38392.85115740741</v>
      </c>
      <c r="E208" s="74">
        <v>281020.22956593585</v>
      </c>
      <c r="F208" s="97">
        <v>3.003331353952251</v>
      </c>
      <c r="J208" s="83"/>
      <c r="K208" s="81"/>
      <c r="L208" s="84"/>
      <c r="M208" s="84"/>
    </row>
    <row r="209" spans="1:13" ht="11.25">
      <c r="A209" s="80"/>
      <c r="C209" s="74" t="s">
        <v>1247</v>
      </c>
      <c r="D209" s="105">
        <v>38392.858761574076</v>
      </c>
      <c r="E209" s="74">
        <v>449043.435533526</v>
      </c>
      <c r="F209" s="97">
        <v>2.963023619315913</v>
      </c>
      <c r="J209" s="83"/>
      <c r="K209" s="81"/>
      <c r="L209" s="84"/>
      <c r="M209" s="84"/>
    </row>
    <row r="210" spans="1:13" ht="11.25">
      <c r="A210" s="80"/>
      <c r="C210" s="74" t="s">
        <v>1212</v>
      </c>
      <c r="D210" s="105">
        <v>38392.86636574074</v>
      </c>
      <c r="E210" s="74">
        <v>311700.605966568</v>
      </c>
      <c r="F210" s="97">
        <v>1.017969183107358</v>
      </c>
      <c r="J210" s="83"/>
      <c r="K210" s="81"/>
      <c r="L210" s="84"/>
      <c r="M210" s="84"/>
    </row>
    <row r="211" spans="1:13" ht="11.25">
      <c r="A211" s="80"/>
      <c r="C211" s="74" t="s">
        <v>602</v>
      </c>
      <c r="D211" s="105">
        <v>38392.87398148148</v>
      </c>
      <c r="E211" s="74">
        <v>230618.66733574867</v>
      </c>
      <c r="F211" s="97">
        <v>1.5061490192398028</v>
      </c>
      <c r="J211" s="83"/>
      <c r="K211" s="81"/>
      <c r="L211" s="84"/>
      <c r="M211" s="84"/>
    </row>
    <row r="212" spans="1:13" ht="11.25">
      <c r="A212" s="80"/>
      <c r="C212" s="74" t="s">
        <v>636</v>
      </c>
      <c r="D212" s="105">
        <v>38392.881585648145</v>
      </c>
      <c r="E212" s="180">
        <v>357336.05459499115</v>
      </c>
      <c r="F212" s="181">
        <v>6.1959384877518975</v>
      </c>
      <c r="J212" s="83"/>
      <c r="K212" s="81"/>
      <c r="L212" s="84"/>
      <c r="M212" s="84"/>
    </row>
    <row r="213" spans="1:13" ht="11.25">
      <c r="A213" s="80"/>
      <c r="C213" s="74" t="s">
        <v>670</v>
      </c>
      <c r="D213" s="105">
        <v>38392.88917824074</v>
      </c>
      <c r="E213" s="74">
        <v>232354.19450426102</v>
      </c>
      <c r="F213" s="97">
        <v>3.174955871892808</v>
      </c>
      <c r="J213" s="83"/>
      <c r="K213" s="81"/>
      <c r="L213" s="84"/>
      <c r="M213" s="84"/>
    </row>
    <row r="214" spans="1:13" ht="11.25">
      <c r="A214" s="80"/>
      <c r="C214" s="74" t="s">
        <v>1054</v>
      </c>
      <c r="D214" s="105">
        <v>38392.89679398148</v>
      </c>
      <c r="E214" s="180">
        <v>421084.1633850733</v>
      </c>
      <c r="F214" s="181">
        <v>8.85081268551291</v>
      </c>
      <c r="J214" s="83"/>
      <c r="K214" s="81"/>
      <c r="L214" s="84"/>
      <c r="M214" s="84"/>
    </row>
    <row r="215" spans="1:13" ht="11.25">
      <c r="A215" s="80"/>
      <c r="C215" s="74" t="s">
        <v>1227</v>
      </c>
      <c r="D215" s="105">
        <v>38392.904398148145</v>
      </c>
      <c r="E215" s="74">
        <v>454818.66751543933</v>
      </c>
      <c r="F215" s="97">
        <v>1.055489642674551</v>
      </c>
      <c r="J215" s="83"/>
      <c r="K215" s="81"/>
      <c r="L215" s="84"/>
      <c r="M215" s="84"/>
    </row>
    <row r="216" spans="1:13" ht="11.25">
      <c r="A216" s="80"/>
      <c r="C216" s="74" t="s">
        <v>548</v>
      </c>
      <c r="D216" s="105">
        <v>38392.91201388889</v>
      </c>
      <c r="E216" s="74">
        <v>310051.9661324819</v>
      </c>
      <c r="F216" s="97">
        <v>4.0911276119864945</v>
      </c>
      <c r="J216" s="83"/>
      <c r="K216" s="81"/>
      <c r="L216" s="84"/>
      <c r="M216" s="84"/>
    </row>
    <row r="217" spans="1:13" ht="11.25">
      <c r="A217" s="80"/>
      <c r="C217" s="74" t="s">
        <v>362</v>
      </c>
      <c r="D217" s="105">
        <v>38392.919594907406</v>
      </c>
      <c r="E217" s="74">
        <v>295839.11583805084</v>
      </c>
      <c r="F217" s="97">
        <v>4.118974169943915</v>
      </c>
      <c r="J217" s="83"/>
      <c r="K217" s="81"/>
      <c r="L217" s="84"/>
      <c r="M217" s="84"/>
    </row>
    <row r="218" spans="1:13" ht="11.25">
      <c r="A218" s="80"/>
      <c r="C218" s="74" t="s">
        <v>1286</v>
      </c>
      <c r="D218" s="105">
        <v>38392.927199074074</v>
      </c>
      <c r="E218" s="74">
        <v>439546.192308113</v>
      </c>
      <c r="F218" s="97">
        <v>0.65830928831645</v>
      </c>
      <c r="J218" s="83"/>
      <c r="K218" s="81"/>
      <c r="L218" s="84"/>
      <c r="M218" s="84"/>
    </row>
    <row r="219" spans="1:13" ht="11.25">
      <c r="A219" s="80"/>
      <c r="C219" s="74" t="s">
        <v>1226</v>
      </c>
      <c r="D219" s="105">
        <v>38392.93480324074</v>
      </c>
      <c r="E219" s="74">
        <v>439795.67287921906</v>
      </c>
      <c r="F219" s="97">
        <v>0.4345342030803963</v>
      </c>
      <c r="J219" s="83"/>
      <c r="K219" s="81"/>
      <c r="L219" s="84"/>
      <c r="M219" s="84"/>
    </row>
    <row r="220" spans="1:13" ht="11.25">
      <c r="A220" s="80"/>
      <c r="C220" s="74" t="s">
        <v>241</v>
      </c>
      <c r="D220" s="105">
        <v>38392.94241898148</v>
      </c>
      <c r="E220" s="74">
        <v>332292.2985563253</v>
      </c>
      <c r="F220" s="97">
        <v>1.5219063353413715</v>
      </c>
      <c r="J220" s="83"/>
      <c r="K220" s="81"/>
      <c r="L220" s="84"/>
      <c r="M220" s="84"/>
    </row>
    <row r="221" spans="1:13" ht="11.25">
      <c r="A221" s="80"/>
      <c r="C221" s="74" t="s">
        <v>1224</v>
      </c>
      <c r="D221" s="105">
        <v>38392.950011574074</v>
      </c>
      <c r="E221" s="74">
        <v>320923.4045503959</v>
      </c>
      <c r="F221" s="97">
        <v>1.2823689837757968</v>
      </c>
      <c r="J221" s="83"/>
      <c r="K221" s="81"/>
      <c r="L221" s="84"/>
      <c r="M221" s="84"/>
    </row>
    <row r="222" spans="1:13" ht="11.25">
      <c r="A222" s="80"/>
      <c r="C222" s="74" t="s">
        <v>308</v>
      </c>
      <c r="D222" s="105">
        <v>38392.95761574074</v>
      </c>
      <c r="E222" s="74">
        <v>393677.3680911064</v>
      </c>
      <c r="F222" s="97">
        <v>2.194784568149503</v>
      </c>
      <c r="J222" s="83"/>
      <c r="K222" s="81"/>
      <c r="L222" s="84"/>
      <c r="M222" s="84"/>
    </row>
    <row r="223" spans="1:13" ht="11.25">
      <c r="A223" s="80"/>
      <c r="C223" s="74" t="s">
        <v>692</v>
      </c>
      <c r="D223" s="105">
        <v>38392.965219907404</v>
      </c>
      <c r="E223" s="74">
        <v>278557.3286172549</v>
      </c>
      <c r="F223" s="97">
        <v>1.966248411108702</v>
      </c>
      <c r="J223" s="83"/>
      <c r="K223" s="81"/>
      <c r="L223" s="84"/>
      <c r="M223" s="84"/>
    </row>
    <row r="224" spans="1:13" ht="11.25">
      <c r="A224" s="80"/>
      <c r="C224" s="74" t="s">
        <v>1117</v>
      </c>
      <c r="D224" s="105">
        <v>38392.9728125</v>
      </c>
      <c r="E224" s="74">
        <v>455906.6440008456</v>
      </c>
      <c r="F224" s="97">
        <v>1.62337251468405</v>
      </c>
      <c r="J224" s="83"/>
      <c r="K224" s="81"/>
      <c r="L224" s="84"/>
      <c r="M224" s="84"/>
    </row>
    <row r="225" spans="1:13" ht="11.25">
      <c r="A225" s="80"/>
      <c r="C225" s="74" t="s">
        <v>1225</v>
      </c>
      <c r="D225" s="105">
        <v>38392.98042824074</v>
      </c>
      <c r="E225" s="74">
        <v>282005.05578056973</v>
      </c>
      <c r="F225" s="97">
        <v>2.4314670861689334</v>
      </c>
      <c r="J225" s="83"/>
      <c r="K225" s="81"/>
      <c r="L225" s="84"/>
      <c r="M225" s="84"/>
    </row>
    <row r="226" spans="1:13" ht="11.25">
      <c r="A226" s="80"/>
      <c r="C226" s="74" t="s">
        <v>1149</v>
      </c>
      <c r="D226" s="105">
        <v>38392.988032407404</v>
      </c>
      <c r="E226" s="74">
        <v>7519.876435190439</v>
      </c>
      <c r="F226" s="97">
        <v>1.2258555411687744</v>
      </c>
      <c r="J226" s="83"/>
      <c r="K226" s="81"/>
      <c r="L226" s="84"/>
      <c r="M226" s="84"/>
    </row>
    <row r="227" spans="1:6" ht="11.25">
      <c r="A227" s="80"/>
      <c r="C227" s="74" t="s">
        <v>27</v>
      </c>
      <c r="D227" s="105">
        <v>38393.02758101852</v>
      </c>
      <c r="E227" s="74">
        <v>309384.08714819205</v>
      </c>
      <c r="F227" s="97">
        <v>2.3359681379266193</v>
      </c>
    </row>
    <row r="228" spans="1:13" ht="11.25">
      <c r="A228" s="80"/>
      <c r="C228" s="74" t="s">
        <v>1287</v>
      </c>
      <c r="D228" s="105">
        <v>38393.00320601852</v>
      </c>
      <c r="E228" s="74">
        <v>433139.005291144</v>
      </c>
      <c r="F228" s="97">
        <v>2.0354539435671706</v>
      </c>
      <c r="H228" s="83"/>
      <c r="M228" s="77"/>
    </row>
    <row r="229" spans="1:6" ht="11.25">
      <c r="A229" s="80"/>
      <c r="C229" s="74" t="s">
        <v>1116</v>
      </c>
      <c r="D229" s="105">
        <v>38393.01081018519</v>
      </c>
      <c r="E229" s="74">
        <v>461496.2812271068</v>
      </c>
      <c r="F229" s="97">
        <v>1.4634029521380507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1167</v>
      </c>
    </row>
    <row r="234" ht="11.25">
      <c r="A234" s="80"/>
    </row>
    <row r="235" ht="11.25">
      <c r="A235" s="80"/>
    </row>
    <row r="236" spans="1:6" ht="11.25">
      <c r="A236" s="80"/>
      <c r="C236" s="74" t="s">
        <v>1168</v>
      </c>
      <c r="D236" s="105" t="s">
        <v>1169</v>
      </c>
      <c r="E236" s="74" t="s">
        <v>1170</v>
      </c>
      <c r="F236" s="97" t="s">
        <v>1178</v>
      </c>
    </row>
    <row r="237" spans="1:6" ht="11.25">
      <c r="A237" s="80" t="s">
        <v>1160</v>
      </c>
      <c r="C237" s="74" t="s">
        <v>1174</v>
      </c>
      <c r="D237" s="105">
        <v>38392.77872685185</v>
      </c>
      <c r="E237" s="74">
        <v>503720.69213040674</v>
      </c>
      <c r="F237" s="97">
        <v>1.5389753057802726</v>
      </c>
    </row>
    <row r="238" spans="1:6" ht="11.25">
      <c r="A238" s="80"/>
      <c r="C238" s="74" t="s">
        <v>1253</v>
      </c>
      <c r="D238" s="105">
        <v>38392.78634259259</v>
      </c>
      <c r="E238" s="74">
        <v>7338.362964058915</v>
      </c>
      <c r="F238" s="97">
        <v>2.693192796384984</v>
      </c>
    </row>
    <row r="239" spans="1:6" ht="11.25">
      <c r="A239" s="80"/>
      <c r="C239" s="74" t="s">
        <v>1254</v>
      </c>
      <c r="D239" s="105">
        <v>38392.793969907405</v>
      </c>
      <c r="E239" s="74">
        <v>426501.9392121623</v>
      </c>
      <c r="F239" s="97">
        <v>1.0380915733578586</v>
      </c>
    </row>
    <row r="240" spans="1:6" ht="11.25">
      <c r="A240" s="80"/>
      <c r="C240" s="74" t="s">
        <v>1213</v>
      </c>
      <c r="D240" s="105">
        <v>38392.80158564815</v>
      </c>
      <c r="E240" s="74">
        <v>533119.193312327</v>
      </c>
      <c r="F240" s="97">
        <v>0.48126222569715166</v>
      </c>
    </row>
    <row r="241" spans="1:6" ht="11.25">
      <c r="A241" s="80"/>
      <c r="C241" s="74" t="s">
        <v>1246</v>
      </c>
      <c r="D241" s="105">
        <v>38392.80917824074</v>
      </c>
      <c r="E241" s="74">
        <v>12417.0406407319</v>
      </c>
      <c r="F241" s="97">
        <v>1.3664828933050999</v>
      </c>
    </row>
    <row r="242" spans="1:6" ht="11.25">
      <c r="A242" s="80"/>
      <c r="C242" s="74" t="s">
        <v>1002</v>
      </c>
      <c r="D242" s="105">
        <v>38392.816782407404</v>
      </c>
      <c r="E242" s="74">
        <v>512317.3894368807</v>
      </c>
      <c r="F242" s="97">
        <v>1.3047048360990272</v>
      </c>
    </row>
    <row r="243" spans="1:6" ht="11.25">
      <c r="A243" s="80"/>
      <c r="C243" s="74" t="s">
        <v>1210</v>
      </c>
      <c r="D243" s="105">
        <v>38392.82439814815</v>
      </c>
      <c r="E243" s="74">
        <v>520978.37711016333</v>
      </c>
      <c r="F243" s="97">
        <v>2.0739260572743023</v>
      </c>
    </row>
    <row r="244" spans="1:6" ht="11.25">
      <c r="A244" s="80"/>
      <c r="C244" s="74" t="s">
        <v>846</v>
      </c>
      <c r="D244" s="105">
        <v>38392.83201388889</v>
      </c>
      <c r="E244" s="74">
        <v>537495.065067927</v>
      </c>
      <c r="F244" s="97">
        <v>0.8246646941935027</v>
      </c>
    </row>
    <row r="245" spans="1:6" ht="11.25">
      <c r="A245" s="80"/>
      <c r="C245" s="74" t="s">
        <v>880</v>
      </c>
      <c r="D245" s="105">
        <v>38392.83962962963</v>
      </c>
      <c r="E245" s="74">
        <v>548260.9227809906</v>
      </c>
      <c r="F245" s="97">
        <v>0.7936243530437366</v>
      </c>
    </row>
    <row r="246" spans="1:6" ht="11.25">
      <c r="A246" s="80"/>
      <c r="C246" s="74" t="s">
        <v>692</v>
      </c>
      <c r="D246" s="105">
        <v>38392.847233796296</v>
      </c>
      <c r="E246" s="74">
        <v>603296.3325208029</v>
      </c>
      <c r="F246" s="97">
        <v>2.626422191519487</v>
      </c>
    </row>
    <row r="247" spans="1:6" ht="11.25">
      <c r="A247" s="80"/>
      <c r="C247" s="74" t="s">
        <v>1214</v>
      </c>
      <c r="D247" s="105">
        <v>38392.854849537034</v>
      </c>
      <c r="E247" s="74">
        <v>726257.1680065792</v>
      </c>
      <c r="F247" s="97">
        <v>2.5960530217899778</v>
      </c>
    </row>
    <row r="248" spans="1:6" ht="11.25">
      <c r="A248" s="80"/>
      <c r="C248" s="74" t="s">
        <v>1247</v>
      </c>
      <c r="D248" s="105">
        <v>38392.862442129626</v>
      </c>
      <c r="E248" s="74">
        <v>513775.8673839569</v>
      </c>
      <c r="F248" s="97">
        <v>1.280539900152212</v>
      </c>
    </row>
    <row r="249" spans="1:6" ht="11.25">
      <c r="A249" s="80"/>
      <c r="C249" s="74" t="s">
        <v>1212</v>
      </c>
      <c r="D249" s="105">
        <v>38392.87005787037</v>
      </c>
      <c r="E249" s="74">
        <v>8371.839482744535</v>
      </c>
      <c r="F249" s="97">
        <v>2.637869809878463</v>
      </c>
    </row>
    <row r="250" spans="1:6" ht="11.25">
      <c r="A250" s="80"/>
      <c r="C250" s="74" t="s">
        <v>602</v>
      </c>
      <c r="D250" s="105">
        <v>38392.87766203703</v>
      </c>
      <c r="E250" s="74">
        <v>593693.8464454015</v>
      </c>
      <c r="F250" s="97">
        <v>1.4135070099114144</v>
      </c>
    </row>
    <row r="251" spans="1:6" ht="11.25">
      <c r="A251" s="80"/>
      <c r="C251" s="74" t="s">
        <v>636</v>
      </c>
      <c r="D251" s="105">
        <v>38392.8852662037</v>
      </c>
      <c r="E251" s="74">
        <v>524023.11382706964</v>
      </c>
      <c r="F251" s="97">
        <v>1.3270492148703616</v>
      </c>
    </row>
    <row r="252" spans="1:6" ht="11.25">
      <c r="A252" s="80"/>
      <c r="C252" s="74" t="s">
        <v>670</v>
      </c>
      <c r="D252" s="105">
        <v>38392.89287037037</v>
      </c>
      <c r="E252" s="74">
        <v>521088.16392326355</v>
      </c>
      <c r="F252" s="97">
        <v>1.1261729206374478</v>
      </c>
    </row>
    <row r="253" spans="1:6" ht="11.25">
      <c r="A253" s="80"/>
      <c r="C253" s="74" t="s">
        <v>1054</v>
      </c>
      <c r="D253" s="105">
        <v>38392.90048611111</v>
      </c>
      <c r="E253" s="74">
        <v>514515.40221993125</v>
      </c>
      <c r="F253" s="97">
        <v>1.1580943277408695</v>
      </c>
    </row>
    <row r="254" spans="1:6" ht="11.25">
      <c r="A254" s="80"/>
      <c r="C254" s="74" t="s">
        <v>1227</v>
      </c>
      <c r="D254" s="105">
        <v>38392.90809027778</v>
      </c>
      <c r="E254" s="74">
        <v>417454.99286683404</v>
      </c>
      <c r="F254" s="97">
        <v>2.2221943293364563</v>
      </c>
    </row>
    <row r="255" spans="1:6" ht="11.25">
      <c r="A255" s="80"/>
      <c r="C255" s="74" t="s">
        <v>548</v>
      </c>
      <c r="D255" s="105">
        <v>38392.91569444445</v>
      </c>
      <c r="E255" s="74">
        <v>458312.61798985803</v>
      </c>
      <c r="F255" s="97">
        <v>1.4817457778889238</v>
      </c>
    </row>
    <row r="256" spans="1:6" ht="11.25">
      <c r="A256" s="80"/>
      <c r="C256" s="74" t="s">
        <v>362</v>
      </c>
      <c r="D256" s="105">
        <v>38392.92328703704</v>
      </c>
      <c r="E256" s="74">
        <v>419959.0170545573</v>
      </c>
      <c r="F256" s="97">
        <v>1.1379010901887492</v>
      </c>
    </row>
    <row r="257" spans="1:6" ht="11.25">
      <c r="A257" s="80"/>
      <c r="C257" s="74" t="s">
        <v>1286</v>
      </c>
      <c r="D257" s="105">
        <v>38392.93087962963</v>
      </c>
      <c r="E257" s="74">
        <v>500963.06190045626</v>
      </c>
      <c r="F257" s="97">
        <v>0.28969132903592354</v>
      </c>
    </row>
    <row r="258" spans="1:6" ht="11.25">
      <c r="A258" s="80"/>
      <c r="C258" s="74" t="s">
        <v>1226</v>
      </c>
      <c r="D258" s="105">
        <v>38392.93849537037</v>
      </c>
      <c r="E258" s="180">
        <v>508460.82156292594</v>
      </c>
      <c r="F258" s="181">
        <v>5.0529296367496865</v>
      </c>
    </row>
    <row r="259" spans="1:6" ht="11.25">
      <c r="A259" s="80"/>
      <c r="C259" s="74" t="s">
        <v>241</v>
      </c>
      <c r="D259" s="105">
        <v>38392.94609953704</v>
      </c>
      <c r="E259" s="74">
        <v>561583.8984298706</v>
      </c>
      <c r="F259" s="97">
        <v>0.416739534217874</v>
      </c>
    </row>
    <row r="260" spans="1:6" ht="11.25">
      <c r="A260" s="80"/>
      <c r="C260" s="74" t="s">
        <v>1224</v>
      </c>
      <c r="D260" s="105">
        <v>38392.95369212963</v>
      </c>
      <c r="E260" s="74">
        <v>12561.44766626358</v>
      </c>
      <c r="F260" s="97">
        <v>0.8307466448046976</v>
      </c>
    </row>
    <row r="261" spans="1:6" ht="11.25">
      <c r="A261" s="80"/>
      <c r="C261" s="74" t="s">
        <v>308</v>
      </c>
      <c r="D261" s="105">
        <v>38392.96129629629</v>
      </c>
      <c r="E261" s="74">
        <v>448891.37670500926</v>
      </c>
      <c r="F261" s="97">
        <v>3.3504344678068962</v>
      </c>
    </row>
    <row r="262" spans="1:6" ht="11.25">
      <c r="A262" s="80"/>
      <c r="C262" s="74" t="s">
        <v>692</v>
      </c>
      <c r="D262" s="105">
        <v>38392.96888888889</v>
      </c>
      <c r="E262" s="74">
        <v>617420.8958311081</v>
      </c>
      <c r="F262" s="97">
        <v>1.1780545439497017</v>
      </c>
    </row>
    <row r="263" spans="1:6" ht="11.25">
      <c r="A263" s="80"/>
      <c r="C263" s="74" t="s">
        <v>1117</v>
      </c>
      <c r="D263" s="105">
        <v>38392.976493055554</v>
      </c>
      <c r="E263" s="74">
        <v>526840.1959083875</v>
      </c>
      <c r="F263" s="97">
        <v>2.1293318049007404</v>
      </c>
    </row>
    <row r="264" spans="1:6" ht="11.25">
      <c r="A264" s="80"/>
      <c r="C264" s="74" t="s">
        <v>1225</v>
      </c>
      <c r="D264" s="105">
        <v>38392.9841087963</v>
      </c>
      <c r="E264" s="74">
        <v>740615.944550832</v>
      </c>
      <c r="F264" s="97">
        <v>0.7923829701303927</v>
      </c>
    </row>
    <row r="265" spans="1:6" ht="11.25">
      <c r="A265" s="80"/>
      <c r="C265" s="74" t="s">
        <v>1149</v>
      </c>
      <c r="D265" s="105">
        <v>38392.991689814815</v>
      </c>
      <c r="E265" s="74">
        <v>7726.682003011802</v>
      </c>
      <c r="F265" s="97">
        <v>0.7540675169890753</v>
      </c>
    </row>
    <row r="266" spans="1:6" ht="11.25">
      <c r="A266" s="80"/>
      <c r="C266" s="74" t="s">
        <v>27</v>
      </c>
      <c r="D266" s="105">
        <v>38393.03126157408</v>
      </c>
      <c r="E266" s="74">
        <v>8569.6685451027</v>
      </c>
      <c r="F266" s="97">
        <v>0.381444878108564</v>
      </c>
    </row>
    <row r="267" spans="1:6" ht="11.25">
      <c r="A267" s="80"/>
      <c r="C267" s="74" t="s">
        <v>1287</v>
      </c>
      <c r="D267" s="105">
        <v>38393.006886574076</v>
      </c>
      <c r="E267" s="74">
        <v>492940.89264822006</v>
      </c>
      <c r="F267" s="97">
        <v>1.1301970274671547</v>
      </c>
    </row>
    <row r="268" spans="1:6" ht="11.25">
      <c r="A268" s="80"/>
      <c r="C268" s="74" t="s">
        <v>1116</v>
      </c>
      <c r="D268" s="105">
        <v>38393.014502314814</v>
      </c>
      <c r="E268" s="74">
        <v>515331.22407786007</v>
      </c>
      <c r="F268" s="97">
        <v>0.8444019613424263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1167</v>
      </c>
    </row>
    <row r="273" ht="11.25">
      <c r="A273" s="80"/>
    </row>
    <row r="274" ht="11.25">
      <c r="A274" s="80"/>
    </row>
    <row r="275" spans="1:6" ht="11.25">
      <c r="A275" s="80"/>
      <c r="C275" s="74" t="s">
        <v>1168</v>
      </c>
      <c r="D275" s="105" t="s">
        <v>1169</v>
      </c>
      <c r="E275" s="74" t="s">
        <v>1170</v>
      </c>
      <c r="F275" s="97" t="s">
        <v>1178</v>
      </c>
    </row>
    <row r="276" spans="1:6" ht="11.25">
      <c r="A276" s="80" t="s">
        <v>1215</v>
      </c>
      <c r="C276" s="74" t="s">
        <v>1174</v>
      </c>
      <c r="D276" s="105">
        <v>38392.773888888885</v>
      </c>
      <c r="E276" s="180">
        <v>65.91470380614524</v>
      </c>
      <c r="F276" s="181">
        <v>54.706284824294556</v>
      </c>
    </row>
    <row r="277" spans="1:6" ht="11.25">
      <c r="A277" s="80"/>
      <c r="C277" s="74" t="s">
        <v>1253</v>
      </c>
      <c r="D277" s="105">
        <v>38392.78150462963</v>
      </c>
      <c r="E277" s="180">
        <v>30.37228737369181</v>
      </c>
      <c r="F277" s="181">
        <v>23.913687168477896</v>
      </c>
    </row>
    <row r="278" spans="1:6" ht="11.25">
      <c r="A278" s="80"/>
      <c r="C278" s="74" t="s">
        <v>1254</v>
      </c>
      <c r="D278" s="105">
        <v>38392.78912037037</v>
      </c>
      <c r="E278" s="180">
        <v>22.304137916173087</v>
      </c>
      <c r="F278" s="181">
        <v>17.337148980645715</v>
      </c>
    </row>
    <row r="279" spans="1:6" ht="11.25">
      <c r="A279" s="80"/>
      <c r="C279" s="74" t="s">
        <v>1213</v>
      </c>
      <c r="D279" s="105">
        <v>38392.79673611111</v>
      </c>
      <c r="E279" s="180">
        <v>85.44938298874817</v>
      </c>
      <c r="F279" s="181">
        <v>19.03593468841314</v>
      </c>
    </row>
    <row r="280" spans="1:6" ht="11.25">
      <c r="A280" s="80"/>
      <c r="C280" s="74" t="s">
        <v>1246</v>
      </c>
      <c r="D280" s="105">
        <v>38392.80436342592</v>
      </c>
      <c r="E280" s="180">
        <v>17.81884982686838</v>
      </c>
      <c r="F280" s="181">
        <v>64.57717527360178</v>
      </c>
    </row>
    <row r="281" spans="1:6" ht="11.25">
      <c r="A281" s="80"/>
      <c r="C281" s="74" t="s">
        <v>1002</v>
      </c>
      <c r="D281" s="105">
        <v>38392.811944444446</v>
      </c>
      <c r="E281" s="180">
        <v>15.748586190174768</v>
      </c>
      <c r="F281" s="181">
        <v>172.10996767615555</v>
      </c>
    </row>
    <row r="282" spans="1:6" ht="11.25">
      <c r="A282" s="80"/>
      <c r="C282" s="74" t="s">
        <v>1210</v>
      </c>
      <c r="D282" s="105">
        <v>38392.819560185184</v>
      </c>
      <c r="E282" s="180">
        <v>57.49017388300282</v>
      </c>
      <c r="F282" s="181">
        <v>56.452824197522496</v>
      </c>
    </row>
    <row r="283" spans="1:6" ht="11.25">
      <c r="A283" s="80"/>
      <c r="C283" s="74" t="s">
        <v>846</v>
      </c>
      <c r="D283" s="105">
        <v>38392.82717592592</v>
      </c>
      <c r="E283" s="180">
        <v>14.555245189429487</v>
      </c>
      <c r="F283" s="181">
        <v>87.87189677740042</v>
      </c>
    </row>
    <row r="284" spans="1:6" ht="11.25">
      <c r="A284" s="80"/>
      <c r="C284" s="74" t="s">
        <v>880</v>
      </c>
      <c r="D284" s="105">
        <v>38392.83478009259</v>
      </c>
      <c r="E284" s="180">
        <v>14.050833327765387</v>
      </c>
      <c r="F284" s="181">
        <v>162.24556781333015</v>
      </c>
    </row>
    <row r="285" spans="1:6" ht="11.25">
      <c r="A285" s="80"/>
      <c r="C285" s="74" t="s">
        <v>692</v>
      </c>
      <c r="D285" s="105">
        <v>38392.84239583334</v>
      </c>
      <c r="E285" s="180">
        <v>5.4294958334379455</v>
      </c>
      <c r="F285" s="181">
        <v>116.0934500887976</v>
      </c>
    </row>
    <row r="286" spans="1:6" ht="11.25">
      <c r="A286" s="80"/>
      <c r="C286" s="74" t="s">
        <v>1214</v>
      </c>
      <c r="D286" s="105">
        <v>38392.85</v>
      </c>
      <c r="E286" s="180">
        <v>20.527456240935457</v>
      </c>
      <c r="F286" s="181">
        <v>65.78144456809852</v>
      </c>
    </row>
    <row r="287" spans="1:6" ht="11.25">
      <c r="A287" s="80"/>
      <c r="C287" s="74" t="s">
        <v>1247</v>
      </c>
      <c r="D287" s="105">
        <v>38392.85760416667</v>
      </c>
      <c r="E287" s="180">
        <v>38.803349472203536</v>
      </c>
      <c r="F287" s="181">
        <v>9.510161511195381</v>
      </c>
    </row>
    <row r="288" spans="1:6" ht="11.25">
      <c r="A288" s="80"/>
      <c r="C288" s="74" t="s">
        <v>1212</v>
      </c>
      <c r="D288" s="105">
        <v>38392.865208333336</v>
      </c>
      <c r="E288" s="180">
        <v>30.919511746557074</v>
      </c>
      <c r="F288" s="181">
        <v>52.87427794999353</v>
      </c>
    </row>
    <row r="289" spans="1:6" ht="11.25">
      <c r="A289" s="80"/>
      <c r="C289" s="74" t="s">
        <v>602</v>
      </c>
      <c r="D289" s="105">
        <v>38392.872824074075</v>
      </c>
      <c r="E289" s="180">
        <v>14.896648044741875</v>
      </c>
      <c r="F289" s="181">
        <v>63.00257696817806</v>
      </c>
    </row>
    <row r="290" spans="1:6" ht="11.25">
      <c r="A290" s="80"/>
      <c r="C290" s="74" t="s">
        <v>636</v>
      </c>
      <c r="D290" s="105">
        <v>38392.880428240744</v>
      </c>
      <c r="E290" s="180">
        <v>14.839540647776666</v>
      </c>
      <c r="F290" s="181">
        <v>85.63920824133506</v>
      </c>
    </row>
    <row r="291" spans="1:6" ht="11.25">
      <c r="A291" s="80"/>
      <c r="C291" s="74" t="s">
        <v>670</v>
      </c>
      <c r="D291" s="105">
        <v>38392.888020833336</v>
      </c>
      <c r="E291" s="180">
        <v>6.253701576052412</v>
      </c>
      <c r="F291" s="181">
        <v>207.26105555745644</v>
      </c>
    </row>
    <row r="292" spans="1:6" ht="11.25">
      <c r="A292" s="80"/>
      <c r="C292" s="74" t="s">
        <v>1054</v>
      </c>
      <c r="D292" s="105">
        <v>38392.895636574074</v>
      </c>
      <c r="E292" s="180">
        <v>25.84066345520181</v>
      </c>
      <c r="F292" s="181">
        <v>101.13657391452912</v>
      </c>
    </row>
    <row r="293" spans="1:6" ht="11.25">
      <c r="A293" s="80"/>
      <c r="C293" s="74" t="s">
        <v>1227</v>
      </c>
      <c r="D293" s="105">
        <v>38392.90325231481</v>
      </c>
      <c r="E293" s="180">
        <v>11.716687457287547</v>
      </c>
      <c r="F293" s="181">
        <v>18.486165491539516</v>
      </c>
    </row>
    <row r="294" spans="1:6" ht="11.25">
      <c r="A294" s="80"/>
      <c r="C294" s="74" t="s">
        <v>548</v>
      </c>
      <c r="D294" s="105">
        <v>38392.91085648148</v>
      </c>
      <c r="E294" s="180">
        <v>-2.8453682001694873</v>
      </c>
      <c r="F294" s="181"/>
    </row>
    <row r="295" spans="1:6" ht="11.25">
      <c r="A295" s="80"/>
      <c r="C295" s="74" t="s">
        <v>362</v>
      </c>
      <c r="D295" s="105">
        <v>38392.9184375</v>
      </c>
      <c r="E295" s="180">
        <v>-13.2983017044437</v>
      </c>
      <c r="F295" s="181"/>
    </row>
    <row r="296" spans="1:6" ht="11.25">
      <c r="A296" s="80"/>
      <c r="C296" s="74" t="s">
        <v>1286</v>
      </c>
      <c r="D296" s="105">
        <v>38392.926041666666</v>
      </c>
      <c r="E296" s="180">
        <v>48.02726581356659</v>
      </c>
      <c r="F296" s="181">
        <v>22.099367095456483</v>
      </c>
    </row>
    <row r="297" spans="1:6" ht="11.25">
      <c r="A297" s="80"/>
      <c r="C297" s="74" t="s">
        <v>1226</v>
      </c>
      <c r="D297" s="105">
        <v>38392.933645833335</v>
      </c>
      <c r="E297" s="180">
        <v>28.5099317194574</v>
      </c>
      <c r="F297" s="181">
        <v>30.645092503295494</v>
      </c>
    </row>
    <row r="298" spans="1:6" ht="11.25">
      <c r="A298" s="80"/>
      <c r="C298" s="74" t="s">
        <v>241</v>
      </c>
      <c r="D298" s="105">
        <v>38392.94125</v>
      </c>
      <c r="E298" s="180">
        <v>32.77211371745032</v>
      </c>
      <c r="F298" s="181">
        <v>33.07595389882326</v>
      </c>
    </row>
    <row r="299" spans="1:6" ht="11.25">
      <c r="A299" s="80"/>
      <c r="C299" s="74" t="s">
        <v>1224</v>
      </c>
      <c r="D299" s="105">
        <v>38392.94886574074</v>
      </c>
      <c r="E299" s="180">
        <v>33.29985499257409</v>
      </c>
      <c r="F299" s="181">
        <v>55.816284374928465</v>
      </c>
    </row>
    <row r="300" spans="1:6" ht="11.25">
      <c r="A300" s="80"/>
      <c r="C300" s="74" t="s">
        <v>308</v>
      </c>
      <c r="D300" s="105">
        <v>38392.956458333334</v>
      </c>
      <c r="E300" s="180">
        <v>12.056065439087618</v>
      </c>
      <c r="F300" s="181">
        <v>30.627055877421427</v>
      </c>
    </row>
    <row r="301" spans="1:6" ht="11.25">
      <c r="A301" s="80"/>
      <c r="C301" s="74" t="s">
        <v>692</v>
      </c>
      <c r="D301" s="105">
        <v>38392.9640625</v>
      </c>
      <c r="E301" s="180">
        <v>7.303538175173303</v>
      </c>
      <c r="F301" s="181">
        <v>253.30188678775826</v>
      </c>
    </row>
    <row r="302" spans="1:6" ht="11.25">
      <c r="A302" s="80"/>
      <c r="C302" s="74" t="s">
        <v>1117</v>
      </c>
      <c r="D302" s="105">
        <v>38392.971655092595</v>
      </c>
      <c r="E302" s="180">
        <v>47.139386104763226</v>
      </c>
      <c r="F302" s="181">
        <v>75.29473269250994</v>
      </c>
    </row>
    <row r="303" spans="1:6" ht="11.25">
      <c r="A303" s="80"/>
      <c r="C303" s="74" t="s">
        <v>1225</v>
      </c>
      <c r="D303" s="105">
        <v>38392.97927083333</v>
      </c>
      <c r="E303" s="180">
        <v>4.127875521104704</v>
      </c>
      <c r="F303" s="181">
        <v>376.97558971971165</v>
      </c>
    </row>
    <row r="304" spans="1:6" ht="11.25">
      <c r="A304" s="80"/>
      <c r="C304" s="74" t="s">
        <v>1149</v>
      </c>
      <c r="D304" s="105">
        <v>38392.986875</v>
      </c>
      <c r="E304" s="180">
        <v>7.014783709967008</v>
      </c>
      <c r="F304" s="181">
        <v>57.18220415943634</v>
      </c>
    </row>
    <row r="305" spans="1:6" ht="11.25">
      <c r="A305" s="80"/>
      <c r="C305" s="74" t="s">
        <v>27</v>
      </c>
      <c r="D305" s="105">
        <v>38393.02642361111</v>
      </c>
      <c r="E305" s="180">
        <v>-1.7237740533829915</v>
      </c>
      <c r="F305" s="181"/>
    </row>
    <row r="306" spans="1:6" ht="11.25">
      <c r="A306" s="80"/>
      <c r="C306" s="74" t="s">
        <v>1287</v>
      </c>
      <c r="D306" s="105">
        <v>38393.00206018519</v>
      </c>
      <c r="E306" s="180">
        <v>2.5481609175303137</v>
      </c>
      <c r="F306" s="181">
        <v>246.76182155005358</v>
      </c>
    </row>
    <row r="307" spans="1:6" ht="11.25">
      <c r="A307" s="80"/>
      <c r="C307" s="74" t="s">
        <v>1116</v>
      </c>
      <c r="D307" s="105">
        <v>38393.00965277778</v>
      </c>
      <c r="E307" s="180">
        <v>42.908287748515065</v>
      </c>
      <c r="F307" s="181">
        <v>108.59974987073268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1167</v>
      </c>
    </row>
    <row r="312" ht="11.25">
      <c r="A312" s="80"/>
    </row>
    <row r="313" ht="11.25">
      <c r="A313" s="80"/>
    </row>
    <row r="314" spans="1:6" ht="11.25">
      <c r="A314" s="80"/>
      <c r="C314" s="74" t="s">
        <v>1168</v>
      </c>
      <c r="D314" s="105" t="s">
        <v>1169</v>
      </c>
      <c r="E314" s="74" t="s">
        <v>1170</v>
      </c>
      <c r="F314" s="97" t="s">
        <v>1178</v>
      </c>
    </row>
    <row r="315" spans="1:6" ht="11.25">
      <c r="A315" s="80" t="s">
        <v>1185</v>
      </c>
      <c r="C315" s="74" t="s">
        <v>1174</v>
      </c>
      <c r="D315" s="105">
        <v>38392.774409722224</v>
      </c>
      <c r="E315" s="74">
        <v>4666839.412251088</v>
      </c>
      <c r="F315" s="97">
        <v>0.17889360636794052</v>
      </c>
    </row>
    <row r="316" spans="1:6" ht="11.25">
      <c r="A316" s="80"/>
      <c r="C316" s="74" t="s">
        <v>1253</v>
      </c>
      <c r="D316" s="105">
        <v>38392.782013888886</v>
      </c>
      <c r="E316" s="74">
        <v>7484.92287929953</v>
      </c>
      <c r="F316" s="97">
        <v>3.067516024620308</v>
      </c>
    </row>
    <row r="317" spans="1:6" ht="11.25">
      <c r="A317" s="80"/>
      <c r="C317" s="74" t="s">
        <v>1254</v>
      </c>
      <c r="D317" s="105">
        <v>38392.78962962963</v>
      </c>
      <c r="E317" s="74">
        <v>4672820.628162004</v>
      </c>
      <c r="F317" s="97">
        <v>0.6585314737723452</v>
      </c>
    </row>
    <row r="318" spans="1:6" ht="11.25">
      <c r="A318" s="80"/>
      <c r="C318" s="74" t="s">
        <v>1213</v>
      </c>
      <c r="D318" s="105">
        <v>38392.79725694445</v>
      </c>
      <c r="E318" s="74">
        <v>4825276.038091835</v>
      </c>
      <c r="F318" s="97">
        <v>1.7128067648377063</v>
      </c>
    </row>
    <row r="319" spans="1:6" ht="11.25">
      <c r="A319" s="80"/>
      <c r="C319" s="74" t="s">
        <v>1246</v>
      </c>
      <c r="D319" s="105">
        <v>38392.804872685185</v>
      </c>
      <c r="E319" s="74">
        <v>4282647.757394505</v>
      </c>
      <c r="F319" s="97">
        <v>3.1236534199937878</v>
      </c>
    </row>
    <row r="320" spans="1:6" ht="11.25">
      <c r="A320" s="80"/>
      <c r="C320" s="74" t="s">
        <v>1002</v>
      </c>
      <c r="D320" s="105">
        <v>38392.8124537037</v>
      </c>
      <c r="E320" s="74">
        <v>5148068.058902878</v>
      </c>
      <c r="F320" s="97">
        <v>3.6365036227145255</v>
      </c>
    </row>
    <row r="321" spans="1:6" ht="11.25">
      <c r="A321" s="80"/>
      <c r="C321" s="74" t="s">
        <v>1210</v>
      </c>
      <c r="D321" s="105">
        <v>38392.820069444446</v>
      </c>
      <c r="E321" s="74">
        <v>4852033.1818414545</v>
      </c>
      <c r="F321" s="97">
        <v>1.0831270211536592</v>
      </c>
    </row>
    <row r="322" spans="1:6" ht="11.25">
      <c r="A322" s="80"/>
      <c r="C322" s="74" t="s">
        <v>846</v>
      </c>
      <c r="D322" s="105">
        <v>38392.827685185184</v>
      </c>
      <c r="E322" s="74">
        <v>5153681.884397991</v>
      </c>
      <c r="F322" s="97">
        <v>2.675946984551797</v>
      </c>
    </row>
    <row r="323" spans="1:6" ht="11.25">
      <c r="A323" s="80"/>
      <c r="C323" s="74" t="s">
        <v>880</v>
      </c>
      <c r="D323" s="105">
        <v>38392.83528935185</v>
      </c>
      <c r="E323" s="74">
        <v>5134679.396876424</v>
      </c>
      <c r="F323" s="97">
        <v>2.57402185162009</v>
      </c>
    </row>
    <row r="324" spans="1:6" ht="11.25">
      <c r="A324" s="80"/>
      <c r="C324" s="74" t="s">
        <v>692</v>
      </c>
      <c r="D324" s="105">
        <v>38392.84290509259</v>
      </c>
      <c r="E324" s="74">
        <v>5142199.194516747</v>
      </c>
      <c r="F324" s="97">
        <v>1.594525136893453</v>
      </c>
    </row>
    <row r="325" spans="1:6" ht="11.25">
      <c r="A325" s="80"/>
      <c r="C325" s="74" t="s">
        <v>1214</v>
      </c>
      <c r="D325" s="105">
        <v>38392.85052083333</v>
      </c>
      <c r="E325" s="74">
        <v>6077181.450280682</v>
      </c>
      <c r="F325" s="97">
        <v>1.2990672595751804</v>
      </c>
    </row>
    <row r="326" spans="1:6" ht="11.25">
      <c r="A326" s="80"/>
      <c r="C326" s="74" t="s">
        <v>1247</v>
      </c>
      <c r="D326" s="105">
        <v>38392.858125</v>
      </c>
      <c r="E326" s="74">
        <v>4594692.750928307</v>
      </c>
      <c r="F326" s="97">
        <v>3.259340821754715</v>
      </c>
    </row>
    <row r="327" spans="1:6" ht="11.25">
      <c r="A327" s="80"/>
      <c r="C327" s="74" t="s">
        <v>1212</v>
      </c>
      <c r="D327" s="105">
        <v>38392.86571759259</v>
      </c>
      <c r="E327" s="74">
        <v>3976871.430422774</v>
      </c>
      <c r="F327" s="97">
        <v>1.23132943951806</v>
      </c>
    </row>
    <row r="328" spans="1:6" ht="11.25">
      <c r="A328" s="80"/>
      <c r="C328" s="74" t="s">
        <v>602</v>
      </c>
      <c r="D328" s="105">
        <v>38392.87333333334</v>
      </c>
      <c r="E328" s="74">
        <v>5092737.880762429</v>
      </c>
      <c r="F328" s="97">
        <v>1.4255267324510745</v>
      </c>
    </row>
    <row r="329" spans="1:6" ht="11.25">
      <c r="A329" s="80"/>
      <c r="C329" s="74" t="s">
        <v>636</v>
      </c>
      <c r="D329" s="105">
        <v>38392.8809375</v>
      </c>
      <c r="E329" s="74">
        <v>4902822.883413244</v>
      </c>
      <c r="F329" s="97">
        <v>3.506318431714854</v>
      </c>
    </row>
    <row r="330" spans="1:6" ht="11.25">
      <c r="A330" s="80"/>
      <c r="C330" s="74" t="s">
        <v>670</v>
      </c>
      <c r="D330" s="105">
        <v>38392.88854166667</v>
      </c>
      <c r="E330" s="74">
        <v>4470128.546754567</v>
      </c>
      <c r="F330" s="97">
        <v>1.0624154052583343</v>
      </c>
    </row>
    <row r="331" spans="1:6" ht="11.25">
      <c r="A331" s="80"/>
      <c r="C331" s="74" t="s">
        <v>1054</v>
      </c>
      <c r="D331" s="105">
        <v>38392.896157407406</v>
      </c>
      <c r="E331" s="74">
        <v>4626232.35055566</v>
      </c>
      <c r="F331" s="97">
        <v>2.108731139331677</v>
      </c>
    </row>
    <row r="332" spans="1:6" ht="11.25">
      <c r="A332" s="80"/>
      <c r="C332" s="74" t="s">
        <v>1227</v>
      </c>
      <c r="D332" s="105">
        <v>38392.903761574074</v>
      </c>
      <c r="E332" s="74">
        <v>4597271.107508802</v>
      </c>
      <c r="F332" s="97">
        <v>0.35629490556745663</v>
      </c>
    </row>
    <row r="333" spans="1:6" ht="11.25">
      <c r="A333" s="80"/>
      <c r="C333" s="74" t="s">
        <v>548</v>
      </c>
      <c r="D333" s="105">
        <v>38392.91136574074</v>
      </c>
      <c r="E333" s="74">
        <v>4757156.182077712</v>
      </c>
      <c r="F333" s="97">
        <v>1.7679923227040908</v>
      </c>
    </row>
    <row r="334" spans="1:6" ht="11.25">
      <c r="A334" s="80"/>
      <c r="C334" s="74" t="s">
        <v>362</v>
      </c>
      <c r="D334" s="105">
        <v>38392.918958333335</v>
      </c>
      <c r="E334" s="74">
        <v>4833416.644137805</v>
      </c>
      <c r="F334" s="97">
        <v>2.0676408371352237</v>
      </c>
    </row>
    <row r="335" spans="1:6" ht="11.25">
      <c r="A335" s="80"/>
      <c r="C335" s="74" t="s">
        <v>1286</v>
      </c>
      <c r="D335" s="105">
        <v>38392.92655092593</v>
      </c>
      <c r="E335" s="74">
        <v>4619391.181642985</v>
      </c>
      <c r="F335" s="97">
        <v>2.7654440818200534</v>
      </c>
    </row>
    <row r="336" spans="1:6" ht="11.25">
      <c r="A336" s="80"/>
      <c r="C336" s="74" t="s">
        <v>1226</v>
      </c>
      <c r="D336" s="105">
        <v>38392.934166666666</v>
      </c>
      <c r="E336" s="74">
        <v>4779830.5186877325</v>
      </c>
      <c r="F336" s="97">
        <v>1.6881452246475188</v>
      </c>
    </row>
    <row r="337" spans="1:6" ht="11.25">
      <c r="A337" s="80"/>
      <c r="C337" s="74" t="s">
        <v>241</v>
      </c>
      <c r="D337" s="105">
        <v>38392.941770833335</v>
      </c>
      <c r="E337" s="180">
        <v>4773332.727789971</v>
      </c>
      <c r="F337" s="181">
        <v>5.921518330302259</v>
      </c>
    </row>
    <row r="338" spans="1:6" ht="11.25">
      <c r="A338" s="80"/>
      <c r="C338" s="74" t="s">
        <v>1224</v>
      </c>
      <c r="D338" s="105">
        <v>38392.949375</v>
      </c>
      <c r="E338" s="74">
        <v>4240907.784554048</v>
      </c>
      <c r="F338" s="97">
        <v>2.526364220590366</v>
      </c>
    </row>
    <row r="339" spans="1:6" ht="11.25">
      <c r="A339" s="80"/>
      <c r="C339" s="74" t="s">
        <v>308</v>
      </c>
      <c r="D339" s="105">
        <v>38392.956967592596</v>
      </c>
      <c r="E339" s="74">
        <v>5149449.094922843</v>
      </c>
      <c r="F339" s="97">
        <v>2.063096454791372</v>
      </c>
    </row>
    <row r="340" spans="1:6" ht="11.25">
      <c r="A340" s="80"/>
      <c r="C340" s="74" t="s">
        <v>692</v>
      </c>
      <c r="D340" s="105">
        <v>38392.96457175926</v>
      </c>
      <c r="E340" s="74">
        <v>5116850.611703868</v>
      </c>
      <c r="F340" s="97">
        <v>0.8799314150853839</v>
      </c>
    </row>
    <row r="341" spans="1:6" ht="11.25">
      <c r="A341" s="80"/>
      <c r="C341" s="74" t="s">
        <v>1117</v>
      </c>
      <c r="D341" s="105">
        <v>38392.97216435185</v>
      </c>
      <c r="E341" s="74">
        <v>4686945.353876224</v>
      </c>
      <c r="F341" s="97">
        <v>1.1192054562197233</v>
      </c>
    </row>
    <row r="342" spans="1:6" ht="11.25">
      <c r="A342" s="80"/>
      <c r="C342" s="74" t="s">
        <v>1225</v>
      </c>
      <c r="D342" s="105">
        <v>38392.979780092595</v>
      </c>
      <c r="E342" s="74">
        <v>6167948.16510868</v>
      </c>
      <c r="F342" s="97">
        <v>1.3948821670333296</v>
      </c>
    </row>
    <row r="343" spans="1:6" ht="11.25">
      <c r="A343" s="80"/>
      <c r="C343" s="74" t="s">
        <v>1149</v>
      </c>
      <c r="D343" s="105">
        <v>38392.98738425926</v>
      </c>
      <c r="E343" s="74">
        <v>8618.817658068501</v>
      </c>
      <c r="F343" s="97">
        <v>1.8387894472023942</v>
      </c>
    </row>
    <row r="344" spans="1:6" ht="11.25">
      <c r="A344" s="80"/>
      <c r="C344" s="74" t="s">
        <v>27</v>
      </c>
      <c r="D344" s="105">
        <v>38393.02693287037</v>
      </c>
      <c r="E344" s="180">
        <v>3535041.48388929</v>
      </c>
      <c r="F344" s="181">
        <v>18.88895815190705</v>
      </c>
    </row>
    <row r="345" spans="1:6" ht="11.25">
      <c r="A345" s="80"/>
      <c r="C345" s="74" t="s">
        <v>1287</v>
      </c>
      <c r="D345" s="105">
        <v>38393.00256944444</v>
      </c>
      <c r="E345" s="74">
        <v>4442577.0642563375</v>
      </c>
      <c r="F345" s="97">
        <v>4.033104645861149</v>
      </c>
    </row>
    <row r="346" spans="1:6" ht="11.25">
      <c r="A346" s="80"/>
      <c r="C346" s="74" t="s">
        <v>1116</v>
      </c>
      <c r="D346" s="105">
        <v>38393.01016203704</v>
      </c>
      <c r="E346" s="74">
        <v>4620857.406671862</v>
      </c>
      <c r="F346" s="97">
        <v>2.301496102448071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1167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1168</v>
      </c>
      <c r="D353" s="105" t="s">
        <v>1169</v>
      </c>
      <c r="E353" s="75" t="s">
        <v>1170</v>
      </c>
      <c r="F353" s="97" t="s">
        <v>1178</v>
      </c>
    </row>
    <row r="354" spans="1:6" ht="11.25">
      <c r="A354" s="80" t="s">
        <v>1050</v>
      </c>
      <c r="C354" s="74" t="s">
        <v>1174</v>
      </c>
      <c r="D354" s="105">
        <v>38392.777291666665</v>
      </c>
      <c r="E354" s="75">
        <v>1708028.3921704676</v>
      </c>
      <c r="F354" s="97">
        <v>1.431817958565469</v>
      </c>
    </row>
    <row r="355" spans="1:6" ht="11.25">
      <c r="A355" s="80"/>
      <c r="C355" s="74" t="s">
        <v>1253</v>
      </c>
      <c r="D355" s="105">
        <v>38392.784907407404</v>
      </c>
      <c r="E355" s="182">
        <v>829.1199277174903</v>
      </c>
      <c r="F355" s="181">
        <v>20.38732088185916</v>
      </c>
    </row>
    <row r="356" spans="1:6" ht="11.25">
      <c r="A356" s="80"/>
      <c r="C356" s="74" t="s">
        <v>1254</v>
      </c>
      <c r="D356" s="105">
        <v>38392.79253472222</v>
      </c>
      <c r="E356" s="75">
        <v>547956.2739078763</v>
      </c>
      <c r="F356" s="97">
        <v>1.8160155199902135</v>
      </c>
    </row>
    <row r="357" spans="3:6" ht="11.25">
      <c r="C357" s="74" t="s">
        <v>1213</v>
      </c>
      <c r="D357" s="105">
        <v>38392.800150462965</v>
      </c>
      <c r="E357" s="75">
        <v>1759745.3840134079</v>
      </c>
      <c r="F357" s="97">
        <v>0.36239754345034847</v>
      </c>
    </row>
    <row r="358" spans="3:6" ht="11.25">
      <c r="C358" s="74" t="s">
        <v>1246</v>
      </c>
      <c r="D358" s="105">
        <v>38392.80774305556</v>
      </c>
      <c r="E358" s="182">
        <v>2486.7509140246093</v>
      </c>
      <c r="F358" s="181">
        <v>6.678460629382094</v>
      </c>
    </row>
    <row r="359" spans="3:6" ht="11.25">
      <c r="C359" s="74" t="s">
        <v>1002</v>
      </c>
      <c r="D359" s="105">
        <v>38392.815347222226</v>
      </c>
      <c r="E359" s="75">
        <v>183767.74725764722</v>
      </c>
      <c r="F359" s="97">
        <v>1.6815490654155798</v>
      </c>
    </row>
    <row r="360" spans="3:6" ht="11.25">
      <c r="C360" s="74" t="s">
        <v>1210</v>
      </c>
      <c r="D360" s="105">
        <v>38392.822962962964</v>
      </c>
      <c r="E360" s="182">
        <v>1690346.0110124985</v>
      </c>
      <c r="F360" s="181">
        <v>8.255324759664452</v>
      </c>
    </row>
    <row r="361" spans="3:6" ht="11.25">
      <c r="C361" s="74" t="s">
        <v>846</v>
      </c>
      <c r="D361" s="105">
        <v>38392.8305787037</v>
      </c>
      <c r="E361" s="75">
        <v>278085.7642557642</v>
      </c>
      <c r="F361" s="97">
        <v>2.0606477186270244</v>
      </c>
    </row>
    <row r="362" spans="3:6" ht="11.25">
      <c r="C362" s="74" t="s">
        <v>880</v>
      </c>
      <c r="D362" s="105">
        <v>38392.83819444444</v>
      </c>
      <c r="E362" s="75">
        <v>197321.01430811323</v>
      </c>
      <c r="F362" s="97">
        <v>1.5474716692752588</v>
      </c>
    </row>
    <row r="363" spans="3:6" ht="11.25">
      <c r="C363" s="74" t="s">
        <v>692</v>
      </c>
      <c r="D363" s="105">
        <v>38392.84579861111</v>
      </c>
      <c r="E363" s="75">
        <v>301920.6824283944</v>
      </c>
      <c r="F363" s="97">
        <v>2.33157848315216</v>
      </c>
    </row>
    <row r="364" spans="3:6" ht="11.25">
      <c r="C364" s="74" t="s">
        <v>1214</v>
      </c>
      <c r="D364" s="105">
        <v>38392.853414351855</v>
      </c>
      <c r="E364" s="75">
        <v>413740.33171023545</v>
      </c>
      <c r="F364" s="97">
        <v>0.8488336324592305</v>
      </c>
    </row>
    <row r="365" spans="3:6" ht="11.25">
      <c r="C365" s="74" t="s">
        <v>1247</v>
      </c>
      <c r="D365" s="105">
        <v>38392.86100694445</v>
      </c>
      <c r="E365" s="75">
        <v>1618102.066814526</v>
      </c>
      <c r="F365" s="97">
        <v>1.8251808661069067</v>
      </c>
    </row>
    <row r="366" spans="3:6" ht="11.25">
      <c r="C366" s="74" t="s">
        <v>1212</v>
      </c>
      <c r="D366" s="105">
        <v>38392.86861111111</v>
      </c>
      <c r="E366" s="75">
        <v>2892.231210162242</v>
      </c>
      <c r="F366" s="97">
        <v>5.456019513355507</v>
      </c>
    </row>
    <row r="367" spans="3:6" ht="11.25">
      <c r="C367" s="74" t="s">
        <v>602</v>
      </c>
      <c r="D367" s="105">
        <v>38392.876226851855</v>
      </c>
      <c r="E367" s="182">
        <v>154647.0072158951</v>
      </c>
      <c r="F367" s="181">
        <v>6.009520576481769</v>
      </c>
    </row>
    <row r="368" spans="3:6" ht="11.25">
      <c r="C368" s="74" t="s">
        <v>636</v>
      </c>
      <c r="D368" s="105">
        <v>38392.88383101852</v>
      </c>
      <c r="E368" s="75">
        <v>205660.84384812965</v>
      </c>
      <c r="F368" s="97">
        <v>1.4882099334757577</v>
      </c>
    </row>
    <row r="369" spans="3:6" ht="11.25">
      <c r="C369" s="74" t="s">
        <v>670</v>
      </c>
      <c r="D369" s="105">
        <v>38392.891435185185</v>
      </c>
      <c r="E369" s="75">
        <v>48242.41926310192</v>
      </c>
      <c r="F369" s="97">
        <v>3.169599702667324</v>
      </c>
    </row>
    <row r="370" spans="3:6" ht="11.25">
      <c r="C370" s="74" t="s">
        <v>1054</v>
      </c>
      <c r="D370" s="105">
        <v>38392.899050925924</v>
      </c>
      <c r="E370" s="75">
        <v>1659029.0652552939</v>
      </c>
      <c r="F370" s="97">
        <v>2.955040051659556</v>
      </c>
    </row>
    <row r="371" spans="3:6" ht="11.25">
      <c r="C371" s="74" t="s">
        <v>1227</v>
      </c>
      <c r="D371" s="105">
        <v>38392.90665509259</v>
      </c>
      <c r="E371" s="75">
        <v>569440.8528756064</v>
      </c>
      <c r="F371" s="97">
        <v>1.5496861820878012</v>
      </c>
    </row>
    <row r="372" spans="3:6" ht="11.25">
      <c r="C372" s="74" t="s">
        <v>548</v>
      </c>
      <c r="D372" s="105">
        <v>38392.91425925926</v>
      </c>
      <c r="E372" s="75">
        <v>170204.06956186597</v>
      </c>
      <c r="F372" s="97">
        <v>2.8871250838071636</v>
      </c>
    </row>
    <row r="373" spans="3:6" ht="11.25">
      <c r="C373" s="74" t="s">
        <v>362</v>
      </c>
      <c r="D373" s="105">
        <v>38392.921851851854</v>
      </c>
      <c r="E373" s="75">
        <v>167563.89472174214</v>
      </c>
      <c r="F373" s="97">
        <v>4.338515017980487</v>
      </c>
    </row>
    <row r="374" spans="3:6" ht="11.25">
      <c r="C374" s="74" t="s">
        <v>1286</v>
      </c>
      <c r="D374" s="105">
        <v>38392.929444444446</v>
      </c>
      <c r="E374" s="75">
        <v>1665341.2104687563</v>
      </c>
      <c r="F374" s="97">
        <v>0.6918250963537643</v>
      </c>
    </row>
    <row r="375" spans="3:6" ht="11.25">
      <c r="C375" s="74" t="s">
        <v>1226</v>
      </c>
      <c r="D375" s="105">
        <v>38392.937060185184</v>
      </c>
      <c r="E375" s="75">
        <v>1688354.6053727122</v>
      </c>
      <c r="F375" s="97">
        <v>3.6762426738382725</v>
      </c>
    </row>
    <row r="376" spans="3:6" ht="11.25">
      <c r="C376" s="74" t="s">
        <v>241</v>
      </c>
      <c r="D376" s="105">
        <v>38392.94466435185</v>
      </c>
      <c r="E376" s="182">
        <v>280966.1049430692</v>
      </c>
      <c r="F376" s="181">
        <v>5.545349742414252</v>
      </c>
    </row>
    <row r="377" spans="3:6" ht="11.25">
      <c r="C377" s="74" t="s">
        <v>1224</v>
      </c>
      <c r="D377" s="105">
        <v>38392.95226851852</v>
      </c>
      <c r="E377" s="182">
        <v>2171.393712135317</v>
      </c>
      <c r="F377" s="181">
        <v>17.526921776441444</v>
      </c>
    </row>
    <row r="378" spans="3:6" ht="11.25">
      <c r="C378" s="74" t="s">
        <v>308</v>
      </c>
      <c r="D378" s="105">
        <v>38392.959861111114</v>
      </c>
      <c r="E378" s="75">
        <v>243017.84527046618</v>
      </c>
      <c r="F378" s="97">
        <v>2.073559255390419</v>
      </c>
    </row>
    <row r="379" spans="3:6" ht="11.25">
      <c r="C379" s="74" t="s">
        <v>692</v>
      </c>
      <c r="D379" s="105">
        <v>38392.967453703706</v>
      </c>
      <c r="E379" s="75">
        <v>303488.25649732293</v>
      </c>
      <c r="F379" s="97">
        <v>1.2690187331308522</v>
      </c>
    </row>
    <row r="380" spans="3:6" ht="11.25">
      <c r="C380" s="74" t="s">
        <v>1117</v>
      </c>
      <c r="D380" s="105">
        <v>38392.975069444445</v>
      </c>
      <c r="E380" s="75">
        <v>1673929.0129866728</v>
      </c>
      <c r="F380" s="97">
        <v>0.7169340540759572</v>
      </c>
    </row>
    <row r="381" spans="3:6" ht="11.25">
      <c r="C381" s="74" t="s">
        <v>1225</v>
      </c>
      <c r="D381" s="105">
        <v>38392.98267361111</v>
      </c>
      <c r="E381" s="75">
        <v>406237.1908471906</v>
      </c>
      <c r="F381" s="97">
        <v>2.3144760446566197</v>
      </c>
    </row>
    <row r="382" spans="3:6" ht="11.25">
      <c r="C382" s="74" t="s">
        <v>1149</v>
      </c>
      <c r="D382" s="105">
        <v>38392.990266203706</v>
      </c>
      <c r="E382" s="182">
        <v>536.8077179045828</v>
      </c>
      <c r="F382" s="181">
        <v>71.32081301915323</v>
      </c>
    </row>
    <row r="383" spans="3:6" ht="11.25">
      <c r="C383" s="74" t="s">
        <v>27</v>
      </c>
      <c r="D383" s="105">
        <v>38393.02982638889</v>
      </c>
      <c r="E383" s="180">
        <v>1933.0694654476536</v>
      </c>
      <c r="F383" s="181">
        <v>28.42669612908734</v>
      </c>
    </row>
    <row r="384" spans="3:6" ht="11.25">
      <c r="C384" s="74" t="s">
        <v>1287</v>
      </c>
      <c r="D384" s="105">
        <v>38393.00546296296</v>
      </c>
      <c r="E384" s="74">
        <v>1575234.3098589578</v>
      </c>
      <c r="F384" s="97">
        <v>2.6421924263512166</v>
      </c>
    </row>
    <row r="385" spans="3:6" ht="11.25">
      <c r="C385" s="74" t="s">
        <v>1116</v>
      </c>
      <c r="D385" s="105">
        <v>38393.01305555556</v>
      </c>
      <c r="E385" s="74">
        <v>1716595.1757821608</v>
      </c>
      <c r="F385" s="97">
        <v>1.5604662629363646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1167</v>
      </c>
    </row>
    <row r="393" spans="1:7" ht="11.25">
      <c r="A393" s="74" t="s">
        <v>1250</v>
      </c>
      <c r="G393" s="74" t="s">
        <v>1032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50">
      <selection activeCell="F397" sqref="F397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1175</v>
      </c>
      <c r="D1" s="76" t="s">
        <v>1176</v>
      </c>
      <c r="E1" s="15" t="s">
        <v>1177</v>
      </c>
      <c r="F1" s="31" t="s">
        <v>1178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38392.778229166666</v>
      </c>
      <c r="E3" s="15">
        <f>'raw data'!E3</f>
        <v>4870541.161149764</v>
      </c>
      <c r="F3" s="31">
        <f>'raw data'!F3</f>
        <v>3.0445860943352865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38392.785844907405</v>
      </c>
      <c r="E4" s="173">
        <v>5904.05</v>
      </c>
      <c r="F4" s="174">
        <v>0.20192614106779458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38392.79347222222</v>
      </c>
      <c r="E5" s="15">
        <f>'raw data'!E5</f>
        <v>5630873.033045259</v>
      </c>
      <c r="F5" s="31">
        <f>'raw data'!F5</f>
        <v>3.613990399091804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38392.801087962966</v>
      </c>
      <c r="E6" s="15">
        <f>'raw data'!E6</f>
        <v>4906054.625954502</v>
      </c>
      <c r="F6" s="31">
        <f>'raw data'!F6</f>
        <v>0.9024460596346249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38392.80868055556</v>
      </c>
      <c r="E7" s="15">
        <f>'raw data'!E7</f>
        <v>250744.3784031868</v>
      </c>
      <c r="F7" s="31">
        <f>'raw data'!F7</f>
        <v>1.7890990792685597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167r2  99-109</v>
      </c>
      <c r="D8" s="81">
        <f>'raw data'!D8</f>
        <v>38392.81628472222</v>
      </c>
      <c r="E8" s="15">
        <f>'raw data'!E8</f>
        <v>6087996.908710615</v>
      </c>
      <c r="F8" s="31">
        <f>'raw data'!F8</f>
        <v>1.595846192262282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38392.823900462965</v>
      </c>
      <c r="E9" s="15">
        <f>'raw data'!E9</f>
        <v>5013707.303610224</v>
      </c>
      <c r="F9" s="31">
        <f>'raw data'!F9</f>
        <v>1.058729320466824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169r1  50-60</v>
      </c>
      <c r="D10" s="81">
        <f>'raw data'!D10</f>
        <v>38392.8315162037</v>
      </c>
      <c r="E10" s="15">
        <f>'raw data'!E10</f>
        <v>5747614.62422244</v>
      </c>
      <c r="F10" s="31">
        <f>'raw data'!F10</f>
        <v>0.12864479404374315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170r3  20-30</v>
      </c>
      <c r="D11" s="81">
        <f>'raw data'!D11</f>
        <v>38392.83913194444</v>
      </c>
      <c r="E11" s="15">
        <f>'raw data'!E11</f>
        <v>5818202.149419393</v>
      </c>
      <c r="F11" s="31">
        <f>'raw data'!F11</f>
        <v>1.7454662290850231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171r4  18-30</v>
      </c>
      <c r="D12" s="81">
        <f>'raw data'!D12</f>
        <v>38392.84673611111</v>
      </c>
      <c r="E12" s="15">
        <f>'raw data'!E12</f>
        <v>6206653.467095431</v>
      </c>
      <c r="F12" s="31">
        <f>'raw data'!F12</f>
        <v>0.3454131673053542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38392.85435185185</v>
      </c>
      <c r="E13" s="15">
        <f>'raw data'!E13</f>
        <v>5782700.910120147</v>
      </c>
      <c r="F13" s="31">
        <f>'raw data'!F13</f>
        <v>1.1369975285669645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38392.86194444444</v>
      </c>
      <c r="E14" s="15">
        <f>'raw data'!E14</f>
        <v>4874201.848388007</v>
      </c>
      <c r="F14" s="31">
        <f>'raw data'!F14</f>
        <v>0.8350008707490038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38392.86956018519</v>
      </c>
      <c r="E15" s="15">
        <f>'raw data'!E15</f>
        <v>69922.92513311387</v>
      </c>
      <c r="F15" s="31">
        <f>'raw data'!F15</f>
        <v>0.7847474214840338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172r3  41-51</v>
      </c>
      <c r="D16" s="81">
        <f>'raw data'!D16</f>
        <v>38392.877175925925</v>
      </c>
      <c r="E16" s="15">
        <f>'raw data'!E16</f>
        <v>6429229.131664429</v>
      </c>
      <c r="F16" s="31">
        <f>'raw data'!F16</f>
        <v>2.856017015147239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174r1  52-60</v>
      </c>
      <c r="D17" s="81">
        <f>'raw data'!D17</f>
        <v>38392.88476851852</v>
      </c>
      <c r="E17" s="15">
        <f>'raw data'!E17</f>
        <v>5781603.391762354</v>
      </c>
      <c r="F17" s="31">
        <f>'raw data'!F17</f>
        <v>0.6790142185183096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174r4  42-51</v>
      </c>
      <c r="D18" s="81">
        <f>'raw data'!D18</f>
        <v>38392.892372685186</v>
      </c>
      <c r="E18" s="15">
        <f>'raw data'!E18</f>
        <v>8102454.297362782</v>
      </c>
      <c r="F18" s="31">
        <f>'raw data'!F18</f>
        <v>1.8904254217431458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38392.899988425925</v>
      </c>
      <c r="E19" s="15">
        <f>'raw data'!E19</f>
        <v>4932731.052538798</v>
      </c>
      <c r="F19" s="31">
        <f>'raw data'!F19</f>
        <v>1.3340402034141392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38392.90759259259</v>
      </c>
      <c r="E20" s="15">
        <f>'raw data'!E20</f>
        <v>5580096.855760007</v>
      </c>
      <c r="F20" s="31">
        <f>'raw data'!F20</f>
        <v>2.190971694954537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176r1  38-48</v>
      </c>
      <c r="D21" s="81">
        <f>'raw data'!D21</f>
        <v>38392.91519675926</v>
      </c>
      <c r="E21" s="15">
        <f>'raw data'!E21</f>
        <v>5628762.409782074</v>
      </c>
      <c r="F21" s="31">
        <f>'raw data'!F21</f>
        <v>2.179521659627385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177r3  127-137</v>
      </c>
      <c r="D22" s="81">
        <f>'raw data'!D22</f>
        <v>38392.922789351855</v>
      </c>
      <c r="E22" s="15">
        <f>'raw data'!E22</f>
        <v>5650150.122127353</v>
      </c>
      <c r="F22" s="31">
        <f>'raw data'!F22</f>
        <v>2.656754921708554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 unignited</v>
      </c>
      <c r="D23" s="81">
        <f>'raw data'!D23</f>
        <v>38392.930393518516</v>
      </c>
      <c r="E23" s="15">
        <f>'raw data'!E23</f>
        <v>4855710.580033443</v>
      </c>
      <c r="F23" s="31">
        <f>'raw data'!F23</f>
        <v>1.1133862894032003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38392.937997685185</v>
      </c>
      <c r="E24" s="15">
        <f>'raw data'!E24</f>
        <v>4904796.996044022</v>
      </c>
      <c r="F24" s="31">
        <f>'raw data'!F24</f>
        <v>0.7750681065938722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178r3  11-19</v>
      </c>
      <c r="D25" s="81">
        <f>'raw data'!D25</f>
        <v>38392.945601851854</v>
      </c>
      <c r="E25" s="183">
        <v>5973972.045</v>
      </c>
      <c r="F25" s="184">
        <v>5.644120662123775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38392.953206018516</v>
      </c>
      <c r="E26" s="15">
        <f>'raw data'!E26</f>
        <v>245934.23625245094</v>
      </c>
      <c r="F26" s="31">
        <f>'raw data'!F26</f>
        <v>1.8031745734016726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180r4  84-94</v>
      </c>
      <c r="D27" s="81">
        <f>'raw data'!D27</f>
        <v>38392.960810185185</v>
      </c>
      <c r="E27" s="15">
        <f>'raw data'!E27</f>
        <v>5155185.5663351</v>
      </c>
      <c r="F27" s="31">
        <f>'raw data'!F27</f>
        <v>1.7513318372840254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171r4  18-30</v>
      </c>
      <c r="D28" s="81">
        <f>'raw data'!D28</f>
        <v>38392.96840277778</v>
      </c>
      <c r="E28" s="15">
        <f>'raw data'!E28</f>
        <v>6129756.044556238</v>
      </c>
      <c r="F28" s="31">
        <f>'raw data'!F28</f>
        <v>1.9122183543946796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38392.976006944446</v>
      </c>
      <c r="E29" s="15">
        <f>'raw data'!E29</f>
        <v>4845106.271370406</v>
      </c>
      <c r="F29" s="31">
        <f>'raw data'!F29</f>
        <v>0.21938370609689692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38392.983611111114</v>
      </c>
      <c r="E30" s="15">
        <f>'raw data'!E30</f>
        <v>5779330.537636998</v>
      </c>
      <c r="F30" s="31">
        <f>'raw data'!F30</f>
        <v>1.801281340185031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38392.99120370371</v>
      </c>
      <c r="E31" s="183">
        <v>5857.675</v>
      </c>
      <c r="F31" s="184">
        <v>18.123483565312533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38393.03076388889</v>
      </c>
      <c r="E32" s="15">
        <f>'raw data'!E32</f>
        <v>68068.85601958168</v>
      </c>
      <c r="F32" s="31">
        <f>'raw data'!F32</f>
        <v>2.245101430665029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 unignited</v>
      </c>
      <c r="D33" s="81">
        <f>'raw data'!D33</f>
        <v>38393.00640046296</v>
      </c>
      <c r="E33" s="15">
        <f>'raw data'!E33</f>
        <v>4799804.458059002</v>
      </c>
      <c r="F33" s="31">
        <f>'raw data'!F33</f>
        <v>1.4688501695334133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38393.01400462963</v>
      </c>
      <c r="E34" s="15">
        <f>'raw data'!E34</f>
        <v>4929755.415987297</v>
      </c>
      <c r="F34" s="31">
        <f>'raw data'!F34</f>
        <v>0.49489641518170835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38392.777766203704</v>
      </c>
      <c r="E42" s="15">
        <f>'raw data'!E42</f>
        <v>4572145.28371938</v>
      </c>
      <c r="F42" s="31">
        <f>'raw data'!F42</f>
        <v>2.1271993977167707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38392.78538194444</v>
      </c>
      <c r="E43" s="15">
        <f>'raw data'!E43</f>
        <v>15351.447074661653</v>
      </c>
      <c r="F43" s="31">
        <f>'raw data'!F43</f>
        <v>2.9972306386567173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38392.79300925926</v>
      </c>
      <c r="E44" s="15">
        <f>'raw data'!E44</f>
        <v>5152865.984753926</v>
      </c>
      <c r="F44" s="31">
        <f>'raw data'!F44</f>
        <v>2.3490093921494544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38392.800625</v>
      </c>
      <c r="E45" s="15">
        <f>'raw data'!E45</f>
        <v>4474124.4435424805</v>
      </c>
      <c r="F45" s="31">
        <f>'raw data'!F45</f>
        <v>2.2016415544526002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38392.808217592596</v>
      </c>
      <c r="E46" s="15">
        <f>'raw data'!E46</f>
        <v>252272.46792952222</v>
      </c>
      <c r="F46" s="31">
        <f>'raw data'!F46</f>
        <v>1.6526899121072813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167r2  99-109</v>
      </c>
      <c r="D47" s="81">
        <f>'raw data'!D47</f>
        <v>38392.81582175926</v>
      </c>
      <c r="E47" s="15">
        <f>'raw data'!E47</f>
        <v>5638531.171956381</v>
      </c>
      <c r="F47" s="31">
        <f>'raw data'!F47</f>
        <v>1.710167322942975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38392.8234375</v>
      </c>
      <c r="E48" s="15">
        <f>'raw data'!E48</f>
        <v>4590643.46375529</v>
      </c>
      <c r="F48" s="31">
        <f>'raw data'!F48</f>
        <v>1.4003852759625648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169r1  50-60</v>
      </c>
      <c r="D49" s="81">
        <f>'raw data'!D49</f>
        <v>38392.83105324074</v>
      </c>
      <c r="E49" s="15">
        <f>'raw data'!E49</f>
        <v>4789745.973950704</v>
      </c>
      <c r="F49" s="31">
        <f>'raw data'!F49</f>
        <v>1.1079678105642636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170r3  20-30</v>
      </c>
      <c r="D50" s="81">
        <f>'raw data'!D50</f>
        <v>38392.83866898148</v>
      </c>
      <c r="E50" s="15">
        <f>'raw data'!E50</f>
        <v>4844669.367019653</v>
      </c>
      <c r="F50" s="31">
        <f>'raw data'!F50</f>
        <v>1.893145224407666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171r4  18-30</v>
      </c>
      <c r="D51" s="81">
        <f>'raw data'!D51</f>
        <v>38392.84627314815</v>
      </c>
      <c r="E51" s="15">
        <f>'raw data'!E51</f>
        <v>5650542.659487406</v>
      </c>
      <c r="F51" s="31">
        <f>'raw data'!F51</f>
        <v>1.902675669905423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38392.85388888889</v>
      </c>
      <c r="E52" s="15">
        <f>'raw data'!E52</f>
        <v>2542284.103781382</v>
      </c>
      <c r="F52" s="31">
        <f>'raw data'!F52</f>
        <v>2.4342995690250726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38392.86148148148</v>
      </c>
      <c r="E53" s="15">
        <f>'raw data'!E53</f>
        <v>4634407.302909851</v>
      </c>
      <c r="F53" s="31">
        <f>'raw data'!F53</f>
        <v>1.744041640728479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38392.869097222225</v>
      </c>
      <c r="E54" s="15">
        <f>'raw data'!E54</f>
        <v>64926.93985188007</v>
      </c>
      <c r="F54" s="31">
        <f>'raw data'!F54</f>
        <v>1.768420438037678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172r3  41-51</v>
      </c>
      <c r="D55" s="81">
        <f>'raw data'!D55</f>
        <v>38392.87670138889</v>
      </c>
      <c r="E55" s="15">
        <f>'raw data'!E55</f>
        <v>4924947.370109558</v>
      </c>
      <c r="F55" s="31">
        <f>'raw data'!F55</f>
        <v>1.9552568043448049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174r1  52-60</v>
      </c>
      <c r="D56" s="81">
        <f>'raw data'!D56</f>
        <v>38392.884305555555</v>
      </c>
      <c r="E56" s="15">
        <f>'raw data'!E56</f>
        <v>4973784.717737834</v>
      </c>
      <c r="F56" s="31">
        <f>'raw data'!F56</f>
        <v>1.7074745315762812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174r4  42-51</v>
      </c>
      <c r="D57" s="81">
        <f>'raw data'!D57</f>
        <v>38392.891909722224</v>
      </c>
      <c r="E57" s="15">
        <f>'raw data'!E57</f>
        <v>4234145.224759419</v>
      </c>
      <c r="F57" s="31">
        <f>'raw data'!F57</f>
        <v>2.936571302345769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38392.89952546296</v>
      </c>
      <c r="E58" s="15">
        <f>'raw data'!E58</f>
        <v>4580799.094724019</v>
      </c>
      <c r="F58" s="31">
        <f>'raw data'!F58</f>
        <v>0.752339415233244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38392.90712962963</v>
      </c>
      <c r="E59" s="15">
        <f>'raw data'!E59</f>
        <v>5316402.293721517</v>
      </c>
      <c r="F59" s="31">
        <f>'raw data'!F59</f>
        <v>1.4776368425339397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176r1  38-48</v>
      </c>
      <c r="D60" s="81">
        <f>'raw data'!D60</f>
        <v>38392.91473379629</v>
      </c>
      <c r="E60" s="15">
        <f>'raw data'!E60</f>
        <v>5647901.569368998</v>
      </c>
      <c r="F60" s="31">
        <f>'raw data'!F60</f>
        <v>4.3667303172436105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177r3  127-137</v>
      </c>
      <c r="D61" s="81">
        <f>'raw data'!D61</f>
        <v>38392.922326388885</v>
      </c>
      <c r="E61" s="183">
        <v>5623196.49</v>
      </c>
      <c r="F61" s="184">
        <v>3.618769845825161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 unignited</v>
      </c>
      <c r="D62" s="81">
        <f>'raw data'!D62</f>
        <v>38392.929930555554</v>
      </c>
      <c r="E62" s="15">
        <f>'raw data'!E62</f>
        <v>4483448.286743164</v>
      </c>
      <c r="F62" s="31">
        <f>'raw data'!F62</f>
        <v>1.576720954827725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38392.93753472222</v>
      </c>
      <c r="E63" s="15">
        <f>'raw data'!E63</f>
        <v>4545059.32304128</v>
      </c>
      <c r="F63" s="31">
        <f>'raw data'!F63</f>
        <v>0.3997187671879757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178r3  11-19</v>
      </c>
      <c r="D64" s="81">
        <f>'raw data'!D64</f>
        <v>38392.94513888889</v>
      </c>
      <c r="E64" s="15">
        <f>'raw data'!E64</f>
        <v>5138575.134521484</v>
      </c>
      <c r="F64" s="31">
        <f>'raw data'!F64</f>
        <v>4.047527734709449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38392.95274305555</v>
      </c>
      <c r="E65" s="15">
        <f>'raw data'!E65</f>
        <v>261546.82454490662</v>
      </c>
      <c r="F65" s="31">
        <f>'raw data'!F65</f>
        <v>1.4896302935996784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180r4  84-94</v>
      </c>
      <c r="D66" s="81">
        <f>'raw data'!D66</f>
        <v>38392.960335648146</v>
      </c>
      <c r="E66" s="15">
        <f>'raw data'!E66</f>
        <v>5069547.699643453</v>
      </c>
      <c r="F66" s="31">
        <f>'raw data'!F66</f>
        <v>1.0237005942030581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171r4  18-30</v>
      </c>
      <c r="D67" s="81">
        <f>'raw data'!D67</f>
        <v>38392.967939814815</v>
      </c>
      <c r="E67" s="173">
        <v>5724703.365</v>
      </c>
      <c r="F67" s="174">
        <v>1.5407820160642383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38392.97554398148</v>
      </c>
      <c r="E68" s="15">
        <f>'raw data'!E68</f>
        <v>4751850.117721558</v>
      </c>
      <c r="F68" s="31">
        <f>'raw data'!F68</f>
        <v>0.19392581076278972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38392.983148148145</v>
      </c>
      <c r="E69" s="15">
        <f>'raw data'!E69</f>
        <v>2616061.314590454</v>
      </c>
      <c r="F69" s="31">
        <f>'raw data'!F69</f>
        <v>3.6237860395042913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38392.99074074074</v>
      </c>
      <c r="E70" s="15">
        <f>'raw data'!E70</f>
        <v>14805.711288054783</v>
      </c>
      <c r="F70" s="31">
        <f>'raw data'!F70</f>
        <v>1.732502556077082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38393.03030092592</v>
      </c>
      <c r="E71" s="15">
        <f>'raw data'!E71</f>
        <v>67462.23111093044</v>
      </c>
      <c r="F71" s="31">
        <f>'raw data'!F71</f>
        <v>0.821331593665307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 unignited</v>
      </c>
      <c r="D72" s="81">
        <f>'raw data'!D72</f>
        <v>38393.0059375</v>
      </c>
      <c r="E72" s="15">
        <f>'raw data'!E72</f>
        <v>4503086.70547231</v>
      </c>
      <c r="F72" s="31">
        <f>'raw data'!F72</f>
        <v>2.454822288841806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38393.01354166667</v>
      </c>
      <c r="E73" s="15">
        <f>'raw data'!E73</f>
        <v>4555156.299641927</v>
      </c>
      <c r="F73" s="31">
        <f>'raw data'!F73</f>
        <v>2.647859476679164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38392.775717592594</v>
      </c>
      <c r="E81" s="15">
        <f>'raw data'!E81</f>
        <v>5014731.863618574</v>
      </c>
      <c r="F81" s="31">
        <f>'raw data'!F81</f>
        <v>0.4216659981218539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38392.78333333333</v>
      </c>
      <c r="E82" s="15">
        <f>'raw data'!E82</f>
        <v>9072.993038871004</v>
      </c>
      <c r="F82" s="31">
        <f>'raw data'!F82</f>
        <v>3.851994248191693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38392.79094907407</v>
      </c>
      <c r="E83" s="15">
        <f>'raw data'!E83</f>
        <v>4595650.594658233</v>
      </c>
      <c r="F83" s="31">
        <f>'raw data'!F83</f>
        <v>1.424993285751904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38392.79856481482</v>
      </c>
      <c r="E84" s="15">
        <f>'raw data'!E84</f>
        <v>5016957.012052764</v>
      </c>
      <c r="F84" s="31">
        <f>'raw data'!F84</f>
        <v>1.1731237524866602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38392.806180555555</v>
      </c>
      <c r="E85" s="15">
        <f>'raw data'!E85</f>
        <v>3402515.0165933566</v>
      </c>
      <c r="F85" s="31">
        <f>'raw data'!F85</f>
        <v>0.7608845105739555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167r2  99-109</v>
      </c>
      <c r="D86" s="81">
        <f>'raw data'!D86</f>
        <v>38392.81377314815</v>
      </c>
      <c r="E86" s="15">
        <f>'raw data'!E86</f>
        <v>2291629.221765626</v>
      </c>
      <c r="F86" s="31">
        <f>'raw data'!F86</f>
        <v>2.093424915355282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38392.821388888886</v>
      </c>
      <c r="E87" s="15">
        <f>'raw data'!E87</f>
        <v>5136499.280821794</v>
      </c>
      <c r="F87" s="31">
        <f>'raw data'!F87</f>
        <v>0.2170838853204514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169r1  50-60</v>
      </c>
      <c r="D88" s="81">
        <f>'raw data'!D88</f>
        <v>38392.828993055555</v>
      </c>
      <c r="E88" s="15">
        <f>'raw data'!E88</f>
        <v>3012803.116657617</v>
      </c>
      <c r="F88" s="31">
        <f>'raw data'!F88</f>
        <v>1.1139208325351888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170r3  20-30</v>
      </c>
      <c r="D89" s="81">
        <f>'raw data'!D89</f>
        <v>38392.83660879629</v>
      </c>
      <c r="E89" s="173">
        <v>2630447.02</v>
      </c>
      <c r="F89" s="174">
        <v>0.6923183900122262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171r4  18-30</v>
      </c>
      <c r="D90" s="81">
        <f>'raw data'!D90</f>
        <v>38392.84422453704</v>
      </c>
      <c r="E90" s="15">
        <f>'raw data'!E90</f>
        <v>2135348.81247097</v>
      </c>
      <c r="F90" s="31">
        <f>'raw data'!F90</f>
        <v>1.9936945330652973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38392.8518287037</v>
      </c>
      <c r="E91" s="15">
        <f>'raw data'!E91</f>
        <v>2607806.421734624</v>
      </c>
      <c r="F91" s="31">
        <f>'raw data'!F91</f>
        <v>2.922646084903978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38392.85943287037</v>
      </c>
      <c r="E92" s="15">
        <f>'raw data'!E92</f>
        <v>4943214.126920689</v>
      </c>
      <c r="F92" s="31">
        <f>'raw data'!F92</f>
        <v>4.105713407418483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38392.86703703704</v>
      </c>
      <c r="E93" s="15">
        <f>'raw data'!E93</f>
        <v>3387442.1359376246</v>
      </c>
      <c r="F93" s="31">
        <f>'raw data'!F93</f>
        <v>0.08189821152254304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172r3  41-51</v>
      </c>
      <c r="D94" s="81">
        <f>'raw data'!D94</f>
        <v>38392.87465277778</v>
      </c>
      <c r="E94" s="15">
        <f>'raw data'!E94</f>
        <v>2136335.738300587</v>
      </c>
      <c r="F94" s="31">
        <f>'raw data'!F94</f>
        <v>1.7900076555180098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174r1  52-60</v>
      </c>
      <c r="D95" s="81">
        <f>'raw data'!D95</f>
        <v>38392.882256944446</v>
      </c>
      <c r="E95" s="15">
        <f>'raw data'!E95</f>
        <v>2600680.061680392</v>
      </c>
      <c r="F95" s="31">
        <f>'raw data'!F95</f>
        <v>4.739063891791573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174r4  42-51</v>
      </c>
      <c r="D96" s="81">
        <f>'raw data'!D96</f>
        <v>38392.88984953704</v>
      </c>
      <c r="E96" s="15">
        <f>'raw data'!E96</f>
        <v>2631086.420557778</v>
      </c>
      <c r="F96" s="31">
        <f>'raw data'!F96</f>
        <v>1.5765193065540146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38392.897465277776</v>
      </c>
      <c r="E97" s="15">
        <f>'raw data'!E97</f>
        <v>4903505.255703621</v>
      </c>
      <c r="F97" s="31">
        <f>'raw data'!F97</f>
        <v>3.3127947989191826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38392.905069444445</v>
      </c>
      <c r="E98" s="183">
        <v>4492069.875</v>
      </c>
      <c r="F98" s="184">
        <v>4.070894449209713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176r1  38-48</v>
      </c>
      <c r="D99" s="81">
        <f>'raw data'!D99</f>
        <v>38392.91268518518</v>
      </c>
      <c r="E99" s="173">
        <v>2382329.175</v>
      </c>
      <c r="F99" s="174">
        <v>2.1573105709099134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177r3  127-137</v>
      </c>
      <c r="D100" s="81">
        <f>'raw data'!D100</f>
        <v>38392.920266203706</v>
      </c>
      <c r="E100" s="15">
        <f>'raw data'!E100</f>
        <v>2419128.037394062</v>
      </c>
      <c r="F100" s="31">
        <f>'raw data'!F100</f>
        <v>1.8692230698624421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 unignited</v>
      </c>
      <c r="D101" s="81">
        <f>'raw data'!D101</f>
        <v>38392.9278587963</v>
      </c>
      <c r="E101" s="15">
        <f>'raw data'!E101</f>
        <v>4767815.182989877</v>
      </c>
      <c r="F101" s="31">
        <f>'raw data'!F101</f>
        <v>1.9285017838451888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38392.93547453704</v>
      </c>
      <c r="E102" s="15">
        <f>'raw data'!E102</f>
        <v>5004104.2539250115</v>
      </c>
      <c r="F102" s="31">
        <f>'raw data'!F102</f>
        <v>1.1455995151616234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178r3  11-19</v>
      </c>
      <c r="D103" s="81">
        <f>'raw data'!D103</f>
        <v>38392.943090277775</v>
      </c>
      <c r="E103" s="15">
        <f>'raw data'!E103</f>
        <v>2587408.831686368</v>
      </c>
      <c r="F103" s="31">
        <f>'raw data'!F103</f>
        <v>0.44680227491518015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38392.95068287037</v>
      </c>
      <c r="E104" s="15">
        <f>'raw data'!E104</f>
        <v>3344228.8858839553</v>
      </c>
      <c r="F104" s="31">
        <f>'raw data'!F104</f>
        <v>1.243612472581098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180r4  84-94</v>
      </c>
      <c r="D105" s="81">
        <f>'raw data'!D105</f>
        <v>38392.958287037036</v>
      </c>
      <c r="E105" s="15">
        <f>'raw data'!E105</f>
        <v>2843991.4479807727</v>
      </c>
      <c r="F105" s="31">
        <f>'raw data'!F105</f>
        <v>1.97382545046794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171r4  18-30</v>
      </c>
      <c r="D106" s="81">
        <f>'raw data'!D106</f>
        <v>38392.965891203705</v>
      </c>
      <c r="E106" s="15">
        <f>'raw data'!E106</f>
        <v>2148714.801759612</v>
      </c>
      <c r="F106" s="31">
        <f>'raw data'!F106</f>
        <v>2.147517206948013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38392.9734837963</v>
      </c>
      <c r="E107" s="15">
        <f>'raw data'!E107</f>
        <v>5066226.23998961</v>
      </c>
      <c r="F107" s="31">
        <f>'raw data'!F107</f>
        <v>0.7943608238308199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38392.981099537035</v>
      </c>
      <c r="E108" s="15">
        <f>'raw data'!E108</f>
        <v>2730073.0808535884</v>
      </c>
      <c r="F108" s="31">
        <f>'raw data'!F108</f>
        <v>1.7632688917725878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38392.98869212963</v>
      </c>
      <c r="E109" s="173">
        <v>9319.955</v>
      </c>
      <c r="F109" s="174">
        <v>2.981622700308139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38393.02825231481</v>
      </c>
      <c r="E110" s="15">
        <f>'raw data'!E110</f>
        <v>3417108.1733681057</v>
      </c>
      <c r="F110" s="31">
        <f>'raw data'!F110</f>
        <v>0.9861874139193274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 unignited</v>
      </c>
      <c r="D111" s="81">
        <f>'raw data'!D111</f>
        <v>38393.00387731481</v>
      </c>
      <c r="E111" s="15">
        <f>'raw data'!E111</f>
        <v>4803505.10558986</v>
      </c>
      <c r="F111" s="31">
        <f>'raw data'!F111</f>
        <v>1.7827924444192198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38393.01148148148</v>
      </c>
      <c r="E112" s="15">
        <f>'raw data'!E112</f>
        <v>4992627.864921235</v>
      </c>
      <c r="F112" s="31">
        <f>'raw data'!F112</f>
        <v>1.998731401600908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38392.77922453704</v>
      </c>
      <c r="E120" s="15">
        <f>'raw data'!E120</f>
        <v>27498.359557162017</v>
      </c>
      <c r="F120" s="31">
        <f>'raw data'!F120</f>
        <v>2.1997613518124646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38392.786840277775</v>
      </c>
      <c r="E121" s="171">
        <f>'raw data'!E121</f>
        <v>126.29759295134374</v>
      </c>
      <c r="F121" s="172">
        <f>'raw data'!F121</f>
        <v>48.70700968852304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38392.79446759259</v>
      </c>
      <c r="E122" s="173">
        <v>1173.255</v>
      </c>
      <c r="F122" s="174">
        <v>2.4643914820482435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38392.802083333336</v>
      </c>
      <c r="E123" s="15">
        <f>'raw data'!E123</f>
        <v>27526.640019223396</v>
      </c>
      <c r="F123" s="31">
        <f>'raw data'!F123</f>
        <v>1.5234036562438698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38392.80967592593</v>
      </c>
      <c r="E124" s="183">
        <v>492.815</v>
      </c>
      <c r="F124" s="184">
        <v>17.72448092691455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167r2  99-109</v>
      </c>
      <c r="D125" s="81">
        <f>'raw data'!D125</f>
        <v>38392.81728009259</v>
      </c>
      <c r="E125" s="173">
        <v>701.765</v>
      </c>
      <c r="F125" s="174">
        <v>0.9259953572929697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38392.824907407405</v>
      </c>
      <c r="E126" s="15">
        <f>'raw data'!E126</f>
        <v>27073.17575065574</v>
      </c>
      <c r="F126" s="31">
        <f>'raw data'!F126</f>
        <v>0.22841093814426094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169r1  50-60</v>
      </c>
      <c r="D127" s="81">
        <f>'raw data'!D127</f>
        <v>38392.83251157407</v>
      </c>
      <c r="E127" s="173">
        <v>1250.71</v>
      </c>
      <c r="F127" s="174">
        <v>2.4559425106338826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170r3  20-30</v>
      </c>
      <c r="D128" s="81">
        <f>'raw data'!D128</f>
        <v>38392.84012731481</v>
      </c>
      <c r="E128" s="15">
        <f>'raw data'!E128</f>
        <v>992.9428350744558</v>
      </c>
      <c r="F128" s="31">
        <f>'raw data'!F128</f>
        <v>4.101413434612059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171r4  18-30</v>
      </c>
      <c r="D129" s="81">
        <f>'raw data'!D129</f>
        <v>38392.84773148148</v>
      </c>
      <c r="E129" s="15">
        <f>'raw data'!E129</f>
        <v>1343.1316941757314</v>
      </c>
      <c r="F129" s="31">
        <f>'raw data'!F129</f>
        <v>1.7374003448419426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38392.85533564815</v>
      </c>
      <c r="E130" s="15">
        <f>'raw data'!E130</f>
        <v>73750.89411417759</v>
      </c>
      <c r="F130" s="31">
        <f>'raw data'!F130</f>
        <v>0.7741374717050142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38392.86293981481</v>
      </c>
      <c r="E131" s="15">
        <f>'raw data'!E131</f>
        <v>27999.665040492528</v>
      </c>
      <c r="F131" s="31">
        <f>'raw data'!F131</f>
        <v>3.2742459411102245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38392.87054398148</v>
      </c>
      <c r="E132" s="173">
        <v>296.435</v>
      </c>
      <c r="F132" s="174">
        <v>4.5441274416328055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172r3  41-51</v>
      </c>
      <c r="D133" s="81">
        <f>'raw data'!D133</f>
        <v>38392.87815972222</v>
      </c>
      <c r="E133" s="15">
        <f>'raw data'!E133</f>
        <v>1808.63380727411</v>
      </c>
      <c r="F133" s="31">
        <f>'raw data'!F133</f>
        <v>2.8787318342999804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174r1  52-60</v>
      </c>
      <c r="D134" s="81">
        <f>'raw data'!D134</f>
        <v>38392.88576388889</v>
      </c>
      <c r="E134" s="15">
        <f>'raw data'!E134</f>
        <v>966.0088966407731</v>
      </c>
      <c r="F134" s="31">
        <f>'raw data'!F134</f>
        <v>2.525550389289898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174r4  42-51</v>
      </c>
      <c r="D135" s="81">
        <f>'raw data'!D135</f>
        <v>38392.89336805556</v>
      </c>
      <c r="E135" s="171">
        <f>'raw data'!E135</f>
        <v>757.9993325209927</v>
      </c>
      <c r="F135" s="172">
        <f>'raw data'!F135</f>
        <v>16.768841957093255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38392.900983796295</v>
      </c>
      <c r="E136" s="15">
        <f>'raw data'!E136</f>
        <v>26702.22781782216</v>
      </c>
      <c r="F136" s="31">
        <f>'raw data'!F136</f>
        <v>2.2941597528754003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38392.908587962964</v>
      </c>
      <c r="E137" s="173">
        <v>1159.755</v>
      </c>
      <c r="F137" s="174">
        <v>4.796538102956259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176r1  38-48</v>
      </c>
      <c r="D138" s="81">
        <f>'raw data'!D138</f>
        <v>38392.916180555556</v>
      </c>
      <c r="E138" s="173">
        <v>945.3</v>
      </c>
      <c r="F138" s="174">
        <v>1.6381718510508076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177r3  127-137</v>
      </c>
      <c r="D139" s="81">
        <f>'raw data'!D139</f>
        <v>38392.923784722225</v>
      </c>
      <c r="E139" s="173">
        <v>1319.215</v>
      </c>
      <c r="F139" s="174">
        <v>1.5345843661080034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 unignited</v>
      </c>
      <c r="D140" s="81">
        <f>'raw data'!D140</f>
        <v>38392.93137731482</v>
      </c>
      <c r="E140" s="15">
        <f>'raw data'!E140</f>
        <v>26776.071326194797</v>
      </c>
      <c r="F140" s="31">
        <f>'raw data'!F140</f>
        <v>4.004893146641222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38392.938993055555</v>
      </c>
      <c r="E141" s="15">
        <f>'raw data'!E141</f>
        <v>28287.37347440794</v>
      </c>
      <c r="F141" s="31">
        <f>'raw data'!F141</f>
        <v>3.379634194479167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178r3  11-19</v>
      </c>
      <c r="D142" s="81">
        <f>'raw data'!D142</f>
        <v>38392.946597222224</v>
      </c>
      <c r="E142" s="15">
        <f>'raw data'!E142</f>
        <v>1682.6605758884803</v>
      </c>
      <c r="F142" s="31">
        <f>'raw data'!F142</f>
        <v>2.5341208029278826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38392.954201388886</v>
      </c>
      <c r="E143" s="173">
        <v>214.08</v>
      </c>
      <c r="F143" s="174">
        <v>0.6275704803144883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180r4  84-94</v>
      </c>
      <c r="D144" s="81">
        <f>'raw data'!D144</f>
        <v>38392.96179398148</v>
      </c>
      <c r="E144" s="183">
        <v>916.13</v>
      </c>
      <c r="F144" s="184">
        <v>5.855186536934009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171r4  18-30</v>
      </c>
      <c r="D145" s="81">
        <f>'raw data'!D145</f>
        <v>38392.96939814815</v>
      </c>
      <c r="E145" s="183">
        <v>1326.295</v>
      </c>
      <c r="F145" s="184">
        <v>4.779639743297584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38392.977002314816</v>
      </c>
      <c r="E146" s="15">
        <f>'raw data'!E146</f>
        <v>27975.694821559027</v>
      </c>
      <c r="F146" s="31">
        <f>'raw data'!F146</f>
        <v>2.5675175103199313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38392.984606481485</v>
      </c>
      <c r="E147" s="15">
        <f>'raw data'!E147</f>
        <v>75541.1700264541</v>
      </c>
      <c r="F147" s="31">
        <f>'raw data'!F147</f>
        <v>0.18637810892555678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38392.9921875</v>
      </c>
      <c r="E148" s="171">
        <v>21.48</v>
      </c>
      <c r="F148" s="172">
        <f>'raw data'!F148</f>
        <v>0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38393.03175925926</v>
      </c>
      <c r="E149" s="173">
        <v>218.4</v>
      </c>
      <c r="F149" s="174">
        <v>8.184825745602705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 unignited</v>
      </c>
      <c r="D150" s="81">
        <f>'raw data'!D150</f>
        <v>38393.00739583333</v>
      </c>
      <c r="E150" s="15">
        <f>'raw data'!E150</f>
        <v>26731.593628104547</v>
      </c>
      <c r="F150" s="31">
        <f>'raw data'!F150</f>
        <v>0.8912866883506331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38393.015</v>
      </c>
      <c r="E151" s="15">
        <f>'raw data'!E151</f>
        <v>27663.869265204183</v>
      </c>
      <c r="F151" s="31">
        <f>'raw data'!F151</f>
        <v>1.9838090865858877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38392.77638888889</v>
      </c>
      <c r="E159" s="15">
        <f>'raw data'!E159</f>
        <v>853009.1465994869</v>
      </c>
      <c r="F159" s="31">
        <f>'raw data'!F159</f>
        <v>1.4639316468218673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38392.7840162037</v>
      </c>
      <c r="E160" s="15">
        <f>'raw data'!E160</f>
        <v>1158.1869512005414</v>
      </c>
      <c r="F160" s="31">
        <f>'raw data'!F160</f>
        <v>2.280036470187395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38392.79163194444</v>
      </c>
      <c r="E161" s="15">
        <f>'raw data'!E161</f>
        <v>1094308.1228138385</v>
      </c>
      <c r="F161" s="31">
        <f>'raw data'!F161</f>
        <v>0.376236450226848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38392.79924768519</v>
      </c>
      <c r="E162" s="15">
        <f>'raw data'!E162</f>
        <v>844320.5424272545</v>
      </c>
      <c r="F162" s="31">
        <f>'raw data'!F162</f>
        <v>0.09285901700535583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38392.80685185185</v>
      </c>
      <c r="E163" s="15">
        <f>'raw data'!E163</f>
        <v>5290208.265080436</v>
      </c>
      <c r="F163" s="31">
        <f>'raw data'!F163</f>
        <v>2.3525090953045718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167r2  99-109</v>
      </c>
      <c r="D164" s="81">
        <f>'raw data'!D164</f>
        <v>38392.81444444445</v>
      </c>
      <c r="E164" s="15">
        <f>'raw data'!E164</f>
        <v>1021505.5005047392</v>
      </c>
      <c r="F164" s="31">
        <f>'raw data'!F164</f>
        <v>2.5944936616335257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38392.822060185186</v>
      </c>
      <c r="E165" s="15">
        <f>'raw data'!E165</f>
        <v>856404.3860344521</v>
      </c>
      <c r="F165" s="31">
        <f>'raw data'!F165</f>
        <v>1.2276639486413936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169r1  50-60</v>
      </c>
      <c r="D166" s="81">
        <f>'raw data'!D166</f>
        <v>38392.829675925925</v>
      </c>
      <c r="E166" s="15">
        <f>'raw data'!E166</f>
        <v>1151295.0070711987</v>
      </c>
      <c r="F166" s="31">
        <f>'raw data'!F166</f>
        <v>1.6245139564901947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170r3  20-30</v>
      </c>
      <c r="D167" s="81">
        <f>'raw data'!D167</f>
        <v>38392.83729166666</v>
      </c>
      <c r="E167" s="15">
        <f>'raw data'!E167</f>
        <v>1105477.5321148245</v>
      </c>
      <c r="F167" s="31">
        <f>'raw data'!F167</f>
        <v>1.666236695042231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171r4  18-30</v>
      </c>
      <c r="D168" s="81">
        <f>'raw data'!D168</f>
        <v>38392.84489583333</v>
      </c>
      <c r="E168" s="15">
        <f>'raw data'!E168</f>
        <v>961407.9507207555</v>
      </c>
      <c r="F168" s="31">
        <f>'raw data'!F168</f>
        <v>1.3484852164673473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38392.85251157408</v>
      </c>
      <c r="E169" s="15">
        <f>'raw data'!E169</f>
        <v>434818.18636460067</v>
      </c>
      <c r="F169" s="31">
        <f>'raw data'!F169</f>
        <v>2.5757065753988053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38392.86011574074</v>
      </c>
      <c r="E170" s="15">
        <f>'raw data'!E170</f>
        <v>822363.7850306903</v>
      </c>
      <c r="F170" s="31">
        <f>'raw data'!F170</f>
        <v>0.5678456814514727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38392.86771990741</v>
      </c>
      <c r="E171" s="15">
        <f>'raw data'!E171</f>
        <v>5700634.710262116</v>
      </c>
      <c r="F171" s="31">
        <f>'raw data'!F171</f>
        <v>1.0941380833435652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172r3  41-51</v>
      </c>
      <c r="D172" s="81">
        <f>'raw data'!D172</f>
        <v>38392.87532407408</v>
      </c>
      <c r="E172" s="15">
        <f>'raw data'!E172</f>
        <v>1021363.5637352141</v>
      </c>
      <c r="F172" s="31">
        <f>'raw data'!F172</f>
        <v>4.051402837915996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174r1  52-60</v>
      </c>
      <c r="D173" s="81">
        <f>'raw data'!D173</f>
        <v>38392.882939814815</v>
      </c>
      <c r="E173" s="15">
        <f>'raw data'!E173</f>
        <v>1112060.65853414</v>
      </c>
      <c r="F173" s="31">
        <f>'raw data'!F173</f>
        <v>1.9476323143675132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174r4  42-51</v>
      </c>
      <c r="D174" s="81">
        <f>'raw data'!D174</f>
        <v>38392.89053240741</v>
      </c>
      <c r="E174" s="15">
        <f>'raw data'!E174</f>
        <v>1331424.7543038328</v>
      </c>
      <c r="F174" s="31">
        <f>'raw data'!F174</f>
        <v>1.548369659882006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38392.898148148146</v>
      </c>
      <c r="E175" s="15">
        <f>'raw data'!E175</f>
        <v>816788.3700353743</v>
      </c>
      <c r="F175" s="31">
        <f>'raw data'!F175</f>
        <v>2.4208145329295414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38392.905752314815</v>
      </c>
      <c r="E176" s="15">
        <f>'raw data'!E176</f>
        <v>1110299.2967530047</v>
      </c>
      <c r="F176" s="31">
        <f>'raw data'!F176</f>
        <v>1.3077023860778707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176r1  38-48</v>
      </c>
      <c r="D177" s="81">
        <f>'raw data'!D177</f>
        <v>38392.91336805555</v>
      </c>
      <c r="E177" s="15">
        <f>'raw data'!E177</f>
        <v>1105575.5753708351</v>
      </c>
      <c r="F177" s="31">
        <f>'raw data'!F177</f>
        <v>2.2881207903054825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177r3  127-137</v>
      </c>
      <c r="D178" s="81">
        <f>'raw data'!D178</f>
        <v>38392.920949074076</v>
      </c>
      <c r="E178" s="173">
        <v>1309915.4</v>
      </c>
      <c r="F178" s="174">
        <v>1.7127178338524534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 unignited</v>
      </c>
      <c r="D179" s="81">
        <f>'raw data'!D179</f>
        <v>38392.92854166667</v>
      </c>
      <c r="E179" s="15">
        <f>'raw data'!E179</f>
        <v>814713.8594956439</v>
      </c>
      <c r="F179" s="31">
        <f>'raw data'!F179</f>
        <v>2.4438222031836894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38392.93615740741</v>
      </c>
      <c r="E180" s="15">
        <f>'raw data'!E180</f>
        <v>835070.7334619849</v>
      </c>
      <c r="F180" s="31">
        <f>'raw data'!F180</f>
        <v>0.6640211546670863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178r3  11-19</v>
      </c>
      <c r="D181" s="81">
        <f>'raw data'!D181</f>
        <v>38392.943761574075</v>
      </c>
      <c r="E181" s="15">
        <f>'raw data'!E181</f>
        <v>998895.8167033093</v>
      </c>
      <c r="F181" s="31">
        <f>'raw data'!F181</f>
        <v>1.2061701040376336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38392.951365740744</v>
      </c>
      <c r="E182" s="15">
        <f>'raw data'!E182</f>
        <v>5301389.163430917</v>
      </c>
      <c r="F182" s="31">
        <f>'raw data'!F182</f>
        <v>2.165096233857466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180r4  84-94</v>
      </c>
      <c r="D183" s="81">
        <f>'raw data'!D183</f>
        <v>38392.958969907406</v>
      </c>
      <c r="E183" s="15">
        <f>'raw data'!E183</f>
        <v>1326531.3060952004</v>
      </c>
      <c r="F183" s="31">
        <f>'raw data'!F183</f>
        <v>2.4970092473853924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171r4  18-30</v>
      </c>
      <c r="D184" s="81">
        <f>'raw data'!D184</f>
        <v>38392.9665625</v>
      </c>
      <c r="E184" s="15">
        <f>'raw data'!E184</f>
        <v>930968.15438819</v>
      </c>
      <c r="F184" s="31">
        <f>'raw data'!F184</f>
        <v>1.2586273624389948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38392.97416666667</v>
      </c>
      <c r="E185" s="15">
        <f>'raw data'!E185</f>
        <v>827688.5960979281</v>
      </c>
      <c r="F185" s="31">
        <f>'raw data'!F185</f>
        <v>2.388654528898599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38392.981770833336</v>
      </c>
      <c r="E186" s="15">
        <f>'raw data'!E186</f>
        <v>439620.9972568091</v>
      </c>
      <c r="F186" s="31">
        <f>'raw data'!F186</f>
        <v>0.9669371828377603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38392.989375</v>
      </c>
      <c r="E187" s="15">
        <f>'raw data'!E187</f>
        <v>1115.2737622038223</v>
      </c>
      <c r="F187" s="31">
        <f>'raw data'!F187</f>
        <v>4.264255980069682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38393.02892361111</v>
      </c>
      <c r="E188" s="15">
        <f>'raw data'!E188</f>
        <v>5690042.271378666</v>
      </c>
      <c r="F188" s="31">
        <f>'raw data'!F188</f>
        <v>2.4993587518329616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 unignited</v>
      </c>
      <c r="D189" s="81">
        <f>'raw data'!D189</f>
        <v>38393.00456018518</v>
      </c>
      <c r="E189" s="15">
        <f>'raw data'!E189</f>
        <v>810628.268533343</v>
      </c>
      <c r="F189" s="31">
        <f>'raw data'!F189</f>
        <v>3.826766036561023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38393.01215277778</v>
      </c>
      <c r="E190" s="15">
        <f>'raw data'!E190</f>
        <v>844066.63071769</v>
      </c>
      <c r="F190" s="31">
        <f>'raw data'!F190</f>
        <v>1.0979569342996158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38392.775046296294</v>
      </c>
      <c r="E198" s="15">
        <f>'raw data'!E198</f>
        <v>438920.68668063486</v>
      </c>
      <c r="F198" s="31">
        <f>'raw data'!F198</f>
        <v>3.347462485774618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38392.78266203704</v>
      </c>
      <c r="E199" s="15">
        <f>'raw data'!E199</f>
        <v>7284.282064268986</v>
      </c>
      <c r="F199" s="31">
        <f>'raw data'!F199</f>
        <v>3.367765201577328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38392.79027777778</v>
      </c>
      <c r="E200" s="15">
        <f>'raw data'!E200</f>
        <v>454493.4625088399</v>
      </c>
      <c r="F200" s="31">
        <f>'raw data'!F200</f>
        <v>2.2468385441964025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38392.79789351852</v>
      </c>
      <c r="E201" s="15">
        <f>'raw data'!E201</f>
        <v>450422.1583916346</v>
      </c>
      <c r="F201" s="31">
        <f>'raw data'!F201</f>
        <v>1.604531992841761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38392.80550925926</v>
      </c>
      <c r="E202" s="15">
        <f>'raw data'!E202</f>
        <v>319995.41882069904</v>
      </c>
      <c r="F202" s="31">
        <f>'raw data'!F202</f>
        <v>2.608478916807052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167r2  99-109</v>
      </c>
      <c r="D203" s="81">
        <f>'raw data'!D203</f>
        <v>38392.813101851854</v>
      </c>
      <c r="E203" s="173">
        <v>331463.335</v>
      </c>
      <c r="F203" s="174">
        <v>1.6858330377309894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38392.82071759259</v>
      </c>
      <c r="E204" s="173">
        <v>434296.07</v>
      </c>
      <c r="F204" s="174">
        <v>2.350129647961867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169r1  50-60</v>
      </c>
      <c r="D205" s="81">
        <f>'raw data'!D205</f>
        <v>38392.82832175926</v>
      </c>
      <c r="E205" s="15">
        <f>'raw data'!E205</f>
        <v>397895.55875412875</v>
      </c>
      <c r="F205" s="31">
        <f>'raw data'!F205</f>
        <v>1.8309896864170296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170r3  20-30</v>
      </c>
      <c r="D206" s="81">
        <f>'raw data'!D206</f>
        <v>38392.83592592592</v>
      </c>
      <c r="E206" s="15">
        <f>'raw data'!E206</f>
        <v>360581.6145164147</v>
      </c>
      <c r="F206" s="31">
        <f>'raw data'!F206</f>
        <v>0.7917315674189979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171r4  18-30</v>
      </c>
      <c r="D207" s="81">
        <f>'raw data'!D207</f>
        <v>38392.84355324074</v>
      </c>
      <c r="E207" s="15">
        <f>'raw data'!E207</f>
        <v>270463.60267146677</v>
      </c>
      <c r="F207" s="31">
        <f>'raw data'!F207</f>
        <v>3.0727240102939195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38392.85115740741</v>
      </c>
      <c r="E208" s="15">
        <f>'raw data'!E208</f>
        <v>281020.22956593585</v>
      </c>
      <c r="F208" s="31">
        <f>'raw data'!F208</f>
        <v>3.003331353952251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38392.858761574076</v>
      </c>
      <c r="E209" s="15">
        <f>'raw data'!E209</f>
        <v>449043.435533526</v>
      </c>
      <c r="F209" s="31">
        <f>'raw data'!F209</f>
        <v>2.963023619315913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38392.86636574074</v>
      </c>
      <c r="E210" s="15">
        <f>'raw data'!E210</f>
        <v>311700.605966568</v>
      </c>
      <c r="F210" s="31">
        <f>'raw data'!F210</f>
        <v>1.017969183107358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172r3  41-51</v>
      </c>
      <c r="D211" s="81">
        <f>'raw data'!D211</f>
        <v>38392.87398148148</v>
      </c>
      <c r="E211" s="15">
        <f>'raw data'!E211</f>
        <v>230618.66733574867</v>
      </c>
      <c r="F211" s="31">
        <f>'raw data'!F211</f>
        <v>1.5061490192398028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174r1  52-60</v>
      </c>
      <c r="D212" s="81">
        <f>'raw data'!D212</f>
        <v>38392.881585648145</v>
      </c>
      <c r="E212" s="173">
        <v>369523.53500000003</v>
      </c>
      <c r="F212" s="174">
        <v>2.502816790413694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174r4  42-51</v>
      </c>
      <c r="D213" s="81">
        <f>'raw data'!D213</f>
        <v>38392.88917824074</v>
      </c>
      <c r="E213" s="15">
        <f>'raw data'!E213</f>
        <v>232354.19450426102</v>
      </c>
      <c r="F213" s="31">
        <f>'raw data'!F213</f>
        <v>3.174955871892808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38392.89679398148</v>
      </c>
      <c r="E214" s="173">
        <v>441816.87</v>
      </c>
      <c r="F214" s="174">
        <v>3.5327805679920674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38392.904398148145</v>
      </c>
      <c r="E215" s="15">
        <f>'raw data'!E215</f>
        <v>454818.66751543933</v>
      </c>
      <c r="F215" s="31">
        <f>'raw data'!F215</f>
        <v>1.055489642674551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176r1  38-48</v>
      </c>
      <c r="D216" s="81">
        <f>'raw data'!D216</f>
        <v>38392.91201388889</v>
      </c>
      <c r="E216" s="15">
        <f>'raw data'!E216</f>
        <v>310051.9661324819</v>
      </c>
      <c r="F216" s="31">
        <f>'raw data'!F216</f>
        <v>4.0911276119864945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177r3  127-137</v>
      </c>
      <c r="D217" s="81">
        <f>'raw data'!D217</f>
        <v>38392.919594907406</v>
      </c>
      <c r="E217" s="15">
        <f>'raw data'!E217</f>
        <v>295839.11583805084</v>
      </c>
      <c r="F217" s="31">
        <f>'raw data'!F217</f>
        <v>4.118974169943915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bhvo2-1  unignited</v>
      </c>
      <c r="D218" s="81">
        <f>'raw data'!D218</f>
        <v>38392.927199074074</v>
      </c>
      <c r="E218" s="15">
        <f>'raw data'!E218</f>
        <v>439546.192308113</v>
      </c>
      <c r="F218" s="31">
        <f>'raw data'!F218</f>
        <v>0.65830928831645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38392.93480324074</v>
      </c>
      <c r="E219" s="15">
        <f>'raw data'!E219</f>
        <v>439795.67287921906</v>
      </c>
      <c r="F219" s="31">
        <f>'raw data'!F219</f>
        <v>0.4345342030803963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178r3  11-19</v>
      </c>
      <c r="D220" s="81">
        <f>'raw data'!D220</f>
        <v>38392.94241898148</v>
      </c>
      <c r="E220" s="15">
        <f>'raw data'!E220</f>
        <v>332292.2985563253</v>
      </c>
      <c r="F220" s="31">
        <f>'raw data'!F220</f>
        <v>1.5219063353413715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38392.950011574074</v>
      </c>
      <c r="E221" s="15">
        <f>'raw data'!E221</f>
        <v>320923.4045503959</v>
      </c>
      <c r="F221" s="31">
        <f>'raw data'!F221</f>
        <v>1.2823689837757968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180r4  84-94</v>
      </c>
      <c r="D222" s="81">
        <f>'raw data'!D222</f>
        <v>38392.95761574074</v>
      </c>
      <c r="E222" s="15">
        <f>'raw data'!E222</f>
        <v>393677.3680911064</v>
      </c>
      <c r="F222" s="31">
        <f>'raw data'!F222</f>
        <v>2.194784568149503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171r4  18-30</v>
      </c>
      <c r="D223" s="81">
        <f>'raw data'!D223</f>
        <v>38392.965219907404</v>
      </c>
      <c r="E223" s="15">
        <f>'raw data'!E223</f>
        <v>278557.3286172549</v>
      </c>
      <c r="F223" s="31">
        <f>'raw data'!F223</f>
        <v>1.966248411108702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38392.9728125</v>
      </c>
      <c r="E224" s="15">
        <f>'raw data'!E224</f>
        <v>455906.6440008456</v>
      </c>
      <c r="F224" s="31">
        <f>'raw data'!F224</f>
        <v>1.62337251468405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38392.98042824074</v>
      </c>
      <c r="E225" s="15">
        <f>'raw data'!E225</f>
        <v>282005.05578056973</v>
      </c>
      <c r="F225" s="31">
        <f>'raw data'!F225</f>
        <v>2.4314670861689334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38392.988032407404</v>
      </c>
      <c r="E226" s="15">
        <f>'raw data'!E226</f>
        <v>7519.876435190439</v>
      </c>
      <c r="F226" s="31">
        <f>'raw data'!F226</f>
        <v>1.2258555411687744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38393.02758101852</v>
      </c>
      <c r="E227" s="15">
        <f>'raw data'!E227</f>
        <v>309384.08714819205</v>
      </c>
      <c r="F227" s="31">
        <f>'raw data'!F227</f>
        <v>2.3359681379266193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bhvo2-2  unignited</v>
      </c>
      <c r="D228" s="81">
        <f>'raw data'!D228</f>
        <v>38393.00320601852</v>
      </c>
      <c r="E228" s="15">
        <f>'raw data'!E228</f>
        <v>433139.005291144</v>
      </c>
      <c r="F228" s="31">
        <f>'raw data'!F228</f>
        <v>2.0354539435671706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38393.01081018519</v>
      </c>
      <c r="E229" s="15">
        <f>'raw data'!E229</f>
        <v>461496.2812271068</v>
      </c>
      <c r="F229" s="31">
        <f>'raw data'!F229</f>
        <v>1.4634029521380507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38392.77872685185</v>
      </c>
      <c r="E237" s="15">
        <f>'raw data'!E237</f>
        <v>503720.69213040674</v>
      </c>
      <c r="F237" s="31">
        <f>'raw data'!F237</f>
        <v>1.5389753057802726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38392.78634259259</v>
      </c>
      <c r="E238" s="15">
        <f>'raw data'!E238</f>
        <v>7338.362964058915</v>
      </c>
      <c r="F238" s="31">
        <f>'raw data'!F238</f>
        <v>2.693192796384984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38392.793969907405</v>
      </c>
      <c r="E239" s="15">
        <f>'raw data'!E239</f>
        <v>426501.9392121623</v>
      </c>
      <c r="F239" s="31">
        <f>'raw data'!F239</f>
        <v>1.0380915733578586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38392.80158564815</v>
      </c>
      <c r="E240" s="15">
        <f>'raw data'!E240</f>
        <v>533119.193312327</v>
      </c>
      <c r="F240" s="31">
        <f>'raw data'!F240</f>
        <v>0.48126222569715166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38392.80917824074</v>
      </c>
      <c r="E241" s="15">
        <f>'raw data'!E241</f>
        <v>12417.0406407319</v>
      </c>
      <c r="F241" s="31">
        <f>'raw data'!F241</f>
        <v>1.3664828933050999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167r2  99-109</v>
      </c>
      <c r="D242" s="81">
        <f>'raw data'!D242</f>
        <v>38392.816782407404</v>
      </c>
      <c r="E242" s="15">
        <f>'raw data'!E242</f>
        <v>512317.3894368807</v>
      </c>
      <c r="F242" s="31">
        <f>'raw data'!F242</f>
        <v>1.3047048360990272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38392.82439814815</v>
      </c>
      <c r="E243" s="15">
        <f>'raw data'!E243</f>
        <v>520978.37711016333</v>
      </c>
      <c r="F243" s="31">
        <f>'raw data'!F243</f>
        <v>2.0739260572743023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169r1  50-60</v>
      </c>
      <c r="D244" s="81">
        <f>'raw data'!D244</f>
        <v>38392.83201388889</v>
      </c>
      <c r="E244" s="15">
        <f>'raw data'!E244</f>
        <v>537495.065067927</v>
      </c>
      <c r="F244" s="31">
        <f>'raw data'!F244</f>
        <v>0.8246646941935027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170r3  20-30</v>
      </c>
      <c r="D245" s="81">
        <f>'raw data'!D245</f>
        <v>38392.83962962963</v>
      </c>
      <c r="E245" s="15">
        <f>'raw data'!E245</f>
        <v>548260.9227809906</v>
      </c>
      <c r="F245" s="31">
        <f>'raw data'!F245</f>
        <v>0.7936243530437366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171r4  18-30</v>
      </c>
      <c r="D246" s="81">
        <f>'raw data'!D246</f>
        <v>38392.847233796296</v>
      </c>
      <c r="E246" s="15">
        <f>'raw data'!E246</f>
        <v>603296.3325208029</v>
      </c>
      <c r="F246" s="31">
        <f>'raw data'!F246</f>
        <v>2.626422191519487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38392.854849537034</v>
      </c>
      <c r="E247" s="15">
        <f>'raw data'!E247</f>
        <v>726257.1680065792</v>
      </c>
      <c r="F247" s="31">
        <f>'raw data'!F247</f>
        <v>2.5960530217899778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38392.862442129626</v>
      </c>
      <c r="E248" s="15">
        <f>'raw data'!E248</f>
        <v>513775.8673839569</v>
      </c>
      <c r="F248" s="31">
        <f>'raw data'!F248</f>
        <v>1.280539900152212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38392.87005787037</v>
      </c>
      <c r="E249" s="15">
        <f>'raw data'!E249</f>
        <v>8371.839482744535</v>
      </c>
      <c r="F249" s="31">
        <f>'raw data'!F249</f>
        <v>2.637869809878463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172r3  41-51</v>
      </c>
      <c r="D250" s="81">
        <f>'raw data'!D250</f>
        <v>38392.87766203703</v>
      </c>
      <c r="E250" s="15">
        <f>'raw data'!E250</f>
        <v>593693.8464454015</v>
      </c>
      <c r="F250" s="31">
        <f>'raw data'!F250</f>
        <v>1.4135070099114144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174r1  52-60</v>
      </c>
      <c r="D251" s="81">
        <f>'raw data'!D251</f>
        <v>38392.8852662037</v>
      </c>
      <c r="E251" s="15">
        <f>'raw data'!E251</f>
        <v>524023.11382706964</v>
      </c>
      <c r="F251" s="31">
        <f>'raw data'!F251</f>
        <v>1.3270492148703616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174r4  42-51</v>
      </c>
      <c r="D252" s="81">
        <f>'raw data'!D252</f>
        <v>38392.89287037037</v>
      </c>
      <c r="E252" s="15">
        <f>'raw data'!E252</f>
        <v>521088.16392326355</v>
      </c>
      <c r="F252" s="31">
        <f>'raw data'!F252</f>
        <v>1.1261729206374478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38392.90048611111</v>
      </c>
      <c r="E253" s="15">
        <f>'raw data'!E253</f>
        <v>514515.40221993125</v>
      </c>
      <c r="F253" s="31">
        <f>'raw data'!F253</f>
        <v>1.1580943277408695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38392.90809027778</v>
      </c>
      <c r="E254" s="15">
        <f>'raw data'!E254</f>
        <v>417454.99286683404</v>
      </c>
      <c r="F254" s="31">
        <f>'raw data'!F254</f>
        <v>2.2221943293364563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176r1  38-48</v>
      </c>
      <c r="D255" s="81">
        <f>'raw data'!D255</f>
        <v>38392.91569444445</v>
      </c>
      <c r="E255" s="15">
        <f>'raw data'!E255</f>
        <v>458312.61798985803</v>
      </c>
      <c r="F255" s="31">
        <f>'raw data'!F255</f>
        <v>1.4817457778889238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177r3  127-137</v>
      </c>
      <c r="D256" s="81">
        <f>'raw data'!D256</f>
        <v>38392.92328703704</v>
      </c>
      <c r="E256" s="15">
        <f>'raw data'!E256</f>
        <v>419959.0170545573</v>
      </c>
      <c r="F256" s="31">
        <f>'raw data'!F256</f>
        <v>1.1379010901887492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 unignited</v>
      </c>
      <c r="D257" s="81">
        <f>'raw data'!D257</f>
        <v>38392.93087962963</v>
      </c>
      <c r="E257" s="15">
        <f>'raw data'!E257</f>
        <v>500963.06190045626</v>
      </c>
      <c r="F257" s="31">
        <f>'raw data'!F257</f>
        <v>0.28969132903592354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38392.93849537037</v>
      </c>
      <c r="E258" s="173">
        <v>522508.86</v>
      </c>
      <c r="F258" s="174">
        <v>2.155790598874517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178r3  11-19</v>
      </c>
      <c r="D259" s="81">
        <f>'raw data'!D259</f>
        <v>38392.94609953704</v>
      </c>
      <c r="E259" s="15">
        <f>'raw data'!E259</f>
        <v>561583.8984298706</v>
      </c>
      <c r="F259" s="31">
        <f>'raw data'!F259</f>
        <v>0.416739534217874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38392.95369212963</v>
      </c>
      <c r="E260" s="15">
        <f>'raw data'!E260</f>
        <v>12561.44766626358</v>
      </c>
      <c r="F260" s="31">
        <f>'raw data'!F260</f>
        <v>0.8307466448046976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180r4  84-94</v>
      </c>
      <c r="D261" s="81">
        <f>'raw data'!D261</f>
        <v>38392.96129629629</v>
      </c>
      <c r="E261" s="15">
        <f>'raw data'!E261</f>
        <v>448891.37670500926</v>
      </c>
      <c r="F261" s="31">
        <f>'raw data'!F261</f>
        <v>3.3504344678068962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171r4  18-30</v>
      </c>
      <c r="D262" s="81">
        <f>'raw data'!D262</f>
        <v>38392.96888888889</v>
      </c>
      <c r="E262" s="15">
        <f>'raw data'!E262</f>
        <v>617420.8958311081</v>
      </c>
      <c r="F262" s="31">
        <f>'raw data'!F262</f>
        <v>1.1780545439497017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38392.976493055554</v>
      </c>
      <c r="E263" s="15">
        <f>'raw data'!E263</f>
        <v>526840.1959083875</v>
      </c>
      <c r="F263" s="31">
        <f>'raw data'!F263</f>
        <v>2.1293318049007404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38392.9841087963</v>
      </c>
      <c r="E264" s="15">
        <f>'raw data'!E264</f>
        <v>740615.944550832</v>
      </c>
      <c r="F264" s="31">
        <f>'raw data'!F264</f>
        <v>0.7923829701303927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38392.991689814815</v>
      </c>
      <c r="E265" s="15">
        <f>'raw data'!E265</f>
        <v>7726.682003011802</v>
      </c>
      <c r="F265" s="31">
        <f>'raw data'!F265</f>
        <v>0.7540675169890753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38393.03126157408</v>
      </c>
      <c r="E266" s="15">
        <f>'raw data'!E266</f>
        <v>8569.6685451027</v>
      </c>
      <c r="F266" s="31">
        <f>'raw data'!F266</f>
        <v>0.381444878108564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 unignited</v>
      </c>
      <c r="D267" s="81">
        <f>'raw data'!D267</f>
        <v>38393.006886574076</v>
      </c>
      <c r="E267" s="15">
        <f>'raw data'!E267</f>
        <v>492940.89264822006</v>
      </c>
      <c r="F267" s="31">
        <f>'raw data'!F267</f>
        <v>1.1301970274671547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38393.014502314814</v>
      </c>
      <c r="E268" s="15">
        <f>'raw data'!E268</f>
        <v>515331.22407786007</v>
      </c>
      <c r="F268" s="31">
        <f>'raw data'!F268</f>
        <v>0.8444019613424263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38392.773888888885</v>
      </c>
      <c r="E276" s="183">
        <v>83.14</v>
      </c>
      <c r="F276" s="184">
        <v>19.66359006619315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38392.78150462963</v>
      </c>
      <c r="E277" s="171">
        <f>'raw data'!E277</f>
        <v>30.37228737369181</v>
      </c>
      <c r="F277" s="172">
        <f>'raw data'!F277</f>
        <v>23.913687168477896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38392.78912037037</v>
      </c>
      <c r="E278" s="173">
        <v>19.895</v>
      </c>
      <c r="F278" s="174">
        <v>7.783683592855205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38392.79673611111</v>
      </c>
      <c r="E279" s="173">
        <v>80.98</v>
      </c>
      <c r="F279" s="174">
        <v>4.8898468444612275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38392.80436342592</v>
      </c>
      <c r="E280" s="173">
        <v>11.43</v>
      </c>
      <c r="F280" s="174">
        <v>6.186411034003041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167r2  99-109</v>
      </c>
      <c r="D281" s="81">
        <f>'raw data'!D281</f>
        <v>38392.811944444446</v>
      </c>
      <c r="E281" s="171">
        <v>42.64</v>
      </c>
      <c r="F281" s="172">
        <v>0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38392.819560185184</v>
      </c>
      <c r="E282" s="173">
        <v>74.375</v>
      </c>
      <c r="F282" s="174">
        <v>25.413061191416986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169r1  50-60</v>
      </c>
      <c r="D283" s="81">
        <f>'raw data'!D283</f>
        <v>38392.82717592592</v>
      </c>
      <c r="E283" s="173">
        <v>22.065</v>
      </c>
      <c r="F283" s="174">
        <v>8.107773199193193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170r3  20-30</v>
      </c>
      <c r="D284" s="81">
        <f>'raw data'!D284</f>
        <v>38392.83478009259</v>
      </c>
      <c r="E284" s="171">
        <v>44.98</v>
      </c>
      <c r="F284" s="172">
        <v>0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171r4  18-30</v>
      </c>
      <c r="D285" s="81">
        <f>'raw data'!D285</f>
        <v>38392.84239583334</v>
      </c>
      <c r="E285" s="183">
        <v>17.645</v>
      </c>
      <c r="F285" s="184">
        <v>47.16716811881932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38392.85</v>
      </c>
      <c r="E286" s="183">
        <v>28.585</v>
      </c>
      <c r="F286" s="184">
        <v>43.71025651063948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38392.85760416667</v>
      </c>
      <c r="E287" s="173">
        <v>35.675</v>
      </c>
      <c r="F287" s="174">
        <v>4.301112025717999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38392.865208333336</v>
      </c>
      <c r="E288" s="183">
        <v>47.095</v>
      </c>
      <c r="F288" s="184">
        <v>10.435061321258281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172r3  41-51</v>
      </c>
      <c r="D289" s="81">
        <f>'raw data'!D289</f>
        <v>38392.872824074075</v>
      </c>
      <c r="E289" s="171">
        <f>'raw data'!E289</f>
        <v>14.896648044741875</v>
      </c>
      <c r="F289" s="172">
        <f>'raw data'!F289</f>
        <v>63.00257696817806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174r1  52-60</v>
      </c>
      <c r="D290" s="81">
        <f>'raw data'!D290</f>
        <v>38392.880428240744</v>
      </c>
      <c r="E290" s="173">
        <v>24.25</v>
      </c>
      <c r="F290" s="174">
        <v>7.231442545742831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174r4  42-51</v>
      </c>
      <c r="D291" s="81">
        <f>'raw data'!D291</f>
        <v>38392.888020833336</v>
      </c>
      <c r="E291" s="183">
        <v>14.245</v>
      </c>
      <c r="F291" s="184">
        <v>68.05499452486882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38392.895636574074</v>
      </c>
      <c r="E292" s="183">
        <v>45.93</v>
      </c>
      <c r="F292" s="184">
        <v>49.01868041145153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38392.90325231481</v>
      </c>
      <c r="E293" s="173">
        <v>16.695</v>
      </c>
      <c r="F293" s="174">
        <v>0.5506072569898945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176r1  38-48</v>
      </c>
      <c r="D294" s="81">
        <f>'raw data'!D294</f>
        <v>38392.91085648148</v>
      </c>
      <c r="E294" s="171" t="s">
        <v>549</v>
      </c>
      <c r="F294" s="172">
        <f>'raw data'!F294</f>
        <v>0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177r3  127-137</v>
      </c>
      <c r="D295" s="81">
        <f>'raw data'!D295</f>
        <v>38392.9184375</v>
      </c>
      <c r="E295" s="171" t="s">
        <v>363</v>
      </c>
      <c r="F295" s="172">
        <f>'raw data'!F295</f>
        <v>0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 unignited</v>
      </c>
      <c r="D296" s="81">
        <f>'raw data'!D296</f>
        <v>38392.926041666666</v>
      </c>
      <c r="E296" s="183">
        <v>56.4</v>
      </c>
      <c r="F296" s="184">
        <v>11.358842974379517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38392.933645833335</v>
      </c>
      <c r="E297" s="183">
        <v>36.665</v>
      </c>
      <c r="F297" s="184">
        <v>24.049151947078272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178r3  11-19</v>
      </c>
      <c r="D298" s="81">
        <f>'raw data'!D298</f>
        <v>38392.94125</v>
      </c>
      <c r="E298" s="171">
        <f>'raw data'!E298</f>
        <v>32.77211371745032</v>
      </c>
      <c r="F298" s="172">
        <f>'raw data'!F298</f>
        <v>33.07595389882326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38392.94886574074</v>
      </c>
      <c r="E299" s="171">
        <f>'raw data'!E299</f>
        <v>33.29985499257409</v>
      </c>
      <c r="F299" s="172">
        <f>'raw data'!F299</f>
        <v>55.816284374928465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180r4  84-94</v>
      </c>
      <c r="D300" s="81">
        <f>'raw data'!D300</f>
        <v>38392.956458333334</v>
      </c>
      <c r="E300" s="183">
        <v>17.24</v>
      </c>
      <c r="F300" s="184">
        <v>24.445222829882983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171r4  18-30</v>
      </c>
      <c r="D301" s="81">
        <f>'raw data'!D301</f>
        <v>38392.9640625</v>
      </c>
      <c r="E301" s="171" t="s">
        <v>121</v>
      </c>
      <c r="F301" s="172">
        <v>0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38392.971655092595</v>
      </c>
      <c r="E302" s="173">
        <v>35.205</v>
      </c>
      <c r="F302" s="174">
        <v>8.335444232138157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38392.97927083333</v>
      </c>
      <c r="E303" s="171" t="s">
        <v>311</v>
      </c>
      <c r="F303" s="172">
        <v>0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38392.986875</v>
      </c>
      <c r="E304" s="183">
        <v>12.975</v>
      </c>
      <c r="F304" s="184">
        <v>42.78064148219191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38393.02642361111</v>
      </c>
      <c r="E305" s="171" t="s">
        <v>28</v>
      </c>
      <c r="F305" s="172">
        <f>'raw data'!F305</f>
        <v>0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 unignited</v>
      </c>
      <c r="D306" s="81">
        <f>'raw data'!D306</f>
        <v>38393.00206018519</v>
      </c>
      <c r="E306" s="173">
        <v>4.19</v>
      </c>
      <c r="F306" s="174">
        <v>3.037690229441474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38393.00965277778</v>
      </c>
      <c r="E307" s="171">
        <f>'raw data'!E307</f>
        <v>42.908287748515065</v>
      </c>
      <c r="F307" s="172">
        <f>'raw data'!F307</f>
        <v>108.59974987073268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38392.774409722224</v>
      </c>
      <c r="E315" s="15">
        <f>'raw data'!E315</f>
        <v>4666839.412251088</v>
      </c>
      <c r="F315" s="31">
        <f>'raw data'!F315</f>
        <v>0.17889360636794052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38392.782013888886</v>
      </c>
      <c r="E316" s="15">
        <f>'raw data'!E316</f>
        <v>7484.92287929953</v>
      </c>
      <c r="F316" s="31">
        <f>'raw data'!F316</f>
        <v>3.067516024620308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38392.78962962963</v>
      </c>
      <c r="E317" s="15">
        <f>'raw data'!E317</f>
        <v>4672820.628162004</v>
      </c>
      <c r="F317" s="31">
        <f>'raw data'!F317</f>
        <v>0.6585314737723452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38392.79725694445</v>
      </c>
      <c r="E318" s="15">
        <f>'raw data'!E318</f>
        <v>4825276.038091835</v>
      </c>
      <c r="F318" s="31">
        <f>'raw data'!F318</f>
        <v>1.7128067648377063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38392.804872685185</v>
      </c>
      <c r="E319" s="15">
        <f>'raw data'!E319</f>
        <v>4282647.757394505</v>
      </c>
      <c r="F319" s="31">
        <f>'raw data'!F319</f>
        <v>3.1236534199937878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167r2  99-109</v>
      </c>
      <c r="D320" s="81">
        <f>'raw data'!D320</f>
        <v>38392.8124537037</v>
      </c>
      <c r="E320" s="15">
        <f>'raw data'!E320</f>
        <v>5148068.058902878</v>
      </c>
      <c r="F320" s="31">
        <f>'raw data'!F320</f>
        <v>3.6365036227145255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38392.820069444446</v>
      </c>
      <c r="E321" s="15">
        <f>'raw data'!E321</f>
        <v>4852033.1818414545</v>
      </c>
      <c r="F321" s="31">
        <f>'raw data'!F321</f>
        <v>1.0831270211536592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169r1  50-60</v>
      </c>
      <c r="D322" s="81">
        <f>'raw data'!D322</f>
        <v>38392.827685185184</v>
      </c>
      <c r="E322" s="15">
        <f>'raw data'!E322</f>
        <v>5153681.884397991</v>
      </c>
      <c r="F322" s="31">
        <f>'raw data'!F322</f>
        <v>2.675946984551797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170r3  20-30</v>
      </c>
      <c r="D323" s="81">
        <f>'raw data'!D323</f>
        <v>38392.83528935185</v>
      </c>
      <c r="E323" s="15">
        <f>'raw data'!E323</f>
        <v>5134679.396876424</v>
      </c>
      <c r="F323" s="31">
        <f>'raw data'!F323</f>
        <v>2.57402185162009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171r4  18-30</v>
      </c>
      <c r="D324" s="81">
        <f>'raw data'!D324</f>
        <v>38392.84290509259</v>
      </c>
      <c r="E324" s="15">
        <f>'raw data'!E324</f>
        <v>5142199.194516747</v>
      </c>
      <c r="F324" s="31">
        <f>'raw data'!F324</f>
        <v>1.594525136893453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38392.85052083333</v>
      </c>
      <c r="E325" s="15">
        <f>'raw data'!E325</f>
        <v>6077181.450280682</v>
      </c>
      <c r="F325" s="31">
        <f>'raw data'!F325</f>
        <v>1.2990672595751804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38392.858125</v>
      </c>
      <c r="E326" s="15">
        <f>'raw data'!E326</f>
        <v>4594692.750928307</v>
      </c>
      <c r="F326" s="31">
        <f>'raw data'!F326</f>
        <v>3.259340821754715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38392.86571759259</v>
      </c>
      <c r="E327" s="15">
        <f>'raw data'!E327</f>
        <v>3976871.430422774</v>
      </c>
      <c r="F327" s="31">
        <f>'raw data'!F327</f>
        <v>1.23132943951806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172r3  41-51</v>
      </c>
      <c r="D328" s="81">
        <f>'raw data'!D328</f>
        <v>38392.87333333334</v>
      </c>
      <c r="E328" s="15">
        <f>'raw data'!E328</f>
        <v>5092737.880762429</v>
      </c>
      <c r="F328" s="31">
        <f>'raw data'!F328</f>
        <v>1.4255267324510745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174r1  52-60</v>
      </c>
      <c r="D329" s="81">
        <f>'raw data'!D329</f>
        <v>38392.8809375</v>
      </c>
      <c r="E329" s="15">
        <f>'raw data'!E329</f>
        <v>4902822.883413244</v>
      </c>
      <c r="F329" s="31">
        <f>'raw data'!F329</f>
        <v>3.506318431714854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174r4  42-51</v>
      </c>
      <c r="D330" s="81">
        <f>'raw data'!D330</f>
        <v>38392.88854166667</v>
      </c>
      <c r="E330" s="15">
        <f>'raw data'!E330</f>
        <v>4470128.546754567</v>
      </c>
      <c r="F330" s="31">
        <f>'raw data'!F330</f>
        <v>1.0624154052583343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38392.896157407406</v>
      </c>
      <c r="E331" s="15">
        <f>'raw data'!E331</f>
        <v>4626232.35055566</v>
      </c>
      <c r="F331" s="31">
        <f>'raw data'!F331</f>
        <v>2.108731139331677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38392.903761574074</v>
      </c>
      <c r="E332" s="15">
        <f>'raw data'!E332</f>
        <v>4597271.107508802</v>
      </c>
      <c r="F332" s="31">
        <f>'raw data'!F332</f>
        <v>0.35629490556745663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176r1  38-48</v>
      </c>
      <c r="D333" s="81">
        <f>'raw data'!D333</f>
        <v>38392.91136574074</v>
      </c>
      <c r="E333" s="15">
        <f>'raw data'!E333</f>
        <v>4757156.182077712</v>
      </c>
      <c r="F333" s="31">
        <f>'raw data'!F333</f>
        <v>1.7679923227040908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177r3  127-137</v>
      </c>
      <c r="D334" s="81">
        <f>'raw data'!D334</f>
        <v>38392.918958333335</v>
      </c>
      <c r="E334" s="15">
        <f>'raw data'!E334</f>
        <v>4833416.644137805</v>
      </c>
      <c r="F334" s="31">
        <f>'raw data'!F334</f>
        <v>2.0676408371352237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 unignited</v>
      </c>
      <c r="D335" s="81">
        <f>'raw data'!D335</f>
        <v>38392.92655092593</v>
      </c>
      <c r="E335" s="15">
        <f>'raw data'!E335</f>
        <v>4619391.181642985</v>
      </c>
      <c r="F335" s="31">
        <f>'raw data'!F335</f>
        <v>2.7654440818200534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38392.934166666666</v>
      </c>
      <c r="E336" s="15">
        <f>'raw data'!E336</f>
        <v>4779830.5186877325</v>
      </c>
      <c r="F336" s="31">
        <f>'raw data'!F336</f>
        <v>1.6881452246475188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178r3  11-19</v>
      </c>
      <c r="D337" s="81">
        <f>'raw data'!D337</f>
        <v>38392.941770833335</v>
      </c>
      <c r="E337" s="173">
        <v>4936124.95</v>
      </c>
      <c r="F337" s="174">
        <v>0.9438063673407613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38392.949375</v>
      </c>
      <c r="E338" s="15">
        <f>'raw data'!E338</f>
        <v>4240907.784554048</v>
      </c>
      <c r="F338" s="31">
        <f>'raw data'!F338</f>
        <v>2.526364220590366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180r4  84-94</v>
      </c>
      <c r="D339" s="81">
        <f>'raw data'!D339</f>
        <v>38392.956967592596</v>
      </c>
      <c r="E339" s="15">
        <f>'raw data'!E339</f>
        <v>5149449.094922843</v>
      </c>
      <c r="F339" s="31">
        <f>'raw data'!F339</f>
        <v>2.063096454791372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171r4  18-30</v>
      </c>
      <c r="D340" s="81">
        <f>'raw data'!D340</f>
        <v>38392.96457175926</v>
      </c>
      <c r="E340" s="15">
        <f>'raw data'!E340</f>
        <v>5116850.611703868</v>
      </c>
      <c r="F340" s="31">
        <f>'raw data'!F340</f>
        <v>0.8799314150853839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38392.97216435185</v>
      </c>
      <c r="E341" s="15">
        <f>'raw data'!E341</f>
        <v>4686945.353876224</v>
      </c>
      <c r="F341" s="31">
        <f>'raw data'!F341</f>
        <v>1.1192054562197233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38392.979780092595</v>
      </c>
      <c r="E342" s="15">
        <f>'raw data'!E342</f>
        <v>6167948.16510868</v>
      </c>
      <c r="F342" s="31">
        <f>'raw data'!F342</f>
        <v>1.3948821670333296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38392.98738425926</v>
      </c>
      <c r="E343" s="15">
        <f>'raw data'!E343</f>
        <v>8618.817658068501</v>
      </c>
      <c r="F343" s="31">
        <f>'raw data'!F343</f>
        <v>1.8387894472023942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38393.02693287037</v>
      </c>
      <c r="E344" s="173">
        <v>3919751.63</v>
      </c>
      <c r="F344" s="174">
        <v>1.422181778916515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 unignited</v>
      </c>
      <c r="D345" s="81">
        <f>'raw data'!D345</f>
        <v>38393.00256944444</v>
      </c>
      <c r="E345" s="15">
        <f>'raw data'!E345</f>
        <v>4442577.0642563375</v>
      </c>
      <c r="F345" s="31">
        <f>'raw data'!F345</f>
        <v>4.033104645861149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38393.01016203704</v>
      </c>
      <c r="E346" s="15">
        <f>'raw data'!E346</f>
        <v>4620857.406671862</v>
      </c>
      <c r="F346" s="31">
        <f>'raw data'!F346</f>
        <v>2.301496102448071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38392.777291666665</v>
      </c>
      <c r="E354" s="15">
        <f>'raw data'!E354</f>
        <v>1708028.3921704676</v>
      </c>
      <c r="F354" s="31">
        <f>'raw data'!F354</f>
        <v>1.431817958565469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38392.784907407404</v>
      </c>
      <c r="E355" s="183">
        <v>949.085</v>
      </c>
      <c r="F355" s="184">
        <v>7.53459477089973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38392.79253472222</v>
      </c>
      <c r="E356" s="15">
        <f>'raw data'!E356</f>
        <v>547956.2739078763</v>
      </c>
      <c r="F356" s="31">
        <f>'raw data'!F356</f>
        <v>1.8160155199902135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38392.800150462965</v>
      </c>
      <c r="E357" s="15">
        <f>'raw data'!E357</f>
        <v>1759745.3840134079</v>
      </c>
      <c r="F357" s="31">
        <f>'raw data'!F357</f>
        <v>0.36239754345034847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38392.80774305556</v>
      </c>
      <c r="E358" s="171">
        <f>'raw data'!E358</f>
        <v>2486.7509140246093</v>
      </c>
      <c r="F358" s="172">
        <f>'raw data'!F358</f>
        <v>6.678460629382094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167r2  99-109</v>
      </c>
      <c r="D359" s="81">
        <f>'raw data'!D359</f>
        <v>38392.815347222226</v>
      </c>
      <c r="E359" s="15">
        <f>'raw data'!E359</f>
        <v>183767.74725764722</v>
      </c>
      <c r="F359" s="31">
        <f>'raw data'!F359</f>
        <v>1.6815490654155798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38392.822962962964</v>
      </c>
      <c r="E360" s="173">
        <v>1771881.855</v>
      </c>
      <c r="F360" s="174">
        <v>0.1112933380385682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169r1  50-60</v>
      </c>
      <c r="D361" s="81">
        <f>'raw data'!D361</f>
        <v>38392.8305787037</v>
      </c>
      <c r="E361" s="15">
        <f>'raw data'!E361</f>
        <v>278085.7642557642</v>
      </c>
      <c r="F361" s="31">
        <f>'raw data'!F361</f>
        <v>2.0606477186270244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170r3  20-30</v>
      </c>
      <c r="D362" s="81">
        <f>'raw data'!D362</f>
        <v>38392.83819444444</v>
      </c>
      <c r="E362" s="15">
        <f>'raw data'!E362</f>
        <v>197321.01430811323</v>
      </c>
      <c r="F362" s="31">
        <f>'raw data'!F362</f>
        <v>1.5474716692752588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171r4  18-30</v>
      </c>
      <c r="D363" s="81">
        <f>'raw data'!D363</f>
        <v>38392.84579861111</v>
      </c>
      <c r="E363" s="15">
        <f>'raw data'!E363</f>
        <v>301920.6824283944</v>
      </c>
      <c r="F363" s="31">
        <f>'raw data'!F363</f>
        <v>2.33157848315216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38392.853414351855</v>
      </c>
      <c r="E364" s="15">
        <f>'raw data'!E364</f>
        <v>413740.33171023545</v>
      </c>
      <c r="F364" s="31">
        <f>'raw data'!F364</f>
        <v>0.8488336324592305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38392.86100694445</v>
      </c>
      <c r="E365" s="15">
        <f>'raw data'!E365</f>
        <v>1618102.066814526</v>
      </c>
      <c r="F365" s="31">
        <f>'raw data'!F365</f>
        <v>1.8251808661069067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38392.86861111111</v>
      </c>
      <c r="E366" s="173">
        <v>2786.21</v>
      </c>
      <c r="F366" s="174">
        <v>2.1099937832339837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172r3  41-51</v>
      </c>
      <c r="D367" s="81">
        <f>'raw data'!D367</f>
        <v>38392.876226851855</v>
      </c>
      <c r="E367" s="171">
        <f>'raw data'!E367</f>
        <v>154647.0072158951</v>
      </c>
      <c r="F367" s="172">
        <f>'raw data'!F367</f>
        <v>6.009520576481769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174r1  52-60</v>
      </c>
      <c r="D368" s="81">
        <f>'raw data'!D368</f>
        <v>38392.88383101852</v>
      </c>
      <c r="E368" s="15">
        <f>'raw data'!E368</f>
        <v>205660.84384812965</v>
      </c>
      <c r="F368" s="31">
        <f>'raw data'!F368</f>
        <v>1.4882099334757577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174r4  42-51</v>
      </c>
      <c r="D369" s="81">
        <f>'raw data'!D369</f>
        <v>38392.891435185185</v>
      </c>
      <c r="E369" s="15">
        <f>'raw data'!E369</f>
        <v>48242.41926310192</v>
      </c>
      <c r="F369" s="31">
        <f>'raw data'!F369</f>
        <v>3.169599702667324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38392.899050925924</v>
      </c>
      <c r="E370" s="15">
        <f>'raw data'!E370</f>
        <v>1659029.0652552939</v>
      </c>
      <c r="F370" s="31">
        <f>'raw data'!F370</f>
        <v>2.955040051659556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38392.90665509259</v>
      </c>
      <c r="E371" s="15">
        <f>'raw data'!E371</f>
        <v>569440.8528756064</v>
      </c>
      <c r="F371" s="31">
        <f>'raw data'!F371</f>
        <v>1.5496861820878012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176r1  38-48</v>
      </c>
      <c r="D372" s="81">
        <f>'raw data'!D372</f>
        <v>38392.91425925926</v>
      </c>
      <c r="E372" s="15">
        <f>'raw data'!E372</f>
        <v>170204.06956186597</v>
      </c>
      <c r="F372" s="31">
        <f>'raw data'!F372</f>
        <v>2.8871250838071636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177r3  127-137</v>
      </c>
      <c r="D373" s="81">
        <f>'raw data'!D373</f>
        <v>38392.921851851854</v>
      </c>
      <c r="E373" s="15">
        <f>'raw data'!E373</f>
        <v>167563.89472174214</v>
      </c>
      <c r="F373" s="31">
        <f>'raw data'!F373</f>
        <v>4.338515017980487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 unignited</v>
      </c>
      <c r="D374" s="81">
        <f>'raw data'!D374</f>
        <v>38392.929444444446</v>
      </c>
      <c r="E374" s="15">
        <f>'raw data'!E374</f>
        <v>1665341.2104687563</v>
      </c>
      <c r="F374" s="31">
        <f>'raw data'!F374</f>
        <v>0.6918250963537643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38392.937060185184</v>
      </c>
      <c r="E375" s="15">
        <f>'raw data'!E375</f>
        <v>1688354.6053727122</v>
      </c>
      <c r="F375" s="31">
        <f>'raw data'!F375</f>
        <v>3.6762426738382725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178r3  11-19</v>
      </c>
      <c r="D376" s="81">
        <f>'raw data'!D376</f>
        <v>38392.94466435185</v>
      </c>
      <c r="E376" s="173">
        <v>290191.73</v>
      </c>
      <c r="F376" s="174">
        <v>0.07047389785099731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38392.95226851852</v>
      </c>
      <c r="E377" s="171">
        <f>'raw data'!E377</f>
        <v>2171.393712135317</v>
      </c>
      <c r="F377" s="172">
        <f>'raw data'!F377</f>
        <v>17.526921776441444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180r4  84-94</v>
      </c>
      <c r="D378" s="81">
        <f>'raw data'!D378</f>
        <v>38392.959861111114</v>
      </c>
      <c r="E378" s="15">
        <f>'raw data'!E378</f>
        <v>243017.84527046618</v>
      </c>
      <c r="F378" s="31">
        <f>'raw data'!F378</f>
        <v>2.073559255390419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171r4  18-30</v>
      </c>
      <c r="D379" s="81">
        <f>'raw data'!D379</f>
        <v>38392.967453703706</v>
      </c>
      <c r="E379" s="15">
        <f>'raw data'!E379</f>
        <v>303488.25649732293</v>
      </c>
      <c r="F379" s="31">
        <f>'raw data'!F379</f>
        <v>1.2690187331308522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38392.975069444445</v>
      </c>
      <c r="E380" s="15">
        <f>'raw data'!E380</f>
        <v>1673929.0129866728</v>
      </c>
      <c r="F380" s="31">
        <f>'raw data'!F380</f>
        <v>0.7169340540759572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38392.98267361111</v>
      </c>
      <c r="E381" s="15">
        <f>'raw data'!E381</f>
        <v>406237.1908471906</v>
      </c>
      <c r="F381" s="31">
        <f>'raw data'!F381</f>
        <v>2.3144760446566197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38392.990266203706</v>
      </c>
      <c r="E382" s="171">
        <f>'raw data'!E382</f>
        <v>536.8077179045828</v>
      </c>
      <c r="F382" s="172">
        <f>'raw data'!F382</f>
        <v>71.32081301915323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38393.02982638889</v>
      </c>
      <c r="E383" s="171">
        <f>'raw data'!E383</f>
        <v>1933.0694654476536</v>
      </c>
      <c r="F383" s="172">
        <f>'raw data'!F383</f>
        <v>28.42669612908734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 unignited</v>
      </c>
      <c r="D384" s="81">
        <f>'raw data'!D384</f>
        <v>38393.00546296296</v>
      </c>
      <c r="E384" s="15">
        <f>'raw data'!E384</f>
        <v>1575234.3098589578</v>
      </c>
      <c r="F384" s="31">
        <f>'raw data'!F384</f>
        <v>2.6421924263512166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38393.01305555556</v>
      </c>
      <c r="E385" s="15">
        <f>'raw data'!E385</f>
        <v>1716595.1757821608</v>
      </c>
      <c r="F385" s="31">
        <f>'raw data'!F385</f>
        <v>1.5604662629363646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1177</v>
      </c>
      <c r="C1" s="18" t="s">
        <v>1187</v>
      </c>
      <c r="D1" s="18" t="s">
        <v>1186</v>
      </c>
      <c r="E1" s="18" t="s">
        <v>1189</v>
      </c>
      <c r="F1" s="18" t="s">
        <v>1191</v>
      </c>
      <c r="G1" s="18" t="s">
        <v>1190</v>
      </c>
      <c r="H1" s="18" t="s">
        <v>1192</v>
      </c>
      <c r="I1" s="18" t="s">
        <v>1193</v>
      </c>
      <c r="J1" s="18" t="s">
        <v>1194</v>
      </c>
      <c r="K1" s="18" t="s">
        <v>1121</v>
      </c>
      <c r="L1" s="18" t="s">
        <v>1188</v>
      </c>
      <c r="M1" s="18" t="s">
        <v>1197</v>
      </c>
      <c r="N1" s="18" t="s">
        <v>1199</v>
      </c>
      <c r="O1" s="18" t="s">
        <v>1202</v>
      </c>
      <c r="P1" s="18" t="s">
        <v>1195</v>
      </c>
      <c r="Q1" s="18" t="s">
        <v>1196</v>
      </c>
      <c r="R1" s="18" t="s">
        <v>1243</v>
      </c>
      <c r="S1" s="18" t="s">
        <v>1242</v>
      </c>
      <c r="T1" s="18" t="s">
        <v>1136</v>
      </c>
      <c r="U1" s="18" t="s">
        <v>1198</v>
      </c>
      <c r="V1" s="18" t="s">
        <v>1051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4666839.412251088</v>
      </c>
      <c r="D4" s="7">
        <f>'recalc raw'!E3</f>
        <v>4870541.161149764</v>
      </c>
      <c r="E4" s="7">
        <f>'recalc raw'!E81</f>
        <v>5014731.863618574</v>
      </c>
      <c r="F4" s="7">
        <f>'recalc raw'!E159</f>
        <v>853009.1465994869</v>
      </c>
      <c r="G4" s="7">
        <f>'recalc raw'!E198</f>
        <v>438920.68668063486</v>
      </c>
      <c r="H4" s="7">
        <f>'recalc raw'!E42</f>
        <v>4572145.28371938</v>
      </c>
      <c r="I4" s="7">
        <f>'recalc raw'!E237</f>
        <v>503720.69213040674</v>
      </c>
      <c r="J4" s="7">
        <f>'recalc raw'!E120</f>
        <v>27498.359557162017</v>
      </c>
      <c r="K4" s="7">
        <f>'recalc raw'!E276</f>
        <v>83.14</v>
      </c>
      <c r="L4" s="7">
        <f>'recalc raw'!E354</f>
        <v>1708028.3921704676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83.14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7484.92287929953</v>
      </c>
      <c r="D5" s="7">
        <f>'recalc raw'!E4</f>
        <v>5904.05</v>
      </c>
      <c r="E5" s="7">
        <f>'recalc raw'!E82</f>
        <v>9072.993038871004</v>
      </c>
      <c r="F5" s="7">
        <f>'recalc raw'!E160</f>
        <v>1158.1869512005414</v>
      </c>
      <c r="G5" s="7">
        <f>'recalc raw'!E199</f>
        <v>7284.282064268986</v>
      </c>
      <c r="H5" s="7">
        <f>'recalc raw'!E43</f>
        <v>15351.447074661653</v>
      </c>
      <c r="I5" s="7">
        <f>'recalc raw'!E238</f>
        <v>7338.362964058915</v>
      </c>
      <c r="J5" s="7">
        <f>'recalc raw'!E121</f>
        <v>126.29759295134374</v>
      </c>
      <c r="K5" s="7">
        <f>'recalc raw'!E277</f>
        <v>30.37228737369181</v>
      </c>
      <c r="L5" s="7">
        <f>'recalc raw'!E355</f>
        <v>949.085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30.37228737369181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4672820.628162004</v>
      </c>
      <c r="D6" s="7">
        <f>'recalc raw'!E5</f>
        <v>5630873.033045259</v>
      </c>
      <c r="E6" s="7">
        <f>'recalc raw'!E83</f>
        <v>4595650.594658233</v>
      </c>
      <c r="F6" s="7">
        <f>'recalc raw'!E161</f>
        <v>1094308.1228138385</v>
      </c>
      <c r="G6" s="7">
        <f>'recalc raw'!E200</f>
        <v>454493.4625088399</v>
      </c>
      <c r="H6" s="7">
        <f>'recalc raw'!E44</f>
        <v>5152865.984753926</v>
      </c>
      <c r="I6" s="7">
        <f>'recalc raw'!E239</f>
        <v>426501.9392121623</v>
      </c>
      <c r="J6" s="7">
        <f>'recalc raw'!E122</f>
        <v>1173.255</v>
      </c>
      <c r="K6" s="7">
        <f>'recalc raw'!E278</f>
        <v>19.895</v>
      </c>
      <c r="L6" s="7">
        <f>'recalc raw'!E356</f>
        <v>547956.2739078763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19.895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4825276.038091835</v>
      </c>
      <c r="D7" s="7">
        <f>'recalc raw'!E6</f>
        <v>4906054.625954502</v>
      </c>
      <c r="E7" s="7">
        <f>'recalc raw'!E84</f>
        <v>5016957.012052764</v>
      </c>
      <c r="F7" s="7">
        <f>'recalc raw'!E162</f>
        <v>844320.5424272545</v>
      </c>
      <c r="G7" s="7">
        <f>'recalc raw'!E201</f>
        <v>450422.1583916346</v>
      </c>
      <c r="H7" s="7">
        <f>'recalc raw'!E45</f>
        <v>4474124.4435424805</v>
      </c>
      <c r="I7" s="7">
        <f>'recalc raw'!E240</f>
        <v>533119.193312327</v>
      </c>
      <c r="J7" s="7">
        <f>'recalc raw'!E123</f>
        <v>27526.640019223396</v>
      </c>
      <c r="K7" s="7">
        <f>'recalc raw'!E279</f>
        <v>80.98</v>
      </c>
      <c r="L7" s="7">
        <f>'recalc raw'!E357</f>
        <v>1759745.3840134079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80.98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4282647.757394505</v>
      </c>
      <c r="D8" s="7">
        <f>'recalc raw'!E7</f>
        <v>250744.3784031868</v>
      </c>
      <c r="E8" s="7">
        <f>'recalc raw'!E85</f>
        <v>3402515.0165933566</v>
      </c>
      <c r="F8" s="7">
        <f>'recalc raw'!E163</f>
        <v>5290208.265080436</v>
      </c>
      <c r="G8" s="7">
        <f>'recalc raw'!E202</f>
        <v>319995.41882069904</v>
      </c>
      <c r="H8" s="7">
        <f>'recalc raw'!E46</f>
        <v>252272.46792952222</v>
      </c>
      <c r="I8" s="7">
        <f>'recalc raw'!E241</f>
        <v>12417.0406407319</v>
      </c>
      <c r="J8" s="7">
        <f>'recalc raw'!E124</f>
        <v>492.815</v>
      </c>
      <c r="K8" s="7">
        <f>'recalc raw'!E280</f>
        <v>11.43</v>
      </c>
      <c r="L8" s="7">
        <f>'recalc raw'!E358</f>
        <v>2486.7509140246093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11.43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167r2  99-109</v>
      </c>
      <c r="C9" s="7">
        <f>'recalc raw'!E320</f>
        <v>5148068.058902878</v>
      </c>
      <c r="D9" s="7">
        <f>'recalc raw'!E8</f>
        <v>6087996.908710615</v>
      </c>
      <c r="E9" s="7">
        <f>'recalc raw'!E86</f>
        <v>2291629.221765626</v>
      </c>
      <c r="F9" s="7">
        <f>'recalc raw'!E164</f>
        <v>1021505.5005047392</v>
      </c>
      <c r="G9" s="7">
        <f>'recalc raw'!E203</f>
        <v>331463.335</v>
      </c>
      <c r="H9" s="7">
        <f>'recalc raw'!E47</f>
        <v>5638531.171956381</v>
      </c>
      <c r="I9" s="7">
        <f>'recalc raw'!E242</f>
        <v>512317.3894368807</v>
      </c>
      <c r="J9" s="7">
        <f>'recalc raw'!E125</f>
        <v>701.765</v>
      </c>
      <c r="K9" s="7">
        <f>'recalc raw'!E281</f>
        <v>42.64</v>
      </c>
      <c r="L9" s="7">
        <f>'recalc raw'!E359</f>
        <v>183767.74725764722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42.64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4852033.1818414545</v>
      </c>
      <c r="D10" s="7">
        <f>'recalc raw'!E9</f>
        <v>5013707.303610224</v>
      </c>
      <c r="E10" s="7">
        <f>'recalc raw'!E87</f>
        <v>5136499.280821794</v>
      </c>
      <c r="F10" s="7">
        <f>'recalc raw'!E165</f>
        <v>856404.3860344521</v>
      </c>
      <c r="G10" s="7">
        <f>'recalc raw'!E204</f>
        <v>434296.07</v>
      </c>
      <c r="H10" s="7">
        <f>'recalc raw'!E48</f>
        <v>4590643.46375529</v>
      </c>
      <c r="I10" s="7">
        <f>'recalc raw'!E243</f>
        <v>520978.37711016333</v>
      </c>
      <c r="J10" s="7">
        <f>'recalc raw'!E126</f>
        <v>27073.17575065574</v>
      </c>
      <c r="K10" s="7">
        <f>'recalc raw'!E282</f>
        <v>74.375</v>
      </c>
      <c r="L10" s="7">
        <f>'recalc raw'!E360</f>
        <v>1771881.855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74.375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169r1  50-60</v>
      </c>
      <c r="C11" s="7">
        <f>'recalc raw'!E322</f>
        <v>5153681.884397991</v>
      </c>
      <c r="D11" s="7">
        <f>'recalc raw'!E10</f>
        <v>5747614.62422244</v>
      </c>
      <c r="E11" s="7">
        <f>'recalc raw'!E88</f>
        <v>3012803.116657617</v>
      </c>
      <c r="F11" s="7">
        <f>'recalc raw'!E166</f>
        <v>1151295.0070711987</v>
      </c>
      <c r="G11" s="7">
        <f>'recalc raw'!E205</f>
        <v>397895.55875412875</v>
      </c>
      <c r="H11" s="7">
        <f>'recalc raw'!E49</f>
        <v>4789745.973950704</v>
      </c>
      <c r="I11" s="7">
        <f>'recalc raw'!E244</f>
        <v>537495.065067927</v>
      </c>
      <c r="J11" s="7">
        <f>'recalc raw'!E127</f>
        <v>1250.71</v>
      </c>
      <c r="K11" s="7">
        <f>'recalc raw'!E283</f>
        <v>22.065</v>
      </c>
      <c r="L11" s="7">
        <f>'recalc raw'!E361</f>
        <v>278085.7642557642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22.065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170r3  20-30</v>
      </c>
      <c r="C12" s="7">
        <f>'recalc raw'!E323</f>
        <v>5134679.396876424</v>
      </c>
      <c r="D12" s="7">
        <f>'recalc raw'!E11</f>
        <v>5818202.149419393</v>
      </c>
      <c r="E12" s="7">
        <f>'recalc raw'!E89</f>
        <v>2630447.02</v>
      </c>
      <c r="F12" s="7">
        <f>'recalc raw'!E167</f>
        <v>1105477.5321148245</v>
      </c>
      <c r="G12" s="7">
        <f>'recalc raw'!E206</f>
        <v>360581.6145164147</v>
      </c>
      <c r="H12" s="7">
        <f>'recalc raw'!E50</f>
        <v>4844669.367019653</v>
      </c>
      <c r="I12" s="7">
        <f>'recalc raw'!E245</f>
        <v>548260.9227809906</v>
      </c>
      <c r="J12" s="7">
        <f>'recalc raw'!E128</f>
        <v>992.9428350744558</v>
      </c>
      <c r="K12" s="7">
        <f>'recalc raw'!E284</f>
        <v>44.98</v>
      </c>
      <c r="L12" s="7">
        <f>'recalc raw'!E362</f>
        <v>197321.01430811323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44.98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171r4  18-30</v>
      </c>
      <c r="C13" s="7">
        <f>'recalc raw'!E324</f>
        <v>5142199.194516747</v>
      </c>
      <c r="D13" s="7">
        <f>'recalc raw'!E12</f>
        <v>6206653.467095431</v>
      </c>
      <c r="E13" s="7">
        <f>'recalc raw'!E90</f>
        <v>2135348.81247097</v>
      </c>
      <c r="F13" s="7">
        <f>'recalc raw'!E168</f>
        <v>961407.9507207555</v>
      </c>
      <c r="G13" s="7">
        <f>'recalc raw'!E207</f>
        <v>270463.60267146677</v>
      </c>
      <c r="H13" s="7">
        <f>'recalc raw'!E51</f>
        <v>5650542.659487406</v>
      </c>
      <c r="I13" s="7">
        <f>'recalc raw'!E246</f>
        <v>603296.3325208029</v>
      </c>
      <c r="J13" s="7">
        <f>'recalc raw'!E129</f>
        <v>1343.1316941757314</v>
      </c>
      <c r="K13" s="7">
        <f>'recalc raw'!E285</f>
        <v>17.645</v>
      </c>
      <c r="L13" s="7">
        <f>'recalc raw'!E363</f>
        <v>301920.6824283944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17.645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6077181.450280682</v>
      </c>
      <c r="D14" s="7">
        <f>'recalc raw'!E13</f>
        <v>5782700.910120147</v>
      </c>
      <c r="E14" s="7">
        <f>'recalc raw'!E91</f>
        <v>2607806.421734624</v>
      </c>
      <c r="F14" s="7">
        <f>'recalc raw'!E169</f>
        <v>434818.18636460067</v>
      </c>
      <c r="G14" s="7">
        <f>'recalc raw'!E208</f>
        <v>281020.22956593585</v>
      </c>
      <c r="H14" s="7">
        <f>'recalc raw'!E52</f>
        <v>2542284.103781382</v>
      </c>
      <c r="I14" s="7">
        <f>'recalc raw'!E247</f>
        <v>726257.1680065792</v>
      </c>
      <c r="J14" s="7">
        <f>'recalc raw'!E130</f>
        <v>73750.89411417759</v>
      </c>
      <c r="K14" s="7">
        <f>'recalc raw'!E286</f>
        <v>28.585</v>
      </c>
      <c r="L14" s="7">
        <f>'recalc raw'!E364</f>
        <v>413740.33171023545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28.585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4594692.750928307</v>
      </c>
      <c r="D15" s="7">
        <f>'recalc raw'!E14</f>
        <v>4874201.848388007</v>
      </c>
      <c r="E15" s="7">
        <f>'recalc raw'!E92</f>
        <v>4943214.126920689</v>
      </c>
      <c r="F15" s="7">
        <f>'recalc raw'!E170</f>
        <v>822363.7850306903</v>
      </c>
      <c r="G15" s="7">
        <f>'recalc raw'!E209</f>
        <v>449043.435533526</v>
      </c>
      <c r="H15" s="7">
        <f>'recalc raw'!E53</f>
        <v>4634407.302909851</v>
      </c>
      <c r="I15" s="7">
        <f>'recalc raw'!E248</f>
        <v>513775.8673839569</v>
      </c>
      <c r="J15" s="7">
        <f>'recalc raw'!E131</f>
        <v>27999.665040492528</v>
      </c>
      <c r="K15" s="7">
        <f>'recalc raw'!E287</f>
        <v>35.675</v>
      </c>
      <c r="L15" s="7">
        <f>'recalc raw'!E365</f>
        <v>1618102.066814526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35.675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3976871.430422774</v>
      </c>
      <c r="D16" s="7">
        <f>'recalc raw'!E15</f>
        <v>69922.92513311387</v>
      </c>
      <c r="E16" s="7">
        <f>'recalc raw'!E93</f>
        <v>3387442.1359376246</v>
      </c>
      <c r="F16" s="7">
        <f>'recalc raw'!E171</f>
        <v>5700634.710262116</v>
      </c>
      <c r="G16" s="7">
        <f>'recalc raw'!E210</f>
        <v>311700.605966568</v>
      </c>
      <c r="H16" s="7">
        <f>'recalc raw'!E54</f>
        <v>64926.93985188007</v>
      </c>
      <c r="I16" s="7">
        <f>'recalc raw'!E249</f>
        <v>8371.839482744535</v>
      </c>
      <c r="J16" s="7">
        <f>'recalc raw'!E132</f>
        <v>296.435</v>
      </c>
      <c r="K16" s="7">
        <f>'recalc raw'!E288</f>
        <v>47.095</v>
      </c>
      <c r="L16" s="7">
        <f>'recalc raw'!E366</f>
        <v>2786.21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47.095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172r3  41-51</v>
      </c>
      <c r="C17" s="7">
        <f>'recalc raw'!E328</f>
        <v>5092737.880762429</v>
      </c>
      <c r="D17" s="7">
        <f>'recalc raw'!E16</f>
        <v>6429229.131664429</v>
      </c>
      <c r="E17" s="7">
        <f>'recalc raw'!E94</f>
        <v>2136335.738300587</v>
      </c>
      <c r="F17" s="7">
        <f>'recalc raw'!E172</f>
        <v>1021363.5637352141</v>
      </c>
      <c r="G17" s="7">
        <f>'recalc raw'!E211</f>
        <v>230618.66733574867</v>
      </c>
      <c r="H17" s="7">
        <f>'recalc raw'!E55</f>
        <v>4924947.370109558</v>
      </c>
      <c r="I17" s="7">
        <f>'recalc raw'!E250</f>
        <v>593693.8464454015</v>
      </c>
      <c r="J17" s="7">
        <f>'recalc raw'!E133</f>
        <v>1808.63380727411</v>
      </c>
      <c r="K17" s="7">
        <f>'recalc raw'!E289</f>
        <v>14.896648044741875</v>
      </c>
      <c r="L17" s="7">
        <f>'recalc raw'!E367</f>
        <v>154647.0072158951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14.896648044741875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174r1  52-60</v>
      </c>
      <c r="C18" s="7">
        <f>'recalc raw'!E329</f>
        <v>4902822.883413244</v>
      </c>
      <c r="D18" s="7">
        <f>'recalc raw'!E17</f>
        <v>5781603.391762354</v>
      </c>
      <c r="E18" s="7">
        <f>'recalc raw'!E95</f>
        <v>2600680.061680392</v>
      </c>
      <c r="F18" s="7">
        <f>'recalc raw'!E173</f>
        <v>1112060.65853414</v>
      </c>
      <c r="G18" s="7">
        <f>'recalc raw'!E212</f>
        <v>369523.53500000003</v>
      </c>
      <c r="H18" s="7">
        <f>'recalc raw'!E56</f>
        <v>4973784.717737834</v>
      </c>
      <c r="I18" s="7">
        <f>'recalc raw'!E251</f>
        <v>524023.11382706964</v>
      </c>
      <c r="J18" s="7">
        <f>'recalc raw'!E134</f>
        <v>966.0088966407731</v>
      </c>
      <c r="K18" s="7">
        <f>'recalc raw'!E290</f>
        <v>24.25</v>
      </c>
      <c r="L18" s="7">
        <f>'recalc raw'!E368</f>
        <v>205660.84384812965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24.25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174r4  42-51</v>
      </c>
      <c r="C19" s="7">
        <f>'recalc raw'!E330</f>
        <v>4470128.546754567</v>
      </c>
      <c r="D19" s="7">
        <f>'recalc raw'!E18</f>
        <v>8102454.297362782</v>
      </c>
      <c r="E19" s="7">
        <f>'recalc raw'!E96</f>
        <v>2631086.420557778</v>
      </c>
      <c r="F19" s="7">
        <f>'recalc raw'!E174</f>
        <v>1331424.7543038328</v>
      </c>
      <c r="G19" s="7">
        <f>'recalc raw'!E213</f>
        <v>232354.19450426102</v>
      </c>
      <c r="H19" s="7">
        <f>'recalc raw'!E57</f>
        <v>4234145.224759419</v>
      </c>
      <c r="I19" s="7">
        <f>'recalc raw'!E252</f>
        <v>521088.16392326355</v>
      </c>
      <c r="J19" s="7">
        <f>'recalc raw'!E135</f>
        <v>757.9993325209927</v>
      </c>
      <c r="K19" s="7">
        <f>'recalc raw'!E291</f>
        <v>14.245</v>
      </c>
      <c r="L19" s="7">
        <f>'recalc raw'!E369</f>
        <v>48242.41926310192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14.245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4626232.35055566</v>
      </c>
      <c r="D20" s="7">
        <f>'recalc raw'!E19</f>
        <v>4932731.052538798</v>
      </c>
      <c r="E20" s="7">
        <f>'recalc raw'!E97</f>
        <v>4903505.255703621</v>
      </c>
      <c r="F20" s="7">
        <f>'recalc raw'!E175</f>
        <v>816788.3700353743</v>
      </c>
      <c r="G20" s="7">
        <f>'recalc raw'!E214</f>
        <v>441816.87</v>
      </c>
      <c r="H20" s="7">
        <f>'recalc raw'!E58</f>
        <v>4580799.094724019</v>
      </c>
      <c r="I20" s="7">
        <f>'recalc raw'!E253</f>
        <v>514515.40221993125</v>
      </c>
      <c r="J20" s="7">
        <f>'recalc raw'!E136</f>
        <v>26702.22781782216</v>
      </c>
      <c r="K20" s="7">
        <f>'recalc raw'!E292</f>
        <v>45.93</v>
      </c>
      <c r="L20" s="7">
        <f>'recalc raw'!E370</f>
        <v>1659029.0652552939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45.93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4597271.107508802</v>
      </c>
      <c r="D21" s="7">
        <f>'recalc raw'!E20</f>
        <v>5580096.855760007</v>
      </c>
      <c r="E21" s="7">
        <f>'recalc raw'!E98</f>
        <v>4492069.875</v>
      </c>
      <c r="F21" s="7">
        <f>'recalc raw'!E176</f>
        <v>1110299.2967530047</v>
      </c>
      <c r="G21" s="7">
        <f>'recalc raw'!E215</f>
        <v>454818.66751543933</v>
      </c>
      <c r="H21" s="7">
        <f>'recalc raw'!E59</f>
        <v>5316402.293721517</v>
      </c>
      <c r="I21" s="7">
        <f>'recalc raw'!E254</f>
        <v>417454.99286683404</v>
      </c>
      <c r="J21" s="7">
        <f>'recalc raw'!E137</f>
        <v>1159.755</v>
      </c>
      <c r="K21" s="7">
        <f>'recalc raw'!E293</f>
        <v>16.695</v>
      </c>
      <c r="L21" s="7">
        <f>'recalc raw'!E371</f>
        <v>569440.8528756064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16.695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176r1  38-48</v>
      </c>
      <c r="C22" s="7">
        <f>'recalc raw'!E333</f>
        <v>4757156.182077712</v>
      </c>
      <c r="D22" s="7">
        <f>'recalc raw'!E21</f>
        <v>5628762.409782074</v>
      </c>
      <c r="E22" s="7">
        <f>'recalc raw'!E99</f>
        <v>2382329.175</v>
      </c>
      <c r="F22" s="7">
        <f>'recalc raw'!E177</f>
        <v>1105575.5753708351</v>
      </c>
      <c r="G22" s="7">
        <f>'recalc raw'!E216</f>
        <v>310051.9661324819</v>
      </c>
      <c r="H22" s="7">
        <f>'recalc raw'!E60</f>
        <v>5647901.569368998</v>
      </c>
      <c r="I22" s="7">
        <f>'recalc raw'!E255</f>
        <v>458312.61798985803</v>
      </c>
      <c r="J22" s="7">
        <f>'recalc raw'!E138</f>
        <v>945.3</v>
      </c>
      <c r="K22" s="7" t="str">
        <f>'recalc raw'!E294</f>
        <v>       18.59</v>
      </c>
      <c r="L22" s="7">
        <f>'recalc raw'!E372</f>
        <v>170204.06956186597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 t="str">
        <f>'recalc raw'!E294</f>
        <v>       18.59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177r3  127-137</v>
      </c>
      <c r="C23" s="7">
        <f>'recalc raw'!E334</f>
        <v>4833416.644137805</v>
      </c>
      <c r="D23" s="7">
        <f>'recalc raw'!E22</f>
        <v>5650150.122127353</v>
      </c>
      <c r="E23" s="7">
        <f>'recalc raw'!E100</f>
        <v>2419128.037394062</v>
      </c>
      <c r="F23" s="7">
        <f>'recalc raw'!E178</f>
        <v>1309915.4</v>
      </c>
      <c r="G23" s="7">
        <f>'recalc raw'!E217</f>
        <v>295839.11583805084</v>
      </c>
      <c r="H23" s="7">
        <f>'recalc raw'!E61</f>
        <v>5623196.49</v>
      </c>
      <c r="I23" s="7">
        <f>'recalc raw'!E256</f>
        <v>419959.0170545573</v>
      </c>
      <c r="J23" s="7">
        <f>'recalc raw'!E139</f>
        <v>1319.215</v>
      </c>
      <c r="K23" s="7" t="str">
        <f>'recalc raw'!E295</f>
        <v>       13.61</v>
      </c>
      <c r="L23" s="7">
        <f>'recalc raw'!E373</f>
        <v>167563.89472174214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 t="str">
        <f>'recalc raw'!E295</f>
        <v>       13.61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 unignited</v>
      </c>
      <c r="C24" s="7">
        <f>'recalc raw'!E335</f>
        <v>4619391.181642985</v>
      </c>
      <c r="D24" s="7">
        <f>'recalc raw'!E23</f>
        <v>4855710.580033443</v>
      </c>
      <c r="E24" s="7">
        <f>'recalc raw'!E101</f>
        <v>4767815.182989877</v>
      </c>
      <c r="F24" s="7">
        <f>'recalc raw'!E179</f>
        <v>814713.8594956439</v>
      </c>
      <c r="G24" s="7">
        <f>'recalc raw'!E218</f>
        <v>439546.192308113</v>
      </c>
      <c r="H24" s="7">
        <f>'recalc raw'!E62</f>
        <v>4483448.286743164</v>
      </c>
      <c r="I24" s="7">
        <f>'recalc raw'!E257</f>
        <v>500963.06190045626</v>
      </c>
      <c r="J24" s="7">
        <f>'recalc raw'!E140</f>
        <v>26776.071326194797</v>
      </c>
      <c r="K24" s="7">
        <f>'recalc raw'!E296</f>
        <v>56.4</v>
      </c>
      <c r="L24" s="7">
        <f>'recalc raw'!E374</f>
        <v>1665341.2104687563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56.4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4779830.5186877325</v>
      </c>
      <c r="D25" s="7">
        <f>'recalc raw'!E24</f>
        <v>4904796.996044022</v>
      </c>
      <c r="E25" s="7">
        <f>'recalc raw'!E102</f>
        <v>5004104.2539250115</v>
      </c>
      <c r="F25" s="7">
        <f>'recalc raw'!E180</f>
        <v>835070.7334619849</v>
      </c>
      <c r="G25" s="7">
        <f>'recalc raw'!E219</f>
        <v>439795.67287921906</v>
      </c>
      <c r="H25" s="7">
        <f>'recalc raw'!E63</f>
        <v>4545059.32304128</v>
      </c>
      <c r="I25" s="7">
        <f>'recalc raw'!E258</f>
        <v>522508.86</v>
      </c>
      <c r="J25" s="7">
        <f>'recalc raw'!E141</f>
        <v>28287.37347440794</v>
      </c>
      <c r="K25" s="7">
        <f>'recalc raw'!E297</f>
        <v>36.665</v>
      </c>
      <c r="L25" s="7">
        <f>'recalc raw'!E375</f>
        <v>1688354.6053727122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36.665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178r3  11-19</v>
      </c>
      <c r="C26" s="7">
        <f>'recalc raw'!E337</f>
        <v>4936124.95</v>
      </c>
      <c r="D26" s="7">
        <f>'recalc raw'!E25</f>
        <v>5973972.045</v>
      </c>
      <c r="E26" s="7">
        <f>'recalc raw'!E103</f>
        <v>2587408.831686368</v>
      </c>
      <c r="F26" s="7">
        <f>'recalc raw'!E181</f>
        <v>998895.8167033093</v>
      </c>
      <c r="G26" s="7">
        <f>'recalc raw'!E220</f>
        <v>332292.2985563253</v>
      </c>
      <c r="H26" s="7">
        <f>'recalc raw'!E64</f>
        <v>5138575.134521484</v>
      </c>
      <c r="I26" s="7">
        <f>'recalc raw'!E259</f>
        <v>561583.8984298706</v>
      </c>
      <c r="J26" s="7">
        <f>'recalc raw'!E142</f>
        <v>1682.6605758884803</v>
      </c>
      <c r="K26" s="7">
        <f>'recalc raw'!E298</f>
        <v>32.77211371745032</v>
      </c>
      <c r="L26" s="7">
        <f>'recalc raw'!E376</f>
        <v>290191.73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32.77211371745032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4240907.784554048</v>
      </c>
      <c r="D27" s="7">
        <f>'recalc raw'!E26</f>
        <v>245934.23625245094</v>
      </c>
      <c r="E27" s="7">
        <f>'recalc raw'!E104</f>
        <v>3344228.8858839553</v>
      </c>
      <c r="F27" s="7">
        <f>'recalc raw'!E182</f>
        <v>5301389.163430917</v>
      </c>
      <c r="G27" s="7">
        <f>'recalc raw'!E221</f>
        <v>320923.4045503959</v>
      </c>
      <c r="H27" s="7">
        <f>'recalc raw'!E65</f>
        <v>261546.82454490662</v>
      </c>
      <c r="I27" s="7">
        <f>'recalc raw'!E260</f>
        <v>12561.44766626358</v>
      </c>
      <c r="J27" s="7">
        <f>'recalc raw'!E143</f>
        <v>214.08</v>
      </c>
      <c r="K27" s="7">
        <f>'recalc raw'!E299</f>
        <v>33.29985499257409</v>
      </c>
      <c r="L27" s="7">
        <f>'recalc raw'!E377</f>
        <v>2171.393712135317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33.29985499257409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180r4  84-94</v>
      </c>
      <c r="C28" s="7">
        <f>'recalc raw'!E339</f>
        <v>5149449.094922843</v>
      </c>
      <c r="D28" s="7">
        <f>'recalc raw'!E27</f>
        <v>5155185.5663351</v>
      </c>
      <c r="E28" s="7">
        <f>'recalc raw'!E105</f>
        <v>2843991.4479807727</v>
      </c>
      <c r="F28" s="7">
        <f>'recalc raw'!E183</f>
        <v>1326531.3060952004</v>
      </c>
      <c r="G28" s="7">
        <f>'recalc raw'!E222</f>
        <v>393677.3680911064</v>
      </c>
      <c r="H28" s="7">
        <f>'recalc raw'!E66</f>
        <v>5069547.699643453</v>
      </c>
      <c r="I28" s="7">
        <f>'recalc raw'!E261</f>
        <v>448891.37670500926</v>
      </c>
      <c r="J28" s="7">
        <f>'recalc raw'!E144</f>
        <v>916.13</v>
      </c>
      <c r="K28" s="7">
        <f>'recalc raw'!E300</f>
        <v>17.24</v>
      </c>
      <c r="L28" s="7">
        <f>'recalc raw'!E378</f>
        <v>243017.84527046618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17.24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171r4  18-30</v>
      </c>
      <c r="C29" s="7">
        <f>'recalc raw'!E340</f>
        <v>5116850.611703868</v>
      </c>
      <c r="D29" s="7">
        <f>'recalc raw'!E28</f>
        <v>6129756.044556238</v>
      </c>
      <c r="E29" s="7">
        <f>'recalc raw'!E106</f>
        <v>2148714.801759612</v>
      </c>
      <c r="F29" s="7">
        <f>'recalc raw'!E184</f>
        <v>930968.15438819</v>
      </c>
      <c r="G29" s="7">
        <f>'recalc raw'!E223</f>
        <v>278557.3286172549</v>
      </c>
      <c r="H29" s="7">
        <f>'recalc raw'!E67</f>
        <v>5724703.365</v>
      </c>
      <c r="I29" s="7">
        <f>'recalc raw'!E262</f>
        <v>617420.8958311081</v>
      </c>
      <c r="J29" s="7">
        <f>'recalc raw'!E145</f>
        <v>1326.295</v>
      </c>
      <c r="K29" s="7" t="str">
        <f>'recalc raw'!E301</f>
        <v>       32.67</v>
      </c>
      <c r="L29" s="7">
        <f>'recalc raw'!E379</f>
        <v>303488.25649732293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 t="str">
        <f>'recalc raw'!E301</f>
        <v>       32.67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4686945.353876224</v>
      </c>
      <c r="D30" s="7">
        <f>'recalc raw'!E29</f>
        <v>4845106.271370406</v>
      </c>
      <c r="E30" s="7">
        <f>'recalc raw'!E107</f>
        <v>5066226.23998961</v>
      </c>
      <c r="F30" s="7">
        <f>'recalc raw'!E185</f>
        <v>827688.5960979281</v>
      </c>
      <c r="G30" s="7">
        <f>'recalc raw'!E224</f>
        <v>455906.6440008456</v>
      </c>
      <c r="H30" s="7">
        <f>'recalc raw'!E68</f>
        <v>4751850.117721558</v>
      </c>
      <c r="I30" s="7">
        <f>'recalc raw'!E263</f>
        <v>526840.1959083875</v>
      </c>
      <c r="J30" s="7">
        <f>'recalc raw'!E146</f>
        <v>27975.694821559027</v>
      </c>
      <c r="K30" s="7">
        <f>'recalc raw'!E302</f>
        <v>35.205</v>
      </c>
      <c r="L30" s="7">
        <f>'recalc raw'!E380</f>
        <v>1673929.0129866728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35.205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6167948.16510868</v>
      </c>
      <c r="D31" s="7">
        <f>'recalc raw'!E30</f>
        <v>5779330.537636998</v>
      </c>
      <c r="E31" s="7">
        <f>'recalc raw'!E108</f>
        <v>2730073.0808535884</v>
      </c>
      <c r="F31" s="7">
        <f>'recalc raw'!E186</f>
        <v>439620.9972568091</v>
      </c>
      <c r="G31" s="7">
        <f>'recalc raw'!E225</f>
        <v>282005.05578056973</v>
      </c>
      <c r="H31" s="7">
        <f>'recalc raw'!E69</f>
        <v>2616061.314590454</v>
      </c>
      <c r="I31" s="7">
        <f>'recalc raw'!E264</f>
        <v>740615.944550832</v>
      </c>
      <c r="J31" s="7">
        <f>'recalc raw'!E147</f>
        <v>75541.1700264541</v>
      </c>
      <c r="K31" s="7" t="str">
        <f>'recalc raw'!E303</f>
        <v>       20.22</v>
      </c>
      <c r="L31" s="7">
        <f>'recalc raw'!E381</f>
        <v>406237.1908471906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 t="str">
        <f>'recalc raw'!E303</f>
        <v>       20.22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8618.817658068501</v>
      </c>
      <c r="D32" s="7">
        <f>'recalc raw'!E31</f>
        <v>5857.675</v>
      </c>
      <c r="E32" s="7">
        <f>'recalc raw'!E109</f>
        <v>9319.955</v>
      </c>
      <c r="F32" s="7">
        <f>'recalc raw'!E187</f>
        <v>1115.2737622038223</v>
      </c>
      <c r="G32" s="7">
        <f>'recalc raw'!E226</f>
        <v>7519.876435190439</v>
      </c>
      <c r="H32" s="7">
        <f>'recalc raw'!E70</f>
        <v>14805.711288054783</v>
      </c>
      <c r="I32" s="7">
        <f>'recalc raw'!E265</f>
        <v>7726.682003011802</v>
      </c>
      <c r="J32" s="7">
        <f>'recalc raw'!E148</f>
        <v>21.48</v>
      </c>
      <c r="K32" s="7">
        <f>'recalc raw'!E304</f>
        <v>12.975</v>
      </c>
      <c r="L32" s="7">
        <f>'recalc raw'!E382</f>
        <v>536.8077179045828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12.975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3919751.63</v>
      </c>
      <c r="D33" s="7">
        <f>'recalc raw'!E32</f>
        <v>68068.85601958168</v>
      </c>
      <c r="E33" s="7">
        <f>'recalc raw'!E110</f>
        <v>3417108.1733681057</v>
      </c>
      <c r="F33" s="7">
        <f>'recalc raw'!E188</f>
        <v>5690042.271378666</v>
      </c>
      <c r="G33" s="7">
        <f>'recalc raw'!E227</f>
        <v>309384.08714819205</v>
      </c>
      <c r="H33" s="7">
        <f>'recalc raw'!E71</f>
        <v>67462.23111093044</v>
      </c>
      <c r="I33" s="7">
        <f>'recalc raw'!E266</f>
        <v>8569.6685451027</v>
      </c>
      <c r="J33" s="7">
        <f>'recalc raw'!E149</f>
        <v>218.4</v>
      </c>
      <c r="K33" s="7" t="str">
        <f>'recalc raw'!E305</f>
        <v>        9.39</v>
      </c>
      <c r="L33" s="7">
        <f>'recalc raw'!E383</f>
        <v>1933.0694654476536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 t="str">
        <f>'recalc raw'!E305</f>
        <v>        9.39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 unignited</v>
      </c>
      <c r="C34" s="7">
        <f>'recalc raw'!E345</f>
        <v>4442577.0642563375</v>
      </c>
      <c r="D34" s="7">
        <f>'recalc raw'!E33</f>
        <v>4799804.458059002</v>
      </c>
      <c r="E34" s="7">
        <f>'recalc raw'!E111</f>
        <v>4803505.10558986</v>
      </c>
      <c r="F34" s="7">
        <f>'recalc raw'!E189</f>
        <v>810628.268533343</v>
      </c>
      <c r="G34" s="7">
        <f>'recalc raw'!E228</f>
        <v>433139.005291144</v>
      </c>
      <c r="H34" s="7">
        <f>'recalc raw'!E72</f>
        <v>4503086.70547231</v>
      </c>
      <c r="I34" s="7">
        <f>'recalc raw'!E267</f>
        <v>492940.89264822006</v>
      </c>
      <c r="J34" s="7">
        <f>'recalc raw'!E150</f>
        <v>26731.593628104547</v>
      </c>
      <c r="K34" s="7">
        <f>'recalc raw'!E306</f>
        <v>4.19</v>
      </c>
      <c r="L34" s="7">
        <f>'recalc raw'!E384</f>
        <v>1575234.3098589578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4.19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4620857.406671862</v>
      </c>
      <c r="D35" s="7">
        <f>'recalc raw'!E34</f>
        <v>4929755.415987297</v>
      </c>
      <c r="E35" s="7">
        <f>'recalc raw'!E112</f>
        <v>4992627.864921235</v>
      </c>
      <c r="F35" s="7">
        <f>'recalc raw'!E190</f>
        <v>844066.63071769</v>
      </c>
      <c r="G35" s="7">
        <f>'recalc raw'!E229</f>
        <v>461496.2812271068</v>
      </c>
      <c r="H35" s="7">
        <f>'recalc raw'!E73</f>
        <v>4555156.299641927</v>
      </c>
      <c r="I35" s="7">
        <f>'recalc raw'!E268</f>
        <v>515331.22407786007</v>
      </c>
      <c r="J35" s="7">
        <f>'recalc raw'!E151</f>
        <v>27663.869265204183</v>
      </c>
      <c r="K35" s="7">
        <f>'recalc raw'!E307</f>
        <v>42.908287748515065</v>
      </c>
      <c r="L35" s="7">
        <f>'recalc raw'!E385</f>
        <v>1716595.1757821608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42.908287748515065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1007</v>
      </c>
    </row>
    <row r="38" spans="1:22" s="20" customFormat="1" ht="11.25">
      <c r="A38" s="24"/>
      <c r="B38" s="20" t="s">
        <v>1175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1171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4658787.541982404</v>
      </c>
      <c r="D40" s="7">
        <f>D4-blanks!D$9</f>
        <v>4864660.298649765</v>
      </c>
      <c r="E40" s="7">
        <f>E4-blanks!E$9</f>
        <v>5005535.389599139</v>
      </c>
      <c r="F40" s="7">
        <f>F4-blanks!F$9</f>
        <v>851872.4162427847</v>
      </c>
      <c r="G40" s="7">
        <f>G4-blanks!G$9</f>
        <v>431518.60743090516</v>
      </c>
      <c r="H40" s="7">
        <f>H4-blanks!H$9</f>
        <v>4557066.704538022</v>
      </c>
      <c r="I40" s="7">
        <f>I4-blanks!I$9</f>
        <v>496188.1696468714</v>
      </c>
      <c r="J40" s="7">
        <f>J4-blanks!J$9</f>
        <v>27424.470760686345</v>
      </c>
      <c r="K40" s="7">
        <f>K4-blanks!K$9</f>
        <v>61.466356313154094</v>
      </c>
      <c r="L40" s="7">
        <f>L4-blanks!L$9</f>
        <v>1707285.4458115154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52.76771262630819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-566.9473893844852</v>
      </c>
      <c r="D41" s="7">
        <f>D5-blanks!D$9</f>
        <v>23.1875</v>
      </c>
      <c r="E41" s="7">
        <f>E5-blanks!E$9</f>
        <v>-123.48098056449817</v>
      </c>
      <c r="F41" s="7">
        <f>F5-blanks!F$9</f>
        <v>21.456594498359664</v>
      </c>
      <c r="G41" s="7">
        <f>G5-blanks!G$9</f>
        <v>-117.79718546072672</v>
      </c>
      <c r="H41" s="7">
        <f>H5-blanks!H$9</f>
        <v>272.86789330343527</v>
      </c>
      <c r="I41" s="7">
        <f>I5-blanks!I$9</f>
        <v>-194.15951947644317</v>
      </c>
      <c r="J41" s="7">
        <f>J5-blanks!J$9</f>
        <v>52.40879647567188</v>
      </c>
      <c r="K41" s="7">
        <f>K5-blanks!K$9</f>
        <v>8.698643686845905</v>
      </c>
      <c r="L41" s="7">
        <f>L5-blanks!L$9</f>
        <v>206.1386410477087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0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4664768.75789332</v>
      </c>
      <c r="D42" s="7">
        <f>D6-blanks!D$9</f>
        <v>5624992.1705452595</v>
      </c>
      <c r="E42" s="7">
        <f>E6-blanks!E$9</f>
        <v>4586454.120638798</v>
      </c>
      <c r="F42" s="7">
        <f>F6-blanks!F$9</f>
        <v>1093171.3924571364</v>
      </c>
      <c r="G42" s="7">
        <f>G6-blanks!G$9</f>
        <v>447091.3832591102</v>
      </c>
      <c r="H42" s="7">
        <f>H6-blanks!H$9</f>
        <v>5137787.405572568</v>
      </c>
      <c r="I42" s="7">
        <f>I6-blanks!I$9</f>
        <v>418969.41672862694</v>
      </c>
      <c r="J42" s="7">
        <f>J6-blanks!J$9</f>
        <v>1099.3662035243283</v>
      </c>
      <c r="K42" s="7">
        <f>K6-blanks!K$9</f>
        <v>-1.778643686845907</v>
      </c>
      <c r="L42" s="7">
        <f>L6-blanks!L$9</f>
        <v>547213.327548924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-10.477287373691812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4817224.167823151</v>
      </c>
      <c r="D43" s="7">
        <f>D7-blanks!D$9</f>
        <v>4900173.763454502</v>
      </c>
      <c r="E43" s="7">
        <f>E7-blanks!E$9</f>
        <v>5007760.538033329</v>
      </c>
      <c r="F43" s="7">
        <f>F7-blanks!F$9</f>
        <v>843183.8120705523</v>
      </c>
      <c r="G43" s="7">
        <f>G7-blanks!G$9</f>
        <v>443020.0791419049</v>
      </c>
      <c r="H43" s="7">
        <f>H7-blanks!H$9</f>
        <v>4459045.864361122</v>
      </c>
      <c r="I43" s="7">
        <f>I7-blanks!I$9</f>
        <v>525586.6708287917</v>
      </c>
      <c r="J43" s="7">
        <f>J7-blanks!J$9</f>
        <v>27452.751222747724</v>
      </c>
      <c r="K43" s="7">
        <f>K7-blanks!K$9</f>
        <v>59.3063563131541</v>
      </c>
      <c r="L43" s="7">
        <f>L7-blanks!L$9</f>
        <v>1759002.4376544557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50.60771262630819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4274595.887125821</v>
      </c>
      <c r="D44" s="7">
        <f>D8-blanks!D$9</f>
        <v>244863.5159031868</v>
      </c>
      <c r="E44" s="7">
        <f>E8-blanks!E$9</f>
        <v>3393318.542573921</v>
      </c>
      <c r="F44" s="7">
        <f>F8-blanks!F$9</f>
        <v>5289071.534723734</v>
      </c>
      <c r="G44" s="7">
        <f>G8-blanks!G$9</f>
        <v>312593.33957096934</v>
      </c>
      <c r="H44" s="7">
        <f>H8-blanks!H$9</f>
        <v>237193.888748164</v>
      </c>
      <c r="I44" s="7">
        <f>I8-blanks!I$9</f>
        <v>4884.518157196542</v>
      </c>
      <c r="J44" s="7">
        <f>J8-blanks!J$9</f>
        <v>418.9262035243281</v>
      </c>
      <c r="K44" s="7">
        <f>K8-blanks!K$9</f>
        <v>-10.243643686845907</v>
      </c>
      <c r="L44" s="7">
        <f>L8-blanks!L$9</f>
        <v>1743.804555072318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-18.942287373691812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167r2  99-109</v>
      </c>
      <c r="C45" s="7">
        <f>C9-blanks!C$9</f>
        <v>5140016.188634194</v>
      </c>
      <c r="D45" s="7">
        <f>D9-blanks!D$9</f>
        <v>6082116.046210615</v>
      </c>
      <c r="E45" s="7">
        <f>E9-blanks!E$9</f>
        <v>2282432.7477461905</v>
      </c>
      <c r="F45" s="7">
        <f>F9-blanks!F$9</f>
        <v>1020368.770148037</v>
      </c>
      <c r="G45" s="7">
        <f>G9-blanks!G$9</f>
        <v>324061.2557502703</v>
      </c>
      <c r="H45" s="7">
        <f>H9-blanks!H$9</f>
        <v>5623452.592775023</v>
      </c>
      <c r="I45" s="7">
        <f>I9-blanks!I$9</f>
        <v>504784.86695334536</v>
      </c>
      <c r="J45" s="7">
        <f>J9-blanks!J$9</f>
        <v>627.8762035243282</v>
      </c>
      <c r="K45" s="7">
        <f>K9-blanks!K$9</f>
        <v>20.966356313154094</v>
      </c>
      <c r="L45" s="7">
        <f>L9-blanks!L$9</f>
        <v>183024.80089869493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12.267712626308189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4843981.311572771</v>
      </c>
      <c r="D46" s="7">
        <f>D10-blanks!D$9</f>
        <v>5007826.441110224</v>
      </c>
      <c r="E46" s="7">
        <f>E10-blanks!E$9</f>
        <v>5127302.8068023585</v>
      </c>
      <c r="F46" s="7">
        <f>F10-blanks!F$9</f>
        <v>855267.6556777499</v>
      </c>
      <c r="G46" s="7">
        <f>G10-blanks!G$9</f>
        <v>426893.9907502703</v>
      </c>
      <c r="H46" s="7">
        <f>H10-blanks!H$9</f>
        <v>4575564.884573932</v>
      </c>
      <c r="I46" s="7">
        <f>I10-blanks!I$9</f>
        <v>513445.854626628</v>
      </c>
      <c r="J46" s="7">
        <f>J10-blanks!J$9</f>
        <v>26999.28695418007</v>
      </c>
      <c r="K46" s="7">
        <f>K10-blanks!K$9</f>
        <v>52.70135631315409</v>
      </c>
      <c r="L46" s="7">
        <f>L10-blanks!L$9</f>
        <v>1771138.9086410478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44.00271262630819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169r1  50-60</v>
      </c>
      <c r="C47" s="7">
        <f>C11-blanks!C$9</f>
        <v>5145630.014129307</v>
      </c>
      <c r="D47" s="7">
        <f>D11-blanks!D$9</f>
        <v>5741733.76172244</v>
      </c>
      <c r="E47" s="7">
        <f>E11-blanks!E$9</f>
        <v>3003606.6426381813</v>
      </c>
      <c r="F47" s="7">
        <f>F11-blanks!F$9</f>
        <v>1150158.2767144965</v>
      </c>
      <c r="G47" s="7">
        <f>G11-blanks!G$9</f>
        <v>390493.47950439906</v>
      </c>
      <c r="H47" s="7">
        <f>H11-blanks!H$9</f>
        <v>4774667.394769345</v>
      </c>
      <c r="I47" s="7">
        <f>I11-blanks!I$9</f>
        <v>529962.5425843917</v>
      </c>
      <c r="J47" s="7">
        <f>J11-blanks!J$9</f>
        <v>1176.8212035243282</v>
      </c>
      <c r="K47" s="7">
        <f>K11-blanks!K$9</f>
        <v>0.3913563131540947</v>
      </c>
      <c r="L47" s="7">
        <f>L11-blanks!L$9</f>
        <v>277342.81789681193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-8.30728737369181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170r3  20-30</v>
      </c>
      <c r="C48" s="7">
        <f>C12-blanks!C$9</f>
        <v>5126627.52660774</v>
      </c>
      <c r="D48" s="7">
        <f>D12-blanks!D$9</f>
        <v>5812321.286919394</v>
      </c>
      <c r="E48" s="7">
        <f>E12-blanks!E$9</f>
        <v>2621250.5459805643</v>
      </c>
      <c r="F48" s="7">
        <f>F12-blanks!F$9</f>
        <v>1104340.8017581224</v>
      </c>
      <c r="G48" s="7">
        <f>G12-blanks!G$9</f>
        <v>353179.535266685</v>
      </c>
      <c r="H48" s="7">
        <f>H12-blanks!H$9</f>
        <v>4829590.787838295</v>
      </c>
      <c r="I48" s="7">
        <f>I12-blanks!I$9</f>
        <v>540728.4002974553</v>
      </c>
      <c r="J48" s="7">
        <f>J12-blanks!J$9</f>
        <v>919.054038598784</v>
      </c>
      <c r="K48" s="7">
        <f>K12-blanks!K$9</f>
        <v>23.30635631315409</v>
      </c>
      <c r="L48" s="7">
        <f>L12-blanks!L$9</f>
        <v>196578.06794916093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14.607712626308185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171r4  18-30</v>
      </c>
      <c r="C49" s="7">
        <f>C13-blanks!C$9</f>
        <v>5134147.324248063</v>
      </c>
      <c r="D49" s="7">
        <f>D13-blanks!D$9</f>
        <v>6200772.604595431</v>
      </c>
      <c r="E49" s="7">
        <f>E13-blanks!E$9</f>
        <v>2126152.3384515345</v>
      </c>
      <c r="F49" s="7">
        <f>F13-blanks!F$9</f>
        <v>960271.2203640533</v>
      </c>
      <c r="G49" s="7">
        <f>G13-blanks!G$9</f>
        <v>263061.5234217371</v>
      </c>
      <c r="H49" s="7">
        <f>H13-blanks!H$9</f>
        <v>5635464.080306048</v>
      </c>
      <c r="I49" s="7">
        <f>I13-blanks!I$9</f>
        <v>595763.8100372675</v>
      </c>
      <c r="J49" s="7">
        <f>J13-blanks!J$9</f>
        <v>1269.2428977000595</v>
      </c>
      <c r="K49" s="7">
        <f>K13-blanks!K$9</f>
        <v>-4.028643686845907</v>
      </c>
      <c r="L49" s="7">
        <f>L13-blanks!L$9</f>
        <v>301177.7360694421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-12.727287373691812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6069129.580011998</v>
      </c>
      <c r="D50" s="7">
        <f>D14-blanks!D$9</f>
        <v>5776820.0476201475</v>
      </c>
      <c r="E50" s="7">
        <f>E14-blanks!E$9</f>
        <v>2598609.9477151884</v>
      </c>
      <c r="F50" s="7">
        <f>F14-blanks!F$9</f>
        <v>433681.4560078985</v>
      </c>
      <c r="G50" s="7">
        <f>G14-blanks!G$9</f>
        <v>273618.15031620616</v>
      </c>
      <c r="H50" s="7">
        <f>H14-blanks!H$9</f>
        <v>2527205.524600024</v>
      </c>
      <c r="I50" s="7">
        <f>I14-blanks!I$9</f>
        <v>718724.6455230438</v>
      </c>
      <c r="J50" s="7">
        <f>J14-blanks!J$9</f>
        <v>73677.00531770191</v>
      </c>
      <c r="K50" s="7">
        <f>K14-blanks!K$9</f>
        <v>6.911356313154094</v>
      </c>
      <c r="L50" s="7">
        <f>L14-blanks!L$9</f>
        <v>412997.3853512832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-1.787287373691811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4586640.880659623</v>
      </c>
      <c r="D51" s="7">
        <f>D15-blanks!D$9</f>
        <v>4868320.985888007</v>
      </c>
      <c r="E51" s="7">
        <f>E15-blanks!E$9</f>
        <v>4934017.652901254</v>
      </c>
      <c r="F51" s="7">
        <f>F15-blanks!F$9</f>
        <v>821227.054673988</v>
      </c>
      <c r="G51" s="7">
        <f>G15-blanks!G$9</f>
        <v>441641.3562837963</v>
      </c>
      <c r="H51" s="7">
        <f>H15-blanks!H$9</f>
        <v>4619328.723728493</v>
      </c>
      <c r="I51" s="7">
        <f>I15-blanks!I$9</f>
        <v>506243.34490042157</v>
      </c>
      <c r="J51" s="7">
        <f>J15-blanks!J$9</f>
        <v>27925.776244016855</v>
      </c>
      <c r="K51" s="7">
        <f>K15-blanks!K$9</f>
        <v>14.00135631315409</v>
      </c>
      <c r="L51" s="7">
        <f>L15-blanks!L$9</f>
        <v>1617359.1204555738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5.302712626308185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3968819.56015409</v>
      </c>
      <c r="D52" s="7">
        <f>D16-blanks!D$9</f>
        <v>64042.06263311386</v>
      </c>
      <c r="E52" s="7">
        <f>E16-blanks!E$9</f>
        <v>3378245.661918189</v>
      </c>
      <c r="F52" s="7">
        <f>F16-blanks!F$9</f>
        <v>5699497.979905413</v>
      </c>
      <c r="G52" s="7">
        <f>G16-blanks!G$9</f>
        <v>304298.5267168383</v>
      </c>
      <c r="H52" s="7">
        <f>H16-blanks!H$9</f>
        <v>49848.360670521855</v>
      </c>
      <c r="I52" s="7">
        <f>I16-blanks!I$9</f>
        <v>839.3169992091771</v>
      </c>
      <c r="J52" s="7">
        <f>J16-blanks!J$9</f>
        <v>222.54620352432812</v>
      </c>
      <c r="K52" s="7">
        <f>K16-blanks!K$9</f>
        <v>25.421356313154092</v>
      </c>
      <c r="L52" s="7">
        <f>L16-blanks!L$9</f>
        <v>2043.2636410477087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16.722712626308187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172r3  41-51</v>
      </c>
      <c r="C53" s="7">
        <f>C17-blanks!C$9</f>
        <v>5084686.010493745</v>
      </c>
      <c r="D53" s="7">
        <f>D17-blanks!D$9</f>
        <v>6423348.269164429</v>
      </c>
      <c r="E53" s="7">
        <f>E17-blanks!E$9</f>
        <v>2127139.2642811514</v>
      </c>
      <c r="F53" s="7">
        <f>F17-blanks!F$9</f>
        <v>1020226.8333785118</v>
      </c>
      <c r="G53" s="7">
        <f>G17-blanks!G$9</f>
        <v>223216.58808601895</v>
      </c>
      <c r="H53" s="7">
        <f>H17-blanks!H$9</f>
        <v>4909868.7909282</v>
      </c>
      <c r="I53" s="7">
        <f>I17-blanks!I$9</f>
        <v>586161.3239618662</v>
      </c>
      <c r="J53" s="7">
        <f>J17-blanks!J$9</f>
        <v>1734.7450107984382</v>
      </c>
      <c r="K53" s="7">
        <f>K17-blanks!K$9</f>
        <v>-6.776995642104032</v>
      </c>
      <c r="L53" s="7">
        <f>L17-blanks!L$9</f>
        <v>153904.06085694282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-15.475639328949937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174r1  52-60</v>
      </c>
      <c r="C54" s="7">
        <f>C18-blanks!C$9</f>
        <v>4894771.01314456</v>
      </c>
      <c r="D54" s="7">
        <f>D18-blanks!D$9</f>
        <v>5775722.529262355</v>
      </c>
      <c r="E54" s="7">
        <f>E18-blanks!E$9</f>
        <v>2591483.587660956</v>
      </c>
      <c r="F54" s="7">
        <f>F18-blanks!F$9</f>
        <v>1110923.928177438</v>
      </c>
      <c r="G54" s="7">
        <f>G18-blanks!G$9</f>
        <v>362121.45575027034</v>
      </c>
      <c r="H54" s="7">
        <f>H18-blanks!H$9</f>
        <v>4958706.138556476</v>
      </c>
      <c r="I54" s="7">
        <f>I18-blanks!I$9</f>
        <v>516490.5913435343</v>
      </c>
      <c r="J54" s="7">
        <f>J18-blanks!J$9</f>
        <v>892.1201001651012</v>
      </c>
      <c r="K54" s="7">
        <f>K18-blanks!K$9</f>
        <v>2.5763563131540934</v>
      </c>
      <c r="L54" s="7">
        <f>L18-blanks!L$9</f>
        <v>204917.89748917735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-6.122287373691812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174r4  42-51</v>
      </c>
      <c r="C55" s="7">
        <f>C19-blanks!C$9</f>
        <v>4462076.676485883</v>
      </c>
      <c r="D55" s="7">
        <f>D19-blanks!D$9</f>
        <v>8096573.434862782</v>
      </c>
      <c r="E55" s="7">
        <f>E19-blanks!E$9</f>
        <v>2621889.946538342</v>
      </c>
      <c r="F55" s="7">
        <f>F19-blanks!F$9</f>
        <v>1330288.0239471307</v>
      </c>
      <c r="G55" s="7">
        <f>G19-blanks!G$9</f>
        <v>224952.1152545313</v>
      </c>
      <c r="H55" s="7">
        <f>H19-blanks!H$9</f>
        <v>4219066.645578061</v>
      </c>
      <c r="I55" s="7">
        <f>I19-blanks!I$9</f>
        <v>513555.6414397282</v>
      </c>
      <c r="J55" s="7">
        <f>J19-blanks!J$9</f>
        <v>684.1105360453208</v>
      </c>
      <c r="K55" s="7">
        <f>K19-blanks!K$9</f>
        <v>-7.428643686845907</v>
      </c>
      <c r="L55" s="7">
        <f>L19-blanks!L$9</f>
        <v>47499.472904149625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-16.127287373691814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4618180.480286976</v>
      </c>
      <c r="D56" s="7">
        <f>D20-blanks!D$9</f>
        <v>4926850.190038798</v>
      </c>
      <c r="E56" s="7">
        <f>E20-blanks!E$9</f>
        <v>4894308.781684185</v>
      </c>
      <c r="F56" s="7">
        <f>F20-blanks!F$9</f>
        <v>815651.6396786721</v>
      </c>
      <c r="G56" s="7">
        <f>G20-blanks!G$9</f>
        <v>434414.7907502703</v>
      </c>
      <c r="H56" s="7">
        <f>H20-blanks!H$9</f>
        <v>4565720.515542661</v>
      </c>
      <c r="I56" s="7">
        <f>I20-blanks!I$9</f>
        <v>506982.8797363959</v>
      </c>
      <c r="J56" s="7">
        <f>J20-blanks!J$9</f>
        <v>26628.339021346488</v>
      </c>
      <c r="K56" s="7">
        <f>K20-blanks!K$9</f>
        <v>24.256356313154093</v>
      </c>
      <c r="L56" s="7">
        <f>L20-blanks!L$9</f>
        <v>1658286.1188963416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15.557712626308188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4589219.237240118</v>
      </c>
      <c r="D57" s="7">
        <f>D21-blanks!D$9</f>
        <v>5574215.993260007</v>
      </c>
      <c r="E57" s="7">
        <f>E21-blanks!E$9</f>
        <v>4482873.400980565</v>
      </c>
      <c r="F57" s="7">
        <f>F21-blanks!F$9</f>
        <v>1109162.5663963025</v>
      </c>
      <c r="G57" s="7">
        <f>G21-blanks!G$9</f>
        <v>447416.58826570964</v>
      </c>
      <c r="H57" s="7">
        <f>H21-blanks!H$9</f>
        <v>5301323.714540158</v>
      </c>
      <c r="I57" s="7">
        <f>I21-blanks!I$9</f>
        <v>409922.4703832987</v>
      </c>
      <c r="J57" s="7">
        <f>J21-blanks!J$9</f>
        <v>1085.8662035243283</v>
      </c>
      <c r="K57" s="7">
        <f>K21-blanks!K$9</f>
        <v>-4.978643686845906</v>
      </c>
      <c r="L57" s="7">
        <f>L21-blanks!L$9</f>
        <v>568697.9065166541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-13.677287373691811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176r1  38-48</v>
      </c>
      <c r="C58" s="7">
        <f>C22-blanks!C$9</f>
        <v>4749104.3118090285</v>
      </c>
      <c r="D58" s="7">
        <f>D22-blanks!D$9</f>
        <v>5622881.547282075</v>
      </c>
      <c r="E58" s="7">
        <f>E22-blanks!E$9</f>
        <v>2373132.700980564</v>
      </c>
      <c r="F58" s="7">
        <f>F22-blanks!F$9</f>
        <v>1104438.845014133</v>
      </c>
      <c r="G58" s="7">
        <f>G22-blanks!G$9</f>
        <v>302649.8868827522</v>
      </c>
      <c r="H58" s="7">
        <f>H22-blanks!H$9</f>
        <v>5632822.990187639</v>
      </c>
      <c r="I58" s="7">
        <f>I22-blanks!I$9</f>
        <v>450780.0955063227</v>
      </c>
      <c r="J58" s="7">
        <f>J22-blanks!J$9</f>
        <v>871.4112035243281</v>
      </c>
      <c r="K58" s="7">
        <f>K22-blanks!K$9</f>
        <v>-3.0836436868459067</v>
      </c>
      <c r="L58" s="7">
        <f>L22-blanks!L$9</f>
        <v>169461.12320291367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-11.782287373691812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177r3  127-137</v>
      </c>
      <c r="C59" s="7">
        <f>C23-blanks!C$9</f>
        <v>4825364.773869121</v>
      </c>
      <c r="D59" s="7">
        <f>D23-blanks!D$9</f>
        <v>5644269.259627353</v>
      </c>
      <c r="E59" s="7">
        <f>E23-blanks!E$9</f>
        <v>2409931.5633746265</v>
      </c>
      <c r="F59" s="7">
        <f>F23-blanks!F$9</f>
        <v>1308778.6696432978</v>
      </c>
      <c r="G59" s="7">
        <f>G23-blanks!G$9</f>
        <v>288437.03658832115</v>
      </c>
      <c r="H59" s="7">
        <f>H23-blanks!H$9</f>
        <v>5608117.910818642</v>
      </c>
      <c r="I59" s="7">
        <f>I23-blanks!I$9</f>
        <v>412426.49457102193</v>
      </c>
      <c r="J59" s="7">
        <f>J23-blanks!J$9</f>
        <v>1245.326203524328</v>
      </c>
      <c r="K59" s="7">
        <f>K23-blanks!K$9</f>
        <v>-8.063643686845907</v>
      </c>
      <c r="L59" s="7">
        <f>L23-blanks!L$9</f>
        <v>166820.94836278984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-16.762287373691812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 unignited</v>
      </c>
      <c r="C60" s="7">
        <f>C24-blanks!C$9</f>
        <v>4611339.311374301</v>
      </c>
      <c r="D60" s="7">
        <f>D24-blanks!D$9</f>
        <v>4849829.717533443</v>
      </c>
      <c r="E60" s="7">
        <f>E24-blanks!E$9</f>
        <v>4758618.7089704415</v>
      </c>
      <c r="F60" s="7">
        <f>F24-blanks!F$9</f>
        <v>813577.1291389416</v>
      </c>
      <c r="G60" s="7">
        <f>G24-blanks!G$9</f>
        <v>432144.1130583833</v>
      </c>
      <c r="H60" s="7">
        <f>H24-blanks!H$9</f>
        <v>4468369.707561806</v>
      </c>
      <c r="I60" s="7">
        <f>I24-blanks!I$9</f>
        <v>493430.5394169209</v>
      </c>
      <c r="J60" s="7">
        <f>J24-blanks!J$9</f>
        <v>26702.182529719124</v>
      </c>
      <c r="K60" s="7">
        <f>K24-blanks!K$9</f>
        <v>34.72635631315409</v>
      </c>
      <c r="L60" s="7">
        <f>L24-blanks!L$9</f>
        <v>1664598.264109804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26.027712626308187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4771778.648419049</v>
      </c>
      <c r="D61" s="7">
        <f>D25-blanks!D$9</f>
        <v>4898916.133544022</v>
      </c>
      <c r="E61" s="7">
        <f>E25-blanks!E$9</f>
        <v>4994907.779905576</v>
      </c>
      <c r="F61" s="7">
        <f>F25-blanks!F$9</f>
        <v>833934.0031052827</v>
      </c>
      <c r="G61" s="7">
        <f>G25-blanks!G$9</f>
        <v>432393.59362948936</v>
      </c>
      <c r="H61" s="7">
        <f>H25-blanks!H$9</f>
        <v>4529980.743859922</v>
      </c>
      <c r="I61" s="7">
        <f>I25-blanks!I$9</f>
        <v>514976.33751646464</v>
      </c>
      <c r="J61" s="7">
        <f>J25-blanks!J$9</f>
        <v>28213.48467793227</v>
      </c>
      <c r="K61" s="7">
        <f>K25-blanks!K$9</f>
        <v>14.991356313154093</v>
      </c>
      <c r="L61" s="7">
        <f>L25-blanks!L$9</f>
        <v>1687611.65901376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6.292712626308187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178r3  11-19</v>
      </c>
      <c r="C62" s="7">
        <f>C26-blanks!C$9</f>
        <v>4928073.079731316</v>
      </c>
      <c r="D62" s="7">
        <f>D26-blanks!D$9</f>
        <v>5968091.1825</v>
      </c>
      <c r="E62" s="7">
        <f>E26-blanks!E$9</f>
        <v>2578212.3576669325</v>
      </c>
      <c r="F62" s="7">
        <f>F26-blanks!F$9</f>
        <v>997759.0863466071</v>
      </c>
      <c r="G62" s="7">
        <f>G26-blanks!G$9</f>
        <v>324890.2193065956</v>
      </c>
      <c r="H62" s="7">
        <f>H26-blanks!H$9</f>
        <v>5123496.555340126</v>
      </c>
      <c r="I62" s="7">
        <f>I26-blanks!I$9</f>
        <v>554051.3759463353</v>
      </c>
      <c r="J62" s="7">
        <f>J26-blanks!J$9</f>
        <v>1608.7717794128084</v>
      </c>
      <c r="K62" s="7">
        <f>K26-blanks!K$9</f>
        <v>11.09847003060441</v>
      </c>
      <c r="L62" s="7">
        <f>L26-blanks!L$9</f>
        <v>289448.7836410477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2.3998263437585052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4232855.914285365</v>
      </c>
      <c r="D63" s="7">
        <f>D27-blanks!D$9</f>
        <v>240053.37375245095</v>
      </c>
      <c r="E63" s="7">
        <f>E27-blanks!E$9</f>
        <v>3335032.4118645196</v>
      </c>
      <c r="F63" s="7">
        <f>F27-blanks!F$9</f>
        <v>5300252.4330742145</v>
      </c>
      <c r="G63" s="7">
        <f>G27-blanks!G$9</f>
        <v>313521.3253006662</v>
      </c>
      <c r="H63" s="7">
        <f>H27-blanks!H$9</f>
        <v>246468.2453635484</v>
      </c>
      <c r="I63" s="7">
        <f>I27-blanks!I$9</f>
        <v>5028.925182728222</v>
      </c>
      <c r="J63" s="7">
        <f>J27-blanks!J$9</f>
        <v>140.19120352432816</v>
      </c>
      <c r="K63" s="7">
        <f>K27-blanks!K$9</f>
        <v>11.626211305728184</v>
      </c>
      <c r="L63" s="7">
        <f>L27-blanks!L$9</f>
        <v>1428.4473531830256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2.9275676188822786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180r4  84-94</v>
      </c>
      <c r="C64" s="7">
        <f>C28-blanks!C$9</f>
        <v>5141397.2246541595</v>
      </c>
      <c r="D64" s="7">
        <f>D28-blanks!D$9</f>
        <v>5149304.7038351</v>
      </c>
      <c r="E64" s="7">
        <f>E28-blanks!E$9</f>
        <v>2834794.973961337</v>
      </c>
      <c r="F64" s="7">
        <f>F28-blanks!F$9</f>
        <v>1325394.5757384982</v>
      </c>
      <c r="G64" s="7">
        <f>G28-blanks!G$9</f>
        <v>386275.2888413767</v>
      </c>
      <c r="H64" s="7">
        <f>H28-blanks!H$9</f>
        <v>5054469.120462094</v>
      </c>
      <c r="I64" s="7">
        <f>I28-blanks!I$9</f>
        <v>441358.8542214739</v>
      </c>
      <c r="J64" s="7">
        <f>J28-blanks!J$9</f>
        <v>842.2412035243282</v>
      </c>
      <c r="K64" s="7">
        <f>K28-blanks!K$9</f>
        <v>-4.433643686845908</v>
      </c>
      <c r="L64" s="7">
        <f>L28-blanks!L$9</f>
        <v>242274.89891151388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-13.132287373691813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171r4  18-30</v>
      </c>
      <c r="C65" s="7">
        <f>C29-blanks!C$9</f>
        <v>5108798.741435184</v>
      </c>
      <c r="D65" s="7">
        <f>D29-blanks!D$9</f>
        <v>6123875.182056238</v>
      </c>
      <c r="E65" s="7">
        <f>E29-blanks!E$9</f>
        <v>2139518.327740176</v>
      </c>
      <c r="F65" s="7">
        <f>F29-blanks!F$9</f>
        <v>929831.4240314878</v>
      </c>
      <c r="G65" s="7">
        <f>G29-blanks!G$9</f>
        <v>271155.2493675252</v>
      </c>
      <c r="H65" s="7">
        <f>H29-blanks!H$9</f>
        <v>5709624.785818642</v>
      </c>
      <c r="I65" s="7">
        <f>I29-blanks!I$9</f>
        <v>609888.3733475727</v>
      </c>
      <c r="J65" s="7">
        <f>J29-blanks!J$9</f>
        <v>1252.4062035243282</v>
      </c>
      <c r="K65" s="7">
        <f>K29-blanks!K$9</f>
        <v>10.996356313154095</v>
      </c>
      <c r="L65" s="7">
        <f>L29-blanks!L$9</f>
        <v>302745.31013837067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2.29771262630819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4678893.48360754</v>
      </c>
      <c r="D66" s="7">
        <f>D30-blanks!D$9</f>
        <v>4839225.408870406</v>
      </c>
      <c r="E66" s="7">
        <f>E30-blanks!E$9</f>
        <v>5057029.765970175</v>
      </c>
      <c r="F66" s="7">
        <f>F30-blanks!F$9</f>
        <v>826551.8657412259</v>
      </c>
      <c r="G66" s="7">
        <f>G30-blanks!G$9</f>
        <v>448504.5647511159</v>
      </c>
      <c r="H66" s="7">
        <f>H30-blanks!H$9</f>
        <v>4736771.538540199</v>
      </c>
      <c r="I66" s="7">
        <f>I30-blanks!I$9</f>
        <v>519307.6734248522</v>
      </c>
      <c r="J66" s="7">
        <f>J30-blanks!J$9</f>
        <v>27901.806025083355</v>
      </c>
      <c r="K66" s="7">
        <f>K30-blanks!K$9</f>
        <v>13.531356313154092</v>
      </c>
      <c r="L66" s="7">
        <f>L30-blanks!L$9</f>
        <v>1673186.0666277206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4.8327126263081865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6159896.294839996</v>
      </c>
      <c r="D67" s="7">
        <f>D31-blanks!D$9</f>
        <v>5773449.675136998</v>
      </c>
      <c r="E67" s="7">
        <f>E31-blanks!E$9</f>
        <v>2720876.6068341527</v>
      </c>
      <c r="F67" s="7">
        <f>F31-blanks!F$9</f>
        <v>438484.2669001069</v>
      </c>
      <c r="G67" s="7">
        <f>G31-blanks!G$9</f>
        <v>274602.97653084004</v>
      </c>
      <c r="H67" s="7">
        <f>H31-blanks!H$9</f>
        <v>2600982.735409096</v>
      </c>
      <c r="I67" s="7">
        <f>I31-blanks!I$9</f>
        <v>733083.4220672967</v>
      </c>
      <c r="J67" s="7">
        <f>J31-blanks!J$9</f>
        <v>75467.28122997843</v>
      </c>
      <c r="K67" s="7">
        <f>K31-blanks!K$9</f>
        <v>-1.4536436868459077</v>
      </c>
      <c r="L67" s="7">
        <f>L31-blanks!L$9</f>
        <v>405494.24448823836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-10.152287373691813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566.9473893844861</v>
      </c>
      <c r="D68" s="7">
        <f>D32-blanks!D$9</f>
        <v>-23.1875</v>
      </c>
      <c r="E68" s="7">
        <f>E32-blanks!E$9</f>
        <v>123.48098056449817</v>
      </c>
      <c r="F68" s="7">
        <f>F32-blanks!F$9</f>
        <v>-21.456594498359436</v>
      </c>
      <c r="G68" s="7">
        <f>G32-blanks!G$9</f>
        <v>117.79718546072672</v>
      </c>
      <c r="H68" s="7">
        <f>H32-blanks!H$9</f>
        <v>-272.86789330343527</v>
      </c>
      <c r="I68" s="7">
        <f>I32-blanks!I$9</f>
        <v>194.15951947644407</v>
      </c>
      <c r="J68" s="7">
        <f>J32-blanks!J$9</f>
        <v>-52.40879647567186</v>
      </c>
      <c r="K68" s="7">
        <f>K32-blanks!K$9</f>
        <v>-8.698643686845907</v>
      </c>
      <c r="L68" s="7">
        <f>L32-blanks!L$9</f>
        <v>-206.13864104770857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-17.39728737369181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3911699.759731316</v>
      </c>
      <c r="D69" s="7">
        <f>D33-blanks!D$9</f>
        <v>62187.99351958168</v>
      </c>
      <c r="E69" s="7">
        <f>E33-blanks!E$9</f>
        <v>3407911.69934867</v>
      </c>
      <c r="F69" s="7">
        <f>F33-blanks!F$9</f>
        <v>5688905.541021964</v>
      </c>
      <c r="G69" s="7">
        <f>G33-blanks!G$9</f>
        <v>301982.00789846235</v>
      </c>
      <c r="H69" s="7">
        <f>H33-blanks!H$9</f>
        <v>52383.651929572225</v>
      </c>
      <c r="I69" s="7">
        <f>I33-blanks!I$9</f>
        <v>1037.1460615673423</v>
      </c>
      <c r="J69" s="7">
        <f>J33-blanks!J$9</f>
        <v>144.51120352432815</v>
      </c>
      <c r="K69" s="7">
        <f>K33-blanks!K$9</f>
        <v>-12.283643686845906</v>
      </c>
      <c r="L69" s="7">
        <f>L33-blanks!L$9</f>
        <v>1190.1231064953622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-20.98228737369181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 unignited</v>
      </c>
      <c r="C70" s="7">
        <f>C34-blanks!C$9</f>
        <v>4434525.193987654</v>
      </c>
      <c r="D70" s="7">
        <f>D34-blanks!D$9</f>
        <v>4793923.595559002</v>
      </c>
      <c r="E70" s="7">
        <f>E34-blanks!E$9</f>
        <v>4794308.631570425</v>
      </c>
      <c r="F70" s="7">
        <f>F34-blanks!F$9</f>
        <v>809491.5381766408</v>
      </c>
      <c r="G70" s="7">
        <f>G34-blanks!G$9</f>
        <v>425736.9260414143</v>
      </c>
      <c r="H70" s="7">
        <f>H34-blanks!H$9</f>
        <v>4488008.126290952</v>
      </c>
      <c r="I70" s="7">
        <f>I34-blanks!I$9</f>
        <v>485408.3701646847</v>
      </c>
      <c r="J70" s="7">
        <f>J34-blanks!J$9</f>
        <v>26657.704831628875</v>
      </c>
      <c r="K70" s="7">
        <f>K34-blanks!K$9</f>
        <v>-17.483643686845905</v>
      </c>
      <c r="L70" s="7">
        <f>L34-blanks!L$9</f>
        <v>1574491.3635000056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-26.18228737369181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4612805.536403178</v>
      </c>
      <c r="D71" s="7">
        <f>D35-blanks!D$9</f>
        <v>4923874.553487297</v>
      </c>
      <c r="E71" s="7">
        <f>E35-blanks!E$9</f>
        <v>4983431.390901799</v>
      </c>
      <c r="F71" s="7">
        <f>F35-blanks!F$9</f>
        <v>842929.9003609878</v>
      </c>
      <c r="G71" s="7">
        <f>G35-blanks!G$9</f>
        <v>454094.2019773771</v>
      </c>
      <c r="H71" s="7">
        <f>H35-blanks!H$9</f>
        <v>4540077.720460569</v>
      </c>
      <c r="I71" s="7">
        <f>I35-blanks!I$9</f>
        <v>507798.7015943247</v>
      </c>
      <c r="J71" s="7">
        <f>J35-blanks!J$9</f>
        <v>27589.98046872851</v>
      </c>
      <c r="K71" s="7">
        <f>K35-blanks!K$9</f>
        <v>21.234644061669158</v>
      </c>
      <c r="L71" s="7">
        <f>L35-blanks!L$9</f>
        <v>1715852.2294232086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12.536000374823253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1228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1175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1171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4658787.541982404</v>
      </c>
      <c r="D76" s="7">
        <f>D40/Drift!D25</f>
        <v>4864660.298649765</v>
      </c>
      <c r="E76" s="7">
        <f>E40/Drift!E25</f>
        <v>5005535.389599139</v>
      </c>
      <c r="F76" s="7">
        <f>F40/Drift!F25</f>
        <v>851872.4162427847</v>
      </c>
      <c r="G76" s="7">
        <f>G40/Drift!G25</f>
        <v>431518.60743090516</v>
      </c>
      <c r="H76" s="7">
        <f>H40/Drift!H25</f>
        <v>4557066.704538022</v>
      </c>
      <c r="I76" s="7">
        <f>I40/Drift!I25</f>
        <v>496188.1696468714</v>
      </c>
      <c r="J76" s="7">
        <f>J40/Drift!J25</f>
        <v>27424.470760686345</v>
      </c>
      <c r="K76" s="7">
        <f>K40/Drift!K25</f>
        <v>61.466356313154094</v>
      </c>
      <c r="L76" s="7">
        <f>L40/Drift!L25</f>
        <v>1707285.4458115154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52.76771262630819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-560.5924896930774</v>
      </c>
      <c r="D77" s="7">
        <f>D41/Drift!D26</f>
        <v>23.131211761674486</v>
      </c>
      <c r="E77" s="7">
        <f>E41/Drift!E26</f>
        <v>-123.46268596455549</v>
      </c>
      <c r="F77" s="7">
        <f>F41/Drift!F26</f>
        <v>21.529791624191525</v>
      </c>
      <c r="G77" s="7">
        <f>G41/Drift!G26</f>
        <v>-116.7598335754517</v>
      </c>
      <c r="H77" s="7">
        <f>H41/Drift!H26</f>
        <v>274.83845153596724</v>
      </c>
      <c r="I77" s="7">
        <f>I41/Drift!I26</f>
        <v>-190.3992177927094</v>
      </c>
      <c r="J77" s="7">
        <f>J41/Drift!J26</f>
        <v>52.39078779406406</v>
      </c>
      <c r="K77" s="7">
        <f>K41/Drift!K26</f>
        <v>8.801744906979051</v>
      </c>
      <c r="L77" s="7">
        <f>L41/Drift!L26</f>
        <v>204.0780013816487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0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4561353.376148349</v>
      </c>
      <c r="D78" s="7">
        <f>D42/Drift!D27</f>
        <v>5597748.685393151</v>
      </c>
      <c r="E78" s="7">
        <f>E42/Drift!E27</f>
        <v>4585095.289290503</v>
      </c>
      <c r="F78" s="7">
        <f>F42/Drift!F27</f>
        <v>1100655.4234158725</v>
      </c>
      <c r="G78" s="7">
        <f>G42/Drift!G27</f>
        <v>439285.72171201865</v>
      </c>
      <c r="H78" s="7">
        <f>H42/Drift!H27</f>
        <v>5212533.871914882</v>
      </c>
      <c r="I78" s="7">
        <f>I42/Drift!I27</f>
        <v>403049.31944961235</v>
      </c>
      <c r="J78" s="7">
        <f>J42/Drift!J27</f>
        <v>1098.610935837493</v>
      </c>
      <c r="K78" s="7">
        <f>K42/Drift!K27</f>
        <v>-1.8213123921675531</v>
      </c>
      <c r="L78" s="7">
        <f>L42/Drift!L27</f>
        <v>536381.3065671205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-10.771227879631738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4658787.541982404</v>
      </c>
      <c r="D79" s="7">
        <f>D43/Drift!D28</f>
        <v>4864660.298649764</v>
      </c>
      <c r="E79" s="7">
        <f>E43/Drift!E28</f>
        <v>5005535.389599139</v>
      </c>
      <c r="F79" s="7">
        <f>F43/Drift!F28</f>
        <v>851872.4162427847</v>
      </c>
      <c r="G79" s="7">
        <f>G43/Drift!G28</f>
        <v>431518.60743090516</v>
      </c>
      <c r="H79" s="7">
        <f>H43/Drift!H28</f>
        <v>4557066.704538022</v>
      </c>
      <c r="I79" s="7">
        <f>I43/Drift!I28</f>
        <v>496188.1696468714</v>
      </c>
      <c r="J79" s="7">
        <f>J43/Drift!J28</f>
        <v>27424.470760686345</v>
      </c>
      <c r="K79" s="7">
        <f>K43/Drift!K28</f>
        <v>61.466356313154094</v>
      </c>
      <c r="L79" s="7">
        <f>L43/Drift!L28</f>
        <v>1707285.4458115154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52.76771262630819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4126366.16356582</v>
      </c>
      <c r="D80" s="7">
        <f>D44/Drift!D29</f>
        <v>241321.68361364052</v>
      </c>
      <c r="E80" s="7">
        <f>E44/Drift!E29</f>
        <v>3365034.722272413</v>
      </c>
      <c r="F80" s="7">
        <f>F44/Drift!F29</f>
        <v>5318167.618786549</v>
      </c>
      <c r="G80" s="7">
        <f>G44/Drift!G29</f>
        <v>308217.68787812843</v>
      </c>
      <c r="H80" s="7">
        <f>H44/Drift!H29</f>
        <v>240314.7798801397</v>
      </c>
      <c r="I80" s="7">
        <f>I44/Drift!I29</f>
        <v>4647.086261849768</v>
      </c>
      <c r="J80" s="7">
        <f>J44/Drift!J29</f>
        <v>420.8116339830472</v>
      </c>
      <c r="K80" s="7">
        <f>K44/Drift!K29</f>
        <v>-11.02605507005661</v>
      </c>
      <c r="L80" s="7">
        <f>L44/Drift!L29</f>
        <v>1688.6507110559735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-20.649097789422456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167r2  99-109</v>
      </c>
      <c r="C81" s="7">
        <f>C45/Drift!C30</f>
        <v>4952623.58153976</v>
      </c>
      <c r="D81" s="7">
        <f>D45/Drift!D30</f>
        <v>5950879.390991192</v>
      </c>
      <c r="E81" s="7">
        <f>E45/Drift!E30</f>
        <v>2245680.2136143325</v>
      </c>
      <c r="F81" s="7">
        <f>F45/Drift!F30</f>
        <v>1021127.1886297448</v>
      </c>
      <c r="G81" s="7">
        <f>G45/Drift!G30</f>
        <v>323498.44062749814</v>
      </c>
      <c r="H81" s="7">
        <f>H45/Drift!H30</f>
        <v>5648666.688471537</v>
      </c>
      <c r="I81" s="7">
        <f>I45/Drift!I30</f>
        <v>484003.4149508404</v>
      </c>
      <c r="J81" s="7">
        <f>J45/Drift!J30</f>
        <v>634.2133497705619</v>
      </c>
      <c r="K81" s="7">
        <f>K45/Drift!K30</f>
        <v>23.47276083880736</v>
      </c>
      <c r="L81" s="7">
        <f>L45/Drift!L30</f>
        <v>176830.25444990295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14.010341538027925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4658787.541982404</v>
      </c>
      <c r="D82" s="7">
        <f>D46/Drift!D31</f>
        <v>4864660.298649765</v>
      </c>
      <c r="E82" s="7">
        <f>E46/Drift!E31</f>
        <v>5005535.389599139</v>
      </c>
      <c r="F82" s="7">
        <f>F46/Drift!F31</f>
        <v>851872.4162427848</v>
      </c>
      <c r="G82" s="7">
        <f>G46/Drift!G31</f>
        <v>431518.60743090516</v>
      </c>
      <c r="H82" s="7">
        <f>H46/Drift!H31</f>
        <v>4557066.704538022</v>
      </c>
      <c r="I82" s="7">
        <f>I46/Drift!I31</f>
        <v>496188.1696468714</v>
      </c>
      <c r="J82" s="7">
        <f>J46/Drift!J31</f>
        <v>27424.47076068635</v>
      </c>
      <c r="K82" s="7">
        <f>K46/Drift!K31</f>
        <v>61.466356313154094</v>
      </c>
      <c r="L82" s="7">
        <f>L46/Drift!L31</f>
        <v>1707285.4458115152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52.76771262630819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169r1  50-60</v>
      </c>
      <c r="C83" s="7">
        <f>C47/Drift!C32</f>
        <v>5002051.2991959145</v>
      </c>
      <c r="D83" s="7">
        <f>D47/Drift!D32</f>
        <v>5608835.938815662</v>
      </c>
      <c r="E83" s="7">
        <f>E47/Drift!E32</f>
        <v>2954550.1903481414</v>
      </c>
      <c r="F83" s="7">
        <f>F47/Drift!F32</f>
        <v>1154784.7236999772</v>
      </c>
      <c r="G83" s="7">
        <f>G47/Drift!G32</f>
        <v>392015.2721983805</v>
      </c>
      <c r="H83" s="7">
        <f>H47/Drift!H32</f>
        <v>4746284.934799972</v>
      </c>
      <c r="I83" s="7">
        <f>I47/Drift!I32</f>
        <v>513590.61503794126</v>
      </c>
      <c r="J83" s="7">
        <f>J47/Drift!J32</f>
        <v>1187.2058708870609</v>
      </c>
      <c r="K83" s="7">
        <f>K47/Drift!K32</f>
        <v>0.5350204834166488</v>
      </c>
      <c r="L83" s="7">
        <f>L47/Drift!L32</f>
        <v>272068.4871237313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-12.088355257822197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170r3  20-30</v>
      </c>
      <c r="C84" s="7">
        <f>C48/Drift!C33</f>
        <v>5037680.0372199165</v>
      </c>
      <c r="D84" s="7">
        <f>D48/Drift!D33</f>
        <v>5709779.905856444</v>
      </c>
      <c r="E84" s="7">
        <f>E48/Drift!E33</f>
        <v>2598176.5573782953</v>
      </c>
      <c r="F84" s="7">
        <f>F48/Drift!F33</f>
        <v>1117751.8983205326</v>
      </c>
      <c r="G84" s="7">
        <f>G48/Drift!G33</f>
        <v>352139.6220108917</v>
      </c>
      <c r="H84" s="7">
        <f>H48/Drift!H33</f>
        <v>4791733.059183484</v>
      </c>
      <c r="I84" s="7">
        <f>I48/Drift!I33</f>
        <v>525502.3623988783</v>
      </c>
      <c r="J84" s="7">
        <f>J48/Drift!J33</f>
        <v>920.887053584777</v>
      </c>
      <c r="K84" s="7">
        <f>K48/Drift!K33</f>
        <v>38.48749598088637</v>
      </c>
      <c r="L84" s="7">
        <f>L48/Drift!L33</f>
        <v>196308.82974911714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27.024623923103135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171r4  18-30</v>
      </c>
      <c r="C85" s="7">
        <f>C49/Drift!C34</f>
        <v>5100438.978282901</v>
      </c>
      <c r="D85" s="7">
        <f>D49/Drift!D34</f>
        <v>6125893.13498505</v>
      </c>
      <c r="E85" s="7">
        <f>E49/Drift!E34</f>
        <v>2123693.1379110105</v>
      </c>
      <c r="F85" s="7">
        <f>F49/Drift!F34</f>
        <v>979858.818493549</v>
      </c>
      <c r="G85" s="7">
        <f>G49/Drift!G34</f>
        <v>260511.5766382806</v>
      </c>
      <c r="H85" s="7">
        <f>H49/Drift!H34</f>
        <v>5580654.596112792</v>
      </c>
      <c r="I85" s="7">
        <f>I49/Drift!I34</f>
        <v>580626.2362942785</v>
      </c>
      <c r="J85" s="7">
        <f>J49/Drift!J34</f>
        <v>1263.2221625516158</v>
      </c>
      <c r="K85" s="7">
        <f>K49/Drift!K34</f>
        <v>-8.399411671705304</v>
      </c>
      <c r="L85" s="7">
        <f>L49/Drift!L34</f>
        <v>306275.08274946926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-32.314830827101254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6096188.226747725</v>
      </c>
      <c r="D86" s="7">
        <f>D50/Drift!D35</f>
        <v>5739581.80338671</v>
      </c>
      <c r="E86" s="7">
        <f>E50/Drift!E35</f>
        <v>2615782.2267638887</v>
      </c>
      <c r="F86" s="7">
        <f>F50/Drift!F35</f>
        <v>446166.1545537894</v>
      </c>
      <c r="G86" s="7">
        <f>G50/Drift!G35</f>
        <v>269144.0797517705</v>
      </c>
      <c r="H86" s="7">
        <f>H50/Drift!H35</f>
        <v>2497875.37649128</v>
      </c>
      <c r="I86" s="7">
        <f>I50/Drift!I35</f>
        <v>702450.2917670921</v>
      </c>
      <c r="J86" s="7">
        <f>J50/Drift!J35</f>
        <v>72837.70849050574</v>
      </c>
      <c r="K86" s="7">
        <f>K50/Drift!K35</f>
        <v>19.539530268149452</v>
      </c>
      <c r="L86" s="7">
        <f>L50/Drift!L35</f>
        <v>427824.7523737598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-7.230939545916673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4658787.541982404</v>
      </c>
      <c r="D87" s="7">
        <f>D51/Drift!D36</f>
        <v>4864660.298649765</v>
      </c>
      <c r="E87" s="7">
        <f>E51/Drift!E36</f>
        <v>5005535.389599139</v>
      </c>
      <c r="F87" s="7">
        <f>F51/Drift!F36</f>
        <v>851872.4162427848</v>
      </c>
      <c r="G87" s="7">
        <f>G51/Drift!G36</f>
        <v>431518.6074309052</v>
      </c>
      <c r="H87" s="7">
        <f>H51/Drift!H36</f>
        <v>4557066.704538022</v>
      </c>
      <c r="I87" s="7">
        <f>I51/Drift!I36</f>
        <v>496188.1696468714</v>
      </c>
      <c r="J87" s="7">
        <f>J51/Drift!J36</f>
        <v>27424.470760686345</v>
      </c>
      <c r="K87" s="7">
        <f>K51/Drift!K36</f>
        <v>61.466356313154094</v>
      </c>
      <c r="L87" s="7">
        <f>L51/Drift!L36</f>
        <v>1707285.4458115157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52.76771262630819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4025711.569192006</v>
      </c>
      <c r="D88" s="7">
        <f>D52/Drift!D37</f>
        <v>63840.40305460047</v>
      </c>
      <c r="E88" s="7">
        <f>E52/Drift!E37</f>
        <v>3432738.0722561153</v>
      </c>
      <c r="F88" s="7">
        <f>F52/Drift!F37</f>
        <v>5920222.217457658</v>
      </c>
      <c r="G88" s="7">
        <f>G52/Drift!G37</f>
        <v>298299.9927586807</v>
      </c>
      <c r="H88" s="7">
        <f>H52/Drift!H37</f>
        <v>49290.88130992379</v>
      </c>
      <c r="I88" s="7">
        <f>I52/Drift!I37</f>
        <v>822.4059243819227</v>
      </c>
      <c r="J88" s="7">
        <f>J52/Drift!J37</f>
        <v>220.6010316630826</v>
      </c>
      <c r="K88" s="7">
        <f>K52/Drift!K37</f>
        <v>97.34135690892568</v>
      </c>
      <c r="L88" s="7">
        <f>L52/Drift!L37</f>
        <v>2146.009680502726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119.99643432359288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172r3  41-51</v>
      </c>
      <c r="C89" s="7">
        <f>C53/Drift!C38</f>
        <v>5150500.022088528</v>
      </c>
      <c r="D89" s="7">
        <f>D53/Drift!D38</f>
        <v>6387799.463511095</v>
      </c>
      <c r="E89" s="7">
        <f>E53/Drift!E38</f>
        <v>2164941.1422938234</v>
      </c>
      <c r="F89" s="7">
        <f>F53/Drift!F38</f>
        <v>1061179.9747750286</v>
      </c>
      <c r="G89" s="7">
        <f>G53/Drift!G38</f>
        <v>219537.21018516493</v>
      </c>
      <c r="H89" s="7">
        <f>H53/Drift!H38</f>
        <v>4866280.35442727</v>
      </c>
      <c r="I89" s="7">
        <f>I53/Drift!I38</f>
        <v>574183.2776037634</v>
      </c>
      <c r="J89" s="7">
        <f>J53/Drift!J38</f>
        <v>1735.863416155202</v>
      </c>
      <c r="K89" s="7">
        <f>K53/Drift!K38</f>
        <v>-23.00994476740117</v>
      </c>
      <c r="L89" s="7">
        <f>L53/Drift!L38</f>
        <v>160833.2931672007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-86.83030744970084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174r1  52-60</v>
      </c>
      <c r="C90" s="7">
        <f>C54/Drift!C39</f>
        <v>4951336.046113015</v>
      </c>
      <c r="D90" s="7">
        <f>D54/Drift!D39</f>
        <v>5730045.974087468</v>
      </c>
      <c r="E90" s="7">
        <f>E54/Drift!E39</f>
        <v>2641803.403483072</v>
      </c>
      <c r="F90" s="7">
        <f>F54/Drift!F39</f>
        <v>1157093.1696852224</v>
      </c>
      <c r="G90" s="7">
        <f>G54/Drift!G39</f>
        <v>357329.5464555994</v>
      </c>
      <c r="H90" s="7">
        <f>H54/Drift!H39</f>
        <v>4926171.297269069</v>
      </c>
      <c r="I90" s="7">
        <f>I54/Drift!I39</f>
        <v>505788.55955782684</v>
      </c>
      <c r="J90" s="7">
        <f>J54/Drift!J39</f>
        <v>901.2280803447162</v>
      </c>
      <c r="K90" s="7">
        <f>K54/Drift!K39</f>
        <v>7.857320406239797</v>
      </c>
      <c r="L90" s="7">
        <f>L54/Drift!L39</f>
        <v>213076.36259331444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-28.20069875083418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174r4  42-51</v>
      </c>
      <c r="C91" s="7">
        <f>C55/Drift!C40</f>
        <v>4507467.836481849</v>
      </c>
      <c r="D91" s="7">
        <f>D55/Drift!D40</f>
        <v>8013412.535894459</v>
      </c>
      <c r="E91" s="7">
        <f>E55/Drift!E40</f>
        <v>2677130.180374585</v>
      </c>
      <c r="F91" s="7">
        <f>F55/Drift!F40</f>
        <v>1387465.529378347</v>
      </c>
      <c r="G91" s="7">
        <f>G55/Drift!G40</f>
        <v>222711.421977555</v>
      </c>
      <c r="H91" s="7">
        <f>H55/Drift!H40</f>
        <v>4201204.226874534</v>
      </c>
      <c r="I91" s="7">
        <f>I55/Drift!I40</f>
        <v>502767.6609321946</v>
      </c>
      <c r="J91" s="7">
        <f>J55/Drift!J40</f>
        <v>697.76444803598</v>
      </c>
      <c r="K91" s="7">
        <f>K55/Drift!K40</f>
        <v>-20.563131405761048</v>
      </c>
      <c r="L91" s="7">
        <f>L55/Drift!L40</f>
        <v>49145.58113270028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-63.005713464229046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4658787.541982404</v>
      </c>
      <c r="D92" s="7">
        <f>D56/Drift!D41</f>
        <v>4864660.298649765</v>
      </c>
      <c r="E92" s="7">
        <f>E56/Drift!E41</f>
        <v>5005535.389599138</v>
      </c>
      <c r="F92" s="7">
        <f>F56/Drift!F41</f>
        <v>851872.4162427847</v>
      </c>
      <c r="G92" s="7">
        <f>G56/Drift!G41</f>
        <v>431518.60743090516</v>
      </c>
      <c r="H92" s="7">
        <f>H56/Drift!H41</f>
        <v>4557066.704538022</v>
      </c>
      <c r="I92" s="7">
        <f>I56/Drift!I41</f>
        <v>496188.16964687145</v>
      </c>
      <c r="J92" s="7">
        <f>J56/Drift!J41</f>
        <v>27424.470760686345</v>
      </c>
      <c r="K92" s="7">
        <f>K56/Drift!K41</f>
        <v>61.466356313154094</v>
      </c>
      <c r="L92" s="7">
        <f>L56/Drift!L41</f>
        <v>1707285.4458115154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52.767712626308196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4598979.734129553</v>
      </c>
      <c r="D93" s="7">
        <f>D57/Drift!D42</f>
        <v>5510102.823526205</v>
      </c>
      <c r="E93" s="7">
        <f>E57/Drift!E42</f>
        <v>4565979.764352405</v>
      </c>
      <c r="F93" s="7">
        <f>F57/Drift!F42</f>
        <v>1153247.4549968704</v>
      </c>
      <c r="G93" s="7">
        <f>G57/Drift!G42</f>
        <v>444847.6713757002</v>
      </c>
      <c r="H93" s="7">
        <f>H57/Drift!H42</f>
        <v>5299572.501071893</v>
      </c>
      <c r="I93" s="7">
        <f>I57/Drift!I42</f>
        <v>399933.24917325506</v>
      </c>
      <c r="J93" s="7">
        <f>J57/Drift!J42</f>
        <v>1105.1734672857547</v>
      </c>
      <c r="K93" s="7">
        <f>K57/Drift!K42</f>
        <v>-13.659519695815714</v>
      </c>
      <c r="L93" s="7">
        <f>L57/Drift!L42</f>
        <v>583438.3577365462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-52.66211626042841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176r1  38-48</v>
      </c>
      <c r="C94" s="7">
        <f>C58/Drift!C43</f>
        <v>4727962.782673214</v>
      </c>
      <c r="D94" s="7">
        <f>D58/Drift!D43</f>
        <v>5564525.707051087</v>
      </c>
      <c r="E94" s="7">
        <f>E58/Drift!E43</f>
        <v>2407271.912618587</v>
      </c>
      <c r="F94" s="7">
        <f>F58/Drift!F43</f>
        <v>1143233.8700676893</v>
      </c>
      <c r="G94" s="7">
        <f>G58/Drift!G43</f>
        <v>301192.70440024347</v>
      </c>
      <c r="H94" s="7">
        <f>H58/Drift!H43</f>
        <v>5639805.625341433</v>
      </c>
      <c r="I94" s="7">
        <f>I58/Drift!I43</f>
        <v>438417.0984069956</v>
      </c>
      <c r="J94" s="7">
        <f>J58/Drift!J43</f>
        <v>876.5916959778783</v>
      </c>
      <c r="K94" s="7">
        <f>K58/Drift!K43</f>
        <v>-9.223214367195942</v>
      </c>
      <c r="L94" s="7">
        <f>L58/Drift!L43</f>
        <v>173242.92177359326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-52.45860862635651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177r3  127-137</v>
      </c>
      <c r="C95" s="7">
        <f>C59/Drift!C44</f>
        <v>4772554.050756393</v>
      </c>
      <c r="D95" s="7">
        <f>D59/Drift!D44</f>
        <v>5592046.977929988</v>
      </c>
      <c r="E95" s="7">
        <f>E59/Drift!E44</f>
        <v>2434673.1783522647</v>
      </c>
      <c r="F95" s="7">
        <f>F59/Drift!F44</f>
        <v>1348758.8263133287</v>
      </c>
      <c r="G95" s="7">
        <f>G59/Drift!G44</f>
        <v>287316.142437124</v>
      </c>
      <c r="H95" s="7">
        <f>H59/Drift!H44</f>
        <v>5623902.187440443</v>
      </c>
      <c r="I95" s="7">
        <f>I59/Drift!I44</f>
        <v>399862.3735773072</v>
      </c>
      <c r="J95" s="7">
        <f>J59/Drift!J44</f>
        <v>1238.329309021654</v>
      </c>
      <c r="K95" s="7">
        <f>K59/Drift!K44</f>
        <v>-26.50870998748032</v>
      </c>
      <c r="L95" s="7">
        <f>L59/Drift!L44</f>
        <v>169946.97231808238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-88.46214469323633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 unignited</v>
      </c>
      <c r="C96" s="7">
        <f>C60/Drift!C45</f>
        <v>4531318.8611772545</v>
      </c>
      <c r="D96" s="7">
        <f>D60/Drift!D45</f>
        <v>4810431.219519247</v>
      </c>
      <c r="E96" s="7">
        <f>E60/Drift!E45</f>
        <v>4788030.052309688</v>
      </c>
      <c r="F96" s="7">
        <f>F60/Drift!F45</f>
        <v>834737.6502515989</v>
      </c>
      <c r="G96" s="7">
        <f>G60/Drift!G45</f>
        <v>430866.8196434873</v>
      </c>
      <c r="H96" s="7">
        <f>H60/Drift!H45</f>
        <v>4488005.558667635</v>
      </c>
      <c r="I96" s="7">
        <f>I60/Drift!I45</f>
        <v>476908.95411525515</v>
      </c>
      <c r="J96" s="7">
        <f>J60/Drift!J45</f>
        <v>26250.403848228187</v>
      </c>
      <c r="K96" s="7">
        <f>K60/Drift!K45</f>
        <v>126.71915452981733</v>
      </c>
      <c r="L96" s="7">
        <f>L60/Drift!L45</f>
        <v>1689876.7461508017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168.60683935122182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4658787.541982404</v>
      </c>
      <c r="D97" s="7">
        <f>D61/Drift!D46</f>
        <v>4864660.298649765</v>
      </c>
      <c r="E97" s="7">
        <f>E61/Drift!E46</f>
        <v>5005535.389599139</v>
      </c>
      <c r="F97" s="7">
        <f>F61/Drift!F46</f>
        <v>851872.4162427847</v>
      </c>
      <c r="G97" s="7">
        <f>G61/Drift!G46</f>
        <v>431518.6074309052</v>
      </c>
      <c r="H97" s="7">
        <f>H61/Drift!H46</f>
        <v>4557066.704538022</v>
      </c>
      <c r="I97" s="7">
        <f>I61/Drift!I46</f>
        <v>496188.16964687133</v>
      </c>
      <c r="J97" s="7">
        <f>J61/Drift!J46</f>
        <v>27424.470760686345</v>
      </c>
      <c r="K97" s="7">
        <f>K61/Drift!K46</f>
        <v>61.466356313154094</v>
      </c>
      <c r="L97" s="7">
        <f>L61/Drift!L46</f>
        <v>1707285.4458115154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52.76771262630819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178r3  11-19</v>
      </c>
      <c r="C98" s="7">
        <f>C62/Drift!C47</f>
        <v>4830185.489117937</v>
      </c>
      <c r="D98" s="7">
        <f>D62/Drift!D47</f>
        <v>5940836.300449842</v>
      </c>
      <c r="E98" s="7">
        <f>E62/Drift!E47</f>
        <v>2577287.2143725296</v>
      </c>
      <c r="F98" s="7">
        <f>F62/Drift!F47</f>
        <v>1021029.1414172136</v>
      </c>
      <c r="G98" s="7">
        <f>G62/Drift!G47</f>
        <v>321834.4672350375</v>
      </c>
      <c r="H98" s="7">
        <f>H62/Drift!H47</f>
        <v>5107500.46313024</v>
      </c>
      <c r="I98" s="7">
        <f>I62/Drift!I47</f>
        <v>532941.1250976742</v>
      </c>
      <c r="J98" s="7">
        <f>J62/Drift!J47</f>
        <v>1567.2438346164743</v>
      </c>
      <c r="K98" s="7">
        <f>K62/Drift!K47</f>
        <v>46.409005870653296</v>
      </c>
      <c r="L98" s="7">
        <f>L62/Drift!L47</f>
        <v>293324.57448009524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21.103051378482895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4165055.9736860264</v>
      </c>
      <c r="D99" s="7">
        <f>D63/Drift!D48</f>
        <v>239542.2713038311</v>
      </c>
      <c r="E99" s="7">
        <f>E63/Drift!E48</f>
        <v>3325584.1226267945</v>
      </c>
      <c r="F99" s="7">
        <f>F63/Drift!F48</f>
        <v>5433503.343438203</v>
      </c>
      <c r="G99" s="7">
        <f>G63/Drift!G48</f>
        <v>308292.1060136161</v>
      </c>
      <c r="H99" s="7">
        <f>H63/Drift!H48</f>
        <v>243495.77256876943</v>
      </c>
      <c r="I99" s="7">
        <f>I63/Drift!I48</f>
        <v>4829.205220786978</v>
      </c>
      <c r="J99" s="7">
        <f>J63/Drift!J48</f>
        <v>136.87547182163811</v>
      </c>
      <c r="K99" s="7">
        <f>K63/Drift!K48</f>
        <v>49.601108708434694</v>
      </c>
      <c r="L99" s="7">
        <f>L63/Drift!L48</f>
        <v>1450.0578617044603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27.060575110288568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180r4  84-94</v>
      </c>
      <c r="C100" s="7">
        <f>C64/Drift!C49</f>
        <v>5078972.823541174</v>
      </c>
      <c r="D100" s="7">
        <f>D64/Drift!D49</f>
        <v>5150955.030384838</v>
      </c>
      <c r="E100" s="7">
        <f>E64/Drift!E49</f>
        <v>2819784.6310894</v>
      </c>
      <c r="F100" s="7">
        <f>F64/Drift!F49</f>
        <v>1361134.001473243</v>
      </c>
      <c r="G100" s="7">
        <f>G64/Drift!G49</f>
        <v>377063.9918755151</v>
      </c>
      <c r="H100" s="7">
        <f>H64/Drift!H49</f>
        <v>4949136.150272607</v>
      </c>
      <c r="I100" s="7">
        <f>I64/Drift!I49</f>
        <v>423121.25429883273</v>
      </c>
      <c r="J100" s="7">
        <f>J64/Drift!J49</f>
        <v>824.1499229024622</v>
      </c>
      <c r="K100" s="7">
        <f>K64/Drift!K49</f>
        <v>-19.306627234572577</v>
      </c>
      <c r="L100" s="7">
        <f>L64/Drift!L49</f>
        <v>246362.81951744584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-127.93013291778769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171r4  18-30</v>
      </c>
      <c r="C101" s="7">
        <f>C65/Drift!C50</f>
        <v>5066728.539783002</v>
      </c>
      <c r="D101" s="7">
        <f>D65/Drift!D50</f>
        <v>6140912.822588431</v>
      </c>
      <c r="E101" s="7">
        <f>E65/Drift!E50</f>
        <v>2122947.965865901</v>
      </c>
      <c r="F101" s="7">
        <f>F65/Drift!F50</f>
        <v>956607.0971000303</v>
      </c>
      <c r="G101" s="7">
        <f>G65/Drift!G50</f>
        <v>262773.7888347736</v>
      </c>
      <c r="H101" s="7">
        <f>H65/Drift!H50</f>
        <v>5541395.166585475</v>
      </c>
      <c r="I101" s="7">
        <f>I65/Drift!I50</f>
        <v>583709.9275174338</v>
      </c>
      <c r="J101" s="7">
        <f>J65/Drift!J50</f>
        <v>1228.236418237715</v>
      </c>
      <c r="K101" s="7">
        <f>K65/Drift!K50</f>
        <v>48.89593670153387</v>
      </c>
      <c r="L101" s="7">
        <f>L65/Drift!L50</f>
        <v>308383.47820804256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23.658895318431675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4658787.541982404</v>
      </c>
      <c r="D102" s="7">
        <f>D66/Drift!D51</f>
        <v>4864660.298649765</v>
      </c>
      <c r="E102" s="7">
        <f>E66/Drift!E51</f>
        <v>5005535.389599139</v>
      </c>
      <c r="F102" s="7">
        <f>F66/Drift!F51</f>
        <v>851872.4162427847</v>
      </c>
      <c r="G102" s="7">
        <f>G66/Drift!G51</f>
        <v>431518.60743090516</v>
      </c>
      <c r="H102" s="7">
        <f>H66/Drift!H51</f>
        <v>4557066.704538022</v>
      </c>
      <c r="I102" s="7">
        <f>I66/Drift!I51</f>
        <v>496188.16964687145</v>
      </c>
      <c r="J102" s="7">
        <f>J66/Drift!J51</f>
        <v>27424.470760686345</v>
      </c>
      <c r="K102" s="7">
        <f>K66/Drift!K51</f>
        <v>61.46635631315409</v>
      </c>
      <c r="L102" s="7">
        <f>L66/Drift!L51</f>
        <v>1707285.4458115157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52.767712626308196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6150801.892215405</v>
      </c>
      <c r="D103" s="7">
        <f>D67/Drift!D52</f>
        <v>5783561.283689752</v>
      </c>
      <c r="E103" s="7">
        <f>E67/Drift!E52</f>
        <v>2701032.6418971266</v>
      </c>
      <c r="F103" s="7">
        <f>F67/Drift!F52</f>
        <v>450132.90621598216</v>
      </c>
      <c r="G103" s="7">
        <f>G67/Drift!G52</f>
        <v>263546.18838155793</v>
      </c>
      <c r="H103" s="7">
        <f>H67/Drift!H52</f>
        <v>2523261.6176826707</v>
      </c>
      <c r="I103" s="7">
        <f>I67/Drift!I52</f>
        <v>703565.1549190696</v>
      </c>
      <c r="J103" s="7">
        <f>J67/Drift!J52</f>
        <v>74342.3782786238</v>
      </c>
      <c r="K103" s="7">
        <f>K67/Drift!K52</f>
        <v>-5.928217796311131</v>
      </c>
      <c r="L103" s="7">
        <f>L67/Drift!L52</f>
        <v>411658.7246812587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-84.0548984038371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567.7186686318003</v>
      </c>
      <c r="D104" s="7">
        <f>D68/Drift!D53</f>
        <v>-23.147412600152002</v>
      </c>
      <c r="E104" s="7">
        <f>E68/Drift!E53</f>
        <v>122.93929437807812</v>
      </c>
      <c r="F104" s="7">
        <f>F68/Drift!F53</f>
        <v>-21.93999931998039</v>
      </c>
      <c r="G104" s="7">
        <f>G68/Drift!G53</f>
        <v>112.77372788024793</v>
      </c>
      <c r="H104" s="7">
        <f>H68/Drift!H53</f>
        <v>-266.9497842447485</v>
      </c>
      <c r="I104" s="7">
        <f>I68/Drift!I53</f>
        <v>187.1748436697616</v>
      </c>
      <c r="J104" s="7">
        <f>J68/Drift!J53</f>
        <v>-51.743513851746876</v>
      </c>
      <c r="K104" s="7">
        <f>K68/Drift!K53</f>
        <v>-32.184705218005774</v>
      </c>
      <c r="L104" s="7">
        <f>L68/Drift!L53</f>
        <v>-208.21592931831887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-115.99846404751152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3928181.188910907</v>
      </c>
      <c r="D105" s="7">
        <f>D69/Drift!D54</f>
        <v>61865.550429528994</v>
      </c>
      <c r="E105" s="7">
        <f>E69/Drift!E54</f>
        <v>3402924.890211089</v>
      </c>
      <c r="F105" s="7">
        <f>F69/Drift!F54</f>
        <v>5794291.254851985</v>
      </c>
      <c r="G105" s="7">
        <f>G69/Drift!G54</f>
        <v>288388.73146340257</v>
      </c>
      <c r="H105" s="7">
        <f>H69/Drift!H54</f>
        <v>51684.01079265403</v>
      </c>
      <c r="I105" s="7">
        <f>I69/Drift!I54</f>
        <v>1004.3272945123102</v>
      </c>
      <c r="J105" s="7">
        <f>J69/Drift!J54</f>
        <v>142.99782234035146</v>
      </c>
      <c r="K105" s="7">
        <f>K69/Drift!K54</f>
        <v>-41.59186567097655</v>
      </c>
      <c r="L105" s="7">
        <f>L69/Drift!L54</f>
        <v>1196.0777522024848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-117.10461830562892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 unignited</v>
      </c>
      <c r="C106" s="7">
        <f>C70/Drift!C55</f>
        <v>4465933.300881912</v>
      </c>
      <c r="D106" s="7">
        <f>D70/Drift!D55</f>
        <v>4752613.102269811</v>
      </c>
      <c r="E106" s="7">
        <f>E70/Drift!E55</f>
        <v>4801391.796186302</v>
      </c>
      <c r="F106" s="7">
        <f>F70/Drift!F55</f>
        <v>821270.7514802155</v>
      </c>
      <c r="G106" s="7">
        <f>G70/Drift!G55</f>
        <v>405569.59776107763</v>
      </c>
      <c r="H106" s="7">
        <f>H70/Drift!H55</f>
        <v>4466104.463992871</v>
      </c>
      <c r="I106" s="7">
        <f>I70/Drift!I55</f>
        <v>472169.4894058083</v>
      </c>
      <c r="J106" s="7">
        <f>J70/Drift!J55</f>
        <v>26438.026553190033</v>
      </c>
      <c r="K106" s="7">
        <f>K70/Drift!K55</f>
        <v>-54.567716488225095</v>
      </c>
      <c r="L106" s="7">
        <f>L70/Drift!L55</f>
        <v>1574460.4226842325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-125.651326930707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4658787.541982404</v>
      </c>
      <c r="D107" s="7">
        <f>D71/Drift!D56</f>
        <v>4864660.298649765</v>
      </c>
      <c r="E107" s="7">
        <f>E71/Drift!E56</f>
        <v>5005535.389599139</v>
      </c>
      <c r="F107" s="7">
        <f>F71/Drift!F56</f>
        <v>851872.4162427847</v>
      </c>
      <c r="G107" s="7">
        <f>G71/Drift!G56</f>
        <v>431518.6074309051</v>
      </c>
      <c r="H107" s="7">
        <f>H71/Drift!H56</f>
        <v>4557066.704538022</v>
      </c>
      <c r="I107" s="7">
        <f>I71/Drift!I56</f>
        <v>496188.16964687133</v>
      </c>
      <c r="J107" s="7">
        <f>J71/Drift!J56</f>
        <v>27424.47076068635</v>
      </c>
      <c r="K107" s="7">
        <f>K71/Drift!K56</f>
        <v>61.4663563131541</v>
      </c>
      <c r="L107" s="7">
        <f>L71/Drift!L56</f>
        <v>1707285.4458115157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52.76771262630819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1045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22.50236787623484</v>
      </c>
      <c r="D111" s="7">
        <f>D76*regressions!C$38+regressions!C$39</f>
        <v>7.043198548671108</v>
      </c>
      <c r="E111" s="7">
        <f>E76*regressions!D$38+regressions!D$39</f>
        <v>8.723173895517341</v>
      </c>
      <c r="F111" s="7">
        <f>F76*regressions!E$38+regressions!E$39</f>
        <v>4.37704444515198</v>
      </c>
      <c r="G111" s="7">
        <f>G76*regressions!F$38+regressions!F$39</f>
        <v>0.13224290831748403</v>
      </c>
      <c r="H111" s="7">
        <f>H76*regressions!G$38+regressions!G$39</f>
        <v>8.165097633330648</v>
      </c>
      <c r="I111" s="7">
        <f>I76*regressions!H$38+regressions!H$39</f>
        <v>1.6676156379067888</v>
      </c>
      <c r="J111" s="7">
        <f>J76*regressions!I$38+regressions!I$39</f>
        <v>0.4377288597229213</v>
      </c>
      <c r="K111" s="7">
        <f>K76*regressions!J$38+regressions!J$39</f>
        <v>0.017115049786338793</v>
      </c>
      <c r="L111" s="7">
        <f>L76*regressions!K$38+regressions!K$39</f>
        <v>1.7282211817824429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2.1684631720609904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0.17021976351354148</v>
      </c>
      <c r="D112" s="7">
        <f>D77*regressions!C$38+regressions!C$39</f>
        <v>0.008495645528809059</v>
      </c>
      <c r="E112" s="7">
        <f>E77*regressions!D$38+regressions!D$39</f>
        <v>0.042419891508067624</v>
      </c>
      <c r="F112" s="7">
        <f>F77*regressions!E$38+regressions!E$39</f>
        <v>-0.03471699721129398</v>
      </c>
      <c r="G112" s="7">
        <f>G77*regressions!F$38+regressions!F$39</f>
        <v>0.00023390450017634137</v>
      </c>
      <c r="H112" s="7">
        <f>H77*regressions!G$38+regressions!G$39</f>
        <v>-0.020006802401017678</v>
      </c>
      <c r="I112" s="7">
        <f>I77*regressions!H$38+regressions!H$39</f>
        <v>-0.002511339436693995</v>
      </c>
      <c r="J112" s="7">
        <f>J77*regressions!I$38+regressions!I$39</f>
        <v>0.0025904162296865544</v>
      </c>
      <c r="K112" s="7">
        <f>K77*regressions!J$38+regressions!J$39</f>
        <v>0.01531132873354986</v>
      </c>
      <c r="L112" s="7">
        <f>L77*regressions!K$38+regressions!K$39</f>
        <v>0.0006089403058003364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13.805268703961104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22.035368167295488</v>
      </c>
      <c r="D113" s="7">
        <f>D78*regressions!C$38+regressions!C$39</f>
        <v>8.10331029492897</v>
      </c>
      <c r="E113" s="7">
        <f>E78*regressions!D$38+regressions!D$39</f>
        <v>7.994051677663015</v>
      </c>
      <c r="F113" s="7">
        <f>F78*regressions!E$38+regressions!E$39</f>
        <v>5.6654991454034915</v>
      </c>
      <c r="G113" s="7">
        <f>G78*regressions!F$38+regressions!F$39</f>
        <v>0.13461836013757716</v>
      </c>
      <c r="H113" s="7">
        <f>H78*regressions!G$38+regressions!G$39</f>
        <v>9.342475792535556</v>
      </c>
      <c r="I113" s="7">
        <f>I78*regressions!H$38+regressions!H$39</f>
        <v>1.3542384775894445</v>
      </c>
      <c r="J113" s="7">
        <f>J78*regressions!I$38+regressions!I$39</f>
        <v>0.01922234947048276</v>
      </c>
      <c r="K113" s="7">
        <f>K78*regressions!J$38+regressions!J$39</f>
        <v>0.014947497470319326</v>
      </c>
      <c r="L113" s="7">
        <f>L78*regressions!K$38+regressions!K$39</f>
        <v>0.5432347114835785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16.180635721718925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22.50236787623484</v>
      </c>
      <c r="D114" s="7">
        <f>D79*regressions!C$38+regressions!C$39</f>
        <v>7.043198548671106</v>
      </c>
      <c r="E114" s="7">
        <f>E79*regressions!D$38+regressions!D$39</f>
        <v>8.723173895517341</v>
      </c>
      <c r="F114" s="7">
        <f>F79*regressions!E$38+regressions!E$39</f>
        <v>4.37704444515198</v>
      </c>
      <c r="G114" s="7">
        <f>G79*regressions!F$38+regressions!F$39</f>
        <v>0.13224290831748403</v>
      </c>
      <c r="H114" s="7">
        <f>H79*regressions!G$38+regressions!G$39</f>
        <v>8.165097633330648</v>
      </c>
      <c r="I114" s="7">
        <f>I79*regressions!H$38+regressions!H$39</f>
        <v>1.6676156379067888</v>
      </c>
      <c r="J114" s="7">
        <f>J79*regressions!I$38+regressions!I$39</f>
        <v>0.4377288597229213</v>
      </c>
      <c r="K114" s="7">
        <f>K79*regressions!J$38+regressions!J$39</f>
        <v>0.017115049786338793</v>
      </c>
      <c r="L114" s="7">
        <f>L79*regressions!K$38+regressions!K$39</f>
        <v>1.7282211817824429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2.1684631720609904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19.95048449297579</v>
      </c>
      <c r="D115" s="7">
        <f>D80*regressions!C$38+regressions!C$39</f>
        <v>0.3574350563583968</v>
      </c>
      <c r="E115" s="7">
        <f>E80*regressions!D$38+regressions!D$39</f>
        <v>5.878237163567382</v>
      </c>
      <c r="F115" s="7">
        <f>F80*regressions!E$38+regressions!E$39</f>
        <v>27.508122052975025</v>
      </c>
      <c r="G115" s="7">
        <f>G80*regressions!F$38+regressions!F$39</f>
        <v>0.09453322835526126</v>
      </c>
      <c r="H115" s="7">
        <f>H80*regressions!G$38+regressions!G$39</f>
        <v>0.4111632064735424</v>
      </c>
      <c r="I115" s="7">
        <f>I80*regressions!H$38+regressions!H$39</f>
        <v>0.013764977690649688</v>
      </c>
      <c r="J115" s="7">
        <f>J80*regressions!I$38+regressions!I$39</f>
        <v>0.008447262831037286</v>
      </c>
      <c r="K115" s="7">
        <f>K80*regressions!J$38+regressions!J$39</f>
        <v>0.014632242354781408</v>
      </c>
      <c r="L115" s="7">
        <f>L80*regressions!K$38+regressions!K$39</f>
        <v>0.002111367802789322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18.35899149058986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167r2  99-109</v>
      </c>
      <c r="C116" s="7">
        <f>C81*regressions!B$38+regressions!B$39</f>
        <v>23.91071723474307</v>
      </c>
      <c r="D116" s="7">
        <f>D81*regressions!C$38+regressions!C$39</f>
        <v>8.613969058235574</v>
      </c>
      <c r="E116" s="7">
        <f>E81*regressions!D$38+regressions!D$39</f>
        <v>3.9370658972707018</v>
      </c>
      <c r="F116" s="7">
        <f>F81*regressions!E$38+regressions!E$39</f>
        <v>5.2536200179773935</v>
      </c>
      <c r="G116" s="7">
        <f>G81*regressions!F$38+regressions!F$39</f>
        <v>0.09920661033692557</v>
      </c>
      <c r="H116" s="7">
        <f>H81*regressions!G$38+regressions!G$39</f>
        <v>10.12587621025792</v>
      </c>
      <c r="I116" s="7">
        <f>I81*regressions!H$38+regressions!H$39</f>
        <v>1.6266185264144464</v>
      </c>
      <c r="J116" s="7">
        <f>J81*regressions!I$38+regressions!I$39</f>
        <v>0.011839744898111737</v>
      </c>
      <c r="K116" s="7">
        <f>K81*regressions!J$38+regressions!J$39</f>
        <v>0.015813799360323302</v>
      </c>
      <c r="L116" s="7">
        <f>L81*regressions!K$38+regressions!K$39</f>
        <v>0.17935937971169602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10.715583519611286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22.50236787623484</v>
      </c>
      <c r="D117" s="7">
        <f>D82*regressions!C$38+regressions!C$39</f>
        <v>7.043198548671108</v>
      </c>
      <c r="E117" s="7">
        <f>E82*regressions!D$38+regressions!D$39</f>
        <v>8.723173895517341</v>
      </c>
      <c r="F117" s="7">
        <f>F82*regressions!E$38+regressions!E$39</f>
        <v>4.37704444515198</v>
      </c>
      <c r="G117" s="7">
        <f>G82*regressions!F$38+regressions!F$39</f>
        <v>0.13224290831748403</v>
      </c>
      <c r="H117" s="7">
        <f>H82*regressions!G$38+regressions!G$39</f>
        <v>8.165097633330648</v>
      </c>
      <c r="I117" s="7">
        <f>I82*regressions!H$38+regressions!H$39</f>
        <v>1.6676156379067888</v>
      </c>
      <c r="J117" s="7">
        <f>J82*regressions!I$38+regressions!I$39</f>
        <v>0.43772885972292136</v>
      </c>
      <c r="K117" s="7">
        <f>K82*regressions!J$38+regressions!J$39</f>
        <v>0.017115049786338793</v>
      </c>
      <c r="L117" s="7">
        <f>L82*regressions!K$38+regressions!K$39</f>
        <v>1.7282211817824427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2.1684631720609904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169r1  50-60</v>
      </c>
      <c r="C118" s="7">
        <f>C83*regressions!B$38+regressions!B$39</f>
        <v>24.14762314512233</v>
      </c>
      <c r="D118" s="7">
        <f>D83*regressions!C$38+regressions!C$39</f>
        <v>8.119343460641982</v>
      </c>
      <c r="E118" s="7">
        <f>E83*regressions!D$38+regressions!D$39</f>
        <v>5.166379773913506</v>
      </c>
      <c r="F118" s="7">
        <f>F83*regressions!E$38+regressions!E$39</f>
        <v>5.945836424725214</v>
      </c>
      <c r="G118" s="7">
        <f>G83*regressions!F$38+regressions!F$39</f>
        <v>0.1201614239744473</v>
      </c>
      <c r="H118" s="7">
        <f>H83*regressions!G$38+regressions!G$39</f>
        <v>8.50497951105365</v>
      </c>
      <c r="I118" s="7">
        <f>I83*regressions!H$38+regressions!H$39</f>
        <v>1.7261683139134294</v>
      </c>
      <c r="J118" s="7">
        <f>J83*regressions!I$38+regressions!I$39</f>
        <v>0.020630757679761413</v>
      </c>
      <c r="K118" s="7">
        <f>K83*regressions!J$38+regressions!J$39</f>
        <v>0.015028199997150684</v>
      </c>
      <c r="L118" s="7">
        <f>L83*regressions!K$38+regressions!K$39</f>
        <v>0.27574303178973014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16.471100371367243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170r3  20-30</v>
      </c>
      <c r="C119" s="7">
        <f>C84*regressions!B$38+regressions!B$39</f>
        <v>24.31839086448089</v>
      </c>
      <c r="D119" s="7">
        <f>D84*regressions!C$38+regressions!C$39</f>
        <v>8.26531751657974</v>
      </c>
      <c r="E119" s="7">
        <f>E84*regressions!D$38+regressions!D$39</f>
        <v>4.548360861195536</v>
      </c>
      <c r="F119" s="7">
        <f>F84*regressions!E$38+regressions!E$39</f>
        <v>5.75404230475728</v>
      </c>
      <c r="G119" s="7">
        <f>G84*regressions!F$38+regressions!F$39</f>
        <v>0.1079660728585773</v>
      </c>
      <c r="H119" s="7">
        <f>H84*regressions!G$38+regressions!G$39</f>
        <v>8.586615375806598</v>
      </c>
      <c r="I119" s="7">
        <f>I84*regressions!H$38+regressions!H$39</f>
        <v>1.7662468585216375</v>
      </c>
      <c r="J119" s="7">
        <f>J84*regressions!I$38+regressions!I$39</f>
        <v>0.016397043773158725</v>
      </c>
      <c r="K119" s="7">
        <f>K84*regressions!J$38+regressions!J$39</f>
        <v>0.01632804209666375</v>
      </c>
      <c r="L119" s="7">
        <f>L84*regressions!K$38+regressions!K$39</f>
        <v>0.19907222162304292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7.845558162915261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171r4  18-30</v>
      </c>
      <c r="C120" s="7">
        <f>C85*regressions!B$38+regressions!B$39</f>
        <v>24.61919302108448</v>
      </c>
      <c r="D120" s="7">
        <f>D85*regressions!C$38+regressions!C$39</f>
        <v>8.867054673994211</v>
      </c>
      <c r="E120" s="7">
        <f>E85*regressions!D$38+regressions!D$39</f>
        <v>3.725517362482802</v>
      </c>
      <c r="F120" s="7">
        <f>F85*regressions!E$38+regressions!E$39</f>
        <v>5.039889883922432</v>
      </c>
      <c r="G120" s="7">
        <f>G85*regressions!F$38+regressions!F$39</f>
        <v>0.07994305178867987</v>
      </c>
      <c r="H120" s="7">
        <f>H85*regressions!G$38+regressions!G$39</f>
        <v>10.00370998120716</v>
      </c>
      <c r="I120" s="7">
        <f>I85*regressions!H$38+regressions!H$39</f>
        <v>1.9517179377806797</v>
      </c>
      <c r="J120" s="7">
        <f>J85*regressions!I$38+regressions!I$39</f>
        <v>0.0218392011326448</v>
      </c>
      <c r="K120" s="7">
        <f>K85*regressions!J$38+regressions!J$39</f>
        <v>0.014722202802020554</v>
      </c>
      <c r="L120" s="7">
        <f>L85*regressions!K$38+regressions!K$39</f>
        <v>0.3103610262547949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20.9316227453858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29.391796196049174</v>
      </c>
      <c r="D121" s="7">
        <f>D86*regressions!C$38+regressions!C$39</f>
        <v>8.308413740996766</v>
      </c>
      <c r="E121" s="7">
        <f>E86*regressions!D$38+regressions!D$39</f>
        <v>4.578892403500399</v>
      </c>
      <c r="F121" s="7">
        <f>F86*regressions!E$38+regressions!E$39</f>
        <v>2.27587947518693</v>
      </c>
      <c r="G121" s="7">
        <f>G86*regressions!F$38+regressions!F$39</f>
        <v>0.08258316940388759</v>
      </c>
      <c r="H121" s="7">
        <f>H86*regressions!G$38+regressions!G$39</f>
        <v>4.466290101949824</v>
      </c>
      <c r="I121" s="7">
        <f>I86*regressions!H$38+regressions!H$39</f>
        <v>2.361610012694188</v>
      </c>
      <c r="J121" s="7">
        <f>J86*regressions!I$38+regressions!I$39</f>
        <v>1.1596705462630763</v>
      </c>
      <c r="K121" s="7">
        <f>K86*regressions!J$38+regressions!J$39</f>
        <v>0.015679089341653407</v>
      </c>
      <c r="L121" s="7">
        <f>L86*regressions!K$38+regressions!K$39</f>
        <v>0.4333725599462116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15.399899835779514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22.50236787623484</v>
      </c>
      <c r="D122" s="7">
        <f>D87*regressions!C$38+regressions!C$39</f>
        <v>7.043198548671108</v>
      </c>
      <c r="E122" s="7">
        <f>E87*regressions!D$38+regressions!D$39</f>
        <v>8.723173895517341</v>
      </c>
      <c r="F122" s="7">
        <f>F87*regressions!E$38+regressions!E$39</f>
        <v>4.37704444515198</v>
      </c>
      <c r="G122" s="7">
        <f>G87*regressions!F$38+regressions!F$39</f>
        <v>0.13224290831748403</v>
      </c>
      <c r="H122" s="7">
        <f>H87*regressions!G$38+regressions!G$39</f>
        <v>8.165097633330648</v>
      </c>
      <c r="I122" s="7">
        <f>I87*regressions!H$38+regressions!H$39</f>
        <v>1.6676156379067888</v>
      </c>
      <c r="J122" s="7">
        <f>J87*regressions!I$38+regressions!I$39</f>
        <v>0.4377288597229213</v>
      </c>
      <c r="K122" s="7">
        <f>K87*regressions!J$38+regressions!J$39</f>
        <v>0.017115049786338793</v>
      </c>
      <c r="L122" s="7">
        <f>L87*regressions!K$38+regressions!K$39</f>
        <v>1.728221181782443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2.1684631720609904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19.46804934434387</v>
      </c>
      <c r="D123" s="7">
        <f>D88*regressions!C$38+regressions!C$39</f>
        <v>0.10078116077924543</v>
      </c>
      <c r="E123" s="7">
        <f>E88*regressions!D$38+regressions!D$39</f>
        <v>5.99564750730017</v>
      </c>
      <c r="F123" s="7">
        <f>F88*regressions!E$38+regressions!E$39</f>
        <v>30.62618098425134</v>
      </c>
      <c r="G123" s="7">
        <f>G88*regressions!F$38+regressions!F$39</f>
        <v>0.09150005463462903</v>
      </c>
      <c r="H123" s="7">
        <f>H88*regressions!G$38+regressions!G$39</f>
        <v>0.06803791011001648</v>
      </c>
      <c r="I123" s="7">
        <f>I88*regressions!H$38+regressions!H$39</f>
        <v>0.0008963685040556386</v>
      </c>
      <c r="J123" s="7">
        <f>J88*regressions!I$38+regressions!I$39</f>
        <v>0.005264482057686107</v>
      </c>
      <c r="K123" s="7">
        <f>K88*regressions!J$38+regressions!J$39</f>
        <v>0.018343740022830724</v>
      </c>
      <c r="L123" s="7">
        <f>L88*regressions!K$38+regressions!K$39</f>
        <v>0.0025742273766003534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-12.657412758734875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172r3  41-51</v>
      </c>
      <c r="C124" s="7">
        <f>C89*regressions!B$38+regressions!B$39</f>
        <v>24.859134449086692</v>
      </c>
      <c r="D124" s="7">
        <f>D89*regressions!C$38+regressions!C$39</f>
        <v>9.245794782704897</v>
      </c>
      <c r="E124" s="7">
        <f>E89*regressions!D$38+regressions!D$39</f>
        <v>3.797049160747487</v>
      </c>
      <c r="F124" s="7">
        <f>F89*regressions!E$38+regressions!E$39</f>
        <v>5.461054605867696</v>
      </c>
      <c r="G124" s="7">
        <f>G89*regressions!F$38+regressions!F$39</f>
        <v>0.06741167528957384</v>
      </c>
      <c r="H124" s="7">
        <f>H89*regressions!G$38+regressions!G$39</f>
        <v>8.720520415778447</v>
      </c>
      <c r="I124" s="7">
        <f>I89*regressions!H$38+regressions!H$39</f>
        <v>1.9300398078252488</v>
      </c>
      <c r="J124" s="7">
        <f>J89*regressions!I$38+regressions!I$39</f>
        <v>0.02935285663954942</v>
      </c>
      <c r="K124" s="7">
        <f>K89*regressions!J$38+regressions!J$39</f>
        <v>0.01422180366427839</v>
      </c>
      <c r="L124" s="7">
        <f>L89*regressions!K$38+regressions!K$39</f>
        <v>0.16317002479308612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32.95386074589664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174r1  52-60</v>
      </c>
      <c r="C125" s="7">
        <f>C90*regressions!B$38+regressions!B$39</f>
        <v>23.904546107147407</v>
      </c>
      <c r="D125" s="7">
        <f>D90*regressions!C$38+regressions!C$39</f>
        <v>8.29462407411179</v>
      </c>
      <c r="E125" s="7">
        <f>E90*regressions!D$38+regressions!D$39</f>
        <v>4.6240180184613475</v>
      </c>
      <c r="F125" s="7">
        <f>F90*regressions!E$38+regressions!E$39</f>
        <v>5.9577919361315725</v>
      </c>
      <c r="G125" s="7">
        <f>G90*regressions!F$38+regressions!F$39</f>
        <v>0.10955333101162194</v>
      </c>
      <c r="H125" s="7">
        <f>H90*regressions!G$38+regressions!G$39</f>
        <v>8.828099088739776</v>
      </c>
      <c r="I125" s="7">
        <f>I90*regressions!H$38+regressions!H$39</f>
        <v>1.6999173350166705</v>
      </c>
      <c r="J125" s="7">
        <f>J90*regressions!I$38+regressions!I$39</f>
        <v>0.01608452185210534</v>
      </c>
      <c r="K125" s="7">
        <f>K90*regressions!J$38+regressions!J$39</f>
        <v>0.015278982945566826</v>
      </c>
      <c r="L125" s="7">
        <f>L90*regressions!K$38+regressions!K$39</f>
        <v>0.21604141567977214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20.02433773109842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174r4  42-51</v>
      </c>
      <c r="C126" s="7">
        <f>C91*regressions!B$38+regressions!B$39</f>
        <v>21.777096018867038</v>
      </c>
      <c r="D126" s="7">
        <f>D91*regressions!C$38+regressions!C$39</f>
        <v>11.596577504225733</v>
      </c>
      <c r="E126" s="7">
        <f>E91*regressions!D$38+regressions!D$39</f>
        <v>4.685281294485392</v>
      </c>
      <c r="F126" s="7">
        <f>F91*regressions!E$38+regressions!E$39</f>
        <v>7.150897337611531</v>
      </c>
      <c r="G126" s="7">
        <f>G91*regressions!F$38+regressions!F$39</f>
        <v>0.06838245889165484</v>
      </c>
      <c r="H126" s="7">
        <f>H91*regressions!G$38+regressions!G$39</f>
        <v>7.525882231347529</v>
      </c>
      <c r="I126" s="7">
        <f>I91*regressions!H$38+regressions!H$39</f>
        <v>1.6897531486336281</v>
      </c>
      <c r="J126" s="7">
        <f>J91*regressions!I$38+regressions!I$39</f>
        <v>0.012850027127627584</v>
      </c>
      <c r="K126" s="7">
        <f>K91*regressions!J$38+regressions!J$39</f>
        <v>0.014305605075791664</v>
      </c>
      <c r="L126" s="7">
        <f>L91*regressions!K$38+regressions!K$39</f>
        <v>0.050139057334959776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27.69984928156061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22.50236787623484</v>
      </c>
      <c r="D127" s="7">
        <f>D92*regressions!C$38+regressions!C$39</f>
        <v>7.043198548671108</v>
      </c>
      <c r="E127" s="7">
        <f>E92*regressions!D$38+regressions!D$39</f>
        <v>8.72317389551734</v>
      </c>
      <c r="F127" s="7">
        <f>F92*regressions!E$38+regressions!E$39</f>
        <v>4.37704444515198</v>
      </c>
      <c r="G127" s="7">
        <f>G92*regressions!F$38+regressions!F$39</f>
        <v>0.13224290831748403</v>
      </c>
      <c r="H127" s="7">
        <f>H92*regressions!G$38+regressions!G$39</f>
        <v>8.165097633330648</v>
      </c>
      <c r="I127" s="7">
        <f>I92*regressions!H$38+regressions!H$39</f>
        <v>1.6676156379067892</v>
      </c>
      <c r="J127" s="7">
        <f>J92*regressions!I$38+regressions!I$39</f>
        <v>0.4377288597229213</v>
      </c>
      <c r="K127" s="7">
        <f>K92*regressions!J$38+regressions!J$39</f>
        <v>0.017115049786338793</v>
      </c>
      <c r="L127" s="7">
        <f>L92*regressions!K$38+regressions!K$39</f>
        <v>1.7282211817824429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2.1684631720609886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22.215710433021833</v>
      </c>
      <c r="D128" s="7">
        <f>D93*regressions!C$38+regressions!C$39</f>
        <v>7.976566495195899</v>
      </c>
      <c r="E128" s="7">
        <f>E93*regressions!D$38+regressions!D$39</f>
        <v>7.9609017618293825</v>
      </c>
      <c r="F128" s="7">
        <f>F93*regressions!E$38+regressions!E$39</f>
        <v>5.937874863730458</v>
      </c>
      <c r="G128" s="7">
        <f>G93*regressions!F$38+regressions!F$39</f>
        <v>0.13631939645218183</v>
      </c>
      <c r="H128" s="7">
        <f>H93*regressions!G$38+regressions!G$39</f>
        <v>9.49881830071443</v>
      </c>
      <c r="I128" s="7">
        <f>I93*regressions!H$38+regressions!H$39</f>
        <v>1.3437540744377419</v>
      </c>
      <c r="J128" s="7">
        <f>J93*regressions!I$38+regressions!I$39</f>
        <v>0.01932667510896548</v>
      </c>
      <c r="K128" s="7">
        <f>K93*regressions!J$38+regressions!J$39</f>
        <v>0.014542048285928947</v>
      </c>
      <c r="L128" s="7">
        <f>L93*regressions!K$38+regressions!K$39</f>
        <v>0.5908577124611948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25.418787185628048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176r1  38-48</v>
      </c>
      <c r="C129" s="7">
        <f>C94*regressions!B$38+regressions!B$39</f>
        <v>22.83392320892417</v>
      </c>
      <c r="D129" s="7">
        <f>D94*regressions!C$38+regressions!C$39</f>
        <v>8.055266879942476</v>
      </c>
      <c r="E129" s="7">
        <f>E94*regressions!D$38+regressions!D$39</f>
        <v>4.217296298410701</v>
      </c>
      <c r="F129" s="7">
        <f>F94*regressions!E$38+regressions!E$39</f>
        <v>5.886014205259541</v>
      </c>
      <c r="G129" s="7">
        <f>G94*regressions!F$38+regressions!F$39</f>
        <v>0.09238474576768774</v>
      </c>
      <c r="H129" s="7">
        <f>H94*regressions!G$38+regressions!G$39</f>
        <v>10.109959589691748</v>
      </c>
      <c r="I129" s="7">
        <f>I94*regressions!H$38+regressions!H$39</f>
        <v>1.4732377363619396</v>
      </c>
      <c r="J129" s="7">
        <f>J94*regressions!I$38+regressions!I$39</f>
        <v>0.015692873210229982</v>
      </c>
      <c r="K129" s="7">
        <f>K94*regressions!J$38+regressions!J$39</f>
        <v>0.014693988214928271</v>
      </c>
      <c r="L129" s="7">
        <f>L94*regressions!K$38+regressions!K$39</f>
        <v>0.17572890259285076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25.373907871288182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177r3  127-137</v>
      </c>
      <c r="C130" s="7">
        <f>C95*regressions!B$38+regressions!B$39</f>
        <v>23.047648128081867</v>
      </c>
      <c r="D130" s="7">
        <f>D95*regressions!C$38+regressions!C$39</f>
        <v>8.095065113086333</v>
      </c>
      <c r="E130" s="7">
        <f>E95*regressions!D$38+regressions!D$39</f>
        <v>4.264815247314692</v>
      </c>
      <c r="F130" s="7">
        <f>F95*regressions!E$38+regressions!E$39</f>
        <v>6.950434154606975</v>
      </c>
      <c r="G130" s="7">
        <f>G95*regressions!F$38+regressions!F$39</f>
        <v>0.08814081382863023</v>
      </c>
      <c r="H130" s="7">
        <f>H95*regressions!G$38+regressions!G$39</f>
        <v>10.081393154372293</v>
      </c>
      <c r="I130" s="7">
        <f>I95*regressions!H$38+regressions!H$39</f>
        <v>1.3435156047449457</v>
      </c>
      <c r="J130" s="7">
        <f>J95*regressions!I$38+regressions!I$39</f>
        <v>0.021443475358430348</v>
      </c>
      <c r="K130" s="7">
        <f>K95*regressions!J$38+regressions!J$39</f>
        <v>0.01410197373830494</v>
      </c>
      <c r="L130" s="7">
        <f>L95*regressions!K$38+regressions!K$39</f>
        <v>0.17239331312769632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33.31372801543728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 unignited</v>
      </c>
      <c r="C131" s="7">
        <f>C96*regressions!B$38+regressions!B$39</f>
        <v>21.891413429965215</v>
      </c>
      <c r="D131" s="7">
        <f>D96*regressions!C$38+regressions!C$39</f>
        <v>6.9647784225108875</v>
      </c>
      <c r="E131" s="7">
        <f>E96*regressions!D$38+regressions!D$39</f>
        <v>8.345978728350314</v>
      </c>
      <c r="F131" s="7">
        <f>F96*regressions!E$38+regressions!E$39</f>
        <v>4.2883029751057835</v>
      </c>
      <c r="G131" s="7">
        <f>G96*regressions!F$38+regressions!F$39</f>
        <v>0.1320435690996099</v>
      </c>
      <c r="H131" s="7">
        <f>H96*regressions!G$38+regressions!G$39</f>
        <v>8.041047049496127</v>
      </c>
      <c r="I131" s="7">
        <f>I96*regressions!H$38+regressions!H$39</f>
        <v>1.6027483370581281</v>
      </c>
      <c r="J131" s="7">
        <f>J96*regressions!I$38+regressions!I$39</f>
        <v>0.41906452550535733</v>
      </c>
      <c r="K131" s="7">
        <f>K96*regressions!J$38+regressions!J$39</f>
        <v>0.019349906225115884</v>
      </c>
      <c r="L131" s="7">
        <f>L96*regressions!K$38+regressions!K$39</f>
        <v>1.7106031096687389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-23.37741182595603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22.50236787623484</v>
      </c>
      <c r="D132" s="7">
        <f>D97*regressions!C$38+regressions!C$39</f>
        <v>7.043198548671108</v>
      </c>
      <c r="E132" s="7">
        <f>E97*regressions!D$38+regressions!D$39</f>
        <v>8.723173895517341</v>
      </c>
      <c r="F132" s="7">
        <f>F97*regressions!E$38+regressions!E$39</f>
        <v>4.37704444515198</v>
      </c>
      <c r="G132" s="7">
        <f>G97*regressions!F$38+regressions!F$39</f>
        <v>0.13224290831748403</v>
      </c>
      <c r="H132" s="7">
        <f>H97*regressions!G$38+regressions!G$39</f>
        <v>8.165097633330648</v>
      </c>
      <c r="I132" s="7">
        <f>I97*regressions!H$38+regressions!H$39</f>
        <v>1.6676156379067888</v>
      </c>
      <c r="J132" s="7">
        <f>J97*regressions!I$38+regressions!I$39</f>
        <v>0.4377288597229213</v>
      </c>
      <c r="K132" s="7">
        <f>K97*regressions!J$38+regressions!J$39</f>
        <v>0.017115049786338793</v>
      </c>
      <c r="L132" s="7">
        <f>L97*regressions!K$38+regressions!K$39</f>
        <v>1.7282211817824429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2.1684631720609904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178r3  11-19</v>
      </c>
      <c r="C133" s="7">
        <f>C98*regressions!B$38+regressions!B$39</f>
        <v>23.32387428253405</v>
      </c>
      <c r="D133" s="7">
        <f>D98*regressions!C$38+regressions!C$39</f>
        <v>8.599445845967933</v>
      </c>
      <c r="E133" s="7">
        <f>E98*regressions!D$38+regressions!D$39</f>
        <v>4.512134811181032</v>
      </c>
      <c r="F133" s="7">
        <f>F98*regressions!E$38+regressions!E$39</f>
        <v>5.2531122285054845</v>
      </c>
      <c r="G133" s="7">
        <f>G98*regressions!F$38+regressions!F$39</f>
        <v>0.09869770980055538</v>
      </c>
      <c r="H133" s="7">
        <f>H98*regressions!G$38+regressions!G$39</f>
        <v>9.153810291584875</v>
      </c>
      <c r="I133" s="7">
        <f>I98*regressions!H$38+regressions!H$39</f>
        <v>1.791275494003889</v>
      </c>
      <c r="J133" s="7">
        <f>J98*regressions!I$38+regressions!I$39</f>
        <v>0.026672283503495937</v>
      </c>
      <c r="K133" s="7">
        <f>K98*regressions!J$38+regressions!J$39</f>
        <v>0.01659934750985385</v>
      </c>
      <c r="L133" s="7">
        <f>L98*regressions!K$38+regressions!K$39</f>
        <v>0.29725476369379233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9.151436032452274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20.135923860269475</v>
      </c>
      <c r="D134" s="7">
        <f>D99*regressions!C$38+regressions!C$39</f>
        <v>0.35486186610579346</v>
      </c>
      <c r="E134" s="7">
        <f>E99*regressions!D$38+regressions!D$39</f>
        <v>5.809822403205131</v>
      </c>
      <c r="F134" s="7">
        <f>F99*regressions!E$38+regressions!E$39</f>
        <v>28.10544925077253</v>
      </c>
      <c r="G134" s="7">
        <f>G99*regressions!F$38+regressions!F$39</f>
        <v>0.09455598799146514</v>
      </c>
      <c r="H134" s="7">
        <f>H99*regressions!G$38+regressions!G$39</f>
        <v>0.41687704158624733</v>
      </c>
      <c r="I134" s="7">
        <f>I99*regressions!H$38+regressions!H$39</f>
        <v>0.014377739412217233</v>
      </c>
      <c r="J134" s="7">
        <f>J99*regressions!I$38+regressions!I$39</f>
        <v>0.003933483104516081</v>
      </c>
      <c r="K134" s="7">
        <f>K99*regressions!J$38+regressions!J$39</f>
        <v>0.01670867449314378</v>
      </c>
      <c r="L134" s="7">
        <f>L99*regressions!K$38+regressions!K$39</f>
        <v>0.0018699054243455592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7.837629887212266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180r4  84-94</v>
      </c>
      <c r="C135" s="7">
        <f>C100*regressions!B$38+regressions!B$39</f>
        <v>24.516306236652955</v>
      </c>
      <c r="D135" s="7">
        <f>D100*regressions!C$38+regressions!C$39</f>
        <v>7.457206482083283</v>
      </c>
      <c r="E135" s="7">
        <f>E100*regressions!D$38+regressions!D$39</f>
        <v>4.932670945034003</v>
      </c>
      <c r="F135" s="7">
        <f>F100*regressions!E$38+regressions!E$39</f>
        <v>7.014525560135063</v>
      </c>
      <c r="G135" s="7">
        <f>G100*regressions!F$38+regressions!F$39</f>
        <v>0.11558880604064993</v>
      </c>
      <c r="H135" s="7">
        <f>H100*regressions!G$38+regressions!G$39</f>
        <v>8.869349539870568</v>
      </c>
      <c r="I135" s="7">
        <f>I100*regressions!H$38+regressions!H$39</f>
        <v>1.421772980450513</v>
      </c>
      <c r="J135" s="7">
        <f>J100*regressions!I$38+regressions!I$39</f>
        <v>0.014859197744841126</v>
      </c>
      <c r="K135" s="7">
        <f>K100*regressions!J$38+regressions!J$39</f>
        <v>0.014348639344268655</v>
      </c>
      <c r="L135" s="7">
        <f>L100*regressions!K$38+regressions!K$39</f>
        <v>0.2497282050396044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42.01755997717075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171r4  18-30</v>
      </c>
      <c r="C136" s="7">
        <f>C101*regressions!B$38+regressions!B$39</f>
        <v>24.45761966708786</v>
      </c>
      <c r="D136" s="7">
        <f>D101*regressions!C$38+regressions!C$39</f>
        <v>8.88877449324302</v>
      </c>
      <c r="E136" s="7">
        <f>E101*regressions!D$38+regressions!D$39</f>
        <v>3.7242250939912513</v>
      </c>
      <c r="F136" s="7">
        <f>F101*regressions!E$38+regressions!E$39</f>
        <v>4.919468517291172</v>
      </c>
      <c r="G136" s="7">
        <f>G101*regressions!F$38+regressions!F$39</f>
        <v>0.08063491441424507</v>
      </c>
      <c r="H136" s="7">
        <f>H101*regressions!G$38+regressions!G$39</f>
        <v>9.93319051483436</v>
      </c>
      <c r="I136" s="7">
        <f>I101*regressions!H$38+regressions!H$39</f>
        <v>1.9620933976103991</v>
      </c>
      <c r="J136" s="7">
        <f>J101*regressions!I$38+regressions!I$39</f>
        <v>0.021283027018719966</v>
      </c>
      <c r="K136" s="7">
        <f>K101*regressions!J$38+regressions!J$39</f>
        <v>0.016684522912780362</v>
      </c>
      <c r="L136" s="7">
        <f>L101*regressions!K$38+regressions!K$39</f>
        <v>0.3124947791460104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8.587798584119124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22.50236787623484</v>
      </c>
      <c r="D137" s="7">
        <f>D102*regressions!C$38+regressions!C$39</f>
        <v>7.043198548671108</v>
      </c>
      <c r="E137" s="7">
        <f>E102*regressions!D$38+regressions!D$39</f>
        <v>8.723173895517341</v>
      </c>
      <c r="F137" s="7">
        <f>F102*regressions!E$38+regressions!E$39</f>
        <v>4.37704444515198</v>
      </c>
      <c r="G137" s="7">
        <f>G102*regressions!F$38+regressions!F$39</f>
        <v>0.13224290831748403</v>
      </c>
      <c r="H137" s="7">
        <f>H102*regressions!G$38+regressions!G$39</f>
        <v>8.165097633330648</v>
      </c>
      <c r="I137" s="7">
        <f>I102*regressions!H$38+regressions!H$39</f>
        <v>1.6676156379067892</v>
      </c>
      <c r="J137" s="7">
        <f>J102*regressions!I$38+regressions!I$39</f>
        <v>0.4377288597229213</v>
      </c>
      <c r="K137" s="7">
        <f>K102*regressions!J$38+regressions!J$39</f>
        <v>0.017115049786338793</v>
      </c>
      <c r="L137" s="7">
        <f>L102*regressions!K$38+regressions!K$39</f>
        <v>1.728221181782443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2.1684631720609886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29.65355823464409</v>
      </c>
      <c r="D138" s="7">
        <f>D103*regressions!C$38+regressions!C$39</f>
        <v>8.372012025332829</v>
      </c>
      <c r="E138" s="7">
        <f>E103*regressions!D$38+regressions!D$39</f>
        <v>4.7267326587693885</v>
      </c>
      <c r="F138" s="7">
        <f>F103*regressions!E$38+regressions!E$39</f>
        <v>2.2964234017274063</v>
      </c>
      <c r="G138" s="7">
        <f>G103*regressions!F$38+regressions!F$39</f>
        <v>0.08087114087401398</v>
      </c>
      <c r="H138" s="7">
        <f>H103*regressions!G$38+regressions!G$39</f>
        <v>4.511889954102093</v>
      </c>
      <c r="I138" s="7">
        <f>I103*regressions!H$38+regressions!H$39</f>
        <v>2.3653611074088987</v>
      </c>
      <c r="J138" s="7">
        <f>J103*regressions!I$38+regressions!I$39</f>
        <v>1.183590528603527</v>
      </c>
      <c r="K138" s="7">
        <f>K103*regressions!J$38+regressions!J$39</f>
        <v>0.014806839226738365</v>
      </c>
      <c r="L138" s="7">
        <f>L103*regressions!K$38+regressions!K$39</f>
        <v>0.4170121052753001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32.341802846648406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0.1756277328641301</v>
      </c>
      <c r="D139" s="7">
        <f>D104*regressions!C$38+regressions!C$39</f>
        <v>0.008428722475363117</v>
      </c>
      <c r="E139" s="7">
        <f>E104*regressions!D$38+regressions!D$39</f>
        <v>0.04284719888968806</v>
      </c>
      <c r="F139" s="7">
        <f>F104*regressions!E$38+regressions!E$39</f>
        <v>-0.03494212857013314</v>
      </c>
      <c r="G139" s="7">
        <f>G104*regressions!F$38+regressions!F$39</f>
        <v>0.00030410379126418065</v>
      </c>
      <c r="H139" s="7">
        <f>H104*regressions!G$38+regressions!G$39</f>
        <v>-0.020979985601444283</v>
      </c>
      <c r="I139" s="7">
        <f>I104*regressions!H$38+regressions!H$39</f>
        <v>-0.0012409448919900533</v>
      </c>
      <c r="J139" s="7">
        <f>J104*regressions!I$38+regressions!I$39</f>
        <v>0.0009349761616578051</v>
      </c>
      <c r="K139" s="7">
        <f>K104*regressions!J$38+regressions!J$39</f>
        <v>0.013907575416177988</v>
      </c>
      <c r="L139" s="7">
        <f>L104*regressions!K$38+regressions!K$39</f>
        <v>0.00019168776283718888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39.38628218619054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19.000588481779605</v>
      </c>
      <c r="D140" s="7">
        <f>D105*regressions!C$38+regressions!C$39</f>
        <v>0.09792534625152287</v>
      </c>
      <c r="E140" s="7">
        <f>E105*regressions!D$38+regressions!D$39</f>
        <v>5.943945841835798</v>
      </c>
      <c r="F140" s="7">
        <f>F105*regressions!E$38+regressions!E$39</f>
        <v>29.973980729418066</v>
      </c>
      <c r="G140" s="7">
        <f>G105*regressions!F$38+regressions!F$39</f>
        <v>0.08846884859964947</v>
      </c>
      <c r="H140" s="7">
        <f>H105*regressions!G$38+regressions!G$39</f>
        <v>0.07233655163677954</v>
      </c>
      <c r="I140" s="7">
        <f>I105*regressions!H$38+regressions!H$39</f>
        <v>0.001508465413688512</v>
      </c>
      <c r="J140" s="7">
        <f>J105*regressions!I$38+regressions!I$39</f>
        <v>0.004030811114585878</v>
      </c>
      <c r="K140" s="7">
        <f>K105*regressions!J$38+regressions!J$39</f>
        <v>0.013585387652840626</v>
      </c>
      <c r="L140" s="7">
        <f>L105*regressions!K$38+regressions!K$39</f>
        <v>0.001612870724921675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39.63022116609581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 unignited</v>
      </c>
      <c r="C141" s="7">
        <f>C106*regressions!B$38+regressions!B$39</f>
        <v>21.578021947979657</v>
      </c>
      <c r="D141" s="7">
        <f>D106*regressions!C$38+regressions!C$39</f>
        <v>6.881168224407862</v>
      </c>
      <c r="E141" s="7">
        <f>E106*regressions!D$38+regressions!D$39</f>
        <v>8.369150505548935</v>
      </c>
      <c r="F141" s="7">
        <f>F106*regressions!E$38+regressions!E$39</f>
        <v>4.218557500055198</v>
      </c>
      <c r="G141" s="7">
        <f>G106*regressions!F$38+regressions!F$39</f>
        <v>0.12430680489234308</v>
      </c>
      <c r="H141" s="7">
        <f>H106*regressions!G$38+regressions!G$39</f>
        <v>8.00170736657053</v>
      </c>
      <c r="I141" s="7">
        <f>I106*regressions!H$38+regressions!H$39</f>
        <v>1.5868018229136531</v>
      </c>
      <c r="J141" s="7">
        <f>J106*regressions!I$38+regressions!I$39</f>
        <v>0.42204719441038546</v>
      </c>
      <c r="K141" s="7">
        <f>K106*regressions!J$38+regressions!J$39</f>
        <v>0.0131409750829574</v>
      </c>
      <c r="L141" s="7">
        <f>L106*regressions!K$38+regressions!K$39</f>
        <v>1.5937986871924634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41.51501740337408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22.50236787623484</v>
      </c>
      <c r="D142" s="7">
        <f>D107*regressions!C$38+regressions!C$39</f>
        <v>7.043198548671108</v>
      </c>
      <c r="E142" s="7">
        <f>E107*regressions!D$38+regressions!D$39</f>
        <v>8.723173895517341</v>
      </c>
      <c r="F142" s="7">
        <f>F107*regressions!E$38+regressions!E$39</f>
        <v>4.37704444515198</v>
      </c>
      <c r="G142" s="7">
        <f>G107*regressions!F$38+regressions!F$39</f>
        <v>0.13224290831748403</v>
      </c>
      <c r="H142" s="7">
        <f>H107*regressions!G$38+regressions!G$39</f>
        <v>8.165097633330648</v>
      </c>
      <c r="I142" s="7">
        <f>I107*regressions!H$38+regressions!H$39</f>
        <v>1.6676156379067888</v>
      </c>
      <c r="J142" s="7">
        <f>J107*regressions!I$38+regressions!I$39</f>
        <v>0.43772885972292136</v>
      </c>
      <c r="K142" s="7">
        <f>K107*regressions!J$38+regressions!J$39</f>
        <v>0.017115049786338793</v>
      </c>
      <c r="L142" s="7">
        <f>L107*regressions!K$38+regressions!K$39</f>
        <v>1.728221181782443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2.1684631720609904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1047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1153</v>
      </c>
      <c r="D145" s="20" t="s">
        <v>1157</v>
      </c>
      <c r="E145" s="20" t="s">
        <v>1154</v>
      </c>
      <c r="F145" s="20" t="s">
        <v>1235</v>
      </c>
      <c r="G145" s="20" t="s">
        <v>1234</v>
      </c>
      <c r="H145" s="20" t="s">
        <v>1236</v>
      </c>
      <c r="I145" s="20" t="s">
        <v>1158</v>
      </c>
      <c r="J145" s="20" t="s">
        <v>1052</v>
      </c>
      <c r="K145" s="20" t="s">
        <v>1123</v>
      </c>
      <c r="L145" s="20" t="s">
        <v>1053</v>
      </c>
      <c r="N145" s="73" t="s">
        <v>1024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48.13256488726631</v>
      </c>
      <c r="D146" s="114">
        <f aca="true" t="shared" si="12" ref="D146:D177">D111*1.889</f>
        <v>13.304602058439723</v>
      </c>
      <c r="E146" s="114">
        <f aca="true" t="shared" si="13" ref="E146:E177">E111*1.43</f>
        <v>12.474138670589797</v>
      </c>
      <c r="F146" s="114">
        <f aca="true" t="shared" si="14" ref="F146:F177">F111*1.658</f>
        <v>7.257139690061982</v>
      </c>
      <c r="G146" s="114">
        <f aca="true" t="shared" si="15" ref="G146:G177">G111*1.291</f>
        <v>0.17072559463787187</v>
      </c>
      <c r="H146" s="114">
        <f aca="true" t="shared" si="16" ref="H146:H177">H111*1.399</f>
        <v>11.422971589029576</v>
      </c>
      <c r="I146" s="114">
        <f aca="true" t="shared" si="17" ref="I146:I177">I111*1.348</f>
        <v>2.2479458798983516</v>
      </c>
      <c r="J146" s="114">
        <f aca="true" t="shared" si="18" ref="J146:J177">J111*1.205</f>
        <v>0.5274632759661202</v>
      </c>
      <c r="K146" s="114">
        <f aca="true" t="shared" si="19" ref="K146:K177">K111*2.291</f>
        <v>0.039210579060502175</v>
      </c>
      <c r="L146" s="114">
        <f aca="true" t="shared" si="20" ref="L146:L177">L111*1.668</f>
        <v>2.8826729312131145</v>
      </c>
      <c r="N146" s="115">
        <f>SUM(C146:J146,L146)</f>
        <v>98.42022457710283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0.3641000741554652</v>
      </c>
      <c r="D147" s="114">
        <f t="shared" si="12"/>
        <v>0.01604827440392031</v>
      </c>
      <c r="E147" s="114">
        <f t="shared" si="13"/>
        <v>0.0606604448565367</v>
      </c>
      <c r="F147" s="114">
        <f t="shared" si="14"/>
        <v>-0.05756078137632542</v>
      </c>
      <c r="G147" s="114">
        <f t="shared" si="15"/>
        <v>0.0003019707097276567</v>
      </c>
      <c r="H147" s="114">
        <f t="shared" si="16"/>
        <v>-0.027989516559023733</v>
      </c>
      <c r="I147" s="114">
        <f t="shared" si="17"/>
        <v>-0.0033852855606635052</v>
      </c>
      <c r="J147" s="114">
        <f t="shared" si="18"/>
        <v>0.0031214515567722983</v>
      </c>
      <c r="K147" s="114">
        <f t="shared" si="19"/>
        <v>0.035078254128562726</v>
      </c>
      <c r="L147" s="114">
        <f t="shared" si="20"/>
        <v>0.001015712430074961</v>
      </c>
      <c r="N147" s="114">
        <f aca="true" t="shared" si="21" ref="N147:N177">SUM(C147:J147,L147)</f>
        <v>0.3563123446164845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47.13365250984504</v>
      </c>
      <c r="D148" s="7">
        <f t="shared" si="12"/>
        <v>15.307153147120825</v>
      </c>
      <c r="E148" s="7">
        <f t="shared" si="13"/>
        <v>11.431493899058111</v>
      </c>
      <c r="F148" s="7">
        <f t="shared" si="14"/>
        <v>9.393397583078988</v>
      </c>
      <c r="G148" s="7">
        <f t="shared" si="15"/>
        <v>0.1737923029376121</v>
      </c>
      <c r="H148" s="7">
        <f t="shared" si="16"/>
        <v>13.070123633757243</v>
      </c>
      <c r="I148" s="7">
        <f t="shared" si="17"/>
        <v>1.8255134677905713</v>
      </c>
      <c r="J148" s="7">
        <f t="shared" si="18"/>
        <v>0.02316293111193173</v>
      </c>
      <c r="K148" s="7">
        <f t="shared" si="19"/>
        <v>0.03424471670450158</v>
      </c>
      <c r="L148" s="7">
        <f t="shared" si="20"/>
        <v>0.9061154987546088</v>
      </c>
      <c r="N148" s="7">
        <f t="shared" si="21"/>
        <v>99.26440497345493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48.13256488726631</v>
      </c>
      <c r="D149" s="114">
        <f t="shared" si="12"/>
        <v>13.30460205843972</v>
      </c>
      <c r="E149" s="114">
        <f t="shared" si="13"/>
        <v>12.474138670589797</v>
      </c>
      <c r="F149" s="114">
        <f t="shared" si="14"/>
        <v>7.257139690061982</v>
      </c>
      <c r="G149" s="114">
        <f t="shared" si="15"/>
        <v>0.17072559463787187</v>
      </c>
      <c r="H149" s="114">
        <f t="shared" si="16"/>
        <v>11.422971589029576</v>
      </c>
      <c r="I149" s="114">
        <f t="shared" si="17"/>
        <v>2.2479458798983516</v>
      </c>
      <c r="J149" s="114">
        <f t="shared" si="18"/>
        <v>0.5274632759661202</v>
      </c>
      <c r="K149" s="114">
        <f t="shared" si="19"/>
        <v>0.039210579060502175</v>
      </c>
      <c r="L149" s="114">
        <f t="shared" si="20"/>
        <v>2.8826729312131145</v>
      </c>
      <c r="N149" s="115">
        <f t="shared" si="21"/>
        <v>98.42022457710283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42.67408633047521</v>
      </c>
      <c r="D150" s="7">
        <f t="shared" si="12"/>
        <v>0.6751948214610115</v>
      </c>
      <c r="E150" s="7">
        <f t="shared" si="13"/>
        <v>8.405879143901355</v>
      </c>
      <c r="F150" s="7">
        <f t="shared" si="14"/>
        <v>45.60846636383259</v>
      </c>
      <c r="G150" s="7">
        <f t="shared" si="15"/>
        <v>0.12204239780664228</v>
      </c>
      <c r="H150" s="7">
        <f t="shared" si="16"/>
        <v>0.5752173258564858</v>
      </c>
      <c r="I150" s="7">
        <f t="shared" si="17"/>
        <v>0.018555189926995782</v>
      </c>
      <c r="J150" s="7">
        <f t="shared" si="18"/>
        <v>0.01017895171139993</v>
      </c>
      <c r="K150" s="7">
        <f t="shared" si="19"/>
        <v>0.033522467234804204</v>
      </c>
      <c r="L150" s="7">
        <f t="shared" si="20"/>
        <v>0.0035217614950525888</v>
      </c>
      <c r="N150" s="7">
        <f t="shared" si="21"/>
        <v>98.09314228646674</v>
      </c>
    </row>
    <row r="151" spans="1:14" s="119" customFormat="1" ht="11.25">
      <c r="A151" s="118">
        <f t="shared" si="22"/>
        <v>6</v>
      </c>
      <c r="B151" s="119" t="str">
        <f>'recalc raw'!C8</f>
        <v>167r2  99-109</v>
      </c>
      <c r="C151" s="107">
        <f t="shared" si="11"/>
        <v>51.14502416511542</v>
      </c>
      <c r="D151" s="107">
        <f t="shared" si="12"/>
        <v>16.271787551006998</v>
      </c>
      <c r="E151" s="107">
        <f t="shared" si="13"/>
        <v>5.630004233097103</v>
      </c>
      <c r="F151" s="107">
        <f t="shared" si="14"/>
        <v>8.710501989806518</v>
      </c>
      <c r="G151" s="107">
        <f t="shared" si="15"/>
        <v>0.1280757339449709</v>
      </c>
      <c r="H151" s="107">
        <f t="shared" si="16"/>
        <v>14.166100818150829</v>
      </c>
      <c r="I151" s="107">
        <f t="shared" si="17"/>
        <v>2.1926817736066737</v>
      </c>
      <c r="J151" s="107">
        <f t="shared" si="18"/>
        <v>0.014266892602224643</v>
      </c>
      <c r="K151" s="107">
        <f t="shared" si="19"/>
        <v>0.036229414334500686</v>
      </c>
      <c r="L151" s="107">
        <f t="shared" si="20"/>
        <v>0.29917144535910895</v>
      </c>
      <c r="N151" s="109">
        <f t="shared" si="21"/>
        <v>98.55761460268984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48.13256488726631</v>
      </c>
      <c r="D152" s="114">
        <f t="shared" si="12"/>
        <v>13.304602058439723</v>
      </c>
      <c r="E152" s="114">
        <f t="shared" si="13"/>
        <v>12.474138670589797</v>
      </c>
      <c r="F152" s="114">
        <f t="shared" si="14"/>
        <v>7.257139690061982</v>
      </c>
      <c r="G152" s="114">
        <f t="shared" si="15"/>
        <v>0.17072559463787187</v>
      </c>
      <c r="H152" s="114">
        <f t="shared" si="16"/>
        <v>11.422971589029576</v>
      </c>
      <c r="I152" s="114">
        <f t="shared" si="17"/>
        <v>2.2479458798983516</v>
      </c>
      <c r="J152" s="114">
        <f t="shared" si="18"/>
        <v>0.5274632759661203</v>
      </c>
      <c r="K152" s="114">
        <f t="shared" si="19"/>
        <v>0.039210579060502175</v>
      </c>
      <c r="L152" s="114">
        <f t="shared" si="20"/>
        <v>2.882672931213114</v>
      </c>
      <c r="N152" s="115">
        <f t="shared" si="21"/>
        <v>98.42022457710284</v>
      </c>
    </row>
    <row r="153" spans="1:14" ht="11.25">
      <c r="A153" s="25">
        <f t="shared" si="22"/>
        <v>8</v>
      </c>
      <c r="B153" s="1" t="str">
        <f>'recalc raw'!C10</f>
        <v>169r1  50-60</v>
      </c>
      <c r="C153" s="7">
        <f t="shared" si="11"/>
        <v>51.65176590741666</v>
      </c>
      <c r="D153" s="7">
        <f t="shared" si="12"/>
        <v>15.337439797152705</v>
      </c>
      <c r="E153" s="7">
        <f t="shared" si="13"/>
        <v>7.387923076696313</v>
      </c>
      <c r="F153" s="7">
        <f t="shared" si="14"/>
        <v>9.858196792194404</v>
      </c>
      <c r="G153" s="7">
        <f t="shared" si="15"/>
        <v>0.15512839835101147</v>
      </c>
      <c r="H153" s="7">
        <f t="shared" si="16"/>
        <v>11.898466335964056</v>
      </c>
      <c r="I153" s="7">
        <f t="shared" si="17"/>
        <v>2.326874887155303</v>
      </c>
      <c r="J153" s="7">
        <f t="shared" si="18"/>
        <v>0.024860063004112504</v>
      </c>
      <c r="K153" s="7">
        <f t="shared" si="19"/>
        <v>0.03442960619347222</v>
      </c>
      <c r="L153" s="7">
        <f t="shared" si="20"/>
        <v>0.4599393770252699</v>
      </c>
      <c r="N153" s="7">
        <f t="shared" si="21"/>
        <v>99.10059463495983</v>
      </c>
    </row>
    <row r="154" spans="1:14" ht="11.25">
      <c r="A154" s="25">
        <f t="shared" si="22"/>
        <v>9</v>
      </c>
      <c r="B154" s="1" t="str">
        <f>'recalc raw'!C11</f>
        <v>170r3  20-30</v>
      </c>
      <c r="C154" s="7">
        <f t="shared" si="11"/>
        <v>52.017038059124616</v>
      </c>
      <c r="D154" s="7">
        <f t="shared" si="12"/>
        <v>15.61318478881913</v>
      </c>
      <c r="E154" s="7">
        <f t="shared" si="13"/>
        <v>6.504156031509616</v>
      </c>
      <c r="F154" s="7">
        <f t="shared" si="14"/>
        <v>9.540202141287569</v>
      </c>
      <c r="G154" s="7">
        <f t="shared" si="15"/>
        <v>0.1393842000604233</v>
      </c>
      <c r="H154" s="7">
        <f t="shared" si="16"/>
        <v>12.01267491075343</v>
      </c>
      <c r="I154" s="7">
        <f t="shared" si="17"/>
        <v>2.3809007652871674</v>
      </c>
      <c r="J154" s="7">
        <f t="shared" si="18"/>
        <v>0.019758437746656265</v>
      </c>
      <c r="K154" s="7">
        <f t="shared" si="19"/>
        <v>0.037407544443456654</v>
      </c>
      <c r="L154" s="7">
        <f t="shared" si="20"/>
        <v>0.33205246566723556</v>
      </c>
      <c r="N154" s="111">
        <f t="shared" si="21"/>
        <v>98.55935180025583</v>
      </c>
    </row>
    <row r="155" spans="1:14" ht="11.25">
      <c r="A155" s="25">
        <f t="shared" si="22"/>
        <v>10</v>
      </c>
      <c r="B155" s="1" t="str">
        <f>'recalc raw'!C12</f>
        <v>171r4  18-30</v>
      </c>
      <c r="C155" s="7">
        <f t="shared" si="11"/>
        <v>52.6604538720997</v>
      </c>
      <c r="D155" s="7">
        <f t="shared" si="12"/>
        <v>16.749866279175066</v>
      </c>
      <c r="E155" s="7">
        <f t="shared" si="13"/>
        <v>5.327489828350407</v>
      </c>
      <c r="F155" s="7">
        <f t="shared" si="14"/>
        <v>8.356137427543391</v>
      </c>
      <c r="G155" s="7">
        <f t="shared" si="15"/>
        <v>0.10320647985918571</v>
      </c>
      <c r="H155" s="7">
        <f t="shared" si="16"/>
        <v>13.995190263708817</v>
      </c>
      <c r="I155" s="7">
        <f t="shared" si="17"/>
        <v>2.6309157801283565</v>
      </c>
      <c r="J155" s="7">
        <f t="shared" si="18"/>
        <v>0.026316237364836986</v>
      </c>
      <c r="K155" s="7">
        <f t="shared" si="19"/>
        <v>0.033728566619429086</v>
      </c>
      <c r="L155" s="7">
        <f t="shared" si="20"/>
        <v>0.5176821917929979</v>
      </c>
      <c r="N155" s="7">
        <f t="shared" si="21"/>
        <v>100.36725836002276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62.86905206334918</v>
      </c>
      <c r="D156" s="7">
        <f t="shared" si="12"/>
        <v>15.694593556742891</v>
      </c>
      <c r="E156" s="7">
        <f t="shared" si="13"/>
        <v>6.5478161370055705</v>
      </c>
      <c r="F156" s="7">
        <f t="shared" si="14"/>
        <v>3.77340816985993</v>
      </c>
      <c r="G156" s="7">
        <f t="shared" si="15"/>
        <v>0.10661487170041888</v>
      </c>
      <c r="H156" s="7">
        <f t="shared" si="16"/>
        <v>6.248339852627804</v>
      </c>
      <c r="I156" s="7">
        <f t="shared" si="17"/>
        <v>3.183450297111766</v>
      </c>
      <c r="J156" s="7">
        <f t="shared" si="18"/>
        <v>1.397403008247007</v>
      </c>
      <c r="K156" s="7">
        <f t="shared" si="19"/>
        <v>0.03592079368172795</v>
      </c>
      <c r="L156" s="7">
        <f t="shared" si="20"/>
        <v>0.7228654299902809</v>
      </c>
      <c r="N156" s="7">
        <f t="shared" si="21"/>
        <v>100.54354338663485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48.13256488726631</v>
      </c>
      <c r="D157" s="114">
        <f t="shared" si="12"/>
        <v>13.304602058439723</v>
      </c>
      <c r="E157" s="114">
        <f t="shared" si="13"/>
        <v>12.474138670589797</v>
      </c>
      <c r="F157" s="114">
        <f t="shared" si="14"/>
        <v>7.257139690061982</v>
      </c>
      <c r="G157" s="114">
        <f t="shared" si="15"/>
        <v>0.17072559463787187</v>
      </c>
      <c r="H157" s="114">
        <f t="shared" si="16"/>
        <v>11.422971589029576</v>
      </c>
      <c r="I157" s="114">
        <f t="shared" si="17"/>
        <v>2.2479458798983516</v>
      </c>
      <c r="J157" s="114">
        <f t="shared" si="18"/>
        <v>0.5274632759661202</v>
      </c>
      <c r="K157" s="114">
        <f t="shared" si="19"/>
        <v>0.039210579060502175</v>
      </c>
      <c r="L157" s="114">
        <f t="shared" si="20"/>
        <v>2.882672931213115</v>
      </c>
      <c r="N157" s="115">
        <f t="shared" si="21"/>
        <v>98.42022457710283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41.642157547551534</v>
      </c>
      <c r="D158" s="35">
        <f t="shared" si="12"/>
        <v>0.1903756127119946</v>
      </c>
      <c r="E158" s="35">
        <f t="shared" si="13"/>
        <v>8.573775935439242</v>
      </c>
      <c r="F158" s="35">
        <f t="shared" si="14"/>
        <v>50.77820807188872</v>
      </c>
      <c r="G158" s="35">
        <f t="shared" si="15"/>
        <v>0.11812657053330607</v>
      </c>
      <c r="H158" s="35">
        <f t="shared" si="16"/>
        <v>0.09518503624391306</v>
      </c>
      <c r="I158" s="35">
        <f t="shared" si="17"/>
        <v>0.001208304743467001</v>
      </c>
      <c r="J158" s="35">
        <f t="shared" si="18"/>
        <v>0.006343700879511759</v>
      </c>
      <c r="K158" s="35">
        <f t="shared" si="19"/>
        <v>0.042025508392305184</v>
      </c>
      <c r="L158" s="35">
        <f t="shared" si="20"/>
        <v>0.004293811264169389</v>
      </c>
      <c r="N158" s="7">
        <f t="shared" si="21"/>
        <v>101.40967459125588</v>
      </c>
    </row>
    <row r="159" spans="1:14" s="119" customFormat="1" ht="11.25">
      <c r="A159" s="118">
        <f t="shared" si="22"/>
        <v>14</v>
      </c>
      <c r="B159" s="119" t="str">
        <f>'recalc raw'!C16</f>
        <v>172r3  41-51</v>
      </c>
      <c r="C159" s="107">
        <f t="shared" si="11"/>
        <v>53.17368858659643</v>
      </c>
      <c r="D159" s="107">
        <f t="shared" si="12"/>
        <v>17.465306344529548</v>
      </c>
      <c r="E159" s="107">
        <f t="shared" si="13"/>
        <v>5.429780299868907</v>
      </c>
      <c r="F159" s="107">
        <f t="shared" si="14"/>
        <v>9.05442853652864</v>
      </c>
      <c r="G159" s="107">
        <f t="shared" si="15"/>
        <v>0.08702847279883982</v>
      </c>
      <c r="H159" s="107">
        <f t="shared" si="16"/>
        <v>12.200008061674048</v>
      </c>
      <c r="I159" s="107">
        <f t="shared" si="17"/>
        <v>2.6016936609484356</v>
      </c>
      <c r="J159" s="107">
        <f t="shared" si="18"/>
        <v>0.03537019225065705</v>
      </c>
      <c r="K159" s="107">
        <f t="shared" si="19"/>
        <v>0.03258215219486179</v>
      </c>
      <c r="L159" s="107">
        <f t="shared" si="20"/>
        <v>0.2721676013548676</v>
      </c>
      <c r="N159" s="109">
        <f t="shared" si="21"/>
        <v>100.31947175655039</v>
      </c>
    </row>
    <row r="160" spans="1:14" ht="11.25">
      <c r="A160" s="25">
        <f t="shared" si="22"/>
        <v>15</v>
      </c>
      <c r="B160" s="1" t="str">
        <f>'recalc raw'!C17</f>
        <v>174r1  52-60</v>
      </c>
      <c r="C160" s="7">
        <f t="shared" si="11"/>
        <v>51.1318241231883</v>
      </c>
      <c r="D160" s="7">
        <f t="shared" si="12"/>
        <v>15.66854487599717</v>
      </c>
      <c r="E160" s="7">
        <f t="shared" si="13"/>
        <v>6.612345766399726</v>
      </c>
      <c r="F160" s="7">
        <f t="shared" si="14"/>
        <v>9.878019030106147</v>
      </c>
      <c r="G160" s="7">
        <f t="shared" si="15"/>
        <v>0.14143335033600393</v>
      </c>
      <c r="H160" s="7">
        <f t="shared" si="16"/>
        <v>12.350510625146947</v>
      </c>
      <c r="I160" s="7">
        <f t="shared" si="17"/>
        <v>2.291488567602472</v>
      </c>
      <c r="J160" s="7">
        <f t="shared" si="18"/>
        <v>0.019381848831786935</v>
      </c>
      <c r="K160" s="7">
        <f t="shared" si="19"/>
        <v>0.0350041499282936</v>
      </c>
      <c r="L160" s="7">
        <f t="shared" si="20"/>
        <v>0.3603570813538599</v>
      </c>
      <c r="N160" s="7">
        <f t="shared" si="21"/>
        <v>98.45390526896242</v>
      </c>
    </row>
    <row r="161" spans="1:14" ht="11.25">
      <c r="A161" s="25">
        <f t="shared" si="22"/>
        <v>16</v>
      </c>
      <c r="B161" s="1" t="str">
        <f>'recalc raw'!C18</f>
        <v>174r4  42-51</v>
      </c>
      <c r="C161" s="7">
        <f t="shared" si="11"/>
        <v>46.58120838435659</v>
      </c>
      <c r="D161" s="7">
        <f t="shared" si="12"/>
        <v>21.90593490548241</v>
      </c>
      <c r="E161" s="7">
        <f t="shared" si="13"/>
        <v>6.6999522511141105</v>
      </c>
      <c r="F161" s="7">
        <f t="shared" si="14"/>
        <v>11.856187785759918</v>
      </c>
      <c r="G161" s="7">
        <f t="shared" si="15"/>
        <v>0.08828175442912639</v>
      </c>
      <c r="H161" s="7">
        <f t="shared" si="16"/>
        <v>10.528709241655193</v>
      </c>
      <c r="I161" s="7">
        <f t="shared" si="17"/>
        <v>2.277787244358131</v>
      </c>
      <c r="J161" s="7">
        <f t="shared" si="18"/>
        <v>0.01548428268879124</v>
      </c>
      <c r="K161" s="7">
        <f t="shared" si="19"/>
        <v>0.0327741412286387</v>
      </c>
      <c r="L161" s="7">
        <f t="shared" si="20"/>
        <v>0.0836319476347129</v>
      </c>
      <c r="N161" s="35">
        <f t="shared" si="21"/>
        <v>100.03717779747899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48.13256488726631</v>
      </c>
      <c r="D162" s="114">
        <f t="shared" si="12"/>
        <v>13.304602058439723</v>
      </c>
      <c r="E162" s="114">
        <f t="shared" si="13"/>
        <v>12.474138670589795</v>
      </c>
      <c r="F162" s="114">
        <f t="shared" si="14"/>
        <v>7.257139690061982</v>
      </c>
      <c r="G162" s="114">
        <f t="shared" si="15"/>
        <v>0.17072559463787187</v>
      </c>
      <c r="H162" s="114">
        <f t="shared" si="16"/>
        <v>11.422971589029576</v>
      </c>
      <c r="I162" s="114">
        <f t="shared" si="17"/>
        <v>2.247945879898352</v>
      </c>
      <c r="J162" s="114">
        <f t="shared" si="18"/>
        <v>0.5274632759661202</v>
      </c>
      <c r="K162" s="114">
        <f t="shared" si="19"/>
        <v>0.039210579060502175</v>
      </c>
      <c r="L162" s="114">
        <f t="shared" si="20"/>
        <v>2.8826729312131145</v>
      </c>
      <c r="N162" s="115">
        <f t="shared" si="21"/>
        <v>98.42022457710283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47.51940461623369</v>
      </c>
      <c r="D163" s="7">
        <f t="shared" si="12"/>
        <v>15.067734109425054</v>
      </c>
      <c r="E163" s="7">
        <f t="shared" si="13"/>
        <v>11.384089519416017</v>
      </c>
      <c r="F163" s="7">
        <f t="shared" si="14"/>
        <v>9.844996524065099</v>
      </c>
      <c r="G163" s="7">
        <f t="shared" si="15"/>
        <v>0.17598834081976672</v>
      </c>
      <c r="H163" s="7">
        <f t="shared" si="16"/>
        <v>13.288846802699487</v>
      </c>
      <c r="I163" s="7">
        <f t="shared" si="17"/>
        <v>1.8113804923420762</v>
      </c>
      <c r="J163" s="7">
        <f t="shared" si="18"/>
        <v>0.023288643506303407</v>
      </c>
      <c r="K163" s="7">
        <f t="shared" si="19"/>
        <v>0.033315832623063216</v>
      </c>
      <c r="L163" s="7">
        <f t="shared" si="20"/>
        <v>0.9855506643852728</v>
      </c>
      <c r="N163" s="35">
        <f t="shared" si="21"/>
        <v>100.10127971289278</v>
      </c>
    </row>
    <row r="164" spans="1:14" ht="11.25">
      <c r="A164" s="25">
        <f t="shared" si="22"/>
        <v>19</v>
      </c>
      <c r="B164" s="1" t="str">
        <f>'recalc raw'!C21</f>
        <v>176r1  38-48</v>
      </c>
      <c r="C164" s="7">
        <f t="shared" si="11"/>
        <v>48.841761743888796</v>
      </c>
      <c r="D164" s="7">
        <f t="shared" si="12"/>
        <v>15.216399136211336</v>
      </c>
      <c r="E164" s="7">
        <f t="shared" si="13"/>
        <v>6.030733706727302</v>
      </c>
      <c r="F164" s="7">
        <f t="shared" si="14"/>
        <v>9.759011552320318</v>
      </c>
      <c r="G164" s="7">
        <f t="shared" si="15"/>
        <v>0.11926870678608487</v>
      </c>
      <c r="H164" s="7">
        <f t="shared" si="16"/>
        <v>14.143833465978755</v>
      </c>
      <c r="I164" s="7">
        <f t="shared" si="17"/>
        <v>1.9859244686158946</v>
      </c>
      <c r="J164" s="7">
        <f t="shared" si="18"/>
        <v>0.018909912218327128</v>
      </c>
      <c r="K164" s="7">
        <f t="shared" si="19"/>
        <v>0.03366392700040067</v>
      </c>
      <c r="L164" s="7">
        <f t="shared" si="20"/>
        <v>0.29311580952487504</v>
      </c>
      <c r="N164" s="7">
        <f t="shared" si="21"/>
        <v>96.4089585022717</v>
      </c>
    </row>
    <row r="165" spans="1:14" s="119" customFormat="1" ht="11.25">
      <c r="A165" s="118">
        <f t="shared" si="22"/>
        <v>20</v>
      </c>
      <c r="B165" s="119" t="str">
        <f>'recalc raw'!C22</f>
        <v>177r3  127-137</v>
      </c>
      <c r="C165" s="107">
        <f t="shared" si="11"/>
        <v>49.29891934596711</v>
      </c>
      <c r="D165" s="107">
        <f t="shared" si="12"/>
        <v>15.291577998620083</v>
      </c>
      <c r="E165" s="107">
        <f t="shared" si="13"/>
        <v>6.098685803660009</v>
      </c>
      <c r="F165" s="107">
        <f t="shared" si="14"/>
        <v>11.523819828338363</v>
      </c>
      <c r="G165" s="107">
        <f t="shared" si="15"/>
        <v>0.11378979065276162</v>
      </c>
      <c r="H165" s="107">
        <f t="shared" si="16"/>
        <v>14.103869022966839</v>
      </c>
      <c r="I165" s="107">
        <f t="shared" si="17"/>
        <v>1.8110590351961868</v>
      </c>
      <c r="J165" s="107">
        <f t="shared" si="18"/>
        <v>0.02583938780690857</v>
      </c>
      <c r="K165" s="107">
        <f t="shared" si="19"/>
        <v>0.03230762183445662</v>
      </c>
      <c r="L165" s="107">
        <f t="shared" si="20"/>
        <v>0.28755204629699743</v>
      </c>
      <c r="N165" s="109">
        <f t="shared" si="21"/>
        <v>98.55511225950524</v>
      </c>
    </row>
    <row r="166" spans="1:14" ht="11.25">
      <c r="A166" s="25">
        <f t="shared" si="22"/>
        <v>21</v>
      </c>
      <c r="B166" s="1" t="str">
        <f>'recalc raw'!C23</f>
        <v>bhvo2-1  unignited</v>
      </c>
      <c r="C166" s="7">
        <f t="shared" si="11"/>
        <v>46.82573332669559</v>
      </c>
      <c r="D166" s="7">
        <f t="shared" si="12"/>
        <v>13.156466440123067</v>
      </c>
      <c r="E166" s="7">
        <f t="shared" si="13"/>
        <v>11.934749581540949</v>
      </c>
      <c r="F166" s="7">
        <f t="shared" si="14"/>
        <v>7.110006332725389</v>
      </c>
      <c r="G166" s="7">
        <f t="shared" si="15"/>
        <v>0.1704682477075964</v>
      </c>
      <c r="H166" s="7">
        <f t="shared" si="16"/>
        <v>11.249424822245082</v>
      </c>
      <c r="I166" s="7">
        <f t="shared" si="17"/>
        <v>2.160504758354357</v>
      </c>
      <c r="J166" s="7">
        <f t="shared" si="18"/>
        <v>0.5049727532339556</v>
      </c>
      <c r="K166" s="7">
        <f t="shared" si="19"/>
        <v>0.04433063516174049</v>
      </c>
      <c r="L166" s="7">
        <f t="shared" si="20"/>
        <v>2.8532859869274563</v>
      </c>
      <c r="N166" s="7">
        <f t="shared" si="21"/>
        <v>95.96561224955347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48.13256488726631</v>
      </c>
      <c r="D167" s="114">
        <f t="shared" si="12"/>
        <v>13.304602058439723</v>
      </c>
      <c r="E167" s="114">
        <f t="shared" si="13"/>
        <v>12.474138670589797</v>
      </c>
      <c r="F167" s="114">
        <f t="shared" si="14"/>
        <v>7.257139690061982</v>
      </c>
      <c r="G167" s="114">
        <f t="shared" si="15"/>
        <v>0.17072559463787187</v>
      </c>
      <c r="H167" s="114">
        <f t="shared" si="16"/>
        <v>11.422971589029576</v>
      </c>
      <c r="I167" s="114">
        <f t="shared" si="17"/>
        <v>2.2479458798983516</v>
      </c>
      <c r="J167" s="114">
        <f t="shared" si="18"/>
        <v>0.5274632759661202</v>
      </c>
      <c r="K167" s="114">
        <f t="shared" si="19"/>
        <v>0.039210579060502175</v>
      </c>
      <c r="L167" s="114">
        <f t="shared" si="20"/>
        <v>2.8826729312131145</v>
      </c>
      <c r="N167" s="115">
        <f t="shared" si="21"/>
        <v>98.42022457710283</v>
      </c>
    </row>
    <row r="168" spans="1:14" ht="11.25">
      <c r="A168" s="25">
        <f t="shared" si="23"/>
        <v>23</v>
      </c>
      <c r="B168" s="1" t="str">
        <f>'recalc raw'!C25</f>
        <v>178r3  11-19</v>
      </c>
      <c r="C168" s="7">
        <f t="shared" si="11"/>
        <v>49.88976709034033</v>
      </c>
      <c r="D168" s="7">
        <f t="shared" si="12"/>
        <v>16.244353203033427</v>
      </c>
      <c r="E168" s="7">
        <f t="shared" si="13"/>
        <v>6.452352779988876</v>
      </c>
      <c r="F168" s="7">
        <f t="shared" si="14"/>
        <v>8.709660074862093</v>
      </c>
      <c r="G168" s="7">
        <f t="shared" si="15"/>
        <v>0.127418743352517</v>
      </c>
      <c r="H168" s="7">
        <f t="shared" si="16"/>
        <v>12.806180597927241</v>
      </c>
      <c r="I168" s="7">
        <f t="shared" si="17"/>
        <v>2.4146393659172425</v>
      </c>
      <c r="J168" s="7">
        <f t="shared" si="18"/>
        <v>0.03214010162171261</v>
      </c>
      <c r="K168" s="7">
        <f t="shared" si="19"/>
        <v>0.03802910514507517</v>
      </c>
      <c r="L168" s="7">
        <f t="shared" si="20"/>
        <v>0.4958209458412456</v>
      </c>
      <c r="N168" s="7">
        <f t="shared" si="21"/>
        <v>97.17233290288468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43.0707411371164</v>
      </c>
      <c r="D169" s="7">
        <f t="shared" si="12"/>
        <v>0.6703340650738439</v>
      </c>
      <c r="E169" s="7">
        <f t="shared" si="13"/>
        <v>8.308046036583336</v>
      </c>
      <c r="F169" s="7">
        <f t="shared" si="14"/>
        <v>46.59883485778085</v>
      </c>
      <c r="G169" s="7">
        <f t="shared" si="15"/>
        <v>0.12207178049698149</v>
      </c>
      <c r="H169" s="7">
        <f t="shared" si="16"/>
        <v>0.58321098117916</v>
      </c>
      <c r="I169" s="7">
        <f t="shared" si="17"/>
        <v>0.01938119272766883</v>
      </c>
      <c r="J169" s="7">
        <f t="shared" si="18"/>
        <v>0.004739847140941878</v>
      </c>
      <c r="K169" s="7">
        <f t="shared" si="19"/>
        <v>0.038279573263792395</v>
      </c>
      <c r="L169" s="7">
        <f t="shared" si="20"/>
        <v>0.0031190022478083924</v>
      </c>
      <c r="N169" s="7">
        <f t="shared" si="21"/>
        <v>99.38047890034699</v>
      </c>
    </row>
    <row r="170" spans="1:14" ht="11.25">
      <c r="A170" s="25">
        <f t="shared" si="23"/>
        <v>25</v>
      </c>
      <c r="B170" s="1" t="str">
        <f>'recalc raw'!C27</f>
        <v>180r4  84-94</v>
      </c>
      <c r="C170" s="7">
        <f t="shared" si="11"/>
        <v>52.44037904020067</v>
      </c>
      <c r="D170" s="7">
        <f t="shared" si="12"/>
        <v>14.086663044655321</v>
      </c>
      <c r="E170" s="7">
        <f t="shared" si="13"/>
        <v>7.053719451398624</v>
      </c>
      <c r="F170" s="7">
        <f t="shared" si="14"/>
        <v>11.630083378703933</v>
      </c>
      <c r="G170" s="7">
        <f t="shared" si="15"/>
        <v>0.14922514859847905</v>
      </c>
      <c r="H170" s="7">
        <f t="shared" si="16"/>
        <v>12.408220006278924</v>
      </c>
      <c r="I170" s="7">
        <f t="shared" si="17"/>
        <v>1.9165499776472916</v>
      </c>
      <c r="J170" s="7">
        <f t="shared" si="18"/>
        <v>0.017905333282533558</v>
      </c>
      <c r="K170" s="7">
        <f t="shared" si="19"/>
        <v>0.032872732737719484</v>
      </c>
      <c r="L170" s="7">
        <f t="shared" si="20"/>
        <v>0.4165466460060601</v>
      </c>
      <c r="N170" s="7">
        <f t="shared" si="21"/>
        <v>100.11929202677182</v>
      </c>
    </row>
    <row r="171" spans="1:14" ht="11.25">
      <c r="A171" s="25">
        <f t="shared" si="23"/>
        <v>26</v>
      </c>
      <c r="B171" s="1" t="str">
        <f>'recalc raw'!C28</f>
        <v>171r4  18-30</v>
      </c>
      <c r="C171" s="7">
        <f t="shared" si="11"/>
        <v>52.31484846790093</v>
      </c>
      <c r="D171" s="7">
        <f t="shared" si="12"/>
        <v>16.790895017736062</v>
      </c>
      <c r="E171" s="7">
        <f t="shared" si="13"/>
        <v>5.3256418844074895</v>
      </c>
      <c r="F171" s="7">
        <f t="shared" si="14"/>
        <v>8.156478801668763</v>
      </c>
      <c r="G171" s="7">
        <f t="shared" si="15"/>
        <v>0.10409967450879037</v>
      </c>
      <c r="H171" s="7">
        <f t="shared" si="16"/>
        <v>13.896533530253269</v>
      </c>
      <c r="I171" s="7">
        <f t="shared" si="17"/>
        <v>2.644901899978818</v>
      </c>
      <c r="J171" s="7">
        <f t="shared" si="18"/>
        <v>0.02564604755755756</v>
      </c>
      <c r="K171" s="7">
        <f t="shared" si="19"/>
        <v>0.03822424199317981</v>
      </c>
      <c r="L171" s="7">
        <f t="shared" si="20"/>
        <v>0.5212412916155453</v>
      </c>
      <c r="N171" s="35">
        <f t="shared" si="21"/>
        <v>99.78028661562722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48.13256488726631</v>
      </c>
      <c r="D172" s="114">
        <f t="shared" si="12"/>
        <v>13.304602058439723</v>
      </c>
      <c r="E172" s="114">
        <f t="shared" si="13"/>
        <v>12.474138670589797</v>
      </c>
      <c r="F172" s="114">
        <f t="shared" si="14"/>
        <v>7.257139690061982</v>
      </c>
      <c r="G172" s="114">
        <f t="shared" si="15"/>
        <v>0.17072559463787187</v>
      </c>
      <c r="H172" s="114">
        <f t="shared" si="16"/>
        <v>11.422971589029576</v>
      </c>
      <c r="I172" s="114">
        <f t="shared" si="17"/>
        <v>2.247945879898352</v>
      </c>
      <c r="J172" s="114">
        <f t="shared" si="18"/>
        <v>0.5274632759661202</v>
      </c>
      <c r="K172" s="114">
        <f t="shared" si="19"/>
        <v>0.039210579060502175</v>
      </c>
      <c r="L172" s="114">
        <f t="shared" si="20"/>
        <v>2.882672931213115</v>
      </c>
      <c r="N172" s="115">
        <f t="shared" si="21"/>
        <v>98.42022457710283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63.42896106390371</v>
      </c>
      <c r="D173" s="35">
        <f t="shared" si="12"/>
        <v>15.814730715853713</v>
      </c>
      <c r="E173" s="35">
        <f t="shared" si="13"/>
        <v>6.759227702040225</v>
      </c>
      <c r="F173" s="35">
        <f t="shared" si="14"/>
        <v>3.8074700000640394</v>
      </c>
      <c r="G173" s="35">
        <f t="shared" si="15"/>
        <v>0.10440464286835205</v>
      </c>
      <c r="H173" s="35">
        <f t="shared" si="16"/>
        <v>6.312134045788829</v>
      </c>
      <c r="I173" s="35">
        <f t="shared" si="17"/>
        <v>3.188506772787196</v>
      </c>
      <c r="J173" s="35">
        <f t="shared" si="18"/>
        <v>1.4262265869672501</v>
      </c>
      <c r="K173" s="35">
        <f t="shared" si="19"/>
        <v>0.03392246866845759</v>
      </c>
      <c r="L173" s="35">
        <f t="shared" si="20"/>
        <v>0.6955761915992005</v>
      </c>
      <c r="N173" s="7">
        <f t="shared" si="21"/>
        <v>101.5372377218725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0.37566772059637427</v>
      </c>
      <c r="D174" s="7">
        <f t="shared" si="12"/>
        <v>0.015921856755960927</v>
      </c>
      <c r="E174" s="7">
        <f t="shared" si="13"/>
        <v>0.06127149441225393</v>
      </c>
      <c r="F174" s="7">
        <f t="shared" si="14"/>
        <v>-0.05793404916928074</v>
      </c>
      <c r="G174" s="7">
        <f t="shared" si="15"/>
        <v>0.0003925979945220572</v>
      </c>
      <c r="H174" s="7">
        <f t="shared" si="16"/>
        <v>-0.02935099985642055</v>
      </c>
      <c r="I174" s="7">
        <f t="shared" si="17"/>
        <v>-0.001672793714402592</v>
      </c>
      <c r="J174" s="7">
        <f t="shared" si="18"/>
        <v>0.0011266462747976551</v>
      </c>
      <c r="K174" s="7">
        <f t="shared" si="19"/>
        <v>0.03186225527846377</v>
      </c>
      <c r="L174" s="7">
        <f t="shared" si="20"/>
        <v>0.00031973518841243103</v>
      </c>
      <c r="N174" s="35">
        <f t="shared" si="21"/>
        <v>0.3657422084822174</v>
      </c>
    </row>
    <row r="175" spans="1:14" s="113" customFormat="1" ht="11.25">
      <c r="A175" s="112">
        <f t="shared" si="23"/>
        <v>30</v>
      </c>
      <c r="B175" s="113" t="str">
        <f>'recalc raw'!C32</f>
        <v>DTS1-2</v>
      </c>
      <c r="C175" s="114">
        <f t="shared" si="11"/>
        <v>40.64225876252657</v>
      </c>
      <c r="D175" s="114">
        <f t="shared" si="12"/>
        <v>0.1849809790691267</v>
      </c>
      <c r="E175" s="114">
        <f t="shared" si="13"/>
        <v>8.499842553825191</v>
      </c>
      <c r="F175" s="114">
        <f t="shared" si="14"/>
        <v>49.696860049375154</v>
      </c>
      <c r="G175" s="114">
        <f t="shared" si="15"/>
        <v>0.11421328354214746</v>
      </c>
      <c r="H175" s="114">
        <f t="shared" si="16"/>
        <v>0.10119883573985458</v>
      </c>
      <c r="I175" s="114">
        <f t="shared" si="17"/>
        <v>0.002033411377652114</v>
      </c>
      <c r="J175" s="114">
        <f t="shared" si="18"/>
        <v>0.0048571273930759825</v>
      </c>
      <c r="K175" s="114">
        <f t="shared" si="19"/>
        <v>0.031124123112657873</v>
      </c>
      <c r="L175" s="114">
        <f t="shared" si="20"/>
        <v>0.0026902683691693535</v>
      </c>
      <c r="N175" s="114">
        <f>SUM(C175:J175,L175)</f>
        <v>99.24893527121793</v>
      </c>
    </row>
    <row r="176" spans="1:14" s="113" customFormat="1" ht="11.25">
      <c r="A176" s="112">
        <f t="shared" si="23"/>
        <v>31</v>
      </c>
      <c r="B176" s="113" t="str">
        <f>'recalc raw'!C33</f>
        <v>bhvo2-2  unignited</v>
      </c>
      <c r="C176" s="114">
        <f t="shared" si="11"/>
        <v>46.15538894672848</v>
      </c>
      <c r="D176" s="114">
        <f t="shared" si="12"/>
        <v>12.99852677590645</v>
      </c>
      <c r="E176" s="114">
        <f t="shared" si="13"/>
        <v>11.967885222934978</v>
      </c>
      <c r="F176" s="114">
        <f t="shared" si="14"/>
        <v>6.994368335091518</v>
      </c>
      <c r="G176" s="114">
        <f t="shared" si="15"/>
        <v>0.16048008511601491</v>
      </c>
      <c r="H176" s="114">
        <f t="shared" si="16"/>
        <v>11.194388605832172</v>
      </c>
      <c r="I176" s="114">
        <f t="shared" si="17"/>
        <v>2.1390088572876045</v>
      </c>
      <c r="J176" s="114">
        <f t="shared" si="18"/>
        <v>0.5085668692645146</v>
      </c>
      <c r="K176" s="114">
        <f t="shared" si="19"/>
        <v>0.030105973915055404</v>
      </c>
      <c r="L176" s="114">
        <f t="shared" si="20"/>
        <v>2.658456210237029</v>
      </c>
      <c r="N176" s="114">
        <f t="shared" si="21"/>
        <v>94.77706990839877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48.13256488726631</v>
      </c>
      <c r="D177" s="114">
        <f t="shared" si="12"/>
        <v>13.304602058439723</v>
      </c>
      <c r="E177" s="114">
        <f t="shared" si="13"/>
        <v>12.474138670589797</v>
      </c>
      <c r="F177" s="114">
        <f t="shared" si="14"/>
        <v>7.257139690061982</v>
      </c>
      <c r="G177" s="114">
        <f t="shared" si="15"/>
        <v>0.17072559463787187</v>
      </c>
      <c r="H177" s="114">
        <f t="shared" si="16"/>
        <v>11.422971589029576</v>
      </c>
      <c r="I177" s="114">
        <f t="shared" si="17"/>
        <v>2.2479458798983516</v>
      </c>
      <c r="J177" s="114">
        <f t="shared" si="18"/>
        <v>0.5274632759661203</v>
      </c>
      <c r="K177" s="114">
        <f t="shared" si="19"/>
        <v>0.039210579060502175</v>
      </c>
      <c r="L177" s="114">
        <f t="shared" si="20"/>
        <v>2.882672931213115</v>
      </c>
      <c r="N177" s="115">
        <f t="shared" si="21"/>
        <v>98.42022457710286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1124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48.13256488726631</v>
      </c>
      <c r="D3" s="7">
        <f>'blk, drift &amp; conc calc'!D146</f>
        <v>13.304602058439723</v>
      </c>
      <c r="E3" s="7">
        <f>'blk, drift &amp; conc calc'!E146</f>
        <v>12.474138670589797</v>
      </c>
      <c r="F3" s="7">
        <f>'blk, drift &amp; conc calc'!F146</f>
        <v>7.257139690061982</v>
      </c>
      <c r="G3" s="7">
        <f>'blk, drift &amp; conc calc'!G146</f>
        <v>0.17072559463787187</v>
      </c>
      <c r="H3" s="7">
        <f>'blk, drift &amp; conc calc'!H146</f>
        <v>11.422971589029576</v>
      </c>
      <c r="I3" s="7">
        <f>'blk, drift &amp; conc calc'!I146</f>
        <v>2.2479458798983516</v>
      </c>
      <c r="J3" s="7">
        <f>'blk, drift &amp; conc calc'!J146</f>
        <v>0.5274632759661202</v>
      </c>
      <c r="K3" s="7">
        <f>'blk, drift &amp; conc calc'!K162</f>
        <v>0.039210579060502175</v>
      </c>
      <c r="L3" s="7">
        <f>'blk, drift &amp; conc calc'!L146</f>
        <v>2.8826729312131145</v>
      </c>
      <c r="M3" s="7"/>
      <c r="N3" s="7">
        <f>SUM(C3:L3)</f>
        <v>98.45943515616334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2.1684631720609904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48.13256488726631</v>
      </c>
      <c r="D4" s="7">
        <f>'blk, drift &amp; conc calc'!D149</f>
        <v>13.30460205843972</v>
      </c>
      <c r="E4" s="7">
        <f>'blk, drift &amp; conc calc'!E149</f>
        <v>12.474138670589797</v>
      </c>
      <c r="F4" s="7">
        <f>'blk, drift &amp; conc calc'!F149</f>
        <v>7.257139690061982</v>
      </c>
      <c r="G4" s="7">
        <f>'blk, drift &amp; conc calc'!G149</f>
        <v>0.17072559463787187</v>
      </c>
      <c r="H4" s="7">
        <f>'blk, drift &amp; conc calc'!H149</f>
        <v>11.422971589029576</v>
      </c>
      <c r="I4" s="7">
        <f>'blk, drift &amp; conc calc'!I149</f>
        <v>2.2479458798983516</v>
      </c>
      <c r="J4" s="7">
        <f>'blk, drift &amp; conc calc'!J149</f>
        <v>0.5274632759661202</v>
      </c>
      <c r="K4" s="7">
        <f>'blk, drift &amp; conc calc'!K163</f>
        <v>0.033315832623063216</v>
      </c>
      <c r="L4" s="7">
        <f>'blk, drift &amp; conc calc'!L149</f>
        <v>2.8826729312131145</v>
      </c>
      <c r="M4" s="7"/>
      <c r="N4" s="7">
        <f aca="true" t="shared" si="0" ref="N4:N9">SUM(C4:L4)</f>
        <v>98.45354040972589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2.1684631720609904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48.13256488726631</v>
      </c>
      <c r="D5" s="7">
        <f>'blk, drift &amp; conc calc'!D152</f>
        <v>13.304602058439723</v>
      </c>
      <c r="E5" s="7">
        <f>'blk, drift &amp; conc calc'!E152</f>
        <v>12.474138670589797</v>
      </c>
      <c r="F5" s="7">
        <f>'blk, drift &amp; conc calc'!F152</f>
        <v>7.257139690061982</v>
      </c>
      <c r="G5" s="7">
        <f>'blk, drift &amp; conc calc'!G152</f>
        <v>0.17072559463787187</v>
      </c>
      <c r="H5" s="7">
        <f>'blk, drift &amp; conc calc'!H152</f>
        <v>11.422971589029576</v>
      </c>
      <c r="I5" s="7">
        <f>'blk, drift &amp; conc calc'!I152</f>
        <v>2.2479458798983516</v>
      </c>
      <c r="J5" s="7">
        <f>'blk, drift &amp; conc calc'!J152</f>
        <v>0.5274632759661203</v>
      </c>
      <c r="K5" s="7">
        <f>'blk, drift &amp; conc calc'!K164</f>
        <v>0.03366392700040067</v>
      </c>
      <c r="L5" s="7">
        <f>'blk, drift &amp; conc calc'!L152</f>
        <v>2.882672931213114</v>
      </c>
      <c r="M5" s="7"/>
      <c r="N5" s="7">
        <f t="shared" si="0"/>
        <v>98.45388850410325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2.1684631720609904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48.13256488726631</v>
      </c>
      <c r="D6" s="7">
        <f>'blk, drift &amp; conc calc'!D157</f>
        <v>13.304602058439723</v>
      </c>
      <c r="E6" s="7">
        <f>'blk, drift &amp; conc calc'!E157</f>
        <v>12.474138670589797</v>
      </c>
      <c r="F6" s="7">
        <f>'blk, drift &amp; conc calc'!F157</f>
        <v>7.257139690061982</v>
      </c>
      <c r="G6" s="7">
        <f>'blk, drift &amp; conc calc'!G157</f>
        <v>0.17072559463787187</v>
      </c>
      <c r="H6" s="7">
        <f>'blk, drift &amp; conc calc'!H157</f>
        <v>11.422971589029576</v>
      </c>
      <c r="I6" s="7">
        <f>'blk, drift &amp; conc calc'!I157</f>
        <v>2.2479458798983516</v>
      </c>
      <c r="J6" s="7">
        <f>'blk, drift &amp; conc calc'!J157</f>
        <v>0.5274632759661202</v>
      </c>
      <c r="K6" s="7">
        <f>'blk, drift &amp; conc calc'!K165</f>
        <v>0.03230762183445662</v>
      </c>
      <c r="L6" s="7">
        <f>'blk, drift &amp; conc calc'!L157</f>
        <v>2.882672931213115</v>
      </c>
      <c r="M6" s="7"/>
      <c r="N6" s="7">
        <f t="shared" si="0"/>
        <v>98.45253219893729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2.1684631720609904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48.13256488726631</v>
      </c>
      <c r="D7" s="7">
        <f>'blk, drift &amp; conc calc'!D162</f>
        <v>13.304602058439723</v>
      </c>
      <c r="E7" s="7">
        <f>'blk, drift &amp; conc calc'!E162</f>
        <v>12.474138670589795</v>
      </c>
      <c r="F7" s="7">
        <f>'blk, drift &amp; conc calc'!F162</f>
        <v>7.257139690061982</v>
      </c>
      <c r="G7" s="7">
        <f>'blk, drift &amp; conc calc'!G162</f>
        <v>0.17072559463787187</v>
      </c>
      <c r="H7" s="7">
        <f>'blk, drift &amp; conc calc'!H162</f>
        <v>11.422971589029576</v>
      </c>
      <c r="I7" s="7">
        <f>'blk, drift &amp; conc calc'!I162</f>
        <v>2.247945879898352</v>
      </c>
      <c r="J7" s="7">
        <f>'blk, drift &amp; conc calc'!J162</f>
        <v>0.5274632759661202</v>
      </c>
      <c r="K7" s="7">
        <f>'blk, drift &amp; conc calc'!K166</f>
        <v>0.04433063516174049</v>
      </c>
      <c r="L7" s="7">
        <f>'blk, drift &amp; conc calc'!L162</f>
        <v>2.8826729312131145</v>
      </c>
      <c r="M7" s="7"/>
      <c r="N7" s="7">
        <f t="shared" si="0"/>
        <v>98.46455521226457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2.1684631720609886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48.13256488726631</v>
      </c>
      <c r="D8" s="7">
        <f>'blk, drift &amp; conc calc'!D167</f>
        <v>13.304602058439723</v>
      </c>
      <c r="E8" s="7">
        <f>'blk, drift &amp; conc calc'!E167</f>
        <v>12.474138670589797</v>
      </c>
      <c r="F8" s="7">
        <f>'blk, drift &amp; conc calc'!F167</f>
        <v>7.257139690061982</v>
      </c>
      <c r="G8" s="7">
        <f>'blk, drift &amp; conc calc'!G167</f>
        <v>0.17072559463787187</v>
      </c>
      <c r="H8" s="7">
        <f>'blk, drift &amp; conc calc'!H167</f>
        <v>11.422971589029576</v>
      </c>
      <c r="I8" s="7">
        <f>'blk, drift &amp; conc calc'!I167</f>
        <v>2.2479458798983516</v>
      </c>
      <c r="J8" s="7">
        <f>'blk, drift &amp; conc calc'!J167</f>
        <v>0.5274632759661202</v>
      </c>
      <c r="K8" s="7">
        <f>'blk, drift &amp; conc calc'!K167</f>
        <v>0.039210579060502175</v>
      </c>
      <c r="L8" s="7">
        <f>'blk, drift &amp; conc calc'!L167</f>
        <v>2.8826729312131145</v>
      </c>
      <c r="M8" s="7"/>
      <c r="N8" s="7">
        <f t="shared" si="0"/>
        <v>98.45943515616334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2.1684631720609904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48.13256488726631</v>
      </c>
      <c r="D9" s="7">
        <f>'blk, drift &amp; conc calc'!D172</f>
        <v>13.304602058439723</v>
      </c>
      <c r="E9" s="7">
        <f>'blk, drift &amp; conc calc'!E172</f>
        <v>12.474138670589797</v>
      </c>
      <c r="F9" s="7">
        <f>'blk, drift &amp; conc calc'!F172</f>
        <v>7.257139690061982</v>
      </c>
      <c r="G9" s="7">
        <f>'blk, drift &amp; conc calc'!G172</f>
        <v>0.17072559463787187</v>
      </c>
      <c r="H9" s="7">
        <f>'blk, drift &amp; conc calc'!H172</f>
        <v>11.422971589029576</v>
      </c>
      <c r="I9" s="7">
        <f>'blk, drift &amp; conc calc'!I172</f>
        <v>2.247945879898352</v>
      </c>
      <c r="J9" s="7">
        <f>'blk, drift &amp; conc calc'!J172</f>
        <v>0.5274632759661202</v>
      </c>
      <c r="K9" s="7">
        <f>'blk, drift &amp; conc calc'!K168</f>
        <v>0.03802910514507517</v>
      </c>
      <c r="L9" s="7">
        <f>'blk, drift &amp; conc calc'!L172</f>
        <v>2.882672931213115</v>
      </c>
      <c r="M9" s="7"/>
      <c r="N9" s="7">
        <f t="shared" si="0"/>
        <v>98.45825368224791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2.1684631720609886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48.13256488726631</v>
      </c>
      <c r="D10" s="32">
        <f>'blk, drift &amp; conc calc'!D177</f>
        <v>13.304602058439723</v>
      </c>
      <c r="E10" s="32">
        <f>'blk, drift &amp; conc calc'!E177</f>
        <v>12.474138670589797</v>
      </c>
      <c r="F10" s="32">
        <f>'blk, drift &amp; conc calc'!F177</f>
        <v>7.257139690061982</v>
      </c>
      <c r="G10" s="32">
        <f>'blk, drift &amp; conc calc'!G177</f>
        <v>0.17072559463787187</v>
      </c>
      <c r="H10" s="32">
        <f>'blk, drift &amp; conc calc'!H177</f>
        <v>11.422971589029576</v>
      </c>
      <c r="I10" s="32">
        <f>'blk, drift &amp; conc calc'!I177</f>
        <v>2.2479458798983516</v>
      </c>
      <c r="J10" s="32">
        <f>'blk, drift &amp; conc calc'!J177</f>
        <v>0.5274632759661203</v>
      </c>
      <c r="K10" s="7">
        <f>'blk, drift &amp; conc calc'!K169</f>
        <v>0.038279573263792395</v>
      </c>
      <c r="L10" s="32">
        <f>'blk, drift &amp; conc calc'!L177</f>
        <v>2.882672931213115</v>
      </c>
      <c r="M10" s="40"/>
      <c r="N10" s="7">
        <f>SUM(C10:L10)</f>
        <v>98.45850415036665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2.1684631720609904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1125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2.4432989084272165</v>
      </c>
      <c r="D12" s="35">
        <f t="shared" si="1"/>
        <v>1.3173308409092979</v>
      </c>
      <c r="E12" s="35">
        <f t="shared" si="1"/>
        <v>-1.3574636580710173</v>
      </c>
      <c r="F12" s="35">
        <f t="shared" si="1"/>
        <v>0.9051036749855887</v>
      </c>
      <c r="G12" s="35">
        <f t="shared" si="1"/>
        <v>0.01955983350434143</v>
      </c>
      <c r="H12" s="35">
        <f t="shared" si="1"/>
        <v>0.9956563528832927</v>
      </c>
      <c r="I12" s="35">
        <f t="shared" si="1"/>
        <v>-0.4051817336790231</v>
      </c>
      <c r="J12" s="35">
        <f t="shared" si="1"/>
        <v>-0.5174482534323195</v>
      </c>
      <c r="K12" s="35">
        <f t="shared" si="1"/>
        <v>0.035789545108665125</v>
      </c>
      <c r="L12" s="35">
        <f t="shared" si="1"/>
        <v>-1.901200722900646</v>
      </c>
      <c r="M12" s="35"/>
      <c r="N12" s="35">
        <f>N11-N7</f>
        <v>1.535444787735429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-39.68153682793901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4.830958336761537</v>
      </c>
      <c r="D13" s="35">
        <f t="shared" si="3"/>
        <v>9.009279757862561</v>
      </c>
      <c r="E13" s="35">
        <f t="shared" si="3"/>
        <v>-12.211058221476675</v>
      </c>
      <c r="F13" s="35">
        <f t="shared" si="3"/>
        <v>11.088908214393992</v>
      </c>
      <c r="G13" s="35">
        <f t="shared" si="3"/>
        <v>10.279207238992063</v>
      </c>
      <c r="H13" s="35">
        <f t="shared" si="3"/>
        <v>8.017442486725548</v>
      </c>
      <c r="I13" s="35">
        <f t="shared" si="3"/>
        <v>-21.987715276005684</v>
      </c>
      <c r="J13" s="35">
        <f t="shared" si="3"/>
        <v>-5166.72081052171</v>
      </c>
      <c r="K13" s="35">
        <f t="shared" si="3"/>
        <v>44.669825988752656</v>
      </c>
      <c r="L13" s="35">
        <f t="shared" si="3"/>
        <v>-193.70907365472402</v>
      </c>
      <c r="M13" s="35"/>
      <c r="N13" s="35">
        <f>(N11-N7)/N11*100</f>
        <v>1.535444787735429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-94.81848704405976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47.13365250984504</v>
      </c>
      <c r="D15" s="32">
        <f>'blk, drift &amp; conc calc'!D148</f>
        <v>15.307153147120825</v>
      </c>
      <c r="E15" s="32">
        <f>'blk, drift &amp; conc calc'!E148</f>
        <v>11.431493899058111</v>
      </c>
      <c r="F15" s="32">
        <f>'blk, drift &amp; conc calc'!F148</f>
        <v>9.393397583078988</v>
      </c>
      <c r="G15" s="32">
        <f>'blk, drift &amp; conc calc'!G148</f>
        <v>0.1737923029376121</v>
      </c>
      <c r="H15" s="32">
        <f>'blk, drift &amp; conc calc'!H148</f>
        <v>13.070123633757243</v>
      </c>
      <c r="I15" s="32">
        <f>'blk, drift &amp; conc calc'!I148</f>
        <v>1.8255134677905713</v>
      </c>
      <c r="J15" s="32">
        <f>'blk, drift &amp; conc calc'!J148</f>
        <v>0.02316293111193173</v>
      </c>
      <c r="K15" s="32">
        <f>'blk, drift &amp; conc calc'!K148</f>
        <v>0.03424471670450158</v>
      </c>
      <c r="L15" s="32">
        <f>'blk, drift &amp; conc calc'!L148</f>
        <v>0.9061154987546088</v>
      </c>
      <c r="M15" s="7"/>
      <c r="N15" s="7">
        <f>SUM(C15:L15)</f>
        <v>99.29864969015944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16.180635721718925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47.51940461623369</v>
      </c>
      <c r="D16" s="32">
        <f>'blk, drift &amp; conc calc'!D163</f>
        <v>15.067734109425054</v>
      </c>
      <c r="E16" s="32">
        <f>'blk, drift &amp; conc calc'!E163</f>
        <v>11.384089519416017</v>
      </c>
      <c r="F16" s="32">
        <f>'blk, drift &amp; conc calc'!F163</f>
        <v>9.844996524065099</v>
      </c>
      <c r="G16" s="32">
        <f>'blk, drift &amp; conc calc'!G163</f>
        <v>0.17598834081976672</v>
      </c>
      <c r="H16" s="32">
        <f>'blk, drift &amp; conc calc'!H163</f>
        <v>13.288846802699487</v>
      </c>
      <c r="I16" s="32">
        <f>'blk, drift &amp; conc calc'!I163</f>
        <v>1.8113804923420762</v>
      </c>
      <c r="J16" s="32">
        <f>'blk, drift &amp; conc calc'!J163</f>
        <v>0.023288643506303407</v>
      </c>
      <c r="K16" s="40">
        <f>'blk, drift &amp; conc calc'!K163</f>
        <v>0.033315832623063216</v>
      </c>
      <c r="L16" s="32">
        <f>'blk, drift &amp; conc calc'!L163</f>
        <v>0.9855506643852728</v>
      </c>
      <c r="M16" s="7"/>
      <c r="N16" s="7">
        <f>SUM(C16:L16)</f>
        <v>100.13459554551584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42.01755997717075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1152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0.2688905267329815</v>
      </c>
      <c r="D18" s="35">
        <f aca="true" t="shared" si="5" ref="D18:L18">D17-AVERAGE(D15:D16)</f>
        <v>0.19472892993121782</v>
      </c>
      <c r="E18" s="35">
        <f t="shared" si="5"/>
        <v>-0.19369171519145212</v>
      </c>
      <c r="F18" s="35">
        <f t="shared" si="5"/>
        <v>0.007065773175073176</v>
      </c>
      <c r="G18" s="35">
        <f t="shared" si="5"/>
        <v>-0.0012206317054166693</v>
      </c>
      <c r="H18" s="35">
        <f t="shared" si="5"/>
        <v>0.019411234940363897</v>
      </c>
      <c r="I18" s="35">
        <f t="shared" si="5"/>
        <v>-0.012282202264287223</v>
      </c>
      <c r="J18" s="35">
        <f t="shared" si="5"/>
        <v>0.006546159577729183</v>
      </c>
      <c r="K18" s="35">
        <f t="shared" si="5"/>
        <v>-0.012939911842989663</v>
      </c>
      <c r="L18" s="35">
        <f t="shared" si="5"/>
        <v>0.006869218809155253</v>
      </c>
      <c r="M18" s="35"/>
      <c r="N18" s="35">
        <f>N17-AVERAGE(N15:N16)</f>
        <v>0.28337738216237085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-14.900902150555162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0.564950434044529</v>
      </c>
      <c r="D19" s="35">
        <f aca="true" t="shared" si="7" ref="D19:L19">(D17-AVERAGE(D15:D16))/D17*100</f>
        <v>1.265939055061232</v>
      </c>
      <c r="E19" s="35">
        <f t="shared" si="7"/>
        <v>-1.7272158737152092</v>
      </c>
      <c r="F19" s="35">
        <f t="shared" si="7"/>
        <v>0.0734009999751983</v>
      </c>
      <c r="G19" s="35">
        <f t="shared" si="7"/>
        <v>-0.7028467110172348</v>
      </c>
      <c r="H19" s="35">
        <f t="shared" si="7"/>
        <v>0.14706710526321115</v>
      </c>
      <c r="I19" s="35">
        <f t="shared" si="7"/>
        <v>-0.6800156007489924</v>
      </c>
      <c r="J19" s="35">
        <f t="shared" si="7"/>
        <v>21.987677200315296</v>
      </c>
      <c r="K19" s="35">
        <f t="shared" si="7"/>
        <v>-62.09062651289028</v>
      </c>
      <c r="L19" s="35">
        <f t="shared" si="7"/>
        <v>0.7210246901284774</v>
      </c>
      <c r="M19" s="35"/>
      <c r="N19" s="35">
        <f>(N17-AVERAGE(N15:N16))/N17*100</f>
        <v>0.28337738216237085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-33.865686705807185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42.67408633047521</v>
      </c>
      <c r="D21" s="7">
        <f>'blk, drift &amp; conc calc'!D150</f>
        <v>0.6751948214610115</v>
      </c>
      <c r="E21" s="7">
        <f>'blk, drift &amp; conc calc'!E150</f>
        <v>8.405879143901355</v>
      </c>
      <c r="F21" s="7">
        <f>'blk, drift &amp; conc calc'!F150</f>
        <v>45.60846636383259</v>
      </c>
      <c r="G21" s="7">
        <f>'blk, drift &amp; conc calc'!G150</f>
        <v>0.12204239780664228</v>
      </c>
      <c r="H21" s="7">
        <f>'blk, drift &amp; conc calc'!H150</f>
        <v>0.5752173258564858</v>
      </c>
      <c r="I21" s="7">
        <f>'blk, drift &amp; conc calc'!I150</f>
        <v>0.018555189926995782</v>
      </c>
      <c r="J21" s="7">
        <f>'blk, drift &amp; conc calc'!J150</f>
        <v>0.01017895171139993</v>
      </c>
      <c r="K21" s="7">
        <f>'blk, drift &amp; conc calc'!K150</f>
        <v>0.033522467234804204</v>
      </c>
      <c r="L21" s="7">
        <f>'blk, drift &amp; conc calc'!L150</f>
        <v>0.0035217614950525888</v>
      </c>
      <c r="M21" s="7"/>
      <c r="N21" s="7">
        <f>SUM(C21:L21)</f>
        <v>98.12666475370155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18.35899149058986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43.0707411371164</v>
      </c>
      <c r="D22" s="7">
        <f>'blk, drift &amp; conc calc'!D169</f>
        <v>0.6703340650738439</v>
      </c>
      <c r="E22" s="7">
        <f>'blk, drift &amp; conc calc'!E169</f>
        <v>8.308046036583336</v>
      </c>
      <c r="F22" s="7">
        <f>'blk, drift &amp; conc calc'!F169</f>
        <v>46.59883485778085</v>
      </c>
      <c r="G22" s="7">
        <f>'blk, drift &amp; conc calc'!G169</f>
        <v>0.12207178049698149</v>
      </c>
      <c r="H22" s="7">
        <f>'blk, drift &amp; conc calc'!H169</f>
        <v>0.58321098117916</v>
      </c>
      <c r="I22" s="7">
        <f>'blk, drift &amp; conc calc'!I169</f>
        <v>0.01938119272766883</v>
      </c>
      <c r="J22" s="7">
        <f>'blk, drift &amp; conc calc'!J169</f>
        <v>0.004739847140941878</v>
      </c>
      <c r="K22" s="7">
        <f>'blk, drift &amp; conc calc'!K169</f>
        <v>0.038279573263792395</v>
      </c>
      <c r="L22" s="7">
        <f>'blk, drift &amp; conc calc'!L169</f>
        <v>0.0031190022478083924</v>
      </c>
      <c r="M22" s="7"/>
      <c r="N22" s="7">
        <f>SUM(C22:L22)</f>
        <v>99.41875847361078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25.418787185628048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1179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0.947962017137371</v>
      </c>
      <c r="D24" s="35">
        <f t="shared" si="9"/>
        <v>0.009667080933041916</v>
      </c>
      <c r="E24" s="35">
        <f t="shared" si="9"/>
        <v>0.29750992120906083</v>
      </c>
      <c r="F24" s="35">
        <f t="shared" si="9"/>
        <v>0.012176630618945694</v>
      </c>
      <c r="G24" s="35">
        <f t="shared" si="9"/>
        <v>0.003055356951607552</v>
      </c>
      <c r="H24" s="35">
        <f t="shared" si="9"/>
        <v>-0.010521216684098222</v>
      </c>
      <c r="I24" s="35">
        <f t="shared" si="9"/>
        <v>0.002745538988137182</v>
      </c>
      <c r="J24" s="35">
        <f t="shared" si="9"/>
        <v>-0.004357437952532406</v>
      </c>
      <c r="K24" s="35">
        <f t="shared" si="9"/>
        <v>-0.0338330459335393</v>
      </c>
      <c r="L24" s="35">
        <f t="shared" si="9"/>
        <v>0.0028835410758465056</v>
      </c>
      <c r="M24" s="35"/>
      <c r="N24" s="35">
        <f>N23-AVERAGE(N21:N22)</f>
        <v>1.2272883863438437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14.648889338108953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2.163290480495671</v>
      </c>
      <c r="D25" s="35">
        <f t="shared" si="11"/>
        <v>1.4165642398140645</v>
      </c>
      <c r="E25" s="35">
        <f t="shared" si="11"/>
        <v>3.437643609306081</v>
      </c>
      <c r="F25" s="35">
        <f t="shared" si="11"/>
        <v>0.02640445015807387</v>
      </c>
      <c r="G25" s="35">
        <f t="shared" si="11"/>
        <v>2.4420887343869513</v>
      </c>
      <c r="H25" s="35">
        <f t="shared" si="11"/>
        <v>-1.850069871216711</v>
      </c>
      <c r="I25" s="35">
        <f t="shared" si="11"/>
        <v>12.644252959986249</v>
      </c>
      <c r="J25" s="35">
        <f t="shared" si="11"/>
        <v>-140.47363223442215</v>
      </c>
      <c r="K25" s="35">
        <f t="shared" si="11"/>
        <v>-1636.0476856851928</v>
      </c>
      <c r="L25" s="35">
        <f t="shared" si="11"/>
        <v>46.47931801139051</v>
      </c>
      <c r="M25" s="35"/>
      <c r="N25" s="35">
        <f>(N23-AVERAGE(N21:N22))/N23*100</f>
        <v>1.2272883863438437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202.33272566448827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62.86905206334918</v>
      </c>
      <c r="D27" s="32">
        <f>'blk, drift &amp; conc calc'!D156</f>
        <v>15.694593556742891</v>
      </c>
      <c r="E27" s="32">
        <f>'blk, drift &amp; conc calc'!E156</f>
        <v>6.5478161370055705</v>
      </c>
      <c r="F27" s="32">
        <f>'blk, drift &amp; conc calc'!F156</f>
        <v>3.77340816985993</v>
      </c>
      <c r="G27" s="32">
        <f>'blk, drift &amp; conc calc'!G156</f>
        <v>0.10661487170041888</v>
      </c>
      <c r="H27" s="32">
        <f>'blk, drift &amp; conc calc'!H156</f>
        <v>6.248339852627804</v>
      </c>
      <c r="I27" s="32">
        <f>'blk, drift &amp; conc calc'!I156</f>
        <v>3.183450297111766</v>
      </c>
      <c r="J27" s="32">
        <f>'blk, drift &amp; conc calc'!J156</f>
        <v>1.397403008247007</v>
      </c>
      <c r="K27" s="32">
        <f>'blk, drift &amp; conc calc'!K156</f>
        <v>0.03592079368172795</v>
      </c>
      <c r="L27" s="32">
        <f>'blk, drift &amp; conc calc'!L156</f>
        <v>0.7228654299902809</v>
      </c>
      <c r="M27" s="7"/>
      <c r="N27" s="7">
        <f>SUM(C27:L27)</f>
        <v>100.57946418031658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15.399899835779514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63.42896106390371</v>
      </c>
      <c r="D28" s="32">
        <f>'blk, drift &amp; conc calc'!D173</f>
        <v>15.814730715853713</v>
      </c>
      <c r="E28" s="32">
        <f>'blk, drift &amp; conc calc'!E173</f>
        <v>6.759227702040225</v>
      </c>
      <c r="F28" s="32">
        <f>'blk, drift &amp; conc calc'!F173</f>
        <v>3.8074700000640394</v>
      </c>
      <c r="G28" s="32">
        <f>'blk, drift &amp; conc calc'!G173</f>
        <v>0.10440464286835205</v>
      </c>
      <c r="H28" s="32">
        <f>'blk, drift &amp; conc calc'!H173</f>
        <v>6.312134045788829</v>
      </c>
      <c r="I28" s="32">
        <f>'blk, drift &amp; conc calc'!I173</f>
        <v>3.188506772787196</v>
      </c>
      <c r="J28" s="32">
        <f>'blk, drift &amp; conc calc'!J173</f>
        <v>1.4262265869672501</v>
      </c>
      <c r="K28" s="32">
        <f>'blk, drift &amp; conc calc'!K173</f>
        <v>0.03392246866845759</v>
      </c>
      <c r="L28" s="32">
        <f>'blk, drift &amp; conc calc'!L173</f>
        <v>0.6955761915992005</v>
      </c>
      <c r="M28" s="7"/>
      <c r="N28" s="7">
        <f>SUM(C28:L28)</f>
        <v>101.57116019054097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39.38628218619054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1131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-0.8229130794907036</v>
      </c>
      <c r="D30" s="35">
        <f aca="true" t="shared" si="13" ref="D30:L30">D29-AVERAGE(D27:D28)</f>
        <v>-0.18064552134483947</v>
      </c>
      <c r="E30" s="35">
        <f t="shared" si="13"/>
        <v>-0.047576568707162536</v>
      </c>
      <c r="F30" s="35">
        <f t="shared" si="13"/>
        <v>-0.06708806904766096</v>
      </c>
      <c r="G30" s="35">
        <f t="shared" si="13"/>
        <v>-0.0014160729685011725</v>
      </c>
      <c r="H30" s="35">
        <f t="shared" si="13"/>
        <v>-0.03461589025525669</v>
      </c>
      <c r="I30" s="35">
        <f t="shared" si="13"/>
        <v>0.006895051278124953</v>
      </c>
      <c r="J30" s="35">
        <f t="shared" si="13"/>
        <v>-0.000544654478312312</v>
      </c>
      <c r="K30" s="35">
        <f t="shared" si="13"/>
        <v>0.08118286286954743</v>
      </c>
      <c r="L30" s="35">
        <f t="shared" si="13"/>
        <v>-0.008590243283980947</v>
      </c>
      <c r="M30" s="35"/>
      <c r="N30" s="35">
        <f>N29-AVERAGE(N27:N28)</f>
        <v>-1.0753121854287713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5.393091010985028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-1.320334764283221</v>
      </c>
      <c r="D31" s="35">
        <f t="shared" si="15"/>
        <v>-1.1599160692521147</v>
      </c>
      <c r="E31" s="35">
        <f t="shared" si="15"/>
        <v>-0.7202083302322133</v>
      </c>
      <c r="F31" s="35">
        <f t="shared" si="15"/>
        <v>-1.8018196178902701</v>
      </c>
      <c r="G31" s="35">
        <f t="shared" si="15"/>
        <v>-1.3603831757976168</v>
      </c>
      <c r="H31" s="35">
        <f t="shared" si="15"/>
        <v>-0.5542425633658166</v>
      </c>
      <c r="I31" s="35">
        <f t="shared" si="15"/>
        <v>0.21595127686440874</v>
      </c>
      <c r="J31" s="35">
        <f t="shared" si="15"/>
        <v>-0.0385932120058036</v>
      </c>
      <c r="K31" s="35">
        <f t="shared" si="15"/>
        <v>69.92223990772828</v>
      </c>
      <c r="L31" s="35">
        <f t="shared" si="15"/>
        <v>-1.2260731521464805</v>
      </c>
      <c r="M31" s="35"/>
      <c r="N31" s="35">
        <f>(N29-AVERAGE(N27:N28))/N29*100</f>
        <v>-1.0753121854287713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24.514050049931946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41.642157547551534</v>
      </c>
      <c r="D33" s="7">
        <f>'blk, drift &amp; conc calc'!D158</f>
        <v>0.1903756127119946</v>
      </c>
      <c r="E33" s="7">
        <f>'blk, drift &amp; conc calc'!E158</f>
        <v>8.573775935439242</v>
      </c>
      <c r="F33" s="7">
        <f>'blk, drift &amp; conc calc'!F158</f>
        <v>50.77820807188872</v>
      </c>
      <c r="G33" s="7">
        <f>'blk, drift &amp; conc calc'!G158</f>
        <v>0.11812657053330607</v>
      </c>
      <c r="H33" s="7">
        <f>'blk, drift &amp; conc calc'!H158</f>
        <v>0.09518503624391306</v>
      </c>
      <c r="I33" s="7">
        <f>'blk, drift &amp; conc calc'!I158</f>
        <v>0.001208304743467001</v>
      </c>
      <c r="J33" s="7">
        <f>'blk, drift &amp; conc calc'!J158</f>
        <v>0.006343700879511759</v>
      </c>
      <c r="K33" s="7">
        <f>'blk, drift &amp; conc calc'!K158</f>
        <v>0.042025508392305184</v>
      </c>
      <c r="L33" s="7">
        <f>'blk, drift &amp; conc calc'!L158</f>
        <v>0.004293811264169389</v>
      </c>
      <c r="N33" s="7">
        <f>SUM(C33:L33)</f>
        <v>101.45170009964818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16.471100371367243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DTS1-2</v>
      </c>
      <c r="C34" s="7">
        <f>'blk, drift &amp; conc calc'!C175</f>
        <v>40.64225876252657</v>
      </c>
      <c r="D34" s="7">
        <f>'blk, drift &amp; conc calc'!D175</f>
        <v>0.1849809790691267</v>
      </c>
      <c r="E34" s="7">
        <f>'blk, drift &amp; conc calc'!E175</f>
        <v>8.499842553825191</v>
      </c>
      <c r="F34" s="7">
        <f>'blk, drift &amp; conc calc'!F175</f>
        <v>49.696860049375154</v>
      </c>
      <c r="G34" s="7">
        <f>'blk, drift &amp; conc calc'!G175</f>
        <v>0.11421328354214746</v>
      </c>
      <c r="H34" s="7">
        <f>'blk, drift &amp; conc calc'!H175</f>
        <v>0.10119883573985458</v>
      </c>
      <c r="I34" s="7">
        <f>'blk, drift &amp; conc calc'!I175</f>
        <v>0.002033411377652114</v>
      </c>
      <c r="J34" s="7">
        <f>'blk, drift &amp; conc calc'!J175</f>
        <v>0.0048571273930759825</v>
      </c>
      <c r="K34" s="7">
        <f>'blk, drift &amp; conc calc'!K175</f>
        <v>0.031124123112657873</v>
      </c>
      <c r="L34" s="7">
        <f>'blk, drift &amp; conc calc'!L175</f>
        <v>0.0026902683691693535</v>
      </c>
      <c r="N34" s="7">
        <f>SUM(C34:L34)</f>
        <v>99.28005939433059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-23.37741182595603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1231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-0.9009313787995907</v>
      </c>
      <c r="D36" s="35">
        <f t="shared" si="17"/>
        <v>0.0011817486357626472</v>
      </c>
      <c r="E36" s="35">
        <f t="shared" si="17"/>
        <v>0.17737088823724534</v>
      </c>
      <c r="F36" s="35">
        <f t="shared" si="17"/>
        <v>-0.7817367601240761</v>
      </c>
      <c r="G36" s="35">
        <f t="shared" si="17"/>
        <v>0.0028570261073826986</v>
      </c>
      <c r="H36" s="35">
        <f t="shared" si="17"/>
        <v>0.07620839233039606</v>
      </c>
      <c r="I36" s="35">
        <f t="shared" si="17"/>
        <v>0.008873661643257064</v>
      </c>
      <c r="J36" s="35">
        <f t="shared" si="17"/>
        <v>0.003738265507212306</v>
      </c>
      <c r="K36" s="35">
        <f t="shared" si="17"/>
        <v>-0.04000911511496037</v>
      </c>
      <c r="L36" s="35">
        <f t="shared" si="17"/>
        <v>0.0007471719291926434</v>
      </c>
      <c r="M36" s="35"/>
      <c r="N36" s="35">
        <f>N35-N33</f>
        <v>-1.4517000996481784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-12.971100371367243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-2.2113506723334577</v>
      </c>
      <c r="D37" s="35">
        <f t="shared" si="19"/>
        <v>0.6169163259757353</v>
      </c>
      <c r="E37" s="35">
        <f t="shared" si="19"/>
        <v>2.0268302179248456</v>
      </c>
      <c r="F37" s="35">
        <f t="shared" si="19"/>
        <v>-1.56358386824817</v>
      </c>
      <c r="G37" s="35">
        <f t="shared" si="19"/>
        <v>2.361498737608065</v>
      </c>
      <c r="H37" s="35">
        <f t="shared" si="19"/>
        <v>44.46401064749997</v>
      </c>
      <c r="I37" s="35">
        <f t="shared" si="19"/>
        <v>88.01518774097384</v>
      </c>
      <c r="J37" s="35">
        <f t="shared" si="19"/>
        <v>37.0787340863867</v>
      </c>
      <c r="K37" s="35">
        <f t="shared" si="19"/>
        <v>-1984.192050453787</v>
      </c>
      <c r="L37" s="35">
        <f t="shared" si="19"/>
        <v>14.821948428166145</v>
      </c>
      <c r="M37" s="35"/>
      <c r="N37" s="35">
        <f>(N35-N33)/N35*100</f>
        <v>-1.4517000996481784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-370.6028677533498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bhvo2-1  unignited</v>
      </c>
      <c r="C39" s="7">
        <f>'blk, drift &amp; conc calc'!C166</f>
        <v>46.82573332669559</v>
      </c>
      <c r="D39" s="7">
        <f>'blk, drift &amp; conc calc'!D166</f>
        <v>13.156466440123067</v>
      </c>
      <c r="E39" s="7">
        <f>'blk, drift &amp; conc calc'!E166</f>
        <v>11.934749581540949</v>
      </c>
      <c r="F39" s="7">
        <f>'blk, drift &amp; conc calc'!F166</f>
        <v>7.110006332725389</v>
      </c>
      <c r="G39" s="7">
        <f>'blk, drift &amp; conc calc'!G166</f>
        <v>0.1704682477075964</v>
      </c>
      <c r="H39" s="7">
        <f>'blk, drift &amp; conc calc'!H166</f>
        <v>11.249424822245082</v>
      </c>
      <c r="I39" s="7">
        <f>'blk, drift &amp; conc calc'!I166</f>
        <v>2.160504758354357</v>
      </c>
      <c r="J39" s="7">
        <f>'blk, drift &amp; conc calc'!J166</f>
        <v>0.5049727532339556</v>
      </c>
      <c r="K39" s="7">
        <f>'blk, drift &amp; conc calc'!K166</f>
        <v>0.04433063516174049</v>
      </c>
      <c r="L39" s="7">
        <f>'blk, drift &amp; conc calc'!L166</f>
        <v>2.8532859869274563</v>
      </c>
      <c r="M39" s="7"/>
      <c r="N39" s="7">
        <f>SUM(C39:L39)</f>
        <v>96.00994288471522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-12.657412758734875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bhvo2-2  unignited</v>
      </c>
      <c r="C40" s="7">
        <f>'blk, drift &amp; conc calc'!C176</f>
        <v>46.15538894672848</v>
      </c>
      <c r="D40" s="7">
        <f>'blk, drift &amp; conc calc'!D176</f>
        <v>12.99852677590645</v>
      </c>
      <c r="E40" s="7">
        <f>'blk, drift &amp; conc calc'!E176</f>
        <v>11.967885222934978</v>
      </c>
      <c r="F40" s="7">
        <f>'blk, drift &amp; conc calc'!F176</f>
        <v>6.994368335091518</v>
      </c>
      <c r="G40" s="7">
        <f>'blk, drift &amp; conc calc'!G176</f>
        <v>0.16048008511601491</v>
      </c>
      <c r="H40" s="7">
        <f>'blk, drift &amp; conc calc'!H176</f>
        <v>11.194388605832172</v>
      </c>
      <c r="I40" s="7">
        <f>'blk, drift &amp; conc calc'!I176</f>
        <v>2.1390088572876045</v>
      </c>
      <c r="J40" s="7">
        <f>'blk, drift &amp; conc calc'!J176</f>
        <v>0.5085668692645146</v>
      </c>
      <c r="K40" s="7">
        <f>'blk, drift &amp; conc calc'!K176</f>
        <v>0.030105973915055404</v>
      </c>
      <c r="L40" s="7">
        <f>'blk, drift &amp; conc calc'!L176</f>
        <v>2.658456210237029</v>
      </c>
      <c r="M40" s="7"/>
      <c r="N40" s="7">
        <f>SUM(C40:L40)</f>
        <v>94.80717588231383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32.341802846648406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1211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-2.830561136712035</v>
      </c>
      <c r="D42" s="35">
        <f t="shared" si="21"/>
        <v>4.41250339198524</v>
      </c>
      <c r="E42" s="35">
        <f t="shared" si="21"/>
        <v>3.108682597762037</v>
      </c>
      <c r="F42" s="35">
        <f t="shared" si="21"/>
        <v>0.7978126660915468</v>
      </c>
      <c r="G42" s="35">
        <f t="shared" si="21"/>
        <v>0.02352583358819435</v>
      </c>
      <c r="H42" s="35">
        <f t="shared" si="21"/>
        <v>0.6780932859613724</v>
      </c>
      <c r="I42" s="35">
        <f t="shared" si="21"/>
        <v>-0.9497568078209808</v>
      </c>
      <c r="J42" s="35">
        <f t="shared" si="21"/>
        <v>-0.26676981124923516</v>
      </c>
      <c r="K42" s="35">
        <f t="shared" si="21"/>
        <v>0.018781695461602056</v>
      </c>
      <c r="L42" s="35">
        <f t="shared" si="21"/>
        <v>-1.1558710985822427</v>
      </c>
      <c r="M42" s="35"/>
      <c r="N42" s="35">
        <f>N41-N39</f>
        <v>3.9900571152847846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54.50741275873487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-6.4831908765736035</v>
      </c>
      <c r="D43" s="35">
        <f t="shared" si="23"/>
        <v>25.228721509349572</v>
      </c>
      <c r="E43" s="35">
        <f t="shared" si="23"/>
        <v>20.64198272086346</v>
      </c>
      <c r="F43" s="35">
        <f t="shared" si="23"/>
        <v>10.163218676325437</v>
      </c>
      <c r="G43" s="35">
        <f t="shared" si="23"/>
        <v>12.44753099904463</v>
      </c>
      <c r="H43" s="35">
        <f t="shared" si="23"/>
        <v>5.698262907238424</v>
      </c>
      <c r="I43" s="35">
        <f t="shared" si="23"/>
        <v>-79.14640065174841</v>
      </c>
      <c r="J43" s="35">
        <f t="shared" si="23"/>
        <v>-111.15408802051465</v>
      </c>
      <c r="K43" s="35">
        <f t="shared" si="23"/>
        <v>33.538741895717955</v>
      </c>
      <c r="L43" s="35">
        <f t="shared" si="23"/>
        <v>-72.24194366139017</v>
      </c>
      <c r="M43" s="35"/>
      <c r="N43" s="35">
        <f>(N41-N39)/N41*100</f>
        <v>3.990057115284785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130.24471387989217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169r1  50-60</v>
      </c>
      <c r="C45" s="32">
        <f>'blk, drift &amp; conc calc'!C153</f>
        <v>51.65176590741666</v>
      </c>
      <c r="D45" s="32">
        <f>'blk, drift &amp; conc calc'!D153</f>
        <v>15.337439797152705</v>
      </c>
      <c r="E45" s="32">
        <f>'blk, drift &amp; conc calc'!E153</f>
        <v>7.387923076696313</v>
      </c>
      <c r="F45" s="32">
        <f>'blk, drift &amp; conc calc'!F153</f>
        <v>9.858196792194404</v>
      </c>
      <c r="G45" s="32">
        <f>'blk, drift &amp; conc calc'!G153</f>
        <v>0.15512839835101147</v>
      </c>
      <c r="H45" s="32">
        <f>'blk, drift &amp; conc calc'!H153</f>
        <v>11.898466335964056</v>
      </c>
      <c r="I45" s="32">
        <f>'blk, drift &amp; conc calc'!I153</f>
        <v>2.326874887155303</v>
      </c>
      <c r="J45" s="32">
        <f>'blk, drift &amp; conc calc'!J153</f>
        <v>0.024860063004112504</v>
      </c>
      <c r="K45" s="7">
        <f>'blk, drift &amp; conc calc'!K153</f>
        <v>0.03442960619347222</v>
      </c>
      <c r="L45" s="32">
        <f>'blk, drift &amp; conc calc'!L153</f>
        <v>0.4599393770252699</v>
      </c>
      <c r="M45" s="107"/>
      <c r="N45" s="7">
        <f>SUM(C45:L45)</f>
        <v>99.1350242411533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9.151436032452274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174r4  42-51</v>
      </c>
      <c r="C46" s="7">
        <f>'blk, drift &amp; conc calc'!C161</f>
        <v>46.58120838435659</v>
      </c>
      <c r="D46" s="7">
        <f>'blk, drift &amp; conc calc'!D161</f>
        <v>21.90593490548241</v>
      </c>
      <c r="E46" s="7">
        <f>'blk, drift &amp; conc calc'!E161</f>
        <v>6.6999522511141105</v>
      </c>
      <c r="F46" s="7">
        <f>'blk, drift &amp; conc calc'!F161</f>
        <v>11.856187785759918</v>
      </c>
      <c r="G46" s="7">
        <f>'blk, drift &amp; conc calc'!G161</f>
        <v>0.08828175442912639</v>
      </c>
      <c r="H46" s="7">
        <f>'blk, drift &amp; conc calc'!H161</f>
        <v>10.528709241655193</v>
      </c>
      <c r="I46" s="7">
        <f>'blk, drift &amp; conc calc'!I161</f>
        <v>2.277787244358131</v>
      </c>
      <c r="J46" s="7">
        <f>'blk, drift &amp; conc calc'!J161</f>
        <v>0.01548428268879124</v>
      </c>
      <c r="K46" s="7">
        <f>'blk, drift &amp; conc calc'!K161</f>
        <v>0.0327741412286387</v>
      </c>
      <c r="L46" s="7">
        <f>'blk, drift &amp; conc calc'!L161</f>
        <v>0.0836319476347129</v>
      </c>
      <c r="M46" s="107"/>
      <c r="N46" s="35">
        <f>SUM(C46:L46)</f>
        <v>100.06995193870763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-5.070557523060067</v>
      </c>
      <c r="D47" s="7">
        <f aca="true" t="shared" si="25" ref="D47:L47">D46-D45</f>
        <v>6.5684951083297065</v>
      </c>
      <c r="E47" s="7">
        <f t="shared" si="25"/>
        <v>-0.6879708255822026</v>
      </c>
      <c r="F47" s="7">
        <f t="shared" si="25"/>
        <v>1.997990993565514</v>
      </c>
      <c r="G47" s="7">
        <f t="shared" si="25"/>
        <v>-0.06684664392188508</v>
      </c>
      <c r="H47" s="7">
        <f t="shared" si="25"/>
        <v>-1.3697570943088628</v>
      </c>
      <c r="I47" s="7">
        <f t="shared" si="25"/>
        <v>-0.04908764279717204</v>
      </c>
      <c r="J47" s="7">
        <f t="shared" si="25"/>
        <v>-0.009375780315321264</v>
      </c>
      <c r="K47" s="7">
        <f t="shared" si="25"/>
        <v>-0.001655464964833521</v>
      </c>
      <c r="L47" s="7">
        <f t="shared" si="25"/>
        <v>-0.37630742939055695</v>
      </c>
      <c r="M47" s="107"/>
      <c r="N47" s="35">
        <f>N46-N45</f>
        <v>0.934927697554329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34.848563967547726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-10.885414309610132</v>
      </c>
      <c r="D48" s="7">
        <f t="shared" si="27"/>
        <v>29.98500240537922</v>
      </c>
      <c r="E48" s="7">
        <f t="shared" si="27"/>
        <v>-10.26829445639411</v>
      </c>
      <c r="F48" s="7">
        <f t="shared" si="27"/>
        <v>16.85188384048063</v>
      </c>
      <c r="G48" s="7">
        <f t="shared" si="27"/>
        <v>-75.71965957648739</v>
      </c>
      <c r="H48" s="7">
        <f t="shared" si="27"/>
        <v>-13.009734269131803</v>
      </c>
      <c r="I48" s="7">
        <f t="shared" si="27"/>
        <v>-2.1550582882030622</v>
      </c>
      <c r="J48" s="7">
        <f t="shared" si="27"/>
        <v>-60.55030448461266</v>
      </c>
      <c r="K48" s="7">
        <f t="shared" si="27"/>
        <v>-5.051131479798905</v>
      </c>
      <c r="L48" s="7">
        <f t="shared" si="27"/>
        <v>-449.956553725366</v>
      </c>
      <c r="M48" s="107"/>
      <c r="N48" s="35">
        <f>(N46-N45)/N46*100</f>
        <v>0.9342741546702927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79.20128174442665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174r1  52-60</v>
      </c>
      <c r="C50" s="7">
        <f>'blk, drift &amp; conc calc'!C160</f>
        <v>51.1318241231883</v>
      </c>
      <c r="D50" s="7">
        <f>'blk, drift &amp; conc calc'!D160</f>
        <v>15.66854487599717</v>
      </c>
      <c r="E50" s="7">
        <f>'blk, drift &amp; conc calc'!E160</f>
        <v>6.612345766399726</v>
      </c>
      <c r="F50" s="7">
        <f>'blk, drift &amp; conc calc'!F160</f>
        <v>9.878019030106147</v>
      </c>
      <c r="G50" s="7">
        <f>'blk, drift &amp; conc calc'!G160</f>
        <v>0.14143335033600393</v>
      </c>
      <c r="H50" s="7">
        <f>'blk, drift &amp; conc calc'!H160</f>
        <v>12.350510625146947</v>
      </c>
      <c r="I50" s="7">
        <f>'blk, drift &amp; conc calc'!I160</f>
        <v>2.291488567602472</v>
      </c>
      <c r="J50" s="7">
        <f>'blk, drift &amp; conc calc'!J160</f>
        <v>0.019381848831786935</v>
      </c>
      <c r="K50" s="7">
        <f>'[1]Compar'!K50</f>
        <v>0.020084904120448346</v>
      </c>
      <c r="L50" s="7">
        <f>'blk, drift &amp; conc calc'!L160</f>
        <v>0.3603570813538599</v>
      </c>
      <c r="M50" s="107"/>
      <c r="N50" s="7">
        <f>SUM(C50:L50)</f>
        <v>98.47399017308287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20.02433773109842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171r4  18-30</v>
      </c>
      <c r="C51" s="7">
        <f>'blk, drift &amp; conc calc'!C171</f>
        <v>52.31484846790093</v>
      </c>
      <c r="D51" s="7">
        <f>'blk, drift &amp; conc calc'!D171</f>
        <v>16.790895017736062</v>
      </c>
      <c r="E51" s="7">
        <f>'blk, drift &amp; conc calc'!E171</f>
        <v>5.3256418844074895</v>
      </c>
      <c r="F51" s="7">
        <f>'blk, drift &amp; conc calc'!F171</f>
        <v>8.156478801668763</v>
      </c>
      <c r="G51" s="7">
        <f>'blk, drift &amp; conc calc'!G171</f>
        <v>0.10409967450879037</v>
      </c>
      <c r="H51" s="7">
        <f>'blk, drift &amp; conc calc'!H171</f>
        <v>13.896533530253269</v>
      </c>
      <c r="I51" s="7">
        <f>'blk, drift &amp; conc calc'!I171</f>
        <v>2.644901899978818</v>
      </c>
      <c r="J51" s="7">
        <f>'blk, drift &amp; conc calc'!J171</f>
        <v>0.02564604755755756</v>
      </c>
      <c r="K51" s="7">
        <f>'[1]Compar'!K51</f>
        <v>0.05458348547527615</v>
      </c>
      <c r="L51" s="7">
        <f>'blk, drift &amp; conc calc'!L171</f>
        <v>0.5212412916155453</v>
      </c>
      <c r="M51" s="107"/>
      <c r="N51" s="7">
        <f>SUM(C51:L51)</f>
        <v>99.8348701011025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8.587798584119124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1230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-2.386756595759053</v>
      </c>
      <c r="D53" s="107">
        <f t="shared" si="29"/>
        <v>-8.295481204908073</v>
      </c>
      <c r="E53" s="107">
        <f t="shared" si="29"/>
        <v>2.7481702203433542</v>
      </c>
      <c r="F53" s="107">
        <f t="shared" si="29"/>
        <v>15.695715701696537</v>
      </c>
      <c r="G53" s="107">
        <f t="shared" si="29"/>
        <v>0.02466022095858926</v>
      </c>
      <c r="H53" s="107">
        <f t="shared" si="29"/>
        <v>-5.535512785348429</v>
      </c>
      <c r="I53" s="107">
        <f t="shared" si="29"/>
        <v>-1.6271927320036546</v>
      </c>
      <c r="J53" s="107">
        <f t="shared" si="29"/>
        <v>-0.02251394819467225</v>
      </c>
      <c r="K53" s="107">
        <f t="shared" si="29"/>
        <v>-0.03733419479786225</v>
      </c>
      <c r="L53" s="107">
        <f t="shared" si="29"/>
        <v>0.2818151809205869</v>
      </c>
      <c r="M53" s="107"/>
      <c r="N53" s="35">
        <f>N52-N50</f>
        <v>1.5260098269171323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7.97566226890158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-4.837701782901313</v>
      </c>
      <c r="D54" s="107">
        <f t="shared" si="31"/>
        <v>-104.55295680780534</v>
      </c>
      <c r="E54" s="107">
        <f t="shared" si="31"/>
        <v>31.525966540507692</v>
      </c>
      <c r="F54" s="107">
        <f t="shared" si="31"/>
        <v>63.51207127342617</v>
      </c>
      <c r="G54" s="107">
        <f t="shared" si="31"/>
        <v>16.727102604153394</v>
      </c>
      <c r="H54" s="107">
        <f t="shared" si="31"/>
        <v>-72.9507908079124</v>
      </c>
      <c r="I54" s="107">
        <f t="shared" si="31"/>
        <v>-193.4825079052845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38.99938800449099</v>
      </c>
      <c r="M54" s="107"/>
      <c r="N54" s="35">
        <f>(N52-N50)/N52*100</f>
        <v>1.5260098269171323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28.48450810321993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bhvo2-2  unignited</v>
      </c>
      <c r="C56" s="107">
        <f>'blk, drift &amp; conc calc'!C176</f>
        <v>46.15538894672848</v>
      </c>
      <c r="D56" s="107">
        <f>'blk, drift &amp; conc calc'!D176</f>
        <v>12.99852677590645</v>
      </c>
      <c r="E56" s="107">
        <f>'blk, drift &amp; conc calc'!E176</f>
        <v>11.967885222934978</v>
      </c>
      <c r="F56" s="107">
        <f>'blk, drift &amp; conc calc'!F176</f>
        <v>6.994368335091518</v>
      </c>
      <c r="G56" s="107">
        <f>'blk, drift &amp; conc calc'!G176</f>
        <v>0.16048008511601491</v>
      </c>
      <c r="H56" s="107">
        <f>'blk, drift &amp; conc calc'!H176</f>
        <v>11.194388605832172</v>
      </c>
      <c r="I56" s="107">
        <f>'blk, drift &amp; conc calc'!I176</f>
        <v>2.1390088572876045</v>
      </c>
      <c r="J56" s="107">
        <f>'blk, drift &amp; conc calc'!J176</f>
        <v>0.5085668692645146</v>
      </c>
      <c r="K56" s="107">
        <f>'[1]Compar'!K56</f>
        <v>0.11302949753552384</v>
      </c>
      <c r="L56" s="107">
        <f>'blk, drift &amp; conc calc'!L176</f>
        <v>2.658456210237029</v>
      </c>
      <c r="M56" s="119"/>
      <c r="N56" s="7">
        <f>SUM(C56:L56)</f>
        <v>94.8900994059343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41.51501740337408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1180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3.6251377891055228</v>
      </c>
      <c r="D58" s="107">
        <f t="shared" si="33"/>
        <v>0.4691507979163756</v>
      </c>
      <c r="E58" s="107">
        <f t="shared" si="33"/>
        <v>0.30266545543693013</v>
      </c>
      <c r="F58" s="107">
        <f t="shared" si="33"/>
        <v>0.21832121000026206</v>
      </c>
      <c r="G58" s="107">
        <f t="shared" si="33"/>
        <v>0.009112891739531781</v>
      </c>
      <c r="H58" s="107">
        <f t="shared" si="33"/>
        <v>0.17831690095154862</v>
      </c>
      <c r="I58" s="107">
        <f t="shared" si="33"/>
        <v>0.07567589929659357</v>
      </c>
      <c r="J58" s="107">
        <f t="shared" si="33"/>
        <v>0.010188118764216547</v>
      </c>
      <c r="K58" s="107">
        <f t="shared" si="33"/>
        <v>0.15632405394093274</v>
      </c>
      <c r="L58" s="107">
        <f t="shared" si="33"/>
        <v>0.06500747691380937</v>
      </c>
      <c r="M58" s="119"/>
    </row>
    <row r="59" spans="1:13" ht="11.25">
      <c r="A59" s="162"/>
      <c r="B59" s="119"/>
      <c r="C59" s="107">
        <f aca="true" t="shared" si="34" ref="C59:L59">(C57-AVERAGE(C55:C56))/C57*100</f>
        <v>7.282240721040834</v>
      </c>
      <c r="D59" s="107">
        <f t="shared" si="34"/>
        <v>3.483531554306481</v>
      </c>
      <c r="E59" s="107">
        <f t="shared" si="34"/>
        <v>2.466600427072998</v>
      </c>
      <c r="F59" s="107">
        <f t="shared" si="34"/>
        <v>3.026904300197271</v>
      </c>
      <c r="G59" s="107">
        <f t="shared" si="34"/>
        <v>5.373389811592151</v>
      </c>
      <c r="H59" s="107">
        <f t="shared" si="34"/>
        <v>1.5679373817002833</v>
      </c>
      <c r="I59" s="107">
        <f t="shared" si="34"/>
        <v>3.4170054709416844</v>
      </c>
      <c r="J59" s="107">
        <f t="shared" si="34"/>
        <v>1.9639558171635894</v>
      </c>
      <c r="K59" s="107">
        <f t="shared" si="34"/>
        <v>58.03675247051516</v>
      </c>
      <c r="L59" s="107">
        <f t="shared" si="34"/>
        <v>2.3869412036044877</v>
      </c>
      <c r="M59" s="119"/>
    </row>
    <row r="62" ht="11.25">
      <c r="B62" s="1" t="s">
        <v>1164</v>
      </c>
    </row>
    <row r="63" spans="2:25" ht="11.25">
      <c r="B63" s="1" t="s">
        <v>1229</v>
      </c>
      <c r="C63" s="1" t="s">
        <v>1153</v>
      </c>
      <c r="D63" s="1" t="s">
        <v>1157</v>
      </c>
      <c r="E63" s="1" t="s">
        <v>1154</v>
      </c>
      <c r="F63" s="1" t="s">
        <v>1235</v>
      </c>
      <c r="G63" s="1" t="s">
        <v>1234</v>
      </c>
      <c r="H63" s="1" t="s">
        <v>1236</v>
      </c>
      <c r="I63" s="1" t="s">
        <v>1158</v>
      </c>
      <c r="J63" s="1" t="s">
        <v>1052</v>
      </c>
      <c r="K63" s="1" t="s">
        <v>1126</v>
      </c>
      <c r="L63" s="7" t="s">
        <v>1053</v>
      </c>
      <c r="N63" s="1" t="s">
        <v>1124</v>
      </c>
      <c r="O63" s="1" t="s">
        <v>1240</v>
      </c>
      <c r="P63" s="1" t="s">
        <v>1197</v>
      </c>
      <c r="Q63" s="1" t="s">
        <v>1199</v>
      </c>
      <c r="R63" s="1" t="s">
        <v>1202</v>
      </c>
      <c r="S63" s="1" t="s">
        <v>1195</v>
      </c>
      <c r="T63" s="1" t="s">
        <v>1196</v>
      </c>
      <c r="U63" s="1" t="s">
        <v>1243</v>
      </c>
      <c r="V63" s="1" t="s">
        <v>1242</v>
      </c>
      <c r="W63" s="1" t="s">
        <v>1201</v>
      </c>
      <c r="X63" s="1" t="s">
        <v>1198</v>
      </c>
      <c r="Y63" s="1" t="s">
        <v>1051</v>
      </c>
    </row>
    <row r="64" spans="2:25" ht="11.25">
      <c r="B64" s="1" t="s">
        <v>1231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1179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1152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1233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1131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1180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1125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1232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1230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1132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="125" zoomScaleNormal="125" workbookViewId="0" topLeftCell="C18">
      <selection activeCell="H43" sqref="H43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86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1039</v>
      </c>
      <c r="E1" s="185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85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1171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1176</v>
      </c>
    </row>
    <row r="5" spans="1:21" ht="11.25">
      <c r="A5" s="1" t="str">
        <f>'blk, drift &amp; conc calc'!B77</f>
        <v>blank-1</v>
      </c>
      <c r="B5" s="1">
        <f>'blk, drift &amp; conc calc'!C77</f>
        <v>-560.5924896930774</v>
      </c>
      <c r="C5" s="1">
        <f>'blk, drift &amp; conc calc'!D77</f>
        <v>23.131211761674486</v>
      </c>
      <c r="D5" s="1">
        <f>'blk, drift &amp; conc calc'!E77</f>
        <v>-123.46268596455549</v>
      </c>
      <c r="E5" s="186">
        <f>'blk, drift &amp; conc calc'!F77</f>
        <v>21.529791624191525</v>
      </c>
      <c r="F5" s="1">
        <f>'blk, drift &amp; conc calc'!G77</f>
        <v>-116.7598335754517</v>
      </c>
      <c r="G5" s="1">
        <f>'blk, drift &amp; conc calc'!H77</f>
        <v>274.83845153596724</v>
      </c>
      <c r="H5" s="1">
        <f>'blk, drift &amp; conc calc'!I77</f>
        <v>-190.3992177927094</v>
      </c>
      <c r="I5" s="1">
        <f>'blk, drift &amp; conc calc'!J77</f>
        <v>52.39078779406406</v>
      </c>
      <c r="J5" s="1">
        <f>'blk, drift &amp; conc calc'!K77</f>
        <v>8.801744906979051</v>
      </c>
      <c r="K5" s="1">
        <f>'blk, drift &amp; conc calc'!L77</f>
        <v>204.0780013816487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0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4561353.376148349</v>
      </c>
      <c r="C6" s="1">
        <f>'blk, drift &amp; conc calc'!D78</f>
        <v>5597748.685393151</v>
      </c>
      <c r="D6" s="1">
        <f>'blk, drift &amp; conc calc'!E78</f>
        <v>4585095.289290503</v>
      </c>
      <c r="E6" s="186">
        <f>'blk, drift &amp; conc calc'!F78</f>
        <v>1100655.4234158725</v>
      </c>
      <c r="F6" s="1">
        <f>'blk, drift &amp; conc calc'!G78</f>
        <v>439285.72171201865</v>
      </c>
      <c r="G6" s="1">
        <f>'blk, drift &amp; conc calc'!H78</f>
        <v>5212533.871914882</v>
      </c>
      <c r="H6" s="1">
        <f>'blk, drift &amp; conc calc'!I78</f>
        <v>403049.31944961235</v>
      </c>
      <c r="I6" s="1">
        <f>'blk, drift &amp; conc calc'!J78</f>
        <v>1098.610935837493</v>
      </c>
      <c r="J6" s="1">
        <f>'blk, drift &amp; conc calc'!K78</f>
        <v>-1.8213123921675531</v>
      </c>
      <c r="K6" s="1">
        <f>'blk, drift &amp; conc calc'!L78</f>
        <v>536381.3065671205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-117.10461830562892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4598979.734129553</v>
      </c>
      <c r="C7" s="1">
        <f>'blk, drift &amp; conc calc'!D93</f>
        <v>5510102.823526205</v>
      </c>
      <c r="D7" s="1">
        <f>'blk, drift &amp; conc calc'!E93</f>
        <v>4565979.764352405</v>
      </c>
      <c r="E7" s="186">
        <f>'blk, drift &amp; conc calc'!F93</f>
        <v>1153247.4549968704</v>
      </c>
      <c r="F7" s="1">
        <f>'blk, drift &amp; conc calc'!G93</f>
        <v>444847.6713757002</v>
      </c>
      <c r="G7" s="1">
        <f>'blk, drift &amp; conc calc'!H93</f>
        <v>5299572.501071893</v>
      </c>
      <c r="H7" s="1">
        <f>'blk, drift &amp; conc calc'!I93</f>
        <v>399933.24917325506</v>
      </c>
      <c r="I7" s="1">
        <f>'blk, drift &amp; conc calc'!J93</f>
        <v>1105.1734672857547</v>
      </c>
      <c r="J7" s="1">
        <f>'blk, drift &amp; conc calc'!K93</f>
        <v>-13.659519695815714</v>
      </c>
      <c r="K7" s="1">
        <f>'blk, drift &amp; conc calc'!L93</f>
        <v>583438.3577365462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-20.649097789422456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4126366.16356582</v>
      </c>
      <c r="C8" s="1">
        <f>'blk, drift &amp; conc calc'!D80</f>
        <v>241321.68361364052</v>
      </c>
      <c r="D8" s="1">
        <f>'blk, drift &amp; conc calc'!E80</f>
        <v>3365034.722272413</v>
      </c>
      <c r="E8" s="186">
        <f>'blk, drift &amp; conc calc'!F80</f>
        <v>5318167.618786549</v>
      </c>
      <c r="F8" s="1">
        <f>'blk, drift &amp; conc calc'!G80</f>
        <v>308217.68787812843</v>
      </c>
      <c r="G8" s="1">
        <f>'blk, drift &amp; conc calc'!H80</f>
        <v>240314.7798801397</v>
      </c>
      <c r="H8" s="1">
        <f>'blk, drift &amp; conc calc'!I80</f>
        <v>4647.086261849768</v>
      </c>
      <c r="I8" s="1">
        <f>'blk, drift &amp; conc calc'!J80</f>
        <v>420.8116339830472</v>
      </c>
      <c r="J8" s="1">
        <f>'blk, drift &amp; conc calc'!K80</f>
        <v>-11.02605507005661</v>
      </c>
      <c r="K8" s="1">
        <f>'blk, drift &amp; conc calc'!L80</f>
        <v>1688.6507110559735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-52.66211626042841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4165055.9736860264</v>
      </c>
      <c r="C9" s="1">
        <f>'blk, drift &amp; conc calc'!D99</f>
        <v>239542.2713038311</v>
      </c>
      <c r="D9" s="1">
        <f>'blk, drift &amp; conc calc'!E99</f>
        <v>3325584.1226267945</v>
      </c>
      <c r="E9" s="186">
        <f>'blk, drift &amp; conc calc'!F99</f>
        <v>5433503.343438203</v>
      </c>
      <c r="F9" s="1">
        <f>'blk, drift &amp; conc calc'!G99</f>
        <v>308292.1060136161</v>
      </c>
      <c r="G9" s="1">
        <f>'blk, drift &amp; conc calc'!H99</f>
        <v>243495.77256876943</v>
      </c>
      <c r="H9" s="1">
        <f>'blk, drift &amp; conc calc'!I99</f>
        <v>4829.205220786978</v>
      </c>
      <c r="I9" s="1">
        <f>'blk, drift &amp; conc calc'!J99</f>
        <v>136.87547182163811</v>
      </c>
      <c r="J9" s="1">
        <f>'blk, drift &amp; conc calc'!K99</f>
        <v>49.601108708434694</v>
      </c>
      <c r="K9" s="1">
        <f>'blk, drift &amp; conc calc'!L99</f>
        <v>1450.0578617044603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-10.771227879631738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6096188.226747725</v>
      </c>
      <c r="C10" s="1">
        <f>'blk, drift &amp; conc calc'!D86</f>
        <v>5739581.80338671</v>
      </c>
      <c r="D10" s="1">
        <f>'blk, drift &amp; conc calc'!E86</f>
        <v>2615782.2267638887</v>
      </c>
      <c r="E10" s="186">
        <f>'blk, drift &amp; conc calc'!F86</f>
        <v>446166.1545537894</v>
      </c>
      <c r="F10" s="1">
        <f>'blk, drift &amp; conc calc'!G86</f>
        <v>269144.0797517705</v>
      </c>
      <c r="G10" s="1">
        <f>'blk, drift &amp; conc calc'!H86</f>
        <v>2497875.37649128</v>
      </c>
      <c r="H10" s="1">
        <f>'blk, drift &amp; conc calc'!I86</f>
        <v>702450.2917670921</v>
      </c>
      <c r="I10" s="1">
        <f>'blk, drift &amp; conc calc'!J86</f>
        <v>72837.70849050574</v>
      </c>
      <c r="J10" s="1">
        <f>'blk, drift &amp; conc calc'!K86</f>
        <v>19.539530268149452</v>
      </c>
      <c r="K10" s="1">
        <f>'blk, drift &amp; conc calc'!L86</f>
        <v>427824.7523737598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-127.93013291778769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6150801.892215405</v>
      </c>
      <c r="C11" s="1">
        <f>'blk, drift &amp; conc calc'!D103</f>
        <v>5783561.283689752</v>
      </c>
      <c r="D11" s="1">
        <f>'blk, drift &amp; conc calc'!E103</f>
        <v>2701032.6418971266</v>
      </c>
      <c r="E11" s="186">
        <f>'blk, drift &amp; conc calc'!F103</f>
        <v>450132.90621598216</v>
      </c>
      <c r="F11" s="1">
        <f>'blk, drift &amp; conc calc'!G103</f>
        <v>263546.18838155793</v>
      </c>
      <c r="G11" s="1">
        <f>'blk, drift &amp; conc calc'!H103</f>
        <v>2523261.6176826707</v>
      </c>
      <c r="H11" s="1">
        <f>'blk, drift &amp; conc calc'!I103</f>
        <v>703565.1549190696</v>
      </c>
      <c r="I11" s="1">
        <f>'blk, drift &amp; conc calc'!J103</f>
        <v>74342.3782786238</v>
      </c>
      <c r="J11" s="1">
        <f>'blk, drift &amp; conc calc'!K103</f>
        <v>-5.928217796311131</v>
      </c>
      <c r="K11" s="1">
        <f>'blk, drift &amp; conc calc'!L103</f>
        <v>411658.7246812587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-7.230939545916673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567.7186686318003</v>
      </c>
      <c r="C12" s="1">
        <f>'blk, drift &amp; conc calc'!D104</f>
        <v>-23.147412600152002</v>
      </c>
      <c r="D12" s="1">
        <f>'blk, drift &amp; conc calc'!E104</f>
        <v>122.93929437807812</v>
      </c>
      <c r="E12" s="186">
        <f>'blk, drift &amp; conc calc'!F104</f>
        <v>-21.93999931998039</v>
      </c>
      <c r="F12" s="1">
        <f>'blk, drift &amp; conc calc'!G104</f>
        <v>112.77372788024793</v>
      </c>
      <c r="G12" s="1">
        <f>'blk, drift &amp; conc calc'!H104</f>
        <v>-266.9497842447485</v>
      </c>
      <c r="H12" s="1">
        <f>'blk, drift &amp; conc calc'!I104</f>
        <v>187.1748436697616</v>
      </c>
      <c r="I12" s="1">
        <f>'blk, drift &amp; conc calc'!J104</f>
        <v>-51.743513851746876</v>
      </c>
      <c r="J12" s="1">
        <f>'blk, drift &amp; conc calc'!K104</f>
        <v>-32.184705218005774</v>
      </c>
      <c r="K12" s="1">
        <f>'blk, drift &amp; conc calc'!L104</f>
        <v>-208.21592931831887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-115.99846404751152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4025711.569192006</v>
      </c>
      <c r="C13" s="1">
        <f>'blk, drift &amp; conc calc'!D88</f>
        <v>63840.40305460047</v>
      </c>
      <c r="D13" s="1">
        <f>'blk, drift &amp; conc calc'!E88</f>
        <v>3432738.0722561153</v>
      </c>
      <c r="E13" s="186">
        <f>'blk, drift &amp; conc calc'!F88</f>
        <v>5920222.217457658</v>
      </c>
      <c r="F13" s="1">
        <f>'blk, drift &amp; conc calc'!G88</f>
        <v>298299.9927586807</v>
      </c>
      <c r="G13" s="1">
        <f>'blk, drift &amp; conc calc'!H88</f>
        <v>49290.88130992379</v>
      </c>
      <c r="H13" s="1">
        <f>'blk, drift &amp; conc calc'!I88</f>
        <v>822.4059243819227</v>
      </c>
      <c r="I13" s="1">
        <f>'blk, drift &amp; conc calc'!J88</f>
        <v>220.6010316630826</v>
      </c>
      <c r="J13" s="1">
        <f>'blk, drift &amp; conc calc'!K88</f>
        <v>97.34135690892568</v>
      </c>
      <c r="K13" s="1">
        <f>'blk, drift &amp; conc calc'!L88</f>
        <v>2146.009680502726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-12.088355257822197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3928181.188910907</v>
      </c>
      <c r="C14" s="1">
        <f>'blk, drift &amp; conc calc'!D105</f>
        <v>61865.550429528994</v>
      </c>
      <c r="D14" s="1">
        <f>'blk, drift &amp; conc calc'!E105</f>
        <v>3402924.890211089</v>
      </c>
      <c r="E14" s="186">
        <f>'blk, drift &amp; conc calc'!F105</f>
        <v>5794291.254851985</v>
      </c>
      <c r="F14" s="1">
        <f>'blk, drift &amp; conc calc'!G105</f>
        <v>288388.73146340257</v>
      </c>
      <c r="G14" s="1">
        <f>'blk, drift &amp; conc calc'!H105</f>
        <v>51684.01079265403</v>
      </c>
      <c r="H14" s="1">
        <f>'blk, drift &amp; conc calc'!I105</f>
        <v>1004.3272945123102</v>
      </c>
      <c r="I14" s="1">
        <f>'blk, drift &amp; conc calc'!J105</f>
        <v>142.99782234035146</v>
      </c>
      <c r="J14" s="1">
        <f>'blk, drift &amp; conc calc'!K105</f>
        <v>-41.59186567097655</v>
      </c>
      <c r="K14" s="1">
        <f>'blk, drift &amp; conc calc'!L105</f>
        <v>1196.0777522024848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168.60683935122182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4658787.541982404</v>
      </c>
      <c r="C15" s="1">
        <f>'blk, drift &amp; conc calc'!D76</f>
        <v>4864660.298649765</v>
      </c>
      <c r="D15" s="1">
        <f>'blk, drift &amp; conc calc'!E76</f>
        <v>5005535.389599139</v>
      </c>
      <c r="E15" s="186">
        <f>'blk, drift &amp; conc calc'!F76</f>
        <v>851872.4162427847</v>
      </c>
      <c r="F15" s="1">
        <f>'blk, drift &amp; conc calc'!G76</f>
        <v>431518.60743090516</v>
      </c>
      <c r="G15" s="1">
        <f>'blk, drift &amp; conc calc'!H76</f>
        <v>4557066.704538022</v>
      </c>
      <c r="H15" s="1">
        <f>'blk, drift &amp; conc calc'!I76</f>
        <v>496188.1696468714</v>
      </c>
      <c r="I15" s="1">
        <f>'blk, drift &amp; conc calc'!J76</f>
        <v>27424.470760686345</v>
      </c>
      <c r="J15" s="1">
        <f>'blk, drift &amp; conc calc'!K76</f>
        <v>61.466356313154094</v>
      </c>
      <c r="K15" s="1">
        <f>'blk, drift &amp; conc calc'!L76</f>
        <v>1707285.4458115154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52.76771262630819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 unignited</v>
      </c>
      <c r="B16"/>
      <c r="C16"/>
      <c r="D16"/>
      <c r="E16" s="187"/>
      <c r="F16"/>
      <c r="G16"/>
      <c r="H16"/>
      <c r="I16"/>
      <c r="J16"/>
      <c r="K16"/>
    </row>
    <row r="17" spans="1:11" ht="10.5" customHeight="1">
      <c r="A17" s="1" t="str">
        <f>'blk, drift &amp; conc calc'!B106</f>
        <v>bhvo2-2  unignited</v>
      </c>
      <c r="B17"/>
      <c r="C17"/>
      <c r="D17"/>
      <c r="E17" s="187"/>
      <c r="F17"/>
      <c r="G17"/>
      <c r="H17"/>
      <c r="I17"/>
      <c r="J17"/>
      <c r="K17"/>
    </row>
    <row r="19" ht="11.25">
      <c r="A19" s="22" t="s">
        <v>1156</v>
      </c>
    </row>
    <row r="20" spans="1:21" ht="11.25">
      <c r="A20" s="1" t="s">
        <v>1040</v>
      </c>
      <c r="B20" s="1">
        <v>0</v>
      </c>
      <c r="C20" s="1">
        <v>0</v>
      </c>
      <c r="D20" s="1">
        <v>0</v>
      </c>
      <c r="E20" s="186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1277</v>
      </c>
      <c r="B21" s="32">
        <f>AVERAGE(B8:B9)</f>
        <v>4145711.0686259232</v>
      </c>
      <c r="C21" s="32">
        <f aca="true" t="shared" si="0" ref="C21:K21">AVERAGE(C8:C9)</f>
        <v>240431.9774587358</v>
      </c>
      <c r="D21" s="32">
        <f t="shared" si="0"/>
        <v>3345309.4224496037</v>
      </c>
      <c r="E21" s="188">
        <f t="shared" si="0"/>
        <v>5375835.481112376</v>
      </c>
      <c r="F21" s="32">
        <f t="shared" si="0"/>
        <v>308254.8969458722</v>
      </c>
      <c r="G21" s="32">
        <f t="shared" si="0"/>
        <v>241905.27622445457</v>
      </c>
      <c r="H21" s="32">
        <f t="shared" si="0"/>
        <v>4738.1457413183725</v>
      </c>
      <c r="I21" s="32">
        <f t="shared" si="0"/>
        <v>278.84355290234265</v>
      </c>
      <c r="J21" s="32">
        <f t="shared" si="0"/>
        <v>19.28752681918904</v>
      </c>
      <c r="K21" s="32">
        <f t="shared" si="0"/>
        <v>1569.3542863802168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-36.65560702492543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4580166.555138951</v>
      </c>
      <c r="C22" s="32">
        <f aca="true" t="shared" si="2" ref="C22:K22">AVERAGE(C6:C7)</f>
        <v>5553925.754459677</v>
      </c>
      <c r="D22" s="32">
        <f t="shared" si="2"/>
        <v>4575537.526821454</v>
      </c>
      <c r="E22" s="188">
        <f t="shared" si="2"/>
        <v>1126951.4392063715</v>
      </c>
      <c r="F22" s="32">
        <f t="shared" si="2"/>
        <v>442066.69654385943</v>
      </c>
      <c r="G22" s="32">
        <f t="shared" si="2"/>
        <v>5256053.186493387</v>
      </c>
      <c r="H22" s="32">
        <f t="shared" si="2"/>
        <v>401491.2843114337</v>
      </c>
      <c r="I22" s="32">
        <f t="shared" si="2"/>
        <v>1101.8922015616238</v>
      </c>
      <c r="J22" s="32">
        <f t="shared" si="2"/>
        <v>-7.740416043991633</v>
      </c>
      <c r="K22" s="32">
        <f t="shared" si="2"/>
        <v>559909.8321518333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-69.35068039870971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6123495.059481565</v>
      </c>
      <c r="C23" s="32">
        <f aca="true" t="shared" si="4" ref="C23:K23">AVERAGE(C10:C11)</f>
        <v>5761571.543538231</v>
      </c>
      <c r="D23" s="32">
        <f t="shared" si="4"/>
        <v>2658407.4343305076</v>
      </c>
      <c r="E23" s="188">
        <f t="shared" si="4"/>
        <v>448149.5303848858</v>
      </c>
      <c r="F23" s="32">
        <f t="shared" si="4"/>
        <v>266345.1340666642</v>
      </c>
      <c r="G23" s="32">
        <f t="shared" si="4"/>
        <v>2510568.4970869753</v>
      </c>
      <c r="H23" s="32">
        <f t="shared" si="4"/>
        <v>703007.7233430808</v>
      </c>
      <c r="I23" s="32">
        <f t="shared" si="4"/>
        <v>73590.04338456478</v>
      </c>
      <c r="J23" s="32">
        <f t="shared" si="4"/>
        <v>6.805656235919161</v>
      </c>
      <c r="K23" s="32">
        <f t="shared" si="4"/>
        <v>419741.73852750927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-7.230939545916673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3976946.379051456</v>
      </c>
      <c r="C24" s="32">
        <f aca="true" t="shared" si="6" ref="C24:K24">AVERAGE(C13:C14)</f>
        <v>62852.97674206473</v>
      </c>
      <c r="D24" s="32">
        <f t="shared" si="6"/>
        <v>3417831.4812336024</v>
      </c>
      <c r="E24" s="188">
        <f t="shared" si="6"/>
        <v>5857256.736154821</v>
      </c>
      <c r="F24" s="32">
        <f t="shared" si="6"/>
        <v>293344.3621110417</v>
      </c>
      <c r="G24" s="32">
        <f t="shared" si="6"/>
        <v>50487.446051288905</v>
      </c>
      <c r="H24" s="32">
        <f t="shared" si="6"/>
        <v>913.3666094471164</v>
      </c>
      <c r="I24" s="32">
        <f t="shared" si="6"/>
        <v>181.79942700171705</v>
      </c>
      <c r="J24" s="32">
        <f t="shared" si="6"/>
        <v>27.87474561897456</v>
      </c>
      <c r="K24" s="32">
        <f t="shared" si="6"/>
        <v>1671.0437163526053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78.25924204669981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4658787.541982404</v>
      </c>
      <c r="C25" s="1">
        <f aca="true" t="shared" si="8" ref="C25:U25">+C15</f>
        <v>4864660.298649765</v>
      </c>
      <c r="D25" s="1">
        <f t="shared" si="8"/>
        <v>5005535.389599139</v>
      </c>
      <c r="E25" s="186">
        <f t="shared" si="8"/>
        <v>851872.4162427847</v>
      </c>
      <c r="F25" s="1">
        <f t="shared" si="8"/>
        <v>431518.60743090516</v>
      </c>
      <c r="G25" s="1">
        <f t="shared" si="8"/>
        <v>4557066.704538022</v>
      </c>
      <c r="H25" s="1">
        <f t="shared" si="8"/>
        <v>496188.1696468714</v>
      </c>
      <c r="I25" s="1">
        <f t="shared" si="8"/>
        <v>27424.470760686345</v>
      </c>
      <c r="J25" s="1">
        <f t="shared" si="8"/>
        <v>61.466356313154094</v>
      </c>
      <c r="K25" s="1">
        <f t="shared" si="8"/>
        <v>1707285.4458115154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52.76771262630819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bhvo2-2  unignited</v>
      </c>
      <c r="B26"/>
      <c r="C26"/>
      <c r="D26"/>
      <c r="E26" s="187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8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1187</v>
      </c>
      <c r="C29" s="1" t="s">
        <v>1186</v>
      </c>
      <c r="D29" s="1" t="s">
        <v>1189</v>
      </c>
      <c r="E29" s="186" t="s">
        <v>1191</v>
      </c>
      <c r="F29" s="1" t="s">
        <v>1190</v>
      </c>
      <c r="G29" s="1" t="s">
        <v>1192</v>
      </c>
      <c r="H29" s="1" t="s">
        <v>1193</v>
      </c>
      <c r="I29" s="1" t="s">
        <v>1194</v>
      </c>
      <c r="J29" s="1" t="s">
        <v>1122</v>
      </c>
      <c r="K29" s="1" t="s">
        <v>1188</v>
      </c>
      <c r="L29" s="1" t="s">
        <v>1197</v>
      </c>
      <c r="M29" s="1" t="s">
        <v>1199</v>
      </c>
      <c r="N29" s="1" t="s">
        <v>1202</v>
      </c>
      <c r="O29" s="1" t="s">
        <v>1195</v>
      </c>
      <c r="P29" s="1" t="s">
        <v>1196</v>
      </c>
      <c r="Q29" s="1" t="s">
        <v>1243</v>
      </c>
      <c r="R29" s="1" t="s">
        <v>1242</v>
      </c>
      <c r="S29" s="1" t="s">
        <v>1136</v>
      </c>
      <c r="T29" s="1" t="s">
        <v>1198</v>
      </c>
      <c r="U29" s="1" t="s">
        <v>1051</v>
      </c>
    </row>
    <row r="30" spans="1:21" ht="11.25">
      <c r="A30" s="1" t="s">
        <v>1040</v>
      </c>
      <c r="B30" s="1">
        <v>0</v>
      </c>
      <c r="C30" s="1">
        <v>0</v>
      </c>
      <c r="D30" s="1">
        <v>0</v>
      </c>
      <c r="E30" s="186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1179</v>
      </c>
      <c r="B31" s="49">
        <v>20.483173859940678</v>
      </c>
      <c r="C31" s="49">
        <v>0.3611773572275202</v>
      </c>
      <c r="D31" s="49">
        <v>6.053158810757512</v>
      </c>
      <c r="E31" s="189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1152</v>
      </c>
      <c r="B32" s="49">
        <v>22.247760943304677</v>
      </c>
      <c r="C32" s="49">
        <v>8.141025488965884</v>
      </c>
      <c r="D32" s="49">
        <v>7.84342755654428</v>
      </c>
      <c r="E32" s="189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1120</v>
      </c>
      <c r="B33" s="49">
        <v>29.1333925592658</v>
      </c>
      <c r="C33" s="49">
        <v>8.242559088981944</v>
      </c>
      <c r="D33" s="49">
        <v>4.620366665994165</v>
      </c>
      <c r="E33" s="189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1231</v>
      </c>
      <c r="B34" s="49">
        <v>19.043871819468357</v>
      </c>
      <c r="C34" s="49">
        <v>0.10138186627606041</v>
      </c>
      <c r="D34" s="49">
        <v>6.120775290449932</v>
      </c>
      <c r="E34" s="189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1125</v>
      </c>
      <c r="B35" s="34">
        <v>23.640924877779227</v>
      </c>
      <c r="C35" s="34">
        <v>7.738668122537733</v>
      </c>
      <c r="D35" s="34">
        <v>7.775286039596052</v>
      </c>
      <c r="E35" s="190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90"/>
      <c r="F36" s="34"/>
      <c r="G36" s="34"/>
      <c r="H36" s="34"/>
      <c r="I36" s="34"/>
      <c r="J36" s="72"/>
      <c r="K36" s="7"/>
      <c r="L36" s="7"/>
    </row>
    <row r="38" spans="1:22" ht="11.25">
      <c r="A38" s="1" t="s">
        <v>1041</v>
      </c>
      <c r="B38" s="29">
        <f>SLOPE(B30:B33,B20:B23)</f>
        <v>4.792976929003723E-06</v>
      </c>
      <c r="C38" s="29">
        <f>SLOPE(C30:C33,C20:C23)</f>
        <v>1.4460899468987894E-06</v>
      </c>
      <c r="D38" s="29">
        <f>SLOPE(D30:D33,D20:D23)</f>
        <v>1.7341880979456828E-06</v>
      </c>
      <c r="E38" s="29">
        <f aca="true" t="shared" si="9" ref="E38:K38">SLOPE(E30:E33,E20:E23)</f>
        <v>5.179030171281291E-06</v>
      </c>
      <c r="F38" s="29">
        <f t="shared" si="9"/>
        <v>3.0583453958818067E-07</v>
      </c>
      <c r="G38" s="29">
        <f t="shared" si="9"/>
        <v>1.7962427682178264E-06</v>
      </c>
      <c r="H38" s="29">
        <f t="shared" si="9"/>
        <v>3.3646234589931242E-06</v>
      </c>
      <c r="I38" s="29">
        <f t="shared" si="9"/>
        <v>1.5897163968692574E-05</v>
      </c>
      <c r="J38" s="29">
        <f t="shared" si="9"/>
        <v>3.4249204629609085E-05</v>
      </c>
      <c r="K38" s="29">
        <f t="shared" si="9"/>
        <v>1.0120268863884596E-06</v>
      </c>
      <c r="L38" s="29" t="e">
        <f aca="true" t="shared" si="10" ref="C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-0.22052889831154815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1042</v>
      </c>
      <c r="B39" s="29">
        <f>INTERCEPT(B30:B33,B20:B23)</f>
        <v>0.17290667038321317</v>
      </c>
      <c r="C39" s="29">
        <f>INTERCEPT(C30:C33,C20:C23)</f>
        <v>0.008462195716020915</v>
      </c>
      <c r="D39" s="29">
        <f>INTERCEPT(D30:D33,D20:D23)</f>
        <v>0.04263399902860776</v>
      </c>
      <c r="E39" s="29">
        <f aca="true" t="shared" si="11" ref="E39:K39">INTERCEPT(E30:E33,E20:E23)</f>
        <v>-0.03482850065169707</v>
      </c>
      <c r="F39" s="29">
        <f t="shared" si="11"/>
        <v>0.00026961369012028225</v>
      </c>
      <c r="G39" s="29">
        <f t="shared" si="11"/>
        <v>-0.020500478982017345</v>
      </c>
      <c r="H39" s="29">
        <f t="shared" si="11"/>
        <v>-0.0018707177619347037</v>
      </c>
      <c r="I39" s="29">
        <f t="shared" si="11"/>
        <v>0.0017575512856753406</v>
      </c>
      <c r="J39" s="29">
        <f t="shared" si="11"/>
        <v>0.015009875971133116</v>
      </c>
      <c r="K39" s="29">
        <f t="shared" si="11"/>
        <v>0.0004024078814816867</v>
      </c>
      <c r="L39" s="29" t="e">
        <f aca="true" t="shared" si="12" ref="C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13.805268703961104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1043</v>
      </c>
      <c r="B40" s="29">
        <f>TREND(B30:B33,B20:B23,,TRUE)</f>
        <v>0.17290667038319968</v>
      </c>
      <c r="C40" s="29">
        <f>TREND(C30:C33,C20:C23,,TRUE)</f>
        <v>0.008462195716022849</v>
      </c>
      <c r="D40" s="29">
        <f>TREND(D30:D33,D20:D23,,TRUE)</f>
        <v>0.04263399902860636</v>
      </c>
      <c r="E40" s="29">
        <f aca="true" t="shared" si="13" ref="E40:K40">TREND(E30:E33,E20:E23,,TRUE)</f>
        <v>-0.0348285006516949</v>
      </c>
      <c r="F40" s="29">
        <f t="shared" si="13"/>
        <v>0.00026961369012028235</v>
      </c>
      <c r="G40" s="29">
        <f t="shared" si="13"/>
        <v>-0.02050047898202014</v>
      </c>
      <c r="H40" s="29">
        <f t="shared" si="13"/>
        <v>-0.0018707177619347898</v>
      </c>
      <c r="I40" s="29">
        <f t="shared" si="13"/>
        <v>0.001757551285675219</v>
      </c>
      <c r="J40" s="29">
        <f t="shared" si="13"/>
        <v>0.015009875971133117</v>
      </c>
      <c r="K40" s="29">
        <f t="shared" si="13"/>
        <v>0.0004024078814818036</v>
      </c>
      <c r="L40" s="29" t="e">
        <f aca="true" t="shared" si="14" ref="C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13.805268703961097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1044</v>
      </c>
      <c r="B41" s="29">
        <f>RSQ(B30:B33,B20:B23)</f>
        <v>0.9991741087438676</v>
      </c>
      <c r="C41" s="29">
        <f>RSQ(C30:C33,C20:C23)</f>
        <v>0.9996910220070413</v>
      </c>
      <c r="D41" s="29">
        <f>RSQ(D30:D33,D20:D23)</f>
        <v>0.9980888603239355</v>
      </c>
      <c r="E41" s="29">
        <f aca="true" t="shared" si="15" ref="E41:K41">RSQ(E30:E33,E20:E23)</f>
        <v>0.9999940913975283</v>
      </c>
      <c r="F41" s="29">
        <f t="shared" si="15"/>
        <v>0.9991942892253786</v>
      </c>
      <c r="G41" s="29">
        <f t="shared" si="15"/>
        <v>0.9999779238801889</v>
      </c>
      <c r="H41" s="29">
        <f t="shared" si="15"/>
        <v>0.9999703313763463</v>
      </c>
      <c r="I41" s="29">
        <f t="shared" si="15"/>
        <v>0.9999548617879845</v>
      </c>
      <c r="J41" s="29">
        <f t="shared" si="15"/>
        <v>0.0002670356865970673</v>
      </c>
      <c r="K41" s="29">
        <f t="shared" si="15"/>
        <v>0.9998174471774034</v>
      </c>
      <c r="L41" s="29" t="e">
        <f aca="true" t="shared" si="16" ref="C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0.4497353657434917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1150</v>
      </c>
    </row>
    <row r="69" spans="1:21" ht="11.25">
      <c r="A69" s="22"/>
      <c r="B69" s="1" t="s">
        <v>1187</v>
      </c>
      <c r="C69" s="1" t="s">
        <v>1186</v>
      </c>
      <c r="D69" s="1" t="s">
        <v>1189</v>
      </c>
      <c r="E69" s="186" t="s">
        <v>1191</v>
      </c>
      <c r="F69" s="1" t="s">
        <v>1190</v>
      </c>
      <c r="G69" s="1" t="s">
        <v>1192</v>
      </c>
      <c r="H69" s="1" t="s">
        <v>1193</v>
      </c>
      <c r="I69" s="1" t="s">
        <v>1194</v>
      </c>
      <c r="J69" s="1" t="s">
        <v>1171</v>
      </c>
      <c r="K69" s="1" t="s">
        <v>1188</v>
      </c>
      <c r="L69" s="1" t="s">
        <v>1197</v>
      </c>
      <c r="M69" s="1" t="s">
        <v>1199</v>
      </c>
      <c r="N69" s="1" t="s">
        <v>1202</v>
      </c>
      <c r="O69" s="1" t="s">
        <v>1195</v>
      </c>
      <c r="P69" s="1" t="s">
        <v>1196</v>
      </c>
      <c r="Q69" s="1" t="s">
        <v>1243</v>
      </c>
      <c r="R69" s="1" t="s">
        <v>1242</v>
      </c>
      <c r="S69" s="1" t="s">
        <v>1201</v>
      </c>
      <c r="T69" s="1" t="s">
        <v>1198</v>
      </c>
      <c r="U69" s="1" t="s">
        <v>1051</v>
      </c>
    </row>
    <row r="70" spans="1:21" ht="11.25">
      <c r="A70" s="1" t="s">
        <v>1180</v>
      </c>
      <c r="B70" s="34">
        <v>23.328658251519403</v>
      </c>
      <c r="C70" s="34">
        <v>7.146638433033351</v>
      </c>
      <c r="D70" s="34">
        <v>8.601398601398602</v>
      </c>
      <c r="E70" s="190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1231</v>
      </c>
      <c r="B72" s="49">
        <v>19.043871819468357</v>
      </c>
      <c r="C72" s="49">
        <v>0.10138186627606041</v>
      </c>
      <c r="D72" s="49">
        <v>6.120775290449932</v>
      </c>
      <c r="E72" s="18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1233</v>
      </c>
      <c r="B73" s="49">
        <v>25.322093355602174</v>
      </c>
      <c r="C73" s="49">
        <v>7.154452265546375</v>
      </c>
      <c r="D73" s="49">
        <v>9.664997325624585</v>
      </c>
      <c r="E73" s="18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1040</v>
      </c>
      <c r="B75" s="39">
        <v>0</v>
      </c>
    </row>
    <row r="76" spans="1:2" ht="11.25">
      <c r="A76" s="1" t="s">
        <v>1274</v>
      </c>
      <c r="B76" s="91">
        <v>815775.5763590767</v>
      </c>
    </row>
    <row r="77" spans="1:2" ht="11.25">
      <c r="A77" s="1" t="s">
        <v>1276</v>
      </c>
      <c r="B77" s="39">
        <v>324422.6703893792</v>
      </c>
    </row>
    <row r="78" spans="1:2" ht="11.25">
      <c r="A78" s="1" t="s">
        <v>1275</v>
      </c>
      <c r="B78" s="91">
        <v>3725412.536306778</v>
      </c>
    </row>
    <row r="79" spans="1:2" ht="11.25">
      <c r="A79" s="1" t="s">
        <v>1162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1191</v>
      </c>
    </row>
    <row r="83" spans="1:2" ht="11.25">
      <c r="A83" s="1" t="s">
        <v>1040</v>
      </c>
      <c r="B83" s="39">
        <v>0</v>
      </c>
    </row>
    <row r="84" spans="1:2" ht="11.25">
      <c r="A84" s="1" t="s">
        <v>1152</v>
      </c>
      <c r="B84" s="117">
        <v>5.804982036802153</v>
      </c>
    </row>
    <row r="85" spans="1:2" ht="11.25">
      <c r="A85" s="1" t="s">
        <v>1120</v>
      </c>
      <c r="B85" s="117">
        <v>2.245314319076767</v>
      </c>
    </row>
    <row r="86" spans="1:2" ht="11.25">
      <c r="A86" s="1" t="s">
        <v>1231</v>
      </c>
      <c r="B86" s="117">
        <v>30.149666915583403</v>
      </c>
    </row>
    <row r="87" spans="1:2" ht="11.25">
      <c r="A87" s="34" t="s">
        <v>1125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1041</v>
      </c>
      <c r="B90" s="125">
        <f>SLOPE(B83:B85,B75:B77)</f>
        <v>7.126336539044292E-06</v>
      </c>
    </row>
    <row r="91" spans="1:2" ht="11.25">
      <c r="A91" s="1" t="s">
        <v>1042</v>
      </c>
      <c r="B91" s="125">
        <f>INTERCEPT(B83:B85,B75:B77)</f>
        <v>-0.02504669055961317</v>
      </c>
    </row>
    <row r="92" spans="1:2" ht="11.25">
      <c r="A92" s="1" t="s">
        <v>1043</v>
      </c>
      <c r="B92" s="125">
        <f>TREND(B83:B85,B75:B77,,TRUE)</f>
        <v>-0.025046690559612284</v>
      </c>
    </row>
    <row r="93" spans="1:2" ht="11.25">
      <c r="A93" s="1" t="s">
        <v>1044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1229</v>
      </c>
      <c r="B1" s="3" t="s">
        <v>1230</v>
      </c>
      <c r="C1" s="3" t="s">
        <v>1231</v>
      </c>
      <c r="D1" s="3" t="s">
        <v>1180</v>
      </c>
      <c r="E1" s="3" t="s">
        <v>1152</v>
      </c>
      <c r="F1" s="3" t="s">
        <v>1179</v>
      </c>
      <c r="G1" s="69" t="s">
        <v>1125</v>
      </c>
      <c r="H1" s="3" t="s">
        <v>1232</v>
      </c>
      <c r="I1" s="3" t="s">
        <v>1233</v>
      </c>
      <c r="J1" s="3" t="s">
        <v>1128</v>
      </c>
      <c r="K1" s="3" t="s">
        <v>1129</v>
      </c>
      <c r="L1" s="12"/>
      <c r="M1" s="13" t="s">
        <v>1163</v>
      </c>
      <c r="N1" s="54" t="s">
        <v>1127</v>
      </c>
      <c r="O1" s="55" t="s">
        <v>1231</v>
      </c>
      <c r="P1" s="55" t="s">
        <v>1179</v>
      </c>
      <c r="Q1" s="55" t="s">
        <v>1152</v>
      </c>
      <c r="R1" s="55" t="s">
        <v>1233</v>
      </c>
      <c r="S1" s="55" t="s">
        <v>1131</v>
      </c>
      <c r="T1" s="55" t="s">
        <v>1180</v>
      </c>
      <c r="U1" s="55" t="s">
        <v>1165</v>
      </c>
      <c r="V1" s="56" t="s">
        <v>1232</v>
      </c>
      <c r="W1" s="55" t="s">
        <v>1230</v>
      </c>
      <c r="X1" s="57" t="s">
        <v>1132</v>
      </c>
    </row>
    <row r="2" spans="1:24" ht="11.25">
      <c r="A2" s="4" t="s">
        <v>1244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1187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1245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1186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1033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1189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1034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1191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1235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1190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1234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1192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1236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1193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1035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1194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1036</v>
      </c>
      <c r="B10" s="5" t="s">
        <v>1237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1130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1037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1188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1038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1238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1239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1240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1135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1195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1197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1196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1199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1197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1202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1198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1195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1199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1196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1200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1243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1241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1242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1201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1201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1242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1198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1202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1051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1243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1133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1051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1134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1151</v>
      </c>
      <c r="B31" s="38"/>
      <c r="C31" s="12"/>
      <c r="E31" s="4"/>
      <c r="F31" s="44"/>
    </row>
    <row r="32" spans="1:11" ht="23.25" thickBot="1">
      <c r="A32" s="2" t="s">
        <v>1229</v>
      </c>
      <c r="B32" s="3" t="s">
        <v>1230</v>
      </c>
      <c r="C32" s="3" t="s">
        <v>1231</v>
      </c>
      <c r="D32" s="3" t="s">
        <v>1180</v>
      </c>
      <c r="E32" s="3" t="s">
        <v>1152</v>
      </c>
      <c r="F32" s="3" t="s">
        <v>1179</v>
      </c>
      <c r="G32" s="69" t="s">
        <v>1125</v>
      </c>
      <c r="H32" s="3" t="s">
        <v>1232</v>
      </c>
      <c r="I32" s="3" t="s">
        <v>1233</v>
      </c>
      <c r="J32" s="3" t="s">
        <v>1128</v>
      </c>
      <c r="K32" s="3" t="s">
        <v>1129</v>
      </c>
    </row>
    <row r="33" spans="1:11" ht="11.25">
      <c r="A33" s="4" t="s">
        <v>1244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1245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1033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1034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1235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1234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1236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1035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1036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1037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1239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1177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7484.92287929953</v>
      </c>
      <c r="D4" s="7">
        <f>'blk, drift &amp; conc calc'!D5</f>
        <v>5904.05</v>
      </c>
      <c r="E4" s="7">
        <f>'blk, drift &amp; conc calc'!E5</f>
        <v>9072.993038871004</v>
      </c>
      <c r="F4" s="7">
        <f>'blk, drift &amp; conc calc'!F5</f>
        <v>1158.1869512005414</v>
      </c>
      <c r="G4" s="7">
        <f>'blk, drift &amp; conc calc'!G5</f>
        <v>7284.282064268986</v>
      </c>
      <c r="H4" s="7">
        <f>'blk, drift &amp; conc calc'!H5</f>
        <v>15351.447074661653</v>
      </c>
      <c r="I4" s="7">
        <f>'blk, drift &amp; conc calc'!I5</f>
        <v>7338.362964058915</v>
      </c>
      <c r="J4" s="7">
        <f>'blk, drift &amp; conc calc'!J5</f>
        <v>126.29759295134374</v>
      </c>
      <c r="K4" s="7">
        <f>'blk, drift &amp; conc calc'!K5</f>
        <v>30.37228737369181</v>
      </c>
      <c r="L4" s="7">
        <f>'blk, drift &amp; conc calc'!L5</f>
        <v>949.085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30.37228737369181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8618.817658068501</v>
      </c>
      <c r="D5" s="7">
        <f>'blk, drift &amp; conc calc'!D32</f>
        <v>5857.675</v>
      </c>
      <c r="E5" s="7">
        <f>'blk, drift &amp; conc calc'!E32</f>
        <v>9319.955</v>
      </c>
      <c r="F5" s="7">
        <f>'blk, drift &amp; conc calc'!F32</f>
        <v>1115.2737622038223</v>
      </c>
      <c r="G5" s="7">
        <f>'blk, drift &amp; conc calc'!G32</f>
        <v>7519.876435190439</v>
      </c>
      <c r="H5" s="7">
        <f>'blk, drift &amp; conc calc'!H32</f>
        <v>14805.711288054783</v>
      </c>
      <c r="I5" s="7">
        <f>'blk, drift &amp; conc calc'!I32</f>
        <v>7726.682003011802</v>
      </c>
      <c r="J5" s="7">
        <f>'blk, drift &amp; conc calc'!J32</f>
        <v>21.48</v>
      </c>
      <c r="K5" s="7">
        <f>'blk, drift &amp; conc calc'!K32</f>
        <v>12.975</v>
      </c>
      <c r="L5" s="7">
        <f>'blk, drift &amp; conc calc'!L32</f>
        <v>536.8077179045828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 t="str">
        <f>'blk, drift &amp; conc calc'!T33</f>
        <v>        9.39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1203</v>
      </c>
      <c r="C9" s="7">
        <f>AVERAGE(C4:C5)</f>
        <v>8051.870268684015</v>
      </c>
      <c r="D9" s="7">
        <f>AVERAGE(D4:D5)</f>
        <v>5880.8625</v>
      </c>
      <c r="E9" s="7">
        <f>AVERAGE(E4:E5)</f>
        <v>9196.474019435502</v>
      </c>
      <c r="F9" s="7">
        <f aca="true" t="shared" si="0" ref="F9:V9">AVERAGE(F4:F5)</f>
        <v>1136.7303567021818</v>
      </c>
      <c r="G9" s="7">
        <f t="shared" si="0"/>
        <v>7402.0792497297125</v>
      </c>
      <c r="H9" s="7">
        <f t="shared" si="0"/>
        <v>15078.579181358218</v>
      </c>
      <c r="I9" s="7">
        <f t="shared" si="0"/>
        <v>7532.522483535358</v>
      </c>
      <c r="J9" s="7">
        <f t="shared" si="0"/>
        <v>73.88879647567187</v>
      </c>
      <c r="K9" s="7">
        <f t="shared" si="0"/>
        <v>21.673643686845907</v>
      </c>
      <c r="L9" s="7">
        <f t="shared" si="0"/>
        <v>742.9463589522913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30.37228737369181</v>
      </c>
      <c r="U9" s="7">
        <f t="shared" si="0"/>
        <v>0</v>
      </c>
      <c r="V9" s="7">
        <f t="shared" si="0"/>
        <v>0</v>
      </c>
    </row>
    <row r="12" ht="11.25">
      <c r="B12" s="71" t="s">
        <v>1048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2005-02-10T12:32:18Z</dcterms:modified>
  <cp:category/>
  <cp:version/>
  <cp:contentType/>
  <cp:contentStatus/>
</cp:coreProperties>
</file>