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3395" windowHeight="11640" tabRatio="721" firstSheet="3" activeTab="5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<sst xmlns="http://schemas.openxmlformats.org/spreadsheetml/2006/main" count="6666" uniqueCount="1292">
  <si>
    <t xml:space="preserve">  5,127,592.70</t>
  </si>
  <si>
    <t xml:space="preserve">   555,239.79</t>
  </si>
  <si>
    <t xml:space="preserve">   547,472.51</t>
  </si>
  <si>
    <t xml:space="preserve">   564,657.58</t>
  </si>
  <si>
    <t xml:space="preserve">    28,415.59</t>
  </si>
  <si>
    <t xml:space="preserve">    29,667.44</t>
  </si>
  <si>
    <t xml:space="preserve">    29,716.34</t>
  </si>
  <si>
    <t>Print Date: 12-02-2005</t>
  </si>
  <si>
    <t xml:space="preserve">     1,246.67</t>
  </si>
  <si>
    <t xml:space="preserve">     1,192.54</t>
  </si>
  <si>
    <t xml:space="preserve">     1,117.05</t>
  </si>
  <si>
    <t xml:space="preserve">     1,274.95</t>
  </si>
  <si>
    <t xml:space="preserve">      967.49</t>
  </si>
  <si>
    <t xml:space="preserve">     1,550.00</t>
  </si>
  <si>
    <t xml:space="preserve">    16,071.96</t>
  </si>
  <si>
    <t xml:space="preserve">    15,798.46</t>
  </si>
  <si>
    <t xml:space="preserve">    15,859.73</t>
  </si>
  <si>
    <t xml:space="preserve">     7,269.97</t>
  </si>
  <si>
    <t xml:space="preserve">     6,368.16</t>
  </si>
  <si>
    <t xml:space="preserve">     7,768.92</t>
  </si>
  <si>
    <t xml:space="preserve">    10,067.25</t>
  </si>
  <si>
    <t xml:space="preserve">     9,688.66</t>
  </si>
  <si>
    <t xml:space="preserve">     9,730.76</t>
  </si>
  <si>
    <t xml:space="preserve">       49.93</t>
  </si>
  <si>
    <t xml:space="preserve">      115.07</t>
  </si>
  <si>
    <t xml:space="preserve">      152.81</t>
  </si>
  <si>
    <t>dts-1-2</t>
  </si>
  <si>
    <t>#: 30</t>
  </si>
  <si>
    <t xml:space="preserve">       24.23</t>
  </si>
  <si>
    <t xml:space="preserve">       54.45</t>
  </si>
  <si>
    <t xml:space="preserve">        7.84</t>
  </si>
  <si>
    <t xml:space="preserve">  4,027,080.33</t>
  </si>
  <si>
    <t xml:space="preserve">  4,402,073.14</t>
  </si>
  <si>
    <t xml:space="preserve">  4,305,067.57</t>
  </si>
  <si>
    <t xml:space="preserve">   336,381.02</t>
  </si>
  <si>
    <t xml:space="preserve">   345,036.20</t>
  </si>
  <si>
    <t xml:space="preserve">   346,160.64</t>
  </si>
  <si>
    <t xml:space="preserve">  3,542,840.61</t>
  </si>
  <si>
    <t xml:space="preserve">  3,652,728.05</t>
  </si>
  <si>
    <t xml:space="preserve">  3,691,893.36</t>
  </si>
  <si>
    <t xml:space="preserve">  5,548,996.81</t>
  </si>
  <si>
    <t xml:space="preserve">  5,743,388.33</t>
  </si>
  <si>
    <t xml:space="preserve">  5,483,232.10</t>
  </si>
  <si>
    <t xml:space="preserve">   420,874.56</t>
  </si>
  <si>
    <t xml:space="preserve">   428,843.62</t>
  </si>
  <si>
    <t xml:space="preserve">   433,970.21</t>
  </si>
  <si>
    <t xml:space="preserve">     2,719.84</t>
  </si>
  <si>
    <t xml:space="preserve">     2,992.65</t>
  </si>
  <si>
    <t xml:space="preserve">     3,283.83</t>
  </si>
  <si>
    <t xml:space="preserve">    66,118.37</t>
  </si>
  <si>
    <t xml:space="preserve">    65,870.96</t>
  </si>
  <si>
    <t xml:space="preserve">    67,018.92</t>
  </si>
  <si>
    <t xml:space="preserve">    69,041.19</t>
  </si>
  <si>
    <t xml:space="preserve">    70,892.19</t>
  </si>
  <si>
    <t xml:space="preserve">    70,557.40</t>
  </si>
  <si>
    <t xml:space="preserve">    11,974.33</t>
  </si>
  <si>
    <t xml:space="preserve">    11,491.63</t>
  </si>
  <si>
    <t xml:space="preserve">    11,627.41</t>
  </si>
  <si>
    <t xml:space="preserve">      290.05</t>
  </si>
  <si>
    <t xml:space="preserve">       99.18</t>
  </si>
  <si>
    <t xml:space="preserve">      195.77</t>
  </si>
  <si>
    <t>jb3-2</t>
  </si>
  <si>
    <t xml:space="preserve">      275.15</t>
  </si>
  <si>
    <t xml:space="preserve">      305.32</t>
  </si>
  <si>
    <t xml:space="preserve">      262.99</t>
  </si>
  <si>
    <t xml:space="preserve">  5,189,501.64</t>
  </si>
  <si>
    <t xml:space="preserve">  5,003,246.06</t>
  </si>
  <si>
    <t xml:space="preserve">  5,311,951.21</t>
  </si>
  <si>
    <t xml:space="preserve">   505,369.24</t>
  </si>
  <si>
    <t xml:space="preserve">   502,105.74</t>
  </si>
  <si>
    <t xml:space="preserve">   491,230.44</t>
  </si>
  <si>
    <t xml:space="preserve">  5,098,312.16</t>
  </si>
  <si>
    <t xml:space="preserve">  5,021,761.14</t>
  </si>
  <si>
    <t xml:space="preserve">  5,158,654.68</t>
  </si>
  <si>
    <t xml:space="preserve">   606,266.58</t>
  </si>
  <si>
    <t xml:space="preserve">   606,292.22</t>
  </si>
  <si>
    <t xml:space="preserve">   618,962.84</t>
  </si>
  <si>
    <t xml:space="preserve">   551,624.11</t>
  </si>
  <si>
    <t xml:space="preserve">   533,118.62</t>
  </si>
  <si>
    <t xml:space="preserve">   551,145.44</t>
  </si>
  <si>
    <t xml:space="preserve">   895,676.19</t>
  </si>
  <si>
    <t xml:space="preserve">   891,751.72</t>
  </si>
  <si>
    <t xml:space="preserve">   903,734.61</t>
  </si>
  <si>
    <t xml:space="preserve">  4,045,858.93</t>
  </si>
  <si>
    <t xml:space="preserve">  4,092,522.41</t>
  </si>
  <si>
    <t xml:space="preserve">  4,135,296.54</t>
  </si>
  <si>
    <t xml:space="preserve">  6,417,586.88</t>
  </si>
  <si>
    <t xml:space="preserve">  6,716,418.29</t>
  </si>
  <si>
    <t xml:space="preserve">  6,362,343.34</t>
  </si>
  <si>
    <t xml:space="preserve">   708,497.43</t>
  </si>
  <si>
    <t xml:space="preserve">   702,646.20</t>
  </si>
  <si>
    <t xml:space="preserve">   675,507.15</t>
  </si>
  <si>
    <t xml:space="preserve">    44,529.14</t>
  </si>
  <si>
    <t xml:space="preserve">    45,604.69</t>
  </si>
  <si>
    <t xml:space="preserve">    44,652.15</t>
  </si>
  <si>
    <t xml:space="preserve">      303.95</t>
  </si>
  <si>
    <t xml:space="preserve">      243.25</t>
  </si>
  <si>
    <t xml:space="preserve">      259.43</t>
  </si>
  <si>
    <t xml:space="preserve">  5,127,717.40</t>
  </si>
  <si>
    <t xml:space="preserve">  5,189,402.85</t>
  </si>
  <si>
    <t xml:space="preserve">  5,377,216.30</t>
  </si>
  <si>
    <t xml:space="preserve">   489,353.99</t>
  </si>
  <si>
    <t xml:space="preserve">   477,928.08</t>
  </si>
  <si>
    <t xml:space="preserve">   491,396.59</t>
  </si>
  <si>
    <t xml:space="preserve">  5,296,666.47</t>
  </si>
  <si>
    <t xml:space="preserve">  5,215,784.09</t>
  </si>
  <si>
    <t xml:space="preserve">  5,413,684.37</t>
  </si>
  <si>
    <t xml:space="preserve">   851,369.18</t>
  </si>
  <si>
    <t xml:space="preserve">   833,584.71</t>
  </si>
  <si>
    <t xml:space="preserve">   849,552.92</t>
  </si>
  <si>
    <t xml:space="preserve">   524,984.06</t>
  </si>
  <si>
    <t xml:space="preserve">   521,562.60</t>
  </si>
  <si>
    <t xml:space="preserve">   501,015.95</t>
  </si>
  <si>
    <t xml:space="preserve">  1,790,739.17</t>
  </si>
  <si>
    <t xml:space="preserve">  1,780,389.09</t>
  </si>
  <si>
    <t xml:space="preserve">  1,756,046.75</t>
  </si>
  <si>
    <t xml:space="preserve">  4,644,561.88</t>
  </si>
  <si>
    <t xml:space="preserve">  4,638,963.23</t>
  </si>
  <si>
    <t xml:space="preserve">  4,580,175.94</t>
  </si>
  <si>
    <t xml:space="preserve">  5,160,983.19</t>
  </si>
  <si>
    <t xml:space="preserve">  4,797,197.15</t>
  </si>
  <si>
    <t xml:space="preserve">  5,377,718.32</t>
  </si>
  <si>
    <t xml:space="preserve">  5,274,589.55</t>
  </si>
  <si>
    <t xml:space="preserve">  5,359,859.85</t>
  </si>
  <si>
    <t xml:space="preserve">   314,940.24</t>
  </si>
  <si>
    <t xml:space="preserve">   324,989.58</t>
  </si>
  <si>
    <t xml:space="preserve">   312,928.14</t>
  </si>
  <si>
    <t xml:space="preserve">  2,495,509.95</t>
  </si>
  <si>
    <t xml:space="preserve">  2,594,438.93</t>
  </si>
  <si>
    <t xml:space="preserve">  2,502,609.32</t>
  </si>
  <si>
    <t xml:space="preserve">  1,390,072.72</t>
  </si>
  <si>
    <t xml:space="preserve">  1,380,856.09</t>
  </si>
  <si>
    <t xml:space="preserve">  1,227,837.52</t>
  </si>
  <si>
    <t xml:space="preserve">   537,889.16</t>
  </si>
  <si>
    <t xml:space="preserve">   527,699.81</t>
  </si>
  <si>
    <t xml:space="preserve">   531,664.73</t>
  </si>
  <si>
    <t xml:space="preserve">   221,307.25</t>
  </si>
  <si>
    <t xml:space="preserve">   210,951.24</t>
  </si>
  <si>
    <t xml:space="preserve">   206,024.93</t>
  </si>
  <si>
    <t xml:space="preserve">  5,588,487.88</t>
  </si>
  <si>
    <t xml:space="preserve">  5,840,639.32</t>
  </si>
  <si>
    <t xml:space="preserve">  5,763,005.91</t>
  </si>
  <si>
    <t xml:space="preserve">  6,269,525.47</t>
  </si>
  <si>
    <t xml:space="preserve">  6,094,254.14</t>
  </si>
  <si>
    <t xml:space="preserve">  6,215,488.04</t>
  </si>
  <si>
    <t xml:space="preserve">   430,183.31</t>
  </si>
  <si>
    <t xml:space="preserve">   426,154.37</t>
  </si>
  <si>
    <t xml:space="preserve">   414,358.12</t>
  </si>
  <si>
    <t xml:space="preserve">     2,619.64</t>
  </si>
  <si>
    <t xml:space="preserve">     2,350.86</t>
  </si>
  <si>
    <t xml:space="preserve">     2,610.73</t>
  </si>
  <si>
    <t xml:space="preserve">      309.70</t>
  </si>
  <si>
    <t xml:space="preserve">      270.21</t>
  </si>
  <si>
    <t xml:space="preserve">      290.50</t>
  </si>
  <si>
    <t xml:space="preserve">  5,188,919.69</t>
  </si>
  <si>
    <t xml:space="preserve">  5,073,759.54</t>
  </si>
  <si>
    <t xml:space="preserve">  5,275,919.62</t>
  </si>
  <si>
    <t xml:space="preserve">   473,174.19</t>
  </si>
  <si>
    <t xml:space="preserve">   469,222.71</t>
  </si>
  <si>
    <t xml:space="preserve">   480,267.42</t>
  </si>
  <si>
    <t xml:space="preserve">  5,172,201.58</t>
  </si>
  <si>
    <t xml:space="preserve">  5,391,951.55</t>
  </si>
  <si>
    <t xml:space="preserve">  5,192,045.50</t>
  </si>
  <si>
    <t xml:space="preserve">   856,449.87</t>
  </si>
  <si>
    <t xml:space="preserve">   836,726.49</t>
  </si>
  <si>
    <t xml:space="preserve">   814,109.97</t>
  </si>
  <si>
    <t xml:space="preserve">   520,153.26</t>
  </si>
  <si>
    <t xml:space="preserve">   507,052.63</t>
  </si>
  <si>
    <t xml:space="preserve">   530,343.90</t>
  </si>
  <si>
    <t xml:space="preserve">  1,590,399.89</t>
  </si>
  <si>
    <t xml:space="preserve">  1,729,949.57</t>
  </si>
  <si>
    <t xml:space="preserve">  1,717,990.91</t>
  </si>
  <si>
    <t xml:space="preserve">  4,537,398.72</t>
  </si>
  <si>
    <t xml:space="preserve">  4,430,977.99</t>
  </si>
  <si>
    <t xml:space="preserve">  4,702,614.86</t>
  </si>
  <si>
    <t xml:space="preserve">  5,024,780.50</t>
  </si>
  <si>
    <t xml:space="preserve">  5,010,471.79</t>
  </si>
  <si>
    <t xml:space="preserve">  5,122,895.75</t>
  </si>
  <si>
    <t xml:space="preserve">   554,234.83</t>
  </si>
  <si>
    <t xml:space="preserve">   550,009.70</t>
  </si>
  <si>
    <t xml:space="preserve">   549,883.89</t>
  </si>
  <si>
    <t xml:space="preserve">    29,540.93</t>
  </si>
  <si>
    <t xml:space="preserve">    29,843.22</t>
  </si>
  <si>
    <t xml:space="preserve">    29,378.28</t>
  </si>
  <si>
    <t xml:space="preserve">      120.49</t>
  </si>
  <si>
    <t xml:space="preserve">      155.40</t>
  </si>
  <si>
    <t xml:space="preserve">      109.85</t>
  </si>
  <si>
    <t xml:space="preserve">  6,629,710.32</t>
  </si>
  <si>
    <t xml:space="preserve">  6,628,658.23</t>
  </si>
  <si>
    <t xml:space="preserve">  6,721,263.83</t>
  </si>
  <si>
    <t xml:space="preserve">   302,687.68</t>
  </si>
  <si>
    <t xml:space="preserve">   301,272.70</t>
  </si>
  <si>
    <t xml:space="preserve">   314,116.75</t>
  </si>
  <si>
    <t xml:space="preserve">  2,776,293.58</t>
  </si>
  <si>
    <t xml:space="preserve">  2,773,526.21</t>
  </si>
  <si>
    <t xml:space="preserve">  2,847,473.64</t>
  </si>
  <si>
    <t xml:space="preserve">   423,698.80</t>
  </si>
  <si>
    <t xml:space="preserve">   421,094.61</t>
  </si>
  <si>
    <t xml:space="preserve">   425,897.92</t>
  </si>
  <si>
    <t xml:space="preserve">   650,240.58</t>
  </si>
  <si>
    <t xml:space="preserve">   670,766.40</t>
  </si>
  <si>
    <t xml:space="preserve">   674,693.91</t>
  </si>
  <si>
    <t xml:space="preserve">   441,245.99</t>
  </si>
  <si>
    <t xml:space="preserve">   429,369.68</t>
  </si>
  <si>
    <t xml:space="preserve">   428,901.18</t>
  </si>
  <si>
    <t xml:space="preserve">  2,595,622.37</t>
  </si>
  <si>
    <t xml:space="preserve">  2,649,146.11</t>
  </si>
  <si>
    <t xml:space="preserve">  2,619,223.02</t>
  </si>
  <si>
    <t xml:space="preserve">  5,891,363.51</t>
  </si>
  <si>
    <t xml:space="preserve">  6,020,198.85</t>
  </si>
  <si>
    <t xml:space="preserve">  6,007,436.48</t>
  </si>
  <si>
    <t xml:space="preserve">   834,966.49</t>
  </si>
  <si>
    <t xml:space="preserve">   794,877.55</t>
  </si>
  <si>
    <t xml:space="preserve">   794,028.34</t>
  </si>
  <si>
    <t xml:space="preserve">    81,057.98</t>
  </si>
  <si>
    <t xml:space="preserve">    82,145.74</t>
  </si>
  <si>
    <t xml:space="preserve">    80,482.86</t>
  </si>
  <si>
    <t xml:space="preserve">       24.47</t>
  </si>
  <si>
    <t xml:space="preserve">        6.50</t>
  </si>
  <si>
    <t xml:space="preserve">        9.56</t>
  </si>
  <si>
    <t xml:space="preserve">    11,227.43</t>
  </si>
  <si>
    <t xml:space="preserve">    11,214.56</t>
  </si>
  <si>
    <t xml:space="preserve">    11,550.97</t>
  </si>
  <si>
    <t xml:space="preserve">     8,824.99</t>
  </si>
  <si>
    <t xml:space="preserve">     9,552.37</t>
  </si>
  <si>
    <t xml:space="preserve">     9,017.82</t>
  </si>
  <si>
    <t xml:space="preserve">    11,575.18</t>
  </si>
  <si>
    <t xml:space="preserve">    11,562.08</t>
  </si>
  <si>
    <t xml:space="preserve">    10,830.54</t>
  </si>
  <si>
    <t xml:space="preserve">     1,254.67</t>
  </si>
  <si>
    <t xml:space="preserve">     1,192.52</t>
  </si>
  <si>
    <t xml:space="preserve">     1,234.58</t>
  </si>
  <si>
    <t xml:space="preserve">  5,070,809.01</t>
  </si>
  <si>
    <t xml:space="preserve">   550,139.62</t>
  </si>
  <si>
    <t xml:space="preserve">   547,776.58</t>
  </si>
  <si>
    <t xml:space="preserve">   515,469.68</t>
  </si>
  <si>
    <t xml:space="preserve">    29,935.76</t>
  </si>
  <si>
    <t xml:space="preserve">    29,133.83</t>
  </si>
  <si>
    <t xml:space="preserve">    30,184.13</t>
  </si>
  <si>
    <t>82r2  101-110</t>
  </si>
  <si>
    <t>-       29.69</t>
  </si>
  <si>
    <t xml:space="preserve">       16.39</t>
  </si>
  <si>
    <t xml:space="preserve">       36.93</t>
  </si>
  <si>
    <t xml:space="preserve">  4,892,964.60</t>
  </si>
  <si>
    <t xml:space="preserve">  4,869,917.55</t>
  </si>
  <si>
    <t xml:space="preserve">  4,644,397.56</t>
  </si>
  <si>
    <t xml:space="preserve">   357,220.22</t>
  </si>
  <si>
    <t xml:space="preserve">   340,146.50</t>
  </si>
  <si>
    <t xml:space="preserve">   360,168.13</t>
  </si>
  <si>
    <t xml:space="preserve">  3,328,188.02</t>
  </si>
  <si>
    <t xml:space="preserve">  3,375,359.45</t>
  </si>
  <si>
    <t xml:space="preserve">  3,390,693.51</t>
  </si>
  <si>
    <t xml:space="preserve">  2,098,904.95</t>
  </si>
  <si>
    <t xml:space="preserve">  2,405,218.29</t>
  </si>
  <si>
    <t xml:space="preserve">  2,365,785.38</t>
  </si>
  <si>
    <t xml:space="preserve">   498,000.59</t>
  </si>
  <si>
    <t xml:space="preserve">   491,929.08</t>
  </si>
  <si>
    <t xml:space="preserve">   484,161.96</t>
  </si>
  <si>
    <t xml:space="preserve">   115,129.03</t>
  </si>
  <si>
    <t xml:space="preserve">   118,604.38</t>
  </si>
  <si>
    <t xml:space="preserve">   119,778.47</t>
  </si>
  <si>
    <t xml:space="preserve">  4,325,303.86</t>
  </si>
  <si>
    <t xml:space="preserve">  4,405,162.55</t>
  </si>
  <si>
    <t xml:space="preserve">  4,545,534.06</t>
  </si>
  <si>
    <t xml:space="preserve">  4,830,923.90</t>
  </si>
  <si>
    <t xml:space="preserve">  4,713,374.77</t>
  </si>
  <si>
    <t xml:space="preserve">  4,585,812.84</t>
  </si>
  <si>
    <t xml:space="preserve">   257,903.70</t>
  </si>
  <si>
    <t xml:space="preserve">   255,267.79</t>
  </si>
  <si>
    <t xml:space="preserve">   240,006.00</t>
  </si>
  <si>
    <t xml:space="preserve">      600.16</t>
  </si>
  <si>
    <t xml:space="preserve">      661.58</t>
  </si>
  <si>
    <t xml:space="preserve">      719.31</t>
  </si>
  <si>
    <t xml:space="preserve">       66.20</t>
  </si>
  <si>
    <t xml:space="preserve">       30.54</t>
  </si>
  <si>
    <t>-        9.53</t>
  </si>
  <si>
    <t xml:space="preserve">  4,508,364.51</t>
  </si>
  <si>
    <t xml:space="preserve">  4,507,607.76</t>
  </si>
  <si>
    <t xml:space="preserve">  4,492,372.69</t>
  </si>
  <si>
    <t xml:space="preserve">   350,266.81</t>
  </si>
  <si>
    <t xml:space="preserve">   346,098.01</t>
  </si>
  <si>
    <t xml:space="preserve">   339,494.32</t>
  </si>
  <si>
    <t xml:space="preserve">  3,694,272.57</t>
  </si>
  <si>
    <t xml:space="preserve">  3,605,871.03</t>
  </si>
  <si>
    <t xml:space="preserve">  3,630,523.97</t>
  </si>
  <si>
    <t xml:space="preserve">  5,206,988.46</t>
  </si>
  <si>
    <t xml:space="preserve">  5,331,974.88</t>
  </si>
  <si>
    <t xml:space="preserve">  5,441,879.52</t>
  </si>
  <si>
    <t xml:space="preserve">   460,720.49</t>
  </si>
  <si>
    <t xml:space="preserve">   469,022.69</t>
  </si>
  <si>
    <t xml:space="preserve">   465,744.45</t>
  </si>
  <si>
    <t xml:space="preserve">     2,499.40</t>
  </si>
  <si>
    <t xml:space="preserve">     3,681.23</t>
  </si>
  <si>
    <t xml:space="preserve">     2,576.35</t>
  </si>
  <si>
    <t xml:space="preserve">   256,354.73</t>
  </si>
  <si>
    <t xml:space="preserve">   256,584.08</t>
  </si>
  <si>
    <t xml:space="preserve">   256,751.29</t>
  </si>
  <si>
    <t xml:space="preserve">   262,124.03</t>
  </si>
  <si>
    <t xml:space="preserve">   261,990.24</t>
  </si>
  <si>
    <t xml:space="preserve">   253,751.50</t>
  </si>
  <si>
    <t xml:space="preserve">    17,042.56</t>
  </si>
  <si>
    <t xml:space="preserve">    16,817.03</t>
  </si>
  <si>
    <t xml:space="preserve">    15,906.73</t>
  </si>
  <si>
    <t xml:space="preserve">      253.79</t>
  </si>
  <si>
    <t xml:space="preserve">      130.44</t>
  </si>
  <si>
    <t xml:space="preserve">      365.13</t>
  </si>
  <si>
    <t>83r2  32-42</t>
  </si>
  <si>
    <t xml:space="preserve">       35.19</t>
  </si>
  <si>
    <t xml:space="preserve">       47.18</t>
  </si>
  <si>
    <t xml:space="preserve">       35.11</t>
  </si>
  <si>
    <t xml:space="preserve">  4,977,575.44</t>
  </si>
  <si>
    <t xml:space="preserve">  4,760,761.13</t>
  </si>
  <si>
    <t xml:space="preserve">  4,706,039.57</t>
  </si>
  <si>
    <t xml:space="preserve">   314,448.67</t>
  </si>
  <si>
    <t xml:space="preserve">   334,633.52</t>
  </si>
  <si>
    <t xml:space="preserve">   335,009.98</t>
  </si>
  <si>
    <t xml:space="preserve">  3,057,662.05</t>
  </si>
  <si>
    <t xml:space="preserve">  2,944,751.39</t>
  </si>
  <si>
    <t xml:space="preserve">  3,025,916.45</t>
  </si>
  <si>
    <t xml:space="preserve">  2,525,584.03</t>
  </si>
  <si>
    <t xml:space="preserve">  2,499,653.21</t>
  </si>
  <si>
    <t xml:space="preserve">  2,512,489.31</t>
  </si>
  <si>
    <t xml:space="preserve">   490,272.23</t>
  </si>
  <si>
    <t xml:space="preserve">   472,145.20</t>
  </si>
  <si>
    <t xml:space="preserve">   488,339.53</t>
  </si>
  <si>
    <t xml:space="preserve">    99,946.42</t>
  </si>
  <si>
    <t xml:space="preserve">   107,180.77</t>
  </si>
  <si>
    <t xml:space="preserve">   102,729.24</t>
  </si>
  <si>
    <t xml:space="preserve">  4,167,801.38</t>
  </si>
  <si>
    <t xml:space="preserve">  4,261,121.47</t>
  </si>
  <si>
    <t xml:space="preserve">  4,194,034.10</t>
  </si>
  <si>
    <t xml:space="preserve">  5,377,351.08</t>
  </si>
  <si>
    <t xml:space="preserve">  5,297,626.49</t>
  </si>
  <si>
    <t xml:space="preserve">  5,249,030.90</t>
  </si>
  <si>
    <t xml:space="preserve">   190,774.61</t>
  </si>
  <si>
    <t xml:space="preserve">   187,192.11</t>
  </si>
  <si>
    <t xml:space="preserve">   187,638.96</t>
  </si>
  <si>
    <t xml:space="preserve">     2,275.77</t>
  </si>
  <si>
    <t xml:space="preserve">     2,166.21</t>
  </si>
  <si>
    <t xml:space="preserve">     2,200.26</t>
  </si>
  <si>
    <t>95r3  40-50</t>
  </si>
  <si>
    <t>-        7.26</t>
  </si>
  <si>
    <t xml:space="preserve">        9.93</t>
  </si>
  <si>
    <t>-       16.17</t>
  </si>
  <si>
    <t xml:space="preserve">   515,298.63</t>
  </si>
  <si>
    <t xml:space="preserve">   548,648.14</t>
  </si>
  <si>
    <t xml:space="preserve">   117,395.27</t>
  </si>
  <si>
    <t xml:space="preserve">   100,214.86</t>
  </si>
  <si>
    <t xml:space="preserve">   120,118.36</t>
  </si>
  <si>
    <t xml:space="preserve">  4,557,092.99</t>
  </si>
  <si>
    <t xml:space="preserve">  4,659,876.53</t>
  </si>
  <si>
    <t xml:space="preserve">  4,804,709.60</t>
  </si>
  <si>
    <t xml:space="preserve">  8,282,603.19</t>
  </si>
  <si>
    <t xml:space="preserve">  8,266,222.16</t>
  </si>
  <si>
    <t xml:space="preserve">  8,325,904.06</t>
  </si>
  <si>
    <t xml:space="preserve">   774,982.76</t>
  </si>
  <si>
    <t xml:space="preserve">   789,495.50</t>
  </si>
  <si>
    <t xml:space="preserve">   782,048.02</t>
  </si>
  <si>
    <t xml:space="preserve">     1,159.14</t>
  </si>
  <si>
    <t xml:space="preserve">     1,151.73</t>
  </si>
  <si>
    <t xml:space="preserve">      986.36</t>
  </si>
  <si>
    <t>166r3  45-55</t>
  </si>
  <si>
    <t xml:space="preserve">       29.73</t>
  </si>
  <si>
    <t xml:space="preserve">       26.85</t>
  </si>
  <si>
    <t xml:space="preserve">       33.38</t>
  </si>
  <si>
    <t xml:space="preserve">  5,309,821.08</t>
  </si>
  <si>
    <t xml:space="preserve">  5,276,321.19</t>
  </si>
  <si>
    <t xml:space="preserve">  5,300,126.47</t>
  </si>
  <si>
    <t xml:space="preserve">   298,724.64</t>
  </si>
  <si>
    <t xml:space="preserve">   295,544.31</t>
  </si>
  <si>
    <t xml:space="preserve">   292,625.22</t>
  </si>
  <si>
    <t xml:space="preserve">  2,404,242.50</t>
  </si>
  <si>
    <t xml:space="preserve">  2,367,178.43</t>
  </si>
  <si>
    <t xml:space="preserve">  2,316,896.07</t>
  </si>
  <si>
    <t xml:space="preserve">  1,079,273.89</t>
  </si>
  <si>
    <t xml:space="preserve">  1,082,644.20</t>
  </si>
  <si>
    <t xml:space="preserve">  1,101,407.76</t>
  </si>
  <si>
    <t xml:space="preserve">   526,971.54</t>
  </si>
  <si>
    <t xml:space="preserve">   526,790.00</t>
  </si>
  <si>
    <t xml:space="preserve">   529,859.23</t>
  </si>
  <si>
    <t xml:space="preserve">   172,839.63</t>
  </si>
  <si>
    <t xml:space="preserve">   163,025.98</t>
  </si>
  <si>
    <t xml:space="preserve">   165,074.41</t>
  </si>
  <si>
    <t xml:space="preserve">  5,806,223.79</t>
  </si>
  <si>
    <t xml:space="preserve">  5,842,521.29</t>
  </si>
  <si>
    <t xml:space="preserve">  5,784,974.51</t>
  </si>
  <si>
    <t xml:space="preserve">  6,416,564.43</t>
  </si>
  <si>
    <t xml:space="preserve">  6,783,206.31</t>
  </si>
  <si>
    <t xml:space="preserve">  6,662,798.86</t>
  </si>
  <si>
    <t xml:space="preserve">   539,593.39</t>
  </si>
  <si>
    <t xml:space="preserve">   544,058.26</t>
  </si>
  <si>
    <t xml:space="preserve">   516,267.23</t>
  </si>
  <si>
    <t xml:space="preserve">      860.18</t>
  </si>
  <si>
    <t xml:space="preserve">      915.42</t>
  </si>
  <si>
    <t xml:space="preserve">      765.98</t>
  </si>
  <si>
    <t>jb3-1</t>
  </si>
  <si>
    <t xml:space="preserve">      309.97</t>
  </si>
  <si>
    <t xml:space="preserve">      257.56</t>
  </si>
  <si>
    <t xml:space="preserve">      294.11</t>
  </si>
  <si>
    <t xml:space="preserve">  5,436,613.83</t>
  </si>
  <si>
    <t xml:space="preserve">  5,103,881.84</t>
  </si>
  <si>
    <t xml:space="preserve">  5,204,071.44</t>
  </si>
  <si>
    <t xml:space="preserve">   488,852.11</t>
  </si>
  <si>
    <t xml:space="preserve">   487,038.03</t>
  </si>
  <si>
    <t xml:space="preserve">   497,611.96</t>
  </si>
  <si>
    <t xml:space="preserve">  4,870,962.89</t>
  </si>
  <si>
    <t xml:space="preserve">  4,879,106.51</t>
  </si>
  <si>
    <t xml:space="preserve">  4,890,249.08</t>
  </si>
  <si>
    <t xml:space="preserve">   600,142.16</t>
  </si>
  <si>
    <t xml:space="preserve">   590,519.19</t>
  </si>
  <si>
    <t xml:space="preserve">   602,566.58</t>
  </si>
  <si>
    <t xml:space="preserve">   525,711.87</t>
  </si>
  <si>
    <t xml:space="preserve">   534,391.00</t>
  </si>
  <si>
    <t xml:space="preserve">   528,188.72</t>
  </si>
  <si>
    <t xml:space="preserve">   904,247.46</t>
  </si>
  <si>
    <t xml:space="preserve">   837,716.39</t>
  </si>
  <si>
    <t xml:space="preserve">   790,925.09</t>
  </si>
  <si>
    <t xml:space="preserve">  3,930,849.26</t>
  </si>
  <si>
    <t xml:space="preserve">  3,975,172.69</t>
  </si>
  <si>
    <t xml:space="preserve">  3,905,307.81</t>
  </si>
  <si>
    <t xml:space="preserve">  6,448,656.62</t>
  </si>
  <si>
    <t xml:space="preserve">  6,424,585.26</t>
  </si>
  <si>
    <t xml:space="preserve">  6,536,326.26</t>
  </si>
  <si>
    <t xml:space="preserve">   678,151.27</t>
  </si>
  <si>
    <t xml:space="preserve">   698,449.21</t>
  </si>
  <si>
    <t xml:space="preserve">   655,351.58</t>
  </si>
  <si>
    <t xml:space="preserve">    43,643.11</t>
  </si>
  <si>
    <t xml:space="preserve">    43,396.20</t>
  </si>
  <si>
    <t xml:space="preserve">    43,499.23</t>
  </si>
  <si>
    <t xml:space="preserve">      250.53</t>
  </si>
  <si>
    <t xml:space="preserve">      310.49</t>
  </si>
  <si>
    <t xml:space="preserve">      240.23</t>
  </si>
  <si>
    <t xml:space="preserve">  4,872,248.31</t>
  </si>
  <si>
    <t xml:space="preserve">  5,059,715.63</t>
  </si>
  <si>
    <t xml:space="preserve">  5,098,831.65</t>
  </si>
  <si>
    <t xml:space="preserve">   476,449.86</t>
  </si>
  <si>
    <t xml:space="preserve">   468,568.80</t>
  </si>
  <si>
    <t xml:space="preserve">   468,860.19</t>
  </si>
  <si>
    <t xml:space="preserve">  5,229,526.40</t>
  </si>
  <si>
    <t xml:space="preserve">  5,221,039.00</t>
  </si>
  <si>
    <t xml:space="preserve">  5,288,154.85</t>
  </si>
  <si>
    <t xml:space="preserve">   816,303.15</t>
  </si>
  <si>
    <t xml:space="preserve">   811,343.94</t>
  </si>
  <si>
    <t xml:space="preserve">   852,760.05</t>
  </si>
  <si>
    <t xml:space="preserve">   501,700.75</t>
  </si>
  <si>
    <t xml:space="preserve">   495,656.26</t>
  </si>
  <si>
    <t xml:space="preserve">   504,913.92</t>
  </si>
  <si>
    <t xml:space="preserve">  1,689,454.99</t>
  </si>
  <si>
    <t xml:space="preserve">  1,637,805.36</t>
  </si>
  <si>
    <t xml:space="preserve">  1,707,515.94</t>
  </si>
  <si>
    <t xml:space="preserve">  4,727,934.63</t>
  </si>
  <si>
    <t xml:space="preserve">  4,539,256.53</t>
  </si>
  <si>
    <t xml:space="preserve">  4,637,013.59</t>
  </si>
  <si>
    <t xml:space="preserve">  5,042,557.71</t>
  </si>
  <si>
    <t xml:space="preserve">  5,004,587.73</t>
  </si>
  <si>
    <t xml:space="preserve">  5,522,719.24</t>
  </si>
  <si>
    <t xml:space="preserve">   371,736.57</t>
  </si>
  <si>
    <t xml:space="preserve">   377,419.22</t>
  </si>
  <si>
    <t xml:space="preserve">   359,540.95</t>
  </si>
  <si>
    <t xml:space="preserve">  2,826,293.16</t>
  </si>
  <si>
    <t xml:space="preserve">  2,777,555.41</t>
  </si>
  <si>
    <t xml:space="preserve">  2,763,177.69</t>
  </si>
  <si>
    <t xml:space="preserve">  1,056,389.73</t>
  </si>
  <si>
    <t xml:space="preserve">  1,060,346.06</t>
  </si>
  <si>
    <t xml:space="preserve">  1,121,185.08</t>
  </si>
  <si>
    <t xml:space="preserve">   538,842.11</t>
  </si>
  <si>
    <t xml:space="preserve">   554,140.00</t>
  </si>
  <si>
    <t xml:space="preserve">   543,565.17</t>
  </si>
  <si>
    <t xml:space="preserve">   182,597.50</t>
  </si>
  <si>
    <t xml:space="preserve">   184,470.60</t>
  </si>
  <si>
    <t xml:space="preserve">   196,556.35</t>
  </si>
  <si>
    <t xml:space="preserve">  5,371,628.14</t>
  </si>
  <si>
    <t xml:space="preserve">  5,356,641.88</t>
  </si>
  <si>
    <t xml:space="preserve">  5,326,568.56</t>
  </si>
  <si>
    <t xml:space="preserve">  6,099,886.80</t>
  </si>
  <si>
    <t xml:space="preserve">  5,872,046.61</t>
  </si>
  <si>
    <t xml:space="preserve">  6,140,099.25</t>
  </si>
  <si>
    <t xml:space="preserve">   559,314.14</t>
  </si>
  <si>
    <t xml:space="preserve">   564,217.35</t>
  </si>
  <si>
    <t xml:space="preserve">   569,497.76</t>
  </si>
  <si>
    <t xml:space="preserve">     1,122.37</t>
  </si>
  <si>
    <t xml:space="preserve">     1,001.26</t>
  </si>
  <si>
    <t xml:space="preserve">     1,244.56</t>
  </si>
  <si>
    <t xml:space="preserve">      286.58</t>
  </si>
  <si>
    <t xml:space="preserve">      325.31</t>
  </si>
  <si>
    <t xml:space="preserve">      297.53</t>
  </si>
  <si>
    <t xml:space="preserve">  5,067,561.46</t>
  </si>
  <si>
    <t xml:space="preserve">  4,992,679.73</t>
  </si>
  <si>
    <t xml:space="preserve">  5,114,281.84</t>
  </si>
  <si>
    <t xml:space="preserve">   459,901.17</t>
  </si>
  <si>
    <t xml:space="preserve">   461,351.70</t>
  </si>
  <si>
    <t xml:space="preserve">   464,270.16</t>
  </si>
  <si>
    <t xml:space="preserve">  5,139,010.55</t>
  </si>
  <si>
    <t xml:space="preserve">  5,304,853.32</t>
  </si>
  <si>
    <t xml:space="preserve">  5,183,971.58</t>
  </si>
  <si>
    <t xml:space="preserve">   826,660.01</t>
  </si>
  <si>
    <t xml:space="preserve">   833,501.39</t>
  </si>
  <si>
    <t xml:space="preserve">   816,974.77</t>
  </si>
  <si>
    <t xml:space="preserve">   512,237.33</t>
  </si>
  <si>
    <t xml:space="preserve">   506,297.65</t>
  </si>
  <si>
    <t xml:space="preserve">   506,061.57</t>
  </si>
  <si>
    <t xml:space="preserve">  1,751,019.73</t>
  </si>
  <si>
    <t xml:space="preserve">  1,632,319.83</t>
  </si>
  <si>
    <t xml:space="preserve">  1,747,648.56</t>
  </si>
  <si>
    <t xml:space="preserve">  4,762,483.85</t>
  </si>
  <si>
    <t xml:space="preserve">  4,333,185.86</t>
  </si>
  <si>
    <t xml:space="preserve">  4,532,856.09</t>
  </si>
  <si>
    <t xml:space="preserve">  4,755,344.26</t>
  </si>
  <si>
    <t xml:space="preserve">  4,876,902.70</t>
  </si>
  <si>
    <t xml:space="preserve">  5,033,556.00</t>
  </si>
  <si>
    <t xml:space="preserve">   561,094.59</t>
  </si>
  <si>
    <t xml:space="preserve">   543,835.67</t>
  </si>
  <si>
    <t xml:space="preserve">   541,167.69</t>
  </si>
  <si>
    <t xml:space="preserve">    30,041.05</t>
  </si>
  <si>
    <t xml:space="preserve">    28,473.08</t>
  </si>
  <si>
    <t xml:space="preserve">    28,664.02</t>
  </si>
  <si>
    <t xml:space="preserve">       45.19</t>
  </si>
  <si>
    <t xml:space="preserve">       65.64</t>
  </si>
  <si>
    <t xml:space="preserve">       73.05</t>
  </si>
  <si>
    <t xml:space="preserve">  5,089,815.66</t>
  </si>
  <si>
    <t xml:space="preserve">  4,984,860.81</t>
  </si>
  <si>
    <t xml:space="preserve">  4,946,538.67</t>
  </si>
  <si>
    <t xml:space="preserve">   494,636.05</t>
  </si>
  <si>
    <t xml:space="preserve">   473,338.92</t>
  </si>
  <si>
    <t xml:space="preserve">   485,393.51</t>
  </si>
  <si>
    <t xml:space="preserve">  4,781,066.67</t>
  </si>
  <si>
    <t xml:space="preserve">  4,782,357.41</t>
  </si>
  <si>
    <t xml:space="preserve">  4,536,722.77</t>
  </si>
  <si>
    <t xml:space="preserve">  1,137,547.02</t>
  </si>
  <si>
    <t xml:space="preserve">  1,126,995.99</t>
  </si>
  <si>
    <t xml:space="preserve">  1,149,035.98</t>
  </si>
  <si>
    <t xml:space="preserve">   493,247.58</t>
  </si>
  <si>
    <t xml:space="preserve">   478,195.49</t>
  </si>
  <si>
    <t xml:space="preserve">   499,174.04</t>
  </si>
  <si>
    <t xml:space="preserve">   604,012.67</t>
  </si>
  <si>
    <t xml:space="preserve">   592,045.02</t>
  </si>
  <si>
    <t xml:space="preserve">   595,284.52</t>
  </si>
  <si>
    <t xml:space="preserve">  5,315,477.60</t>
  </si>
  <si>
    <t xml:space="preserve">  5,394,432.76</t>
  </si>
  <si>
    <t xml:space="preserve">  5,406,253.56</t>
  </si>
  <si>
    <t xml:space="preserve">  5,625,155.77</t>
  </si>
  <si>
    <t xml:space="preserve">  5,682,128.84</t>
  </si>
  <si>
    <t xml:space="preserve">  5,823,579.28</t>
  </si>
  <si>
    <t xml:space="preserve">   446,930.84</t>
  </si>
  <si>
    <t xml:space="preserve">   437,497.30</t>
  </si>
  <si>
    <t xml:space="preserve">   448,978.90</t>
  </si>
  <si>
    <t xml:space="preserve">     1,453.38</t>
  </si>
  <si>
    <t xml:space="preserve">     1,421.34</t>
  </si>
  <si>
    <t xml:space="preserve">     1,300.53</t>
  </si>
  <si>
    <t>165r3  18-28</t>
  </si>
  <si>
    <t xml:space="preserve">       28.51</t>
  </si>
  <si>
    <t xml:space="preserve">       68.68</t>
  </si>
  <si>
    <t xml:space="preserve">       40.01</t>
  </si>
  <si>
    <t xml:space="preserve">  5,290,024.47</t>
  </si>
  <si>
    <t xml:space="preserve">  5,489,008.16</t>
  </si>
  <si>
    <t xml:space="preserve">  5,318,269.02</t>
  </si>
  <si>
    <t xml:space="preserve">   236,433.46</t>
  </si>
  <si>
    <t xml:space="preserve">   239,240.71</t>
  </si>
  <si>
    <t xml:space="preserve">   231,604.59</t>
  </si>
  <si>
    <t xml:space="preserve">  1,830,898.74</t>
  </si>
  <si>
    <t xml:space="preserve">  1,807,805.77</t>
  </si>
  <si>
    <t xml:space="preserve">  1,832,716.00</t>
  </si>
  <si>
    <t xml:space="preserve">   722,097.69</t>
  </si>
  <si>
    <t xml:space="preserve">   737,711.64</t>
  </si>
  <si>
    <t xml:space="preserve">   691,057.26</t>
  </si>
  <si>
    <t xml:space="preserve">   532,235.90</t>
  </si>
  <si>
    <t xml:space="preserve">   543,196.24</t>
  </si>
  <si>
    <t xml:space="preserve">   539,854.51</t>
  </si>
  <si>
    <t xml:space="preserve">    28,716.10</t>
  </si>
  <si>
    <t xml:space="preserve">    29,830.20</t>
  </si>
  <si>
    <t xml:space="preserve">    29,083.69</t>
  </si>
  <si>
    <t xml:space="preserve">       46.30</t>
  </si>
  <si>
    <t xml:space="preserve">       42.67</t>
  </si>
  <si>
    <t xml:space="preserve">       13.36</t>
  </si>
  <si>
    <t xml:space="preserve">  4,213,733.23</t>
  </si>
  <si>
    <t xml:space="preserve">  3,779,162.32</t>
  </si>
  <si>
    <t xml:space="preserve">  4,078,053.90</t>
  </si>
  <si>
    <t xml:space="preserve">   337,819.40</t>
  </si>
  <si>
    <t xml:space="preserve">   323,958.05</t>
  </si>
  <si>
    <t xml:space="preserve">   326,988.19</t>
  </si>
  <si>
    <t xml:space="preserve">  3,469,921.80</t>
  </si>
  <si>
    <t xml:space="preserve">  3,535,387.06</t>
  </si>
  <si>
    <t xml:space="preserve">  3,687,688.26</t>
  </si>
  <si>
    <t xml:space="preserve">  5,703,269.75</t>
  </si>
  <si>
    <t xml:space="preserve">  5,568,806.82</t>
  </si>
  <si>
    <t xml:space="preserve">  5,721,011.35</t>
  </si>
  <si>
    <t xml:space="preserve">   423,077.17</t>
  </si>
  <si>
    <t xml:space="preserve">   424,221.99</t>
  </si>
  <si>
    <t xml:space="preserve">   420,798.90</t>
  </si>
  <si>
    <t xml:space="preserve">     3,098.48</t>
  </si>
  <si>
    <t xml:space="preserve">     3,035.89</t>
  </si>
  <si>
    <t xml:space="preserve">     3,575.75</t>
  </si>
  <si>
    <t xml:space="preserve">    65,435.76</t>
  </si>
  <si>
    <t xml:space="preserve">    65,526.44</t>
  </si>
  <si>
    <t xml:space="preserve">    67,312.84</t>
  </si>
  <si>
    <t xml:space="preserve">    67,504.19</t>
  </si>
  <si>
    <t xml:space="preserve">    70,822.47</t>
  </si>
  <si>
    <t xml:space="preserve">    67,555.38</t>
  </si>
  <si>
    <t xml:space="preserve">    11,317.10</t>
  </si>
  <si>
    <t xml:space="preserve">    11,189.13</t>
  </si>
  <si>
    <t xml:space="preserve">    11,203.07</t>
  </si>
  <si>
    <t xml:space="preserve">      107.48</t>
  </si>
  <si>
    <t xml:space="preserve">      109.43</t>
  </si>
  <si>
    <t xml:space="preserve">      124.51</t>
  </si>
  <si>
    <t>183r1  101-110</t>
  </si>
  <si>
    <t xml:space="preserve">       78.23</t>
  </si>
  <si>
    <t xml:space="preserve">       57.04</t>
  </si>
  <si>
    <t xml:space="preserve">       71.05</t>
  </si>
  <si>
    <t xml:space="preserve">  5,485,275.09</t>
  </si>
  <si>
    <t xml:space="preserve">  5,595,438.19</t>
  </si>
  <si>
    <t xml:space="preserve">  5,467,847.39</t>
  </si>
  <si>
    <t xml:space="preserve">   334,462.81</t>
  </si>
  <si>
    <t xml:space="preserve">   331,764.07</t>
  </si>
  <si>
    <t xml:space="preserve">   327,976.32</t>
  </si>
  <si>
    <t xml:space="preserve">  2,410,686.01</t>
  </si>
  <si>
    <t xml:space="preserve">  2,478,331.62</t>
  </si>
  <si>
    <t xml:space="preserve">  2,511,164.00</t>
  </si>
  <si>
    <t xml:space="preserve">   934,291.23</t>
  </si>
  <si>
    <t xml:space="preserve">   910,652.40</t>
  </si>
  <si>
    <t xml:space="preserve">   916,689.05</t>
  </si>
  <si>
    <t xml:space="preserve">   532,834.02</t>
  </si>
  <si>
    <t xml:space="preserve">   526,319.39</t>
  </si>
  <si>
    <t xml:space="preserve">   531,942.42</t>
  </si>
  <si>
    <t xml:space="preserve">   228,955.76</t>
  </si>
  <si>
    <t xml:space="preserve">   224,935.14</t>
  </si>
  <si>
    <t xml:space="preserve">   235,295.85</t>
  </si>
  <si>
    <t xml:space="preserve">  5,491,770.58</t>
  </si>
  <si>
    <t xml:space="preserve">  5,744,501.49</t>
  </si>
  <si>
    <t xml:space="preserve">  5,497,337.19</t>
  </si>
  <si>
    <t xml:space="preserve">  6,388,368.05</t>
  </si>
  <si>
    <t xml:space="preserve">  6,678,347.23</t>
  </si>
  <si>
    <t xml:space="preserve">  6,326,537.76</t>
  </si>
  <si>
    <t xml:space="preserve">   608,913.35</t>
  </si>
  <si>
    <t xml:space="preserve">   622,300.59</t>
  </si>
  <si>
    <t xml:space="preserve">   594,111.98</t>
  </si>
  <si>
    <t xml:space="preserve">     1,622.35</t>
  </si>
  <si>
    <t xml:space="preserve">     1,600.72</t>
  </si>
  <si>
    <t xml:space="preserve">     1,521.28</t>
  </si>
  <si>
    <t>184r1  60-71</t>
  </si>
  <si>
    <t xml:space="preserve">       16.57</t>
  </si>
  <si>
    <t xml:space="preserve">       73.58</t>
  </si>
  <si>
    <t xml:space="preserve">       75.80</t>
  </si>
  <si>
    <t xml:space="preserve">  5,412,650.63</t>
  </si>
  <si>
    <t xml:space="preserve">  5,265,394.30</t>
  </si>
  <si>
    <t xml:space="preserve">  5,023,172.89</t>
  </si>
  <si>
    <t xml:space="preserve">   325,433.42</t>
  </si>
  <si>
    <t xml:space="preserve">   345,927.14</t>
  </si>
  <si>
    <t xml:space="preserve">   336,656.12</t>
  </si>
  <si>
    <t xml:space="preserve">  2,733,480.93</t>
  </si>
  <si>
    <t xml:space="preserve">  2,627,947.86</t>
  </si>
  <si>
    <t xml:space="preserve">  2,653,775.24</t>
  </si>
  <si>
    <t xml:space="preserve">  1,292,317.78</t>
  </si>
  <si>
    <t xml:space="preserve">  1,288,586.87</t>
  </si>
  <si>
    <t xml:space="preserve">  1,295,463.20</t>
  </si>
  <si>
    <t xml:space="preserve">   533,178.31</t>
  </si>
  <si>
    <t xml:space="preserve">   530,900.30</t>
  </si>
  <si>
    <t xml:space="preserve">   522,341.94</t>
  </si>
  <si>
    <t xml:space="preserve">   229,001.98</t>
  </si>
  <si>
    <t xml:space="preserve">   223,080.51</t>
  </si>
  <si>
    <t xml:space="preserve">   222,947.63</t>
  </si>
  <si>
    <t xml:space="preserve">  5,910,299.54</t>
  </si>
  <si>
    <t xml:space="preserve">  5,922,051.00</t>
  </si>
  <si>
    <t xml:space="preserve">  5,918,068.08</t>
  </si>
  <si>
    <t xml:space="preserve">  5,760,937.98</t>
  </si>
  <si>
    <t xml:space="preserve">  5,758,935.24</t>
  </si>
  <si>
    <t xml:space="preserve">  5,854,664.32</t>
  </si>
  <si>
    <t xml:space="preserve">   435,676.37</t>
  </si>
  <si>
    <t xml:space="preserve">   443,217.51</t>
  </si>
  <si>
    <t xml:space="preserve">   438,251.74</t>
  </si>
  <si>
    <t xml:space="preserve">      951.40</t>
  </si>
  <si>
    <t xml:space="preserve">      884.33</t>
  </si>
  <si>
    <t xml:space="preserve">      657.87</t>
  </si>
  <si>
    <t>164r3  115-123</t>
  </si>
  <si>
    <t xml:space="preserve">       58.39</t>
  </si>
  <si>
    <t xml:space="preserve">       12.83</t>
  </si>
  <si>
    <t>-       13.47</t>
  </si>
  <si>
    <t xml:space="preserve">  5,521,219.40</t>
  </si>
  <si>
    <t xml:space="preserve">  5,413,231.04</t>
  </si>
  <si>
    <t xml:space="preserve">   506,769.55</t>
  </si>
  <si>
    <t xml:space="preserve">   150,498.67</t>
  </si>
  <si>
    <t xml:space="preserve">   146,988.31</t>
  </si>
  <si>
    <t xml:space="preserve">   145,942.09</t>
  </si>
  <si>
    <t xml:space="preserve">  5,742,938.11</t>
  </si>
  <si>
    <t xml:space="preserve">  5,768,534.86</t>
  </si>
  <si>
    <t xml:space="preserve">  5,799,740.18</t>
  </si>
  <si>
    <t xml:space="preserve">  7,127,424.29</t>
  </si>
  <si>
    <t xml:space="preserve">  7,332,632.26</t>
  </si>
  <si>
    <t xml:space="preserve">  7,385,872.29</t>
  </si>
  <si>
    <t xml:space="preserve">   574,970.17</t>
  </si>
  <si>
    <t xml:space="preserve">   580,158.95</t>
  </si>
  <si>
    <t xml:space="preserve">   582,293.34</t>
  </si>
  <si>
    <t xml:space="preserve">      879.62</t>
  </si>
  <si>
    <t xml:space="preserve">      956.62</t>
  </si>
  <si>
    <t xml:space="preserve">      751.87</t>
  </si>
  <si>
    <t>182r1  43-52</t>
  </si>
  <si>
    <t xml:space="preserve">        8.33</t>
  </si>
  <si>
    <t xml:space="preserve">       80.83</t>
  </si>
  <si>
    <t xml:space="preserve">       64.07</t>
  </si>
  <si>
    <t xml:space="preserve">  4,930,223.64</t>
  </si>
  <si>
    <t xml:space="preserve">  5,094,497.44</t>
  </si>
  <si>
    <t xml:space="preserve">  5,162,601.92</t>
  </si>
  <si>
    <t xml:space="preserve">   780,862.69</t>
  </si>
  <si>
    <t xml:space="preserve">   769,920.01</t>
  </si>
  <si>
    <t xml:space="preserve">   799,118.12</t>
  </si>
  <si>
    <t xml:space="preserve">  7,499,552.08</t>
  </si>
  <si>
    <t xml:space="preserve">  7,909,178.19</t>
  </si>
  <si>
    <t xml:space="preserve">  8,141,030.94</t>
  </si>
  <si>
    <t xml:space="preserve">   974,566.41</t>
  </si>
  <si>
    <t xml:space="preserve">   962,268.49</t>
  </si>
  <si>
    <t xml:space="preserve">   974,804.14</t>
  </si>
  <si>
    <t xml:space="preserve">   520,703.23</t>
  </si>
  <si>
    <t xml:space="preserve">   522,923.29</t>
  </si>
  <si>
    <t xml:space="preserve">   519,820.93</t>
  </si>
  <si>
    <t xml:space="preserve">  4,151,957.41</t>
  </si>
  <si>
    <t xml:space="preserve">  4,196,129.47</t>
  </si>
  <si>
    <t xml:space="preserve">  4,268,418.32</t>
  </si>
  <si>
    <t xml:space="preserve">  5,025,603.17</t>
  </si>
  <si>
    <t xml:space="preserve">  4,997,721.59</t>
  </si>
  <si>
    <t xml:space="preserve">  5,075,945.66</t>
  </si>
  <si>
    <t xml:space="preserve">  4,777,556.82</t>
  </si>
  <si>
    <t xml:space="preserve">  4,832,450.82</t>
  </si>
  <si>
    <t xml:space="preserve">  4,777,369.03</t>
  </si>
  <si>
    <t xml:space="preserve">   560,468.25</t>
  </si>
  <si>
    <t xml:space="preserve">   563,100.80</t>
  </si>
  <si>
    <t xml:space="preserve">   550,080.56</t>
  </si>
  <si>
    <t xml:space="preserve">     2,020.59</t>
  </si>
  <si>
    <t xml:space="preserve">     2,042.50</t>
  </si>
  <si>
    <t xml:space="preserve">     2,089.39</t>
  </si>
  <si>
    <t xml:space="preserve">      118.23</t>
  </si>
  <si>
    <t xml:space="preserve">      172.56</t>
  </si>
  <si>
    <t xml:space="preserve">       89.66</t>
  </si>
  <si>
    <t xml:space="preserve">  6,472,610.60</t>
  </si>
  <si>
    <t xml:space="preserve">  6,529,261.84</t>
  </si>
  <si>
    <t xml:space="preserve">  6,467,070.18</t>
  </si>
  <si>
    <t xml:space="preserve">   296,136.07</t>
  </si>
  <si>
    <t xml:space="preserve">   303,318.64</t>
  </si>
  <si>
    <t xml:space="preserve">   299,071.95</t>
  </si>
  <si>
    <t xml:space="preserve">  2,744,859.88</t>
  </si>
  <si>
    <t xml:space="preserve">  2,798,809.26</t>
  </si>
  <si>
    <t xml:space="preserve">  2,832,139.79</t>
  </si>
  <si>
    <t xml:space="preserve">   437,923.79</t>
  </si>
  <si>
    <t xml:space="preserve">   431,132.59</t>
  </si>
  <si>
    <t xml:space="preserve">   453,894.01</t>
  </si>
  <si>
    <t xml:space="preserve">   675,408.53</t>
  </si>
  <si>
    <t xml:space="preserve">   650,507.82</t>
  </si>
  <si>
    <t xml:space="preserve">   663,937.23</t>
  </si>
  <si>
    <t xml:space="preserve">   416,678.91</t>
  </si>
  <si>
    <t xml:space="preserve">   434,173.20</t>
  </si>
  <si>
    <t xml:space="preserve">   433,532.62</t>
  </si>
  <si>
    <t xml:space="preserve">  2,646,212.33</t>
  </si>
  <si>
    <t xml:space="preserve">  2,667,779.64</t>
  </si>
  <si>
    <t xml:space="preserve">  2,674,432.23</t>
  </si>
  <si>
    <t xml:space="preserve">  5,933,230.48</t>
  </si>
  <si>
    <t xml:space="preserve">  5,966,476.39</t>
  </si>
  <si>
    <t xml:space="preserve">  5,970,314.21</t>
  </si>
  <si>
    <t xml:space="preserve">   791,377.13</t>
  </si>
  <si>
    <t xml:space="preserve">   771,458.32</t>
  </si>
  <si>
    <t xml:space="preserve">   779,827.86</t>
  </si>
  <si>
    <t xml:space="preserve">    80,035.81</t>
  </si>
  <si>
    <t xml:space="preserve">    81,260.80</t>
  </si>
  <si>
    <t xml:space="preserve">    78,708.60</t>
  </si>
  <si>
    <t xml:space="preserve">      280.19</t>
  </si>
  <si>
    <t xml:space="preserve">      257.92</t>
  </si>
  <si>
    <t xml:space="preserve">      293.64</t>
  </si>
  <si>
    <t xml:space="preserve">  5,098,951.96</t>
  </si>
  <si>
    <t xml:space="preserve">  4,912,820.17</t>
  </si>
  <si>
    <t xml:space="preserve">  5,049,752.64</t>
  </si>
  <si>
    <t xml:space="preserve">   464,585.22</t>
  </si>
  <si>
    <t xml:space="preserve">   465,492.75</t>
  </si>
  <si>
    <t xml:space="preserve">   468,335.27</t>
  </si>
  <si>
    <t xml:space="preserve">  4,930,954.61</t>
  </si>
  <si>
    <t xml:space="preserve">  5,074,064.71</t>
  </si>
  <si>
    <t xml:space="preserve">  5,033,848.30</t>
  </si>
  <si>
    <t xml:space="preserve">   836,970.59</t>
  </si>
  <si>
    <t xml:space="preserve">   816,335.39</t>
  </si>
  <si>
    <t xml:space="preserve">   827,700.87</t>
  </si>
  <si>
    <t xml:space="preserve">   512,723.46</t>
  </si>
  <si>
    <t xml:space="preserve">   495,738.36</t>
  </si>
  <si>
    <t xml:space="preserve">   518,097.42</t>
  </si>
  <si>
    <t xml:space="preserve">  1,762,241.50</t>
  </si>
  <si>
    <t xml:space="preserve">  1,706,787.31</t>
  </si>
  <si>
    <t xml:space="preserve">  1,655,759.36</t>
  </si>
  <si>
    <t xml:space="preserve">  4,459,362.63</t>
  </si>
  <si>
    <t xml:space="preserve">  4,614,591.28</t>
  </si>
  <si>
    <t xml:space="preserve">  4,525,012.57</t>
  </si>
  <si>
    <t xml:space="preserve">  4,983,852.97</t>
  </si>
  <si>
    <t xml:space="preserve">  5,034,407.23</t>
  </si>
  <si>
    <t xml:space="preserve">  5,010,180.68</t>
  </si>
  <si>
    <t xml:space="preserve">   543,564.15</t>
  </si>
  <si>
    <t xml:space="preserve">   290,442.97</t>
  </si>
  <si>
    <t xml:space="preserve">   282,405.40</t>
  </si>
  <si>
    <t xml:space="preserve">  3,015,916.87</t>
  </si>
  <si>
    <t xml:space="preserve">  3,009,767.14</t>
  </si>
  <si>
    <t xml:space="preserve">  2,983,032.62</t>
  </si>
  <si>
    <t xml:space="preserve">  1,268,577.49</t>
  </si>
  <si>
    <t xml:space="preserve">  1,303,253.81</t>
  </si>
  <si>
    <t xml:space="preserve">  1,261,469.20</t>
  </si>
  <si>
    <t xml:space="preserve">   498,535.81</t>
  </si>
  <si>
    <t xml:space="preserve">   491,030.88</t>
  </si>
  <si>
    <t xml:space="preserve">   506,188.94</t>
  </si>
  <si>
    <t xml:space="preserve">   156,111.50</t>
  </si>
  <si>
    <t xml:space="preserve">   157,242.35</t>
  </si>
  <si>
    <t xml:space="preserve">   152,469.55</t>
  </si>
  <si>
    <t xml:space="preserve">  4,502,064.63</t>
  </si>
  <si>
    <t xml:space="preserve">  4,670,198.57</t>
  </si>
  <si>
    <t xml:space="preserve">  4,400,840.44</t>
  </si>
  <si>
    <t xml:space="preserve">  7,720,023.85</t>
  </si>
  <si>
    <t xml:space="preserve">  7,677,148.92</t>
  </si>
  <si>
    <t xml:space="preserve">  7,749,087.94</t>
  </si>
  <si>
    <t xml:space="preserve">   559,419.92</t>
  </si>
  <si>
    <t xml:space="preserve">   551,451.41</t>
  </si>
  <si>
    <t xml:space="preserve">   548,681.83</t>
  </si>
  <si>
    <t xml:space="preserve">     1,095.54</t>
  </si>
  <si>
    <t xml:space="preserve">     1,433.25</t>
  </si>
  <si>
    <t xml:space="preserve">     1,266.08</t>
  </si>
  <si>
    <t xml:space="preserve">      245.98</t>
  </si>
  <si>
    <t xml:space="preserve">      290.94</t>
  </si>
  <si>
    <t xml:space="preserve">      229.54</t>
  </si>
  <si>
    <t xml:space="preserve">  5,051,840.17</t>
  </si>
  <si>
    <t xml:space="preserve">  4,938,828.71</t>
  </si>
  <si>
    <t xml:space="preserve">  5,077,736.88</t>
  </si>
  <si>
    <t xml:space="preserve">   459,879.78</t>
  </si>
  <si>
    <t xml:space="preserve">   425,527.90</t>
  </si>
  <si>
    <t xml:space="preserve">   456,660.96</t>
  </si>
  <si>
    <t xml:space="preserve">  4,893,661.51</t>
  </si>
  <si>
    <t xml:space="preserve">  5,063,364.10</t>
  </si>
  <si>
    <t xml:space="preserve">  5,150,936.80</t>
  </si>
  <si>
    <t xml:space="preserve">   810,601.29</t>
  </si>
  <si>
    <t xml:space="preserve">   823,480.29</t>
  </si>
  <si>
    <t xml:space="preserve">   842,950.55</t>
  </si>
  <si>
    <t xml:space="preserve">   502,111.73</t>
  </si>
  <si>
    <t xml:space="preserve">   499,807.96</t>
  </si>
  <si>
    <t xml:space="preserve">   510,644.04</t>
  </si>
  <si>
    <t xml:space="preserve">  1,733,101.12</t>
  </si>
  <si>
    <t xml:space="preserve">  1,680,654.67</t>
  </si>
  <si>
    <t xml:space="preserve">  1,733,633.68</t>
  </si>
  <si>
    <t xml:space="preserve">  4,698,856.42</t>
  </si>
  <si>
    <t xml:space="preserve">  4,618,460.89</t>
  </si>
  <si>
    <t xml:space="preserve">  4,663,250.69</t>
  </si>
  <si>
    <t xml:space="preserve">  4,732,604.58</t>
  </si>
  <si>
    <t xml:space="preserve">  4,946,316.46</t>
  </si>
  <si>
    <t xml:space="preserve">  4,928,900.20</t>
  </si>
  <si>
    <t xml:space="preserve">   541,239.35</t>
  </si>
  <si>
    <t xml:space="preserve">   540,627.82</t>
  </si>
  <si>
    <t xml:space="preserve">   522,218.65</t>
  </si>
  <si>
    <t xml:space="preserve">    29,983.47</t>
  </si>
  <si>
    <t xml:space="preserve">    29,033.74</t>
  </si>
  <si>
    <t xml:space="preserve">    29,080.67</t>
  </si>
  <si>
    <t>179r4  130-133</t>
  </si>
  <si>
    <t xml:space="preserve">       39.38</t>
  </si>
  <si>
    <t xml:space="preserve">       76.37</t>
  </si>
  <si>
    <t xml:space="preserve">       45.50</t>
  </si>
  <si>
    <t xml:space="preserve">  4,893,363.58</t>
  </si>
  <si>
    <t xml:space="preserve">  4,989,432.89</t>
  </si>
  <si>
    <t xml:space="preserve">  4,988,585.02</t>
  </si>
  <si>
    <t xml:space="preserve">   427,371.75</t>
  </si>
  <si>
    <t xml:space="preserve">   438,617.33</t>
  </si>
  <si>
    <t xml:space="preserve">   436,308.21</t>
  </si>
  <si>
    <t xml:space="preserve">  4,006,925.73</t>
  </si>
  <si>
    <t xml:space="preserve">  3,940,304.19</t>
  </si>
  <si>
    <t xml:space="preserve">  3,946,904.66</t>
  </si>
  <si>
    <t xml:space="preserve">  1,004,507.03</t>
  </si>
  <si>
    <t xml:space="preserve">   973,825.44</t>
  </si>
  <si>
    <t xml:space="preserve">   970,459.10</t>
  </si>
  <si>
    <t xml:space="preserve">   509,574.06</t>
  </si>
  <si>
    <t xml:space="preserve">   498,101.56</t>
  </si>
  <si>
    <t xml:space="preserve">   512,341.33</t>
  </si>
  <si>
    <t xml:space="preserve">   568,796.60</t>
  </si>
  <si>
    <t xml:space="preserve">   621,133.41</t>
  </si>
  <si>
    <t xml:space="preserve">   611,433.45</t>
  </si>
  <si>
    <t xml:space="preserve">  4,919,662.95</t>
  </si>
  <si>
    <t xml:space="preserve">  4,891,290.52</t>
  </si>
  <si>
    <t xml:space="preserve">  4,955,464.28</t>
  </si>
  <si>
    <t xml:space="preserve">  6,552,018.48</t>
  </si>
  <si>
    <t xml:space="preserve">  6,375,615.07</t>
  </si>
  <si>
    <t xml:space="preserve">  6,434,452.49</t>
  </si>
  <si>
    <t xml:space="preserve">   610,469.34</t>
  </si>
  <si>
    <t xml:space="preserve">   581,451.79</t>
  </si>
  <si>
    <t xml:space="preserve">   622,657.96</t>
  </si>
  <si>
    <t xml:space="preserve">     5,069.72</t>
  </si>
  <si>
    <t xml:space="preserve">     5,149.68</t>
  </si>
  <si>
    <t xml:space="preserve">     5,301.42</t>
  </si>
  <si>
    <t>181r1  56-62</t>
  </si>
  <si>
    <t xml:space="preserve">       15.63</t>
  </si>
  <si>
    <t xml:space="preserve">        7.16</t>
  </si>
  <si>
    <t xml:space="preserve">       31.41</t>
  </si>
  <si>
    <t xml:space="preserve">  5,203,286.24</t>
  </si>
  <si>
    <t xml:space="preserve">  5,391,458.90</t>
  </si>
  <si>
    <t xml:space="preserve">  5,326,450.91</t>
  </si>
  <si>
    <t xml:space="preserve">   246,162.78</t>
  </si>
  <si>
    <t xml:space="preserve">   252,629.17</t>
  </si>
  <si>
    <t xml:space="preserve">   254,049.65</t>
  </si>
  <si>
    <t xml:space="preserve">  1,954,509.18</t>
  </si>
  <si>
    <t xml:space="preserve">  1,964,907.55</t>
  </si>
  <si>
    <t xml:space="preserve">  1,929,988.24</t>
  </si>
  <si>
    <t xml:space="preserve">   958,827.37</t>
  </si>
  <si>
    <t xml:space="preserve">   956,638.12</t>
  </si>
  <si>
    <t xml:space="preserve">   966,176.92</t>
  </si>
  <si>
    <t xml:space="preserve">   534,005.08</t>
  </si>
  <si>
    <t xml:space="preserve">   545,049.22</t>
  </si>
  <si>
    <t xml:space="preserve">     9,050.11</t>
  </si>
  <si>
    <t xml:space="preserve">       59.65</t>
  </si>
  <si>
    <t xml:space="preserve">      123.46</t>
  </si>
  <si>
    <t xml:space="preserve">       13.60</t>
  </si>
  <si>
    <t xml:space="preserve">       71.34</t>
  </si>
  <si>
    <t xml:space="preserve">       20.43</t>
  </si>
  <si>
    <t xml:space="preserve">       15.82</t>
  </si>
  <si>
    <t xml:space="preserve">  4,781,701.83</t>
  </si>
  <si>
    <t xml:space="preserve">  4,773,365.31</t>
  </si>
  <si>
    <t xml:space="preserve">  4,813,353.05</t>
  </si>
  <si>
    <t xml:space="preserve">   459,555.37</t>
  </si>
  <si>
    <t xml:space="preserve">   458,053.53</t>
  </si>
  <si>
    <t xml:space="preserve">   446,516.57</t>
  </si>
  <si>
    <t xml:space="preserve">  4,603,074.33</t>
  </si>
  <si>
    <t xml:space="preserve">  4,658,107.30</t>
  </si>
  <si>
    <t xml:space="preserve">  4,674,428.56</t>
  </si>
  <si>
    <t xml:space="preserve">  1,113,548.72</t>
  </si>
  <si>
    <t xml:space="preserve">  1,112,870.38</t>
  </si>
  <si>
    <t xml:space="preserve">  1,088,486.54</t>
  </si>
  <si>
    <t xml:space="preserve">   493,186.68</t>
  </si>
  <si>
    <t xml:space="preserve">   497,988.55</t>
  </si>
  <si>
    <t xml:space="preserve">   492,039.84</t>
  </si>
  <si>
    <t xml:space="preserve">   588,679.62</t>
  </si>
  <si>
    <t xml:space="preserve">   581,126.94</t>
  </si>
  <si>
    <t xml:space="preserve">   590,486.91</t>
  </si>
  <si>
    <t xml:space="preserve">  5,414,753.33</t>
  </si>
  <si>
    <t xml:space="preserve">  5,279,241.41</t>
  </si>
  <si>
    <t xml:space="preserve">  5,164,045.56</t>
  </si>
  <si>
    <t xml:space="preserve">  5,887,194.20</t>
  </si>
  <si>
    <t xml:space="preserve">  5,827,056.74</t>
  </si>
  <si>
    <t xml:space="preserve">  5,709,046.40</t>
  </si>
  <si>
    <t xml:space="preserve">   435,880.27</t>
  </si>
  <si>
    <t xml:space="preserve">   440,390.29</t>
  </si>
  <si>
    <t xml:space="preserve">   419,015.75</t>
  </si>
  <si>
    <t xml:space="preserve">     1,378.79</t>
  </si>
  <si>
    <t xml:space="preserve">     1,538.38</t>
  </si>
  <si>
    <t xml:space="preserve">     1,427.31</t>
  </si>
  <si>
    <t xml:space="preserve">      275.59</t>
  </si>
  <si>
    <t xml:space="preserve">      231.42</t>
  </si>
  <si>
    <t xml:space="preserve">      254.10</t>
  </si>
  <si>
    <t xml:space="preserve">  4,934,017.73</t>
  </si>
  <si>
    <t xml:space="preserve">  4,992,723.96</t>
  </si>
  <si>
    <t xml:space="preserve">  4,937,959.39</t>
  </si>
  <si>
    <t xml:space="preserve">   444,258.20</t>
  </si>
  <si>
    <t xml:space="preserve">   461,128.57</t>
  </si>
  <si>
    <t xml:space="preserve">   447,498.95</t>
  </si>
  <si>
    <t xml:space="preserve">  5,129,856.42</t>
  </si>
  <si>
    <t xml:space="preserve">  5,051,254.73</t>
  </si>
  <si>
    <t xml:space="preserve">  5,149,957.66</t>
  </si>
  <si>
    <t xml:space="preserve">   819,230.61</t>
  </si>
  <si>
    <t xml:space="preserve">   794,933.91</t>
  </si>
  <si>
    <t xml:space="preserve">   815,368.27</t>
  </si>
  <si>
    <t xml:space="preserve">   498,036.12</t>
  </si>
  <si>
    <t xml:space="preserve">   506,228.10</t>
  </si>
  <si>
    <t xml:space="preserve">   501,083.58</t>
  </si>
  <si>
    <t xml:space="preserve">  1,702,153.93</t>
  </si>
  <si>
    <t xml:space="preserve">  1,746,246.52</t>
  </si>
  <si>
    <t xml:space="preserve">  1,671,653.53</t>
  </si>
  <si>
    <t xml:space="preserve">  4,603,325.50</t>
  </si>
  <si>
    <t xml:space="preserve">  4,636,993.89</t>
  </si>
  <si>
    <t xml:space="preserve">  4,594,038.44</t>
  </si>
  <si>
    <t xml:space="preserve">  5,044,525.68</t>
  </si>
  <si>
    <t xml:space="preserve">  4,846,049.83</t>
  </si>
  <si>
    <t xml:space="preserve">  5,167,405.50</t>
  </si>
  <si>
    <t xml:space="preserve">   537,743.86</t>
  </si>
  <si>
    <t xml:space="preserve">   548,952.66</t>
  </si>
  <si>
    <t xml:space="preserve">   549,901.91</t>
  </si>
  <si>
    <t xml:space="preserve">    29,169.71</t>
  </si>
  <si>
    <t xml:space="preserve">    29,077.20</t>
  </si>
  <si>
    <t xml:space="preserve">    30,387.92</t>
  </si>
  <si>
    <t xml:space="preserve">       45.14</t>
  </si>
  <si>
    <t>-       29.50</t>
  </si>
  <si>
    <t xml:space="preserve">       17.83</t>
  </si>
  <si>
    <t xml:space="preserve">  4,482,435.19</t>
  </si>
  <si>
    <t xml:space="preserve">  4,413,844.71</t>
  </si>
  <si>
    <t xml:space="preserve">  4,366,663.56</t>
  </si>
  <si>
    <t xml:space="preserve">   322,738.95</t>
  </si>
  <si>
    <t xml:space="preserve">   333,502.04</t>
  </si>
  <si>
    <t xml:space="preserve">   325,885.50</t>
  </si>
  <si>
    <t xml:space="preserve">  3,436,726.96</t>
  </si>
  <si>
    <t xml:space="preserve">  3,516,535.42</t>
  </si>
  <si>
    <t xml:space="preserve">  3,515,002.17</t>
  </si>
  <si>
    <t xml:space="preserve">  5,178,656.60</t>
  </si>
  <si>
    <t xml:space="preserve">  5,106,317.53</t>
  </si>
  <si>
    <t xml:space="preserve">  5,168,065.06</t>
  </si>
  <si>
    <t xml:space="preserve">   445,545.95</t>
  </si>
  <si>
    <t xml:space="preserve">   443,913.25</t>
  </si>
  <si>
    <t xml:space="preserve">   448,506.41</t>
  </si>
  <si>
    <t xml:space="preserve">     2,874.32</t>
  </si>
  <si>
    <t xml:space="preserve">     3,133.95</t>
  </si>
  <si>
    <t xml:space="preserve">     3,246.20</t>
  </si>
  <si>
    <t xml:space="preserve">   251,080.26</t>
  </si>
  <si>
    <t xml:space="preserve">   245,976.37</t>
  </si>
  <si>
    <t xml:space="preserve">   252,565.90</t>
  </si>
  <si>
    <t xml:space="preserve">   257,576.66</t>
  </si>
  <si>
    <t xml:space="preserve">   262,250.86</t>
  </si>
  <si>
    <t xml:space="preserve">   258,791.86</t>
  </si>
  <si>
    <t xml:space="preserve">    17,002.32</t>
  </si>
  <si>
    <t xml:space="preserve">    16,465.96</t>
  </si>
  <si>
    <t xml:space="preserve">    16,864.18</t>
  </si>
  <si>
    <t xml:space="preserve">      312.96</t>
  </si>
  <si>
    <t xml:space="preserve">      303.42</t>
  </si>
  <si>
    <t xml:space="preserve">      391.24</t>
  </si>
  <si>
    <t>179r4  85-91</t>
  </si>
  <si>
    <t xml:space="preserve">       47.22</t>
  </si>
  <si>
    <t xml:space="preserve">       41.85</t>
  </si>
  <si>
    <t xml:space="preserve">       75.65</t>
  </si>
  <si>
    <t xml:space="preserve">  4,936,210.48</t>
  </si>
  <si>
    <t xml:space="preserve">  4,853,031.49</t>
  </si>
  <si>
    <t xml:space="preserve">  4,860,668.18</t>
  </si>
  <si>
    <t xml:space="preserve">   296,792.82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</si>
  <si>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</si>
  <si>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</si>
  <si>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</si>
  <si>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</si>
  <si>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</si>
  <si>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</si>
  <si>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</si>
  <si>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</si>
  <si>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</si>
  <si>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</si>
  <si>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</si>
  <si>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</si>
  <si>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</si>
  <si>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</si>
  <si>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</si>
  <si>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</si>
  <si>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</si>
  <si>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</si>
  <si>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</si>
  <si>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</si>
  <si>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</si>
  <si>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</si>
  <si>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</si>
  <si>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</si>
  <si>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</si>
  <si>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</si>
  <si>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</si>
  <si>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</si>
  <si>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</si>
  <si>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</si>
  <si>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</si>
  <si>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</si>
  <si>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</si>
  <si>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</si>
  <si>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</si>
  <si>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</si>
  <si>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</si>
  <si>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</si>
  <si>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</si>
  <si>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</si>
  <si>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</si>
  <si>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</si>
  <si>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</si>
  <si>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</si>
  <si>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</si>
  <si>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</si>
  <si>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</si>
  <si>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</si>
  <si>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</si>
  <si>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</si>
  <si>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</si>
  <si>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</si>
  <si>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</si>
  <si>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</si>
  <si>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Analysis report from: 11.02.2005             Run: 305majors9</t>
  </si>
  <si>
    <t xml:space="preserve">      345.31</t>
  </si>
  <si>
    <t xml:space="preserve">      269.86</t>
  </si>
  <si>
    <t xml:space="preserve">      318.67</t>
  </si>
  <si>
    <t xml:space="preserve">  5,583,834.92</t>
  </si>
  <si>
    <t xml:space="preserve">  5,471,062.81</t>
  </si>
  <si>
    <t xml:space="preserve">  5,673,748.73</t>
  </si>
  <si>
    <t xml:space="preserve">   507,498.13</t>
  </si>
  <si>
    <t xml:space="preserve">   513,300.75</t>
  </si>
  <si>
    <t xml:space="preserve">   526,325.02</t>
  </si>
  <si>
    <t xml:space="preserve">  5,399,853.21</t>
  </si>
  <si>
    <t xml:space="preserve">  5,427,648.43</t>
  </si>
  <si>
    <t xml:space="preserve">  5,310,678.79</t>
  </si>
  <si>
    <t xml:space="preserve">   832,614.38</t>
  </si>
  <si>
    <t xml:space="preserve">   855,635.95</t>
  </si>
  <si>
    <t xml:space="preserve">   842,742.16</t>
  </si>
  <si>
    <t xml:space="preserve">   548,660.94</t>
  </si>
  <si>
    <t xml:space="preserve">   545,455.35</t>
  </si>
  <si>
    <t xml:space="preserve">   537,199.77</t>
  </si>
  <si>
    <t xml:space="preserve">  1,639,015.73</t>
  </si>
  <si>
    <t xml:space="preserve">  1,719,463.59</t>
  </si>
  <si>
    <t xml:space="preserve">  1,712,541.10</t>
  </si>
  <si>
    <t xml:space="preserve">  4,325,419.08</t>
  </si>
  <si>
    <t xml:space="preserve">  4,254,087.29</t>
  </si>
  <si>
    <t xml:space="preserve">  4,199,260.98</t>
  </si>
  <si>
    <t xml:space="preserve">  5,014,475.04</t>
  </si>
  <si>
    <t xml:space="preserve">  4,747,941.90</t>
  </si>
  <si>
    <t xml:space="preserve">  5,065,134.13</t>
  </si>
  <si>
    <t xml:space="preserve">   569,570.71</t>
  </si>
  <si>
    <t xml:space="preserve">   576,101.50</t>
  </si>
  <si>
    <t xml:space="preserve">   564,720.10</t>
  </si>
  <si>
    <t xml:space="preserve">    27,011.75</t>
  </si>
  <si>
    <t xml:space="preserve">    26,925.44</t>
  </si>
  <si>
    <t xml:space="preserve">    26,289.49</t>
  </si>
  <si>
    <t xml:space="preserve">       33.30</t>
  </si>
  <si>
    <t>-        9.83</t>
  </si>
  <si>
    <t xml:space="preserve">       74.31</t>
  </si>
  <si>
    <t xml:space="preserve">     9,079.64</t>
  </si>
  <si>
    <t xml:space="preserve">     8,907.03</t>
  </si>
  <si>
    <t xml:space="preserve">     8,743.23</t>
  </si>
  <si>
    <t xml:space="preserve">     9,426.36</t>
  </si>
  <si>
    <t xml:space="preserve">     9,406.63</t>
  </si>
  <si>
    <t xml:space="preserve">     9,131.04</t>
  </si>
  <si>
    <t xml:space="preserve">    11,039.09</t>
  </si>
  <si>
    <t xml:space="preserve">    11,366.57</t>
  </si>
  <si>
    <t xml:space="preserve">    10,846.60</t>
  </si>
  <si>
    <t xml:space="preserve">     1,058.91</t>
  </si>
  <si>
    <t xml:space="preserve">     1,082.31</t>
  </si>
  <si>
    <t xml:space="preserve">      970.01</t>
  </si>
  <si>
    <t xml:space="preserve">     1,009.39</t>
  </si>
  <si>
    <t xml:space="preserve">     1,021.17</t>
  </si>
  <si>
    <t xml:space="preserve">      995.13</t>
  </si>
  <si>
    <t xml:space="preserve">     1,454.66</t>
  </si>
  <si>
    <t xml:space="preserve">     1,368.24</t>
  </si>
  <si>
    <t xml:space="preserve">     1,363.72</t>
  </si>
  <si>
    <t xml:space="preserve">    15,026.02</t>
  </si>
  <si>
    <t xml:space="preserve">    14,875.97</t>
  </si>
  <si>
    <t xml:space="preserve">    15,052.57</t>
  </si>
  <si>
    <t xml:space="preserve">     6,159.61</t>
  </si>
  <si>
    <t xml:space="preserve">     5,783.60</t>
  </si>
  <si>
    <t xml:space="preserve">     5,984.67</t>
  </si>
  <si>
    <t xml:space="preserve">     9,600.94</t>
  </si>
  <si>
    <t xml:space="preserve">     9,377.61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</si>
  <si>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</si>
  <si>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</si>
  <si>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</si>
  <si>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</si>
  <si>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</si>
  <si>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</si>
  <si>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</si>
  <si>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</si>
  <si>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</si>
  <si>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</si>
  <si>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</si>
  <si>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</si>
  <si>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</si>
  <si>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</si>
  <si>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</si>
  <si>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</si>
  <si>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</si>
  <si>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</si>
  <si>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</si>
  <si>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</si>
  <si>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</si>
  <si>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</si>
  <si>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</si>
  <si>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</si>
  <si>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</si>
  <si>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</si>
  <si>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</si>
  <si>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</si>
  <si>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</si>
  <si>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</si>
  <si>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</si>
  <si>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</si>
  <si>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</si>
  <si>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</si>
  <si>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</si>
  <si>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</si>
  <si>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</si>
  <si>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</si>
  <si>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</si>
  <si>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</si>
  <si>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</si>
  <si>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</si>
  <si>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</si>
  <si>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</si>
  <si>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</si>
  <si>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</si>
  <si>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</si>
  <si>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</si>
  <si>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</si>
  <si>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</si>
  <si>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</si>
  <si>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</si>
  <si>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</si>
  <si>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</si>
  <si>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</si>
  <si>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</si>
  <si>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</si>
  <si>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</si>
  <si>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</si>
  <si>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</si>
  <si>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</si>
  <si>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</si>
  <si>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</si>
  <si>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</si>
  <si>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</si>
  <si>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</si>
  <si>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</si>
  <si>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</si>
  <si>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</si>
  <si>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</si>
  <si>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</si>
  <si>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</si>
  <si>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</si>
  <si>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</si>
  <si>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</si>
  <si>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</si>
  <si>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</si>
  <si>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</si>
  <si>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</si>
  <si>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</si>
  <si>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</si>
  <si>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</si>
  <si>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</si>
  <si>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</si>
  <si>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</si>
  <si>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</si>
  <si>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</si>
  <si>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</si>
  <si>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</si>
  <si>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</si>
  <si>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</si>
  <si>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</si>
  <si>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</si>
  <si>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</si>
  <si>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</si>
  <si>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</si>
  <si>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</si>
  <si>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</si>
  <si>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</si>
  <si>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</si>
  <si>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</si>
  <si>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</si>
  <si>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</si>
  <si>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</si>
  <si>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</si>
  <si>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</si>
  <si>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</si>
  <si>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</si>
  <si>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</si>
  <si>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</si>
  <si>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drift-6</t>
  </si>
  <si>
    <t>bir-1-2</t>
  </si>
  <si>
    <t>Drift Corrected</t>
  </si>
  <si>
    <t>%wt</t>
  </si>
  <si>
    <t>ROA3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</si>
  <si>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</si>
  <si>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</si>
  <si>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</si>
  <si>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</si>
  <si>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</si>
  <si>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</si>
  <si>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</si>
  <si>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</si>
  <si>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</si>
  <si>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</si>
  <si>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</si>
  <si>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</si>
  <si>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</si>
  <si>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</si>
  <si>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</si>
  <si>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</si>
  <si>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</si>
  <si>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</si>
  <si>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</si>
  <si>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</si>
  <si>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</si>
  <si>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</si>
  <si>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</si>
  <si>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</si>
  <si>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</si>
  <si>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</si>
  <si>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</si>
  <si>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</si>
  <si>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</si>
  <si>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</si>
  <si>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</si>
  <si>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</si>
  <si>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</si>
  <si>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</si>
  <si>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</si>
  <si>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</si>
  <si>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</si>
  <si>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</si>
  <si>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</si>
  <si>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</si>
  <si>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</si>
  <si>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</si>
  <si>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</si>
  <si>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</si>
  <si>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</si>
  <si>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</si>
  <si>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</si>
  <si>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</si>
  <si>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JB-3 (Imai et al., 1995)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</si>
</sst>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185" fontId="24" fillId="0" borderId="0" xfId="0" applyFill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5370760.937195316</c:v>
                </c:pt>
                <c:pt idx="2">
                  <c:v>1147661.4817097713</c:v>
                </c:pt>
                <c:pt idx="3">
                  <c:v>437170.72795581</c:v>
                </c:pt>
                <c:pt idx="4">
                  <c:v>5693179.201412704</c:v>
                </c:pt>
                <c:pt idx="5">
                  <c:v>842515.2289568352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5370760.937195316</c:v>
                </c:pt>
                <c:pt idx="2">
                  <c:v>1147661.4817097713</c:v>
                </c:pt>
                <c:pt idx="3">
                  <c:v>437170.72795581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6751323"/>
        <c:axId val="39435316"/>
      </c:scatterChart>
      <c:valAx>
        <c:axId val="2675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35316"/>
        <c:crossesAt val="-5"/>
        <c:crossBetween val="midCat"/>
        <c:dispUnits/>
      </c:valAx>
      <c:valAx>
        <c:axId val="3943531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751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0.8883750412518368</c:v>
                </c:pt>
                <c:pt idx="2">
                  <c:v>0.9005741786941293</c:v>
                </c:pt>
                <c:pt idx="3">
                  <c:v>0.9001621011758327</c:v>
                </c:pt>
                <c:pt idx="4">
                  <c:v>0.9069291593194315</c:v>
                </c:pt>
                <c:pt idx="5">
                  <c:v>0.8983218417250859</c:v>
                </c:pt>
                <c:pt idx="6">
                  <c:v>0.9287323447170202</c:v>
                </c:pt>
                <c:pt idx="7">
                  <c:v>0.938058913852216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1.01556190681123</c:v>
                </c:pt>
                <c:pt idx="2">
                  <c:v>0.9851607167479111</c:v>
                </c:pt>
                <c:pt idx="3">
                  <c:v>1.013566936125031</c:v>
                </c:pt>
                <c:pt idx="4">
                  <c:v>0.9890764672120566</c:v>
                </c:pt>
                <c:pt idx="5">
                  <c:v>1.0196121655821697</c:v>
                </c:pt>
                <c:pt idx="6">
                  <c:v>1.0223266082413385</c:v>
                </c:pt>
                <c:pt idx="7">
                  <c:v>1.0174388197182518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0.9498830700010346</c:v>
                </c:pt>
                <c:pt idx="2">
                  <c:v>0.9360294629282419</c:v>
                </c:pt>
                <c:pt idx="3">
                  <c:v>0.9317390797574102</c:v>
                </c:pt>
                <c:pt idx="4">
                  <c:v>0.9683105509846618</c:v>
                </c:pt>
                <c:pt idx="5">
                  <c:v>0.975195849678231</c:v>
                </c:pt>
                <c:pt idx="6">
                  <c:v>0.9762811554812578</c:v>
                </c:pt>
                <c:pt idx="7">
                  <c:v>0.9868332102721896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0.9598584109638622</c:v>
                </c:pt>
                <c:pt idx="2">
                  <c:v>0.978651082668214</c:v>
                </c:pt>
                <c:pt idx="3">
                  <c:v>0.9802236489607872</c:v>
                </c:pt>
                <c:pt idx="4">
                  <c:v>0.9786922487218876</c:v>
                </c:pt>
                <c:pt idx="5">
                  <c:v>0.9799863763002279</c:v>
                </c:pt>
                <c:pt idx="6">
                  <c:v>0.9906208756589632</c:v>
                </c:pt>
                <c:pt idx="7">
                  <c:v>1.0013904062040138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0.8721649845349276</c:v>
                </c:pt>
                <c:pt idx="2">
                  <c:v>0.8650458853390927</c:v>
                </c:pt>
                <c:pt idx="3">
                  <c:v>0.9021282533094366</c:v>
                </c:pt>
                <c:pt idx="4">
                  <c:v>0.8936447524944195</c:v>
                </c:pt>
                <c:pt idx="5">
                  <c:v>0.9123067211183714</c:v>
                </c:pt>
                <c:pt idx="6">
                  <c:v>0.9180887522131623</c:v>
                </c:pt>
                <c:pt idx="7">
                  <c:v>0.9417910686759942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1.0829056904255716</c:v>
                </c:pt>
                <c:pt idx="2">
                  <c:v>1.0943889830209768</c:v>
                </c:pt>
                <c:pt idx="3">
                  <c:v>1.0644181400848691</c:v>
                </c:pt>
                <c:pt idx="4">
                  <c:v>1.0667397182973544</c:v>
                </c:pt>
                <c:pt idx="5">
                  <c:v>1.08839144168845</c:v>
                </c:pt>
                <c:pt idx="6">
                  <c:v>1.0700749636292934</c:v>
                </c:pt>
                <c:pt idx="7">
                  <c:v>1.0852102959158567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0.9561177711213034</c:v>
                </c:pt>
                <c:pt idx="2">
                  <c:v>0.936783836052036</c:v>
                </c:pt>
                <c:pt idx="3">
                  <c:v>0.950180964787256</c:v>
                </c:pt>
                <c:pt idx="4">
                  <c:v>0.961766751395934</c:v>
                </c:pt>
                <c:pt idx="5">
                  <c:v>0.9423142031366002</c:v>
                </c:pt>
                <c:pt idx="6">
                  <c:v>0.9665421450675725</c:v>
                </c:pt>
                <c:pt idx="7">
                  <c:v>0.9744163019168915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1.105197338431201</c:v>
                </c:pt>
                <c:pt idx="2">
                  <c:v>1.0984795457196124</c:v>
                </c:pt>
                <c:pt idx="3">
                  <c:v>1.0926256530102887</c:v>
                </c:pt>
                <c:pt idx="4">
                  <c:v>1.0869722767996994</c:v>
                </c:pt>
                <c:pt idx="5">
                  <c:v>1.1129406227498537</c:v>
                </c:pt>
                <c:pt idx="6">
                  <c:v>1.1067938381900408</c:v>
                </c:pt>
                <c:pt idx="7">
                  <c:v>1.094744627703859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0.739971839752357</c:v>
                </c:pt>
                <c:pt idx="2">
                  <c:v>0.6870189074060236</c:v>
                </c:pt>
                <c:pt idx="3">
                  <c:v>0.8181742929707803</c:v>
                </c:pt>
                <c:pt idx="4">
                  <c:v>0.8673575301630005</c:v>
                </c:pt>
                <c:pt idx="5">
                  <c:v>0.712328425877488</c:v>
                </c:pt>
                <c:pt idx="6">
                  <c:v>0.894078668759186</c:v>
                </c:pt>
                <c:pt idx="7">
                  <c:v>0.732124322214749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1.0096768980953588</c:v>
                </c:pt>
                <c:pt idx="2">
                  <c:v>1.0150716237522717</c:v>
                </c:pt>
                <c:pt idx="3">
                  <c:v>1.0106112013913366</c:v>
                </c:pt>
                <c:pt idx="4">
                  <c:v>1.0118347745690401</c:v>
                </c:pt>
                <c:pt idx="5">
                  <c:v>0.9928471310995374</c:v>
                </c:pt>
                <c:pt idx="6">
                  <c:v>0.993550511057633</c:v>
                </c:pt>
                <c:pt idx="7">
                  <c:v>1.0505527490604016</c:v>
                </c:pt>
              </c:numCache>
            </c:numRef>
          </c:yVal>
          <c:smooth val="0"/>
        </c:ser>
        <c:axId val="19373525"/>
        <c:axId val="40143998"/>
      </c:scatterChart>
      <c:valAx>
        <c:axId val="19373525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0143998"/>
        <c:crosses val="autoZero"/>
        <c:crossBetween val="midCat"/>
        <c:dispUnits/>
      </c:valAx>
      <c:valAx>
        <c:axId val="40143998"/>
        <c:scaling>
          <c:orientation val="minMax"/>
          <c:max val="1.15"/>
          <c:min val="0.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9373525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\Run9_021105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1031</v>
      </c>
    </row>
    <row r="2" ht="12.75">
      <c r="B2" t="s">
        <v>1032</v>
      </c>
    </row>
    <row r="3" ht="12.75">
      <c r="B3" t="s">
        <v>1131</v>
      </c>
    </row>
    <row r="5" ht="12.75">
      <c r="B5" t="s">
        <v>1128</v>
      </c>
    </row>
    <row r="7" spans="1:2" ht="12.75">
      <c r="A7" s="1"/>
      <c r="B7" t="s">
        <v>1028</v>
      </c>
    </row>
    <row r="8" spans="1:2" ht="12.75">
      <c r="A8" s="1"/>
      <c r="B8" s="14" t="s">
        <v>1244</v>
      </c>
    </row>
    <row r="9" ht="12.75">
      <c r="A9" s="1"/>
    </row>
    <row r="10" spans="1:3" ht="12.75">
      <c r="A10" s="1"/>
      <c r="B10" t="s">
        <v>1245</v>
      </c>
      <c r="C10" t="s">
        <v>1246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150" zoomScaleNormal="150" workbookViewId="0" topLeftCell="J31">
      <selection activeCell="A45" sqref="A45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1282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1174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48.95466628538068</v>
      </c>
      <c r="C5" s="32">
        <f>'blk, drift &amp; conc calc'!D146</f>
        <v>13.159359588528048</v>
      </c>
      <c r="D5" s="32">
        <f>'blk, drift &amp; conc calc'!E146</f>
        <v>12.470972609929857</v>
      </c>
      <c r="E5" s="32">
        <f>'blk, drift &amp; conc calc'!F146</f>
        <v>7.15984697897103</v>
      </c>
      <c r="F5" s="32">
        <f>'blk, drift &amp; conc calc'!G146</f>
        <v>0.1711816105966175</v>
      </c>
      <c r="G5" s="32">
        <f>'blk, drift &amp; conc calc'!H146</f>
        <v>11.132776969329372</v>
      </c>
      <c r="H5" s="32">
        <f>'blk, drift &amp; conc calc'!I146</f>
        <v>2.1955315183084196</v>
      </c>
      <c r="I5" s="32">
        <f>'blk, drift &amp; conc calc'!J146</f>
        <v>0.5146362440299223</v>
      </c>
      <c r="J5" s="32">
        <f>'blk, drift &amp; conc calc'!K146</f>
        <v>0.3005105742522472</v>
      </c>
      <c r="K5" s="32">
        <f>'blk, drift &amp; conc calc'!L146</f>
        <v>2.7495107165894233</v>
      </c>
      <c r="L5" s="32">
        <f>SUM(B5:K5)</f>
        <v>98.80899309591561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-0.9862757884192881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0.24966325224464217</v>
      </c>
      <c r="C6" s="32">
        <f>'blk, drift &amp; conc calc'!D147</f>
        <v>0.0076647715530340265</v>
      </c>
      <c r="D6" s="32">
        <f>'blk, drift &amp; conc calc'!E147</f>
        <v>-0.04204188556010718</v>
      </c>
      <c r="E6" s="32">
        <f>'blk, drift &amp; conc calc'!F147</f>
        <v>-0.0819020951582419</v>
      </c>
      <c r="F6" s="32">
        <f>'blk, drift &amp; conc calc'!G147</f>
        <v>-0.0012314262373937105</v>
      </c>
      <c r="G6" s="32">
        <f>'blk, drift &amp; conc calc'!H147</f>
        <v>-0.04844347259970485</v>
      </c>
      <c r="H6" s="32">
        <f>'blk, drift &amp; conc calc'!I147</f>
        <v>0.0014660624741896688</v>
      </c>
      <c r="I6" s="32">
        <f>'blk, drift &amp; conc calc'!J147</f>
        <v>0.0012140595979876498</v>
      </c>
      <c r="J6" s="32">
        <f>'blk, drift &amp; conc calc'!K147</f>
        <v>0.023788534256456204</v>
      </c>
      <c r="K6" s="32">
        <f>'blk, drift &amp; conc calc'!L147</f>
        <v>0.0026893827278430325</v>
      </c>
      <c r="L6" s="32">
        <f aca="true" t="shared" si="0" ref="L6:L36">SUM(B6:K6)</f>
        <v>0.1128671832987051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18.281273921298624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45.433610375342624</v>
      </c>
      <c r="C7" s="32">
        <f>'blk, drift &amp; conc calc'!D148</f>
        <v>15.305824356543464</v>
      </c>
      <c r="D7" s="32">
        <f>'blk, drift &amp; conc calc'!E148</f>
        <v>11.133009993469587</v>
      </c>
      <c r="E7" s="32">
        <f>'blk, drift &amp; conc calc'!F148</f>
        <v>9.666508630362154</v>
      </c>
      <c r="F7" s="32">
        <f>'blk, drift &amp; conc calc'!G148</f>
        <v>0.16454325986559076</v>
      </c>
      <c r="G7" s="32">
        <f>'blk, drift &amp; conc calc'!H148</f>
        <v>13.109435627192843</v>
      </c>
      <c r="H7" s="32">
        <f>'blk, drift &amp; conc calc'!I148</f>
        <v>1.7039494345426605</v>
      </c>
      <c r="I7" s="32">
        <f>'blk, drift &amp; conc calc'!J148</f>
        <v>0.02610158359058937</v>
      </c>
      <c r="J7" s="32">
        <f>'blk, drift &amp; conc calc'!K148</f>
        <v>-0.016850317315367576</v>
      </c>
      <c r="K7" s="32">
        <f>'blk, drift &amp; conc calc'!L148</f>
        <v>0.9486348650107466</v>
      </c>
      <c r="L7" s="32">
        <f t="shared" si="0"/>
        <v>97.4747678086049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21.20237273750679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48.95466628538068</v>
      </c>
      <c r="C8" s="32">
        <f>'blk, drift &amp; conc calc'!D149</f>
        <v>13.159359588528048</v>
      </c>
      <c r="D8" s="32">
        <f>'blk, drift &amp; conc calc'!E149</f>
        <v>12.470972609929857</v>
      </c>
      <c r="E8" s="32">
        <f>'blk, drift &amp; conc calc'!F149</f>
        <v>7.15984697897103</v>
      </c>
      <c r="F8" s="32">
        <f>'blk, drift &amp; conc calc'!G149</f>
        <v>0.1711816105966175</v>
      </c>
      <c r="G8" s="32">
        <f>'blk, drift &amp; conc calc'!H149</f>
        <v>11.132776969329372</v>
      </c>
      <c r="H8" s="32">
        <f>'blk, drift &amp; conc calc'!I149</f>
        <v>2.1955315183084196</v>
      </c>
      <c r="I8" s="32">
        <f>'blk, drift &amp; conc calc'!J149</f>
        <v>0.5146362440299224</v>
      </c>
      <c r="J8" s="32">
        <f>'blk, drift &amp; conc calc'!K149</f>
        <v>0.3005105742522472</v>
      </c>
      <c r="K8" s="32">
        <f>'blk, drift &amp; conc calc'!L149</f>
        <v>2.749510716589423</v>
      </c>
      <c r="L8" s="32">
        <f t="shared" si="0"/>
        <v>98.80899309591561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-0.9862757884192881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43.49895064527201</v>
      </c>
      <c r="C9" s="32">
        <f>'blk, drift &amp; conc calc'!D150</f>
        <v>0.6795512343720865</v>
      </c>
      <c r="D9" s="32">
        <f>'blk, drift &amp; conc calc'!E150</f>
        <v>8.535082553962166</v>
      </c>
      <c r="E9" s="32">
        <f>'blk, drift &amp; conc calc'!F150</f>
        <v>45.731735397600616</v>
      </c>
      <c r="F9" s="32">
        <f>'blk, drift &amp; conc calc'!G150</f>
        <v>0.12327421511948011</v>
      </c>
      <c r="G9" s="32">
        <f>'blk, drift &amp; conc calc'!H150</f>
        <v>0.5209896157055938</v>
      </c>
      <c r="H9" s="32">
        <f>'blk, drift &amp; conc calc'!I150</f>
        <v>0.03205871490553456</v>
      </c>
      <c r="I9" s="32">
        <f>'blk, drift &amp; conc calc'!J150</f>
        <v>0.005970020479299549</v>
      </c>
      <c r="J9" s="32">
        <f>'blk, drift &amp; conc calc'!K150</f>
        <v>-0.0005477299542641733</v>
      </c>
      <c r="K9" s="32">
        <f>'blk, drift &amp; conc calc'!L150</f>
        <v>0.005452393475228441</v>
      </c>
      <c r="L9" s="32">
        <f t="shared" si="0"/>
        <v>99.13251706093773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20.196056155900465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179r4  85-91</v>
      </c>
      <c r="B10" s="91">
        <f>'blk, drift &amp; conc calc'!C151</f>
        <v>47.81427451396599</v>
      </c>
      <c r="C10" s="91">
        <f>'blk, drift &amp; conc calc'!D151</f>
        <v>20.643895931111537</v>
      </c>
      <c r="D10" s="91">
        <f>'blk, drift &amp; conc calc'!E151</f>
        <v>7.371612572769827</v>
      </c>
      <c r="E10" s="91">
        <f>'blk, drift &amp; conc calc'!F151</f>
        <v>11.202353191074224</v>
      </c>
      <c r="F10" s="91">
        <f>'blk, drift &amp; conc calc'!G151</f>
        <v>0.108897316444429</v>
      </c>
      <c r="G10" s="91">
        <f>'blk, drift &amp; conc calc'!H151</f>
        <v>10.843943977007676</v>
      </c>
      <c r="H10" s="91">
        <f>'blk, drift &amp; conc calc'!I151</f>
        <v>2.2572385903173804</v>
      </c>
      <c r="I10" s="91">
        <f>'blk, drift &amp; conc calc'!J151</f>
        <v>0.022224194315906474</v>
      </c>
      <c r="J10" s="91">
        <f>'blk, drift &amp; conc calc'!K151</f>
        <v>0.01803888816421341</v>
      </c>
      <c r="K10" s="91">
        <f>'blk, drift &amp; conc calc'!L151</f>
        <v>0.249714923001171</v>
      </c>
      <c r="L10" s="91">
        <f t="shared" si="0"/>
        <v>100.53219409817235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18.913359111199778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48.95466628538069</v>
      </c>
      <c r="C11" s="32">
        <f>'blk, drift &amp; conc calc'!D152</f>
        <v>13.159359588528048</v>
      </c>
      <c r="D11" s="32">
        <f>'blk, drift &amp; conc calc'!E152</f>
        <v>12.470972609929857</v>
      </c>
      <c r="E11" s="32">
        <f>'blk, drift &amp; conc calc'!F152</f>
        <v>7.15984697897103</v>
      </c>
      <c r="F11" s="32">
        <f>'blk, drift &amp; conc calc'!G152</f>
        <v>0.1711816105966175</v>
      </c>
      <c r="G11" s="32">
        <f>'blk, drift &amp; conc calc'!H152</f>
        <v>11.132776969329372</v>
      </c>
      <c r="H11" s="32">
        <f>'blk, drift &amp; conc calc'!I152</f>
        <v>2.195531518308419</v>
      </c>
      <c r="I11" s="32">
        <f>'blk, drift &amp; conc calc'!J152</f>
        <v>0.5146362440299224</v>
      </c>
      <c r="J11" s="32">
        <f>'blk, drift &amp; conc calc'!K152</f>
        <v>0.3005105742522471</v>
      </c>
      <c r="K11" s="32">
        <f>'blk, drift &amp; conc calc'!L152</f>
        <v>2.7495107165894233</v>
      </c>
      <c r="L11" s="32">
        <f t="shared" si="0"/>
        <v>98.80899309591561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-0.9862757884192881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179r4  130-133</v>
      </c>
      <c r="B12" s="91">
        <f>'blk, drift &amp; conc calc'!C153</f>
        <v>48.32108922654681</v>
      </c>
      <c r="C12" s="91">
        <f>'blk, drift &amp; conc calc'!D153</f>
        <v>17.345016778239213</v>
      </c>
      <c r="D12" s="91">
        <f>'blk, drift &amp; conc calc'!E153</f>
        <v>9.812311621009766</v>
      </c>
      <c r="E12" s="91">
        <f>'blk, drift &amp; conc calc'!F153</f>
        <v>8.538085184666139</v>
      </c>
      <c r="F12" s="91">
        <f>'blk, drift &amp; conc calc'!G153</f>
        <v>0.16454209288452626</v>
      </c>
      <c r="G12" s="91">
        <f>'blk, drift &amp; conc calc'!H153</f>
        <v>11.82834321873826</v>
      </c>
      <c r="H12" s="91">
        <f>'blk, drift &amp; conc calc'!I153</f>
        <v>2.4814800575885325</v>
      </c>
      <c r="I12" s="91">
        <f>'blk, drift &amp; conc calc'!J153</f>
        <v>0.09084578059489586</v>
      </c>
      <c r="J12" s="91">
        <f>'blk, drift &amp; conc calc'!K153</f>
        <v>0.014861018244587751</v>
      </c>
      <c r="K12" s="91">
        <f>'blk, drift &amp; conc calc'!L153</f>
        <v>0.9633790113860822</v>
      </c>
      <c r="L12" s="91">
        <f t="shared" si="0"/>
        <v>99.55995398989882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19.124756477226533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181r1  56-62</v>
      </c>
      <c r="B13" s="91">
        <f>'blk, drift &amp; conc calc'!C154</f>
        <v>51.72546708804436</v>
      </c>
      <c r="C13" s="91">
        <f>'blk, drift &amp; conc calc'!D154</f>
        <v>19.459662740557572</v>
      </c>
      <c r="D13" s="91">
        <f>'blk, drift &amp; conc calc'!E154</f>
        <v>4.794611059009696</v>
      </c>
      <c r="E13" s="91">
        <f>'blk, drift &amp; conc calc'!F154</f>
        <v>8.338873631440947</v>
      </c>
      <c r="F13" s="91">
        <f>'blk, drift &amp; conc calc'!G154</f>
        <v>0.0922716351516847</v>
      </c>
      <c r="G13" s="91">
        <f>'blk, drift &amp; conc calc'!H154</f>
        <v>13.958522724669546</v>
      </c>
      <c r="H13" s="91">
        <f>'blk, drift &amp; conc calc'!I154</f>
        <v>2.367626716502905</v>
      </c>
      <c r="I13" s="91">
        <f>'blk, drift &amp; conc calc'!J154</f>
        <v>0.015246226614059508</v>
      </c>
      <c r="J13" s="91">
        <f>'blk, drift &amp; conc calc'!K154</f>
        <v>-0.018757729361967027</v>
      </c>
      <c r="K13" s="91">
        <f>'blk, drift &amp; conc calc'!L154</f>
        <v>0.23773053875864744</v>
      </c>
      <c r="L13" s="91">
        <f t="shared" si="0"/>
        <v>100.97125463138745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21.451137878949098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182r1  43-52</v>
      </c>
      <c r="B14" s="91">
        <f>'blk, drift &amp; conc calc'!C155</f>
        <v>49.353204788324106</v>
      </c>
      <c r="C14" s="91">
        <f>'blk, drift &amp; conc calc'!D155</f>
        <v>12.740397981204014</v>
      </c>
      <c r="D14" s="91">
        <f>'blk, drift &amp; conc calc'!E155</f>
        <v>19.53206758313924</v>
      </c>
      <c r="E14" s="91">
        <f>'blk, drift &amp; conc calc'!F155</f>
        <v>8.423896508120778</v>
      </c>
      <c r="F14" s="91">
        <f>'blk, drift &amp; conc calc'!G155</f>
        <v>0.2957685010330455</v>
      </c>
      <c r="G14" s="91">
        <f>'blk, drift &amp; conc calc'!H155</f>
        <v>12.232129885989707</v>
      </c>
      <c r="H14" s="91">
        <f>'blk, drift &amp; conc calc'!I155</f>
        <v>2.2728928918094957</v>
      </c>
      <c r="I14" s="91">
        <f>'blk, drift &amp; conc calc'!J155</f>
        <v>0.03614496955633609</v>
      </c>
      <c r="J14" s="91">
        <f>'blk, drift &amp; conc calc'!K155</f>
        <v>0.05304429574529501</v>
      </c>
      <c r="K14" s="91">
        <f>'blk, drift &amp; conc calc'!L155</f>
        <v>6.7562670243293725</v>
      </c>
      <c r="L14" s="91">
        <f t="shared" si="0"/>
        <v>111.69581442925139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16.375900892830046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63.226892756288</v>
      </c>
      <c r="C15" s="32">
        <f>'blk, drift &amp; conc calc'!D156</f>
        <v>15.737206897082787</v>
      </c>
      <c r="D15" s="32">
        <f>'blk, drift &amp; conc calc'!E156</f>
        <v>6.908315084593479</v>
      </c>
      <c r="E15" s="32">
        <f>'blk, drift &amp; conc calc'!F156</f>
        <v>3.776478918463622</v>
      </c>
      <c r="F15" s="32">
        <f>'blk, drift &amp; conc calc'!G156</f>
        <v>0.1092009446406113</v>
      </c>
      <c r="G15" s="32">
        <f>'blk, drift &amp; conc calc'!H156</f>
        <v>6.4677553407161925</v>
      </c>
      <c r="H15" s="32">
        <f>'blk, drift &amp; conc calc'!I156</f>
        <v>3.187307649356473</v>
      </c>
      <c r="I15" s="32">
        <f>'blk, drift &amp; conc calc'!J156</f>
        <v>1.407842799712865</v>
      </c>
      <c r="J15" s="32">
        <f>'blk, drift &amp; conc calc'!K156</f>
        <v>0.12007124183588078</v>
      </c>
      <c r="K15" s="32">
        <f>'blk, drift &amp; conc calc'!L156</f>
        <v>0.6888497830590208</v>
      </c>
      <c r="L15" s="32">
        <f t="shared" si="0"/>
        <v>101.62992141574895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11.653515257422628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48.95466628538068</v>
      </c>
      <c r="C16" s="32">
        <f>'blk, drift &amp; conc calc'!D157</f>
        <v>13.159359588528048</v>
      </c>
      <c r="D16" s="32">
        <f>'blk, drift &amp; conc calc'!E157</f>
        <v>12.470972609929857</v>
      </c>
      <c r="E16" s="32">
        <f>'blk, drift &amp; conc calc'!F157</f>
        <v>7.159846978971029</v>
      </c>
      <c r="F16" s="32">
        <f>'blk, drift &amp; conc calc'!G157</f>
        <v>0.1711816105966175</v>
      </c>
      <c r="G16" s="32">
        <f>'blk, drift &amp; conc calc'!H157</f>
        <v>11.132776969329372</v>
      </c>
      <c r="H16" s="32">
        <f>'blk, drift &amp; conc calc'!I157</f>
        <v>2.1955315183084196</v>
      </c>
      <c r="I16" s="32">
        <f>'blk, drift &amp; conc calc'!J157</f>
        <v>0.5146362440299223</v>
      </c>
      <c r="J16" s="32">
        <f>'blk, drift &amp; conc calc'!K157</f>
        <v>0.3005105742522472</v>
      </c>
      <c r="K16" s="32">
        <f>'blk, drift &amp; conc calc'!L157</f>
        <v>2.7495107165894233</v>
      </c>
      <c r="L16" s="32">
        <f t="shared" si="0"/>
        <v>98.80899309591561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-0.9862757884192916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40.394285660535346</v>
      </c>
      <c r="C17" s="32">
        <f>'blk, drift &amp; conc calc'!D158</f>
        <v>0.1731502673248138</v>
      </c>
      <c r="D17" s="32">
        <f>'blk, drift &amp; conc calc'!E158</f>
        <v>8.777760783614415</v>
      </c>
      <c r="E17" s="32">
        <f>'blk, drift &amp; conc calc'!F158</f>
        <v>49.589252338658746</v>
      </c>
      <c r="F17" s="32">
        <f>'blk, drift &amp; conc calc'!G158</f>
        <v>0.11987324770193392</v>
      </c>
      <c r="G17" s="32">
        <f>'blk, drift &amp; conc calc'!H158</f>
        <v>0.07802229689381213</v>
      </c>
      <c r="H17" s="32">
        <f>'blk, drift &amp; conc calc'!I158</f>
        <v>0.009210626037937006</v>
      </c>
      <c r="I17" s="32">
        <f>'blk, drift &amp; conc calc'!J158</f>
        <v>0.0020031108917262608</v>
      </c>
      <c r="J17" s="32">
        <f>'blk, drift &amp; conc calc'!K158</f>
        <v>0.015092339076787347</v>
      </c>
      <c r="K17" s="32">
        <f>'blk, drift &amp; conc calc'!L158</f>
        <v>0.005698493387031739</v>
      </c>
      <c r="L17" s="32">
        <f t="shared" si="0"/>
        <v>99.16434916412253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18.967632207626032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183r1  101-110</v>
      </c>
      <c r="B18" s="91">
        <f>'blk, drift &amp; conc calc'!C159</f>
        <v>53.61154527970162</v>
      </c>
      <c r="C18" s="91">
        <f>'blk, drift &amp; conc calc'!D159</f>
        <v>17.14930814114497</v>
      </c>
      <c r="D18" s="91">
        <f>'blk, drift &amp; conc calc'!E159</f>
        <v>6.006195260069</v>
      </c>
      <c r="E18" s="91">
        <f>'blk, drift &amp; conc calc'!F159</f>
        <v>7.985061742878311</v>
      </c>
      <c r="F18" s="91">
        <f>'blk, drift &amp; conc calc'!G159</f>
        <v>0.12078860457748021</v>
      </c>
      <c r="G18" s="91">
        <f>'blk, drift &amp; conc calc'!H159</f>
        <v>13.706654324336695</v>
      </c>
      <c r="H18" s="91">
        <f>'blk, drift &amp; conc calc'!I159</f>
        <v>2.45629933127406</v>
      </c>
      <c r="I18" s="91">
        <f>'blk, drift &amp; conc calc'!J159</f>
        <v>0.028004369410271762</v>
      </c>
      <c r="J18" s="91">
        <f>'blk, drift &amp; conc calc'!K159</f>
        <v>0.05098296833797752</v>
      </c>
      <c r="K18" s="91">
        <f>'blk, drift &amp; conc calc'!L159</f>
        <v>0.37000368399170985</v>
      </c>
      <c r="L18" s="91">
        <f>SUM(B18:K18)</f>
        <v>101.4848437057221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16.449561349756454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184r1  60-71</v>
      </c>
      <c r="B19" s="91">
        <f>'blk, drift &amp; conc calc'!C160</f>
        <v>50.79901903202818</v>
      </c>
      <c r="C19" s="91">
        <f>'blk, drift &amp; conc calc'!D160</f>
        <v>15.438607986369512</v>
      </c>
      <c r="D19" s="91">
        <f>'blk, drift &amp; conc calc'!E160</f>
        <v>6.46087099859289</v>
      </c>
      <c r="E19" s="91">
        <f>'blk, drift &amp; conc calc'!F160</f>
        <v>11.248633732194707</v>
      </c>
      <c r="F19" s="91">
        <f>'blk, drift &amp; conc calc'!G160</f>
        <v>0.12276714336273115</v>
      </c>
      <c r="G19" s="91">
        <f>'blk, drift &amp; conc calc'!H160</f>
        <v>14.53836790285411</v>
      </c>
      <c r="H19" s="91">
        <f>'blk, drift &amp; conc calc'!I160</f>
        <v>1.757933726346243</v>
      </c>
      <c r="I19" s="91">
        <f>'blk, drift &amp; conc calc'!J160</f>
        <v>0.016305853987399564</v>
      </c>
      <c r="J19" s="91">
        <f>'blk, drift &amp; conc calc'!K160</f>
        <v>0.0504349942560869</v>
      </c>
      <c r="K19" s="91">
        <f>'blk, drift &amp; conc calc'!L160</f>
        <v>0.3623264531968722</v>
      </c>
      <c r="L19" s="91">
        <f t="shared" si="0"/>
        <v>100.79526782318874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16.47913105074093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164r3  115-123</v>
      </c>
      <c r="B20" s="91">
        <f>'blk, drift &amp; conc calc'!C161</f>
        <v>53.15778157256988</v>
      </c>
      <c r="C20" s="91">
        <f>'blk, drift &amp; conc calc'!D161</f>
        <v>16.17354198755236</v>
      </c>
      <c r="D20" s="91">
        <f>'blk, drift &amp; conc calc'!E161</f>
        <v>6.695827557256556</v>
      </c>
      <c r="E20" s="91">
        <f>'blk, drift &amp; conc calc'!F161</f>
        <v>9.383879444595939</v>
      </c>
      <c r="F20" s="91">
        <f>'blk, drift &amp; conc calc'!G161</f>
        <v>0.13576437247622405</v>
      </c>
      <c r="G20" s="91">
        <f>'blk, drift &amp; conc calc'!H161</f>
        <v>13.135709478649105</v>
      </c>
      <c r="H20" s="91">
        <f>'blk, drift &amp; conc calc'!I161</f>
        <v>2.2646202125045862</v>
      </c>
      <c r="I20" s="91">
        <f>'blk, drift &amp; conc calc'!J161</f>
        <v>0.019944673219286828</v>
      </c>
      <c r="J20" s="91">
        <f>'blk, drift &amp; conc calc'!K161</f>
        <v>0.0041508181581481375</v>
      </c>
      <c r="K20" s="91">
        <f>'blk, drift &amp; conc calc'!L161</f>
        <v>0.3025374413495192</v>
      </c>
      <c r="L20" s="91">
        <f t="shared" si="0"/>
        <v>101.27375755833158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19.70155456587542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48.95466628538068</v>
      </c>
      <c r="C21" s="32">
        <f>'blk, drift &amp; conc calc'!D162</f>
        <v>13.159359588528048</v>
      </c>
      <c r="D21" s="32">
        <f>'blk, drift &amp; conc calc'!E162</f>
        <v>12.470972609929857</v>
      </c>
      <c r="E21" s="32">
        <f>'blk, drift &amp; conc calc'!F162</f>
        <v>7.15984697897103</v>
      </c>
      <c r="F21" s="32">
        <f>'blk, drift &amp; conc calc'!G162</f>
        <v>0.1711816105966175</v>
      </c>
      <c r="G21" s="32">
        <f>'blk, drift &amp; conc calc'!H162</f>
        <v>11.132776969329372</v>
      </c>
      <c r="H21" s="32">
        <f>'blk, drift &amp; conc calc'!I162</f>
        <v>2.195531518308419</v>
      </c>
      <c r="I21" s="32">
        <f>'blk, drift &amp; conc calc'!J162</f>
        <v>0.5146362440299223</v>
      </c>
      <c r="J21" s="32">
        <f>'blk, drift &amp; conc calc'!K162</f>
        <v>0.3005105742522472</v>
      </c>
      <c r="K21" s="32">
        <f>'blk, drift &amp; conc calc'!L162</f>
        <v>2.7495107165894237</v>
      </c>
      <c r="L21" s="32">
        <f t="shared" si="0"/>
        <v>98.80899309591561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-0.9862757884192881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48.553391032181096</v>
      </c>
      <c r="C22" s="32">
        <f>'blk, drift &amp; conc calc'!D163</f>
        <v>15.278359405072356</v>
      </c>
      <c r="D22" s="32">
        <f>'blk, drift &amp; conc calc'!E163</f>
        <v>11.22913396095612</v>
      </c>
      <c r="E22" s="32">
        <f>'blk, drift &amp; conc calc'!F163</f>
        <v>9.89839471967983</v>
      </c>
      <c r="F22" s="32">
        <f>'blk, drift &amp; conc calc'!G163</f>
        <v>0.17904493376021072</v>
      </c>
      <c r="G22" s="32">
        <f>'blk, drift &amp; conc calc'!H163</f>
        <v>13.126970973888476</v>
      </c>
      <c r="H22" s="32">
        <f>'blk, drift &amp; conc calc'!I163</f>
        <v>1.7787104645815925</v>
      </c>
      <c r="I22" s="32">
        <f>'blk, drift &amp; conc calc'!J163</f>
        <v>0.02542196814773756</v>
      </c>
      <c r="J22" s="32">
        <f>'blk, drift &amp; conc calc'!K163</f>
        <v>0.04472921005361214</v>
      </c>
      <c r="K22" s="32">
        <f>'blk, drift &amp; conc calc'!L163</f>
        <v>0.9638440165206558</v>
      </c>
      <c r="L22" s="32">
        <f t="shared" si="0"/>
        <v>101.07800068484168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16.88792063292902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165r3  18-28</v>
      </c>
      <c r="B23" s="91">
        <f>'blk, drift &amp; conc calc'!C164</f>
        <v>52.118601690378426</v>
      </c>
      <c r="C23" s="91">
        <f>'blk, drift &amp; conc calc'!D164</f>
        <v>22.053316867801794</v>
      </c>
      <c r="D23" s="91">
        <f>'blk, drift &amp; conc calc'!E164</f>
        <v>4.309138849048885</v>
      </c>
      <c r="E23" s="91">
        <f>'blk, drift &amp; conc calc'!F164</f>
        <v>6.201456630500283</v>
      </c>
      <c r="F23" s="91">
        <f>'blk, drift &amp; conc calc'!G164</f>
        <v>0.0843292822670985</v>
      </c>
      <c r="G23" s="91">
        <f>'blk, drift &amp; conc calc'!H164</f>
        <v>11.363752904314898</v>
      </c>
      <c r="H23" s="91">
        <f>'blk, drift &amp; conc calc'!I164</f>
        <v>3.170941086128163</v>
      </c>
      <c r="I23" s="91">
        <f>'blk, drift &amp; conc calc'!J164</f>
        <v>0.019377089259834154</v>
      </c>
      <c r="J23" s="91">
        <f>'blk, drift &amp; conc calc'!K164</f>
        <v>0.017105061735505803</v>
      </c>
      <c r="K23" s="91">
        <f>'blk, drift &amp; conc calc'!L164</f>
        <v>0.19279894956804583</v>
      </c>
      <c r="L23" s="91">
        <f t="shared" si="0"/>
        <v>99.53081841100294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18.8512395984123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166r3  45-55</v>
      </c>
      <c r="B24" s="91">
        <f>'blk, drift &amp; conc calc'!C165</f>
        <v>51.53516433819699</v>
      </c>
      <c r="C24" s="91">
        <f>'blk, drift &amp; conc calc'!D165</f>
        <v>17.50131355398931</v>
      </c>
      <c r="D24" s="91">
        <f>'blk, drift &amp; conc calc'!E165</f>
        <v>5.5948559683612</v>
      </c>
      <c r="E24" s="91">
        <f>'blk, drift &amp; conc calc'!F165</f>
        <v>9.453643068832136</v>
      </c>
      <c r="F24" s="91">
        <f>'blk, drift &amp; conc calc'!G165</f>
        <v>0.10650517165490862</v>
      </c>
      <c r="G24" s="91">
        <f>'blk, drift &amp; conc calc'!H165</f>
        <v>14.092782014192867</v>
      </c>
      <c r="H24" s="91">
        <f>'blk, drift &amp; conc calc'!I165</f>
        <v>2.159085137732737</v>
      </c>
      <c r="I24" s="91">
        <f>'blk, drift &amp; conc calc'!J165</f>
        <v>0.01560637695473291</v>
      </c>
      <c r="J24" s="91">
        <f>'blk, drift &amp; conc calc'!K165</f>
        <v>-0.002539015073621233</v>
      </c>
      <c r="K24" s="91">
        <f>'blk, drift &amp; conc calc'!L165</f>
        <v>0.2719128116469179</v>
      </c>
      <c r="L24" s="91">
        <f t="shared" si="0"/>
        <v>100.72832942648816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20.26442009461733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calc'!C166</f>
        <v>51.1741260926307</v>
      </c>
      <c r="C25" s="32">
        <f>'blk, drift &amp; conc calc'!D166</f>
        <v>16.99898529769496</v>
      </c>
      <c r="D25" s="32">
        <f>'blk, drift &amp; conc calc'!E166</f>
        <v>11.612299544504035</v>
      </c>
      <c r="E25" s="32">
        <f>'blk, drift &amp; conc calc'!F166</f>
        <v>5.1523514527021375</v>
      </c>
      <c r="F25" s="32">
        <f>'blk, drift &amp; conc calc'!G166</f>
        <v>0.1793377723057472</v>
      </c>
      <c r="G25" s="32">
        <f>'blk, drift &amp; conc calc'!H166</f>
        <v>9.482233892398732</v>
      </c>
      <c r="H25" s="32">
        <f>'blk, drift &amp; conc calc'!I166</f>
        <v>2.7634213234442107</v>
      </c>
      <c r="I25" s="32">
        <f>'blk, drift &amp; conc calc'!J166</f>
        <v>0.7561465584732334</v>
      </c>
      <c r="J25" s="32">
        <f>'blk, drift &amp; conc calc'!K166</f>
        <v>0.3643399790489841</v>
      </c>
      <c r="K25" s="32">
        <f>'blk, drift &amp; conc calc'!L166</f>
        <v>1.3781839323195206</v>
      </c>
      <c r="L25" s="32">
        <f t="shared" si="0"/>
        <v>99.86142584552225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-5.470914073622929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48.95466628538068</v>
      </c>
      <c r="C26" s="32">
        <f>'blk, drift &amp; conc calc'!D167</f>
        <v>13.15935958852805</v>
      </c>
      <c r="D26" s="32">
        <f>'blk, drift &amp; conc calc'!E167</f>
        <v>12.470972609929857</v>
      </c>
      <c r="E26" s="32">
        <f>'blk, drift &amp; conc calc'!F167</f>
        <v>7.159846978971029</v>
      </c>
      <c r="F26" s="32">
        <f>'blk, drift &amp; conc calc'!G167</f>
        <v>0.1711816105966175</v>
      </c>
      <c r="G26" s="32">
        <f>'blk, drift &amp; conc calc'!H167</f>
        <v>11.132776969329372</v>
      </c>
      <c r="H26" s="32">
        <f>'blk, drift &amp; conc calc'!I167</f>
        <v>2.1955315183084196</v>
      </c>
      <c r="I26" s="32">
        <f>'blk, drift &amp; conc calc'!J167</f>
        <v>0.5146362440299223</v>
      </c>
      <c r="J26" s="32">
        <f>'blk, drift &amp; conc calc'!K167</f>
        <v>0.3005105742522472</v>
      </c>
      <c r="K26" s="32">
        <f>'blk, drift &amp; conc calc'!L167</f>
        <v>2.7495107165894233</v>
      </c>
      <c r="L26" s="32">
        <f t="shared" si="0"/>
        <v>98.80899309591561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-0.9862757884192916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82r2  101-110</v>
      </c>
      <c r="B27" s="91">
        <f>'blk, drift &amp; conc calc'!C168</f>
        <v>46.61677120159504</v>
      </c>
      <c r="C27" s="91">
        <f>'blk, drift &amp; conc calc'!D168</f>
        <v>12.292438413245685</v>
      </c>
      <c r="D27" s="91">
        <f>'blk, drift &amp; conc calc'!E168</f>
        <v>7.972063158594552</v>
      </c>
      <c r="E27" s="91">
        <f>'blk, drift &amp; conc calc'!F168</f>
        <v>20.78451801076187</v>
      </c>
      <c r="F27" s="91">
        <f>'blk, drift &amp; conc calc'!G168</f>
        <v>0.12668930809613924</v>
      </c>
      <c r="G27" s="91">
        <f>'blk, drift &amp; conc calc'!H168</f>
        <v>10.66200904712419</v>
      </c>
      <c r="H27" s="91">
        <f>'blk, drift &amp; conc calc'!I168</f>
        <v>0.9998874659284515</v>
      </c>
      <c r="I27" s="91">
        <f>'blk, drift &amp; conc calc'!J168</f>
        <v>0.012076263353361207</v>
      </c>
      <c r="J27" s="91">
        <f>'blk, drift &amp; conc calc'!K168</f>
        <v>-0.007036706777200044</v>
      </c>
      <c r="K27" s="91">
        <f>'blk, drift &amp; conc calc'!L168</f>
        <v>0.1934480850412834</v>
      </c>
      <c r="L27" s="91">
        <f t="shared" si="0"/>
        <v>99.65286424696338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20.614401639320274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43.427998099917986</v>
      </c>
      <c r="C28" s="32">
        <f>'blk, drift &amp; conc calc'!D169</f>
        <v>0.6688746578185825</v>
      </c>
      <c r="D28" s="32">
        <f>'blk, drift &amp; conc calc'!E169</f>
        <v>8.63638981050811</v>
      </c>
      <c r="E28" s="32">
        <f>'blk, drift &amp; conc calc'!F169</f>
        <v>46.4247227490182</v>
      </c>
      <c r="F28" s="32">
        <f>'blk, drift &amp; conc calc'!G169</f>
        <v>0.12383783297971486</v>
      </c>
      <c r="G28" s="32">
        <f>'blk, drift &amp; conc calc'!H169</f>
        <v>0.5402687779703053</v>
      </c>
      <c r="H28" s="32">
        <f>'blk, drift &amp; conc calc'!I169</f>
        <v>0.03121056683930174</v>
      </c>
      <c r="I28" s="32">
        <f>'blk, drift &amp; conc calc'!J169</f>
        <v>0.004450080568001789</v>
      </c>
      <c r="J28" s="32">
        <f>'blk, drift &amp; conc calc'!K169</f>
        <v>0.02095338130603861</v>
      </c>
      <c r="K28" s="32">
        <f>'blk, drift &amp; conc calc'!L169</f>
        <v>0.004609291094029494</v>
      </c>
      <c r="L28" s="32">
        <f t="shared" si="0"/>
        <v>99.8833152480203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18.60460472687647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83r2  32-42</v>
      </c>
      <c r="B29" s="91">
        <f>'blk, drift &amp; conc calc'!C170</f>
        <v>46.11958193552866</v>
      </c>
      <c r="C29" s="91">
        <f>'blk, drift &amp; conc calc'!D170</f>
        <v>13.83931767795074</v>
      </c>
      <c r="D29" s="91">
        <f>'blk, drift &amp; conc calc'!E170</f>
        <v>7.119821474664318</v>
      </c>
      <c r="E29" s="91">
        <f>'blk, drift &amp; conc calc'!F170</f>
        <v>21.80177275168407</v>
      </c>
      <c r="F29" s="91">
        <f>'blk, drift &amp; conc calc'!G170</f>
        <v>0.11726431005169648</v>
      </c>
      <c r="G29" s="91">
        <f>'blk, drift &amp; conc calc'!H170</f>
        <v>10.202608084972676</v>
      </c>
      <c r="H29" s="91">
        <f>'blk, drift &amp; conc calc'!I170</f>
        <v>0.7341324257707785</v>
      </c>
      <c r="I29" s="91">
        <f>'blk, drift &amp; conc calc'!J170</f>
        <v>0.03853595326496672</v>
      </c>
      <c r="J29" s="91">
        <f>'blk, drift &amp; conc calc'!K170</f>
        <v>0.003830750387600216</v>
      </c>
      <c r="K29" s="91">
        <f>'blk, drift &amp; conc calc'!L170</f>
        <v>0.16956766861574563</v>
      </c>
      <c r="L29" s="91">
        <f t="shared" si="0"/>
        <v>100.14643303289125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19.762240367618038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95r3  40-50</v>
      </c>
      <c r="B30" s="91">
        <f>'blk, drift &amp; conc calc'!C171</f>
        <v>50.772408043456714</v>
      </c>
      <c r="C30" s="91">
        <f>'blk, drift &amp; conc calc'!D171</f>
        <v>16.139705167737127</v>
      </c>
      <c r="D30" s="91">
        <f>'blk, drift &amp; conc calc'!E171</f>
        <v>5.9753240889176285</v>
      </c>
      <c r="E30" s="91">
        <f>'blk, drift &amp; conc calc'!F171</f>
        <v>11.954881629202523</v>
      </c>
      <c r="F30" s="91">
        <f>'blk, drift &amp; conc calc'!G171</f>
        <v>0.11324881096032238</v>
      </c>
      <c r="G30" s="91">
        <f>'blk, drift &amp; conc calc'!H171</f>
        <v>13.974133772007459</v>
      </c>
      <c r="H30" s="91">
        <f>'blk, drift &amp; conc calc'!I171</f>
        <v>1.6866120927075505</v>
      </c>
      <c r="I30" s="91">
        <f>'blk, drift &amp; conc calc'!J171</f>
        <v>0.04401351791114887</v>
      </c>
      <c r="J30" s="91">
        <f>'blk, drift &amp; conc calc'!K171</f>
        <v>-0.025866967782946716</v>
      </c>
      <c r="K30" s="91">
        <f>'blk, drift &amp; conc calc'!L171</f>
        <v>0.3487681653262787</v>
      </c>
      <c r="L30" s="91">
        <f t="shared" si="0"/>
        <v>100.98322832044381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21.796758694214848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48.95466628538068</v>
      </c>
      <c r="C31" s="32">
        <f>'blk, drift &amp; conc calc'!D172</f>
        <v>13.159359588528048</v>
      </c>
      <c r="D31" s="32">
        <f>'blk, drift &amp; conc calc'!E172</f>
        <v>12.470972609929857</v>
      </c>
      <c r="E31" s="32">
        <f>'blk, drift &amp; conc calc'!F172</f>
        <v>7.15984697897103</v>
      </c>
      <c r="F31" s="32">
        <f>'blk, drift &amp; conc calc'!G172</f>
        <v>0.1711816105966175</v>
      </c>
      <c r="G31" s="32">
        <f>'blk, drift &amp; conc calc'!H172</f>
        <v>11.132776969329372</v>
      </c>
      <c r="H31" s="32">
        <f>'blk, drift &amp; conc calc'!I172</f>
        <v>2.1955315183084196</v>
      </c>
      <c r="I31" s="32">
        <f>'blk, drift &amp; conc calc'!J172</f>
        <v>0.5146362440299223</v>
      </c>
      <c r="J31" s="32">
        <f>'blk, drift &amp; conc calc'!K172</f>
        <v>0.3005105742522472</v>
      </c>
      <c r="K31" s="32">
        <f>'blk, drift &amp; conc calc'!L172</f>
        <v>2.7495107165894233</v>
      </c>
      <c r="L31" s="32">
        <f t="shared" si="0"/>
        <v>98.80899309591561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-0.9862757884192881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62.77342464234676</v>
      </c>
      <c r="C32" s="32">
        <f>'blk, drift &amp; conc calc'!D173</f>
        <v>15.572473639009301</v>
      </c>
      <c r="D32" s="32">
        <f>'blk, drift &amp; conc calc'!E173</f>
        <v>6.600072648725997</v>
      </c>
      <c r="E32" s="32">
        <f>'blk, drift &amp; conc calc'!F173</f>
        <v>3.5756813912508787</v>
      </c>
      <c r="F32" s="32">
        <f>'blk, drift &amp; conc calc'!G173</f>
        <v>0.10823957986065282</v>
      </c>
      <c r="G32" s="32">
        <f>'blk, drift &amp; conc calc'!H173</f>
        <v>6.349607279590305</v>
      </c>
      <c r="H32" s="32">
        <f>'blk, drift &amp; conc calc'!I173</f>
        <v>3.2288842663770208</v>
      </c>
      <c r="I32" s="32">
        <f>'blk, drift &amp; conc calc'!J173</f>
        <v>1.4157497899898113</v>
      </c>
      <c r="J32" s="32">
        <f>'blk, drift &amp; conc calc'!K173</f>
        <v>0.11229613859508646</v>
      </c>
      <c r="K32" s="32">
        <f>'blk, drift &amp; conc calc'!L173</f>
        <v>0.7014869490984152</v>
      </c>
      <c r="L32" s="32">
        <f t="shared" si="0"/>
        <v>100.43791632484422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12.14964300335761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0.27201940635253413</v>
      </c>
      <c r="C33" s="32">
        <f>'blk, drift &amp; conc calc'!D174</f>
        <v>0.011725191526305153</v>
      </c>
      <c r="D33" s="32">
        <f>'blk, drift &amp; conc calc'!E174</f>
        <v>-0.041475686333732456</v>
      </c>
      <c r="E33" s="32">
        <f>'blk, drift &amp; conc calc'!F174</f>
        <v>-0.08054321886682847</v>
      </c>
      <c r="F33" s="32">
        <f>'blk, drift &amp; conc calc'!G174</f>
        <v>-0.0012999447232572964</v>
      </c>
      <c r="G33" s="32">
        <f>'blk, drift &amp; conc calc'!H174</f>
        <v>-0.046125277457298414</v>
      </c>
      <c r="H33" s="32">
        <f>'blk, drift &amp; conc calc'!I174</f>
        <v>0.0034113710191974542</v>
      </c>
      <c r="I33" s="32">
        <f>'blk, drift &amp; conc calc'!J174</f>
        <v>0.0024467703756993866</v>
      </c>
      <c r="J33" s="32">
        <f>'blk, drift &amp; conc calc'!K174</f>
        <v>-0.0290049932939689</v>
      </c>
      <c r="K33" s="32">
        <f>'blk, drift &amp; conc calc'!L174</f>
        <v>0.0025253661665885644</v>
      </c>
      <c r="L33" s="32">
        <f t="shared" si="0"/>
        <v>0.09367898476523917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22.04897003954413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39.91035319682758</v>
      </c>
      <c r="C34" s="32">
        <f>'blk, drift &amp; conc calc'!D175</f>
        <v>0.17544563623376794</v>
      </c>
      <c r="D34" s="32">
        <f>'blk, drift &amp; conc calc'!E175</f>
        <v>8.540559789474182</v>
      </c>
      <c r="E34" s="32">
        <f>'blk, drift &amp; conc calc'!F175</f>
        <v>48.10930666091353</v>
      </c>
      <c r="F34" s="32">
        <f>'blk, drift &amp; conc calc'!G175</f>
        <v>0.12045589365729632</v>
      </c>
      <c r="G34" s="32">
        <f>'blk, drift &amp; conc calc'!H175</f>
        <v>0.07696184393686104</v>
      </c>
      <c r="H34" s="32">
        <f>'blk, drift &amp; conc calc'!I175</f>
        <v>0.01093806725150677</v>
      </c>
      <c r="I34" s="32">
        <f>'blk, drift &amp; conc calc'!J175</f>
        <v>0.0035168904909896764</v>
      </c>
      <c r="J34" s="32">
        <f>'blk, drift &amp; conc calc'!K175</f>
        <v>-0.003947052316821466</v>
      </c>
      <c r="K34" s="32">
        <f>'blk, drift &amp; conc calc'!L175</f>
        <v>0.005271163126515609</v>
      </c>
      <c r="L34" s="32">
        <f t="shared" si="0"/>
        <v>96.94886208959541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20.334948282366888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calc'!C176</f>
        <v>48.460992478178035</v>
      </c>
      <c r="C35" s="32">
        <f>'blk, drift &amp; conc calc'!D176</f>
        <v>16.992725702075393</v>
      </c>
      <c r="D35" s="32">
        <f>'blk, drift &amp; conc calc'!E176</f>
        <v>11.986971107340059</v>
      </c>
      <c r="E35" s="32">
        <f>'blk, drift &amp; conc calc'!F176</f>
        <v>5.159961936953332</v>
      </c>
      <c r="F35" s="32">
        <f>'blk, drift &amp; conc calc'!G176</f>
        <v>0.17690194764163356</v>
      </c>
      <c r="G35" s="32">
        <f>'blk, drift &amp; conc calc'!H176</f>
        <v>9.873916023356418</v>
      </c>
      <c r="H35" s="32">
        <f>'blk, drift &amp; conc calc'!I176</f>
        <v>2.761151067447587</v>
      </c>
      <c r="I35" s="32">
        <f>'blk, drift &amp; conc calc'!J176</f>
        <v>0.7882660223321634</v>
      </c>
      <c r="J35" s="32">
        <f>'blk, drift &amp; conc calc'!K176</f>
        <v>0.310972755184266</v>
      </c>
      <c r="K35" s="32">
        <f>'blk, drift &amp; conc calc'!L176</f>
        <v>1.4044831542321135</v>
      </c>
      <c r="L35" s="32">
        <f t="shared" si="0"/>
        <v>97.916342194741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-1.7203543038236013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48.95466628538068</v>
      </c>
      <c r="C36" s="32">
        <f>'blk, drift &amp; conc calc'!D177</f>
        <v>13.159359588528048</v>
      </c>
      <c r="D36" s="32">
        <f>'blk, drift &amp; conc calc'!E177</f>
        <v>12.470972609929857</v>
      </c>
      <c r="E36" s="32">
        <f>'blk, drift &amp; conc calc'!F177</f>
        <v>7.15984697897103</v>
      </c>
      <c r="F36" s="32">
        <f>'blk, drift &amp; conc calc'!G177</f>
        <v>0.1711816105966175</v>
      </c>
      <c r="G36" s="32">
        <f>'blk, drift &amp; conc calc'!H177</f>
        <v>11.132776969329372</v>
      </c>
      <c r="H36" s="32">
        <f>'blk, drift &amp; conc calc'!I177</f>
        <v>2.1955315183084196</v>
      </c>
      <c r="I36" s="32">
        <f>'blk, drift &amp; conc calc'!J177</f>
        <v>0.5146362440299223</v>
      </c>
      <c r="J36" s="32">
        <f>'blk, drift &amp; conc calc'!K177</f>
        <v>0.3005105742522472</v>
      </c>
      <c r="K36" s="32">
        <f>'blk, drift &amp; conc calc'!L177</f>
        <v>2.7495107165894233</v>
      </c>
      <c r="L36" s="32">
        <f t="shared" si="0"/>
        <v>98.80899309591561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-0.9862757884192881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1188</v>
      </c>
      <c r="B41" s="170" t="s">
        <v>1166</v>
      </c>
      <c r="C41" s="170" t="s">
        <v>1170</v>
      </c>
      <c r="D41" s="170" t="s">
        <v>1167</v>
      </c>
      <c r="E41" s="170" t="s">
        <v>1015</v>
      </c>
      <c r="F41" s="170" t="s">
        <v>1014</v>
      </c>
      <c r="G41" s="170" t="s">
        <v>1016</v>
      </c>
      <c r="H41" s="170" t="s">
        <v>1171</v>
      </c>
      <c r="I41" s="170" t="s">
        <v>1288</v>
      </c>
      <c r="J41" s="170" t="s">
        <v>1132</v>
      </c>
      <c r="K41" s="170" t="s">
        <v>1289</v>
      </c>
      <c r="L41" s="170" t="s">
        <v>1174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1179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179r4  85-91</v>
      </c>
      <c r="B42" s="170">
        <f t="shared" si="1"/>
        <v>47.81427451396599</v>
      </c>
      <c r="C42" s="170">
        <f t="shared" si="1"/>
        <v>20.643895931111537</v>
      </c>
      <c r="D42" s="170">
        <f t="shared" si="1"/>
        <v>7.371612572769827</v>
      </c>
      <c r="E42" s="170">
        <f t="shared" si="1"/>
        <v>11.202353191074224</v>
      </c>
      <c r="F42" s="170">
        <f t="shared" si="1"/>
        <v>0.108897316444429</v>
      </c>
      <c r="G42" s="170">
        <f t="shared" si="1"/>
        <v>10.843943977007676</v>
      </c>
      <c r="H42" s="170">
        <f t="shared" si="1"/>
        <v>2.2572385903173804</v>
      </c>
      <c r="I42" s="170">
        <f t="shared" si="1"/>
        <v>0.022224194315906474</v>
      </c>
      <c r="J42" s="170">
        <f t="shared" si="1"/>
        <v>0.01803888816421341</v>
      </c>
      <c r="K42" s="170">
        <f t="shared" si="1"/>
        <v>0.249714923001171</v>
      </c>
      <c r="L42" s="170">
        <f t="shared" si="1"/>
        <v>100.53219409817235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179r4  130-133</v>
      </c>
      <c r="B43" s="170">
        <f>AVERAGE(B12,B20)</f>
        <v>50.739435399558346</v>
      </c>
      <c r="C43" s="170">
        <f aca="true" t="shared" si="2" ref="C43:K43">AVERAGE(C12,C20)</f>
        <v>16.759279382895784</v>
      </c>
      <c r="D43" s="170">
        <f t="shared" si="2"/>
        <v>8.254069589133161</v>
      </c>
      <c r="E43" s="170">
        <f t="shared" si="2"/>
        <v>8.960982314631039</v>
      </c>
      <c r="F43" s="170">
        <f t="shared" si="2"/>
        <v>0.15015323268037517</v>
      </c>
      <c r="G43" s="170">
        <f t="shared" si="2"/>
        <v>12.482026348693683</v>
      </c>
      <c r="H43" s="170">
        <f t="shared" si="2"/>
        <v>2.3730501350465594</v>
      </c>
      <c r="I43" s="170">
        <f t="shared" si="2"/>
        <v>0.05539522690709134</v>
      </c>
      <c r="J43" s="170">
        <f t="shared" si="2"/>
        <v>0.009505918201367945</v>
      </c>
      <c r="K43" s="170">
        <f t="shared" si="2"/>
        <v>0.6329582263678006</v>
      </c>
      <c r="L43" s="170">
        <f>SUM(B43:K43)</f>
        <v>100.41685577411522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181r1  56-62</v>
      </c>
      <c r="B44" s="170">
        <f t="shared" si="3"/>
        <v>51.72546708804436</v>
      </c>
      <c r="C44" s="170">
        <f t="shared" si="3"/>
        <v>19.459662740557572</v>
      </c>
      <c r="D44" s="170">
        <f t="shared" si="3"/>
        <v>4.794611059009696</v>
      </c>
      <c r="E44" s="170">
        <f t="shared" si="3"/>
        <v>8.338873631440947</v>
      </c>
      <c r="F44" s="170">
        <f t="shared" si="3"/>
        <v>0.0922716351516847</v>
      </c>
      <c r="G44" s="170">
        <f t="shared" si="3"/>
        <v>13.958522724669546</v>
      </c>
      <c r="H44" s="170">
        <f t="shared" si="3"/>
        <v>2.367626716502905</v>
      </c>
      <c r="I44" s="170">
        <f t="shared" si="3"/>
        <v>0.015246226614059508</v>
      </c>
      <c r="J44" s="170">
        <f t="shared" si="3"/>
        <v>-0.018757729361967027</v>
      </c>
      <c r="K44" s="170">
        <f t="shared" si="3"/>
        <v>0.23773053875864744</v>
      </c>
      <c r="L44" s="170">
        <f t="shared" si="3"/>
        <v>100.97125463138745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182r1  43-52</v>
      </c>
      <c r="B45" s="170">
        <f t="shared" si="4"/>
        <v>49.353204788324106</v>
      </c>
      <c r="C45" s="170">
        <f t="shared" si="4"/>
        <v>12.740397981204014</v>
      </c>
      <c r="D45" s="170">
        <f t="shared" si="4"/>
        <v>19.53206758313924</v>
      </c>
      <c r="E45" s="170">
        <f t="shared" si="4"/>
        <v>8.423896508120778</v>
      </c>
      <c r="F45" s="170">
        <f t="shared" si="4"/>
        <v>0.2957685010330455</v>
      </c>
      <c r="G45" s="170">
        <f t="shared" si="4"/>
        <v>12.232129885989707</v>
      </c>
      <c r="H45" s="170">
        <f t="shared" si="4"/>
        <v>2.2728928918094957</v>
      </c>
      <c r="I45" s="170">
        <f t="shared" si="4"/>
        <v>0.03614496955633609</v>
      </c>
      <c r="J45" s="170">
        <f t="shared" si="4"/>
        <v>0.05304429574529501</v>
      </c>
      <c r="K45" s="170">
        <f t="shared" si="4"/>
        <v>6.7562670243293725</v>
      </c>
      <c r="L45" s="170">
        <f t="shared" si="4"/>
        <v>111.69581442925139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183r1  101-110</v>
      </c>
      <c r="B46" s="170">
        <f t="shared" si="5"/>
        <v>53.61154527970162</v>
      </c>
      <c r="C46" s="170">
        <f t="shared" si="5"/>
        <v>17.14930814114497</v>
      </c>
      <c r="D46" s="170">
        <f t="shared" si="5"/>
        <v>6.006195260069</v>
      </c>
      <c r="E46" s="170">
        <f t="shared" si="5"/>
        <v>7.985061742878311</v>
      </c>
      <c r="F46" s="170">
        <f t="shared" si="5"/>
        <v>0.12078860457748021</v>
      </c>
      <c r="G46" s="170">
        <f t="shared" si="5"/>
        <v>13.706654324336695</v>
      </c>
      <c r="H46" s="170">
        <f t="shared" si="5"/>
        <v>2.45629933127406</v>
      </c>
      <c r="I46" s="170">
        <f t="shared" si="5"/>
        <v>0.028004369410271762</v>
      </c>
      <c r="J46" s="170">
        <f t="shared" si="5"/>
        <v>0.05098296833797752</v>
      </c>
      <c r="K46" s="170">
        <f t="shared" si="5"/>
        <v>0.37000368399170985</v>
      </c>
      <c r="L46" s="170">
        <f t="shared" si="5"/>
        <v>101.4848437057221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184r1  60-71</v>
      </c>
      <c r="B47" s="170">
        <f t="shared" si="6"/>
        <v>50.79901903202818</v>
      </c>
      <c r="C47" s="170">
        <f t="shared" si="6"/>
        <v>15.438607986369512</v>
      </c>
      <c r="D47" s="170">
        <f t="shared" si="6"/>
        <v>6.46087099859289</v>
      </c>
      <c r="E47" s="170">
        <f t="shared" si="6"/>
        <v>11.248633732194707</v>
      </c>
      <c r="F47" s="170">
        <f t="shared" si="6"/>
        <v>0.12276714336273115</v>
      </c>
      <c r="G47" s="170">
        <f t="shared" si="6"/>
        <v>14.53836790285411</v>
      </c>
      <c r="H47" s="170">
        <f t="shared" si="6"/>
        <v>1.757933726346243</v>
      </c>
      <c r="I47" s="170">
        <f t="shared" si="6"/>
        <v>0.016305853987399564</v>
      </c>
      <c r="J47" s="170">
        <f t="shared" si="6"/>
        <v>0.0504349942560869</v>
      </c>
      <c r="K47" s="170">
        <f t="shared" si="6"/>
        <v>0.3623264531968722</v>
      </c>
      <c r="L47" s="170">
        <f t="shared" si="6"/>
        <v>100.79526782318874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164r3  115-123</v>
      </c>
      <c r="B48" s="170">
        <f aca="true" t="shared" si="7" ref="B48:K48">B20</f>
        <v>53.15778157256988</v>
      </c>
      <c r="C48" s="170">
        <f t="shared" si="7"/>
        <v>16.17354198755236</v>
      </c>
      <c r="D48" s="170">
        <f t="shared" si="7"/>
        <v>6.695827557256556</v>
      </c>
      <c r="E48" s="170">
        <f t="shared" si="7"/>
        <v>9.383879444595939</v>
      </c>
      <c r="F48" s="170">
        <f t="shared" si="7"/>
        <v>0.13576437247622405</v>
      </c>
      <c r="G48" s="170">
        <f t="shared" si="7"/>
        <v>13.135709478649105</v>
      </c>
      <c r="H48" s="170">
        <f t="shared" si="7"/>
        <v>2.2646202125045862</v>
      </c>
      <c r="I48" s="170">
        <f t="shared" si="7"/>
        <v>0.019944673219286828</v>
      </c>
      <c r="J48" s="170">
        <f t="shared" si="7"/>
        <v>0.0041508181581481375</v>
      </c>
      <c r="K48" s="170">
        <f t="shared" si="7"/>
        <v>0.3025374413495192</v>
      </c>
      <c r="L48" s="170">
        <f t="shared" si="6"/>
        <v>101.27375755833158</v>
      </c>
    </row>
    <row r="49" spans="1:22" ht="11.25">
      <c r="A49" s="170" t="str">
        <f aca="true" t="shared" si="8" ref="A49:L49">A23</f>
        <v>165r3  18-28</v>
      </c>
      <c r="B49" s="170">
        <f t="shared" si="8"/>
        <v>52.118601690378426</v>
      </c>
      <c r="C49" s="170">
        <f t="shared" si="8"/>
        <v>22.053316867801794</v>
      </c>
      <c r="D49" s="170">
        <f t="shared" si="8"/>
        <v>4.309138849048885</v>
      </c>
      <c r="E49" s="170">
        <f t="shared" si="8"/>
        <v>6.201456630500283</v>
      </c>
      <c r="F49" s="170">
        <f t="shared" si="8"/>
        <v>0.0843292822670985</v>
      </c>
      <c r="G49" s="170">
        <f t="shared" si="8"/>
        <v>11.363752904314898</v>
      </c>
      <c r="H49" s="170">
        <f t="shared" si="8"/>
        <v>3.170941086128163</v>
      </c>
      <c r="I49" s="170">
        <f t="shared" si="8"/>
        <v>0.019377089259834154</v>
      </c>
      <c r="J49" s="170">
        <f t="shared" si="8"/>
        <v>0.017105061735505803</v>
      </c>
      <c r="K49" s="170">
        <f t="shared" si="8"/>
        <v>0.19279894956804583</v>
      </c>
      <c r="L49" s="170">
        <f t="shared" si="8"/>
        <v>99.53081841100294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166r3  45-55</v>
      </c>
      <c r="B50" s="170">
        <f t="shared" si="9"/>
        <v>51.53516433819699</v>
      </c>
      <c r="C50" s="170">
        <f t="shared" si="9"/>
        <v>17.50131355398931</v>
      </c>
      <c r="D50" s="170">
        <f t="shared" si="9"/>
        <v>5.5948559683612</v>
      </c>
      <c r="E50" s="170">
        <f t="shared" si="9"/>
        <v>9.453643068832136</v>
      </c>
      <c r="F50" s="170">
        <f t="shared" si="9"/>
        <v>0.10650517165490862</v>
      </c>
      <c r="G50" s="170">
        <f t="shared" si="9"/>
        <v>14.092782014192867</v>
      </c>
      <c r="H50" s="170">
        <f t="shared" si="9"/>
        <v>2.159085137732737</v>
      </c>
      <c r="I50" s="170">
        <f t="shared" si="9"/>
        <v>0.01560637695473291</v>
      </c>
      <c r="J50" s="170">
        <f t="shared" si="9"/>
        <v>-0.002539015073621233</v>
      </c>
      <c r="K50" s="170">
        <f t="shared" si="9"/>
        <v>0.2719128116469179</v>
      </c>
      <c r="L50" s="170">
        <f t="shared" si="9"/>
        <v>100.72832942648816</v>
      </c>
    </row>
    <row r="51" spans="1:12" ht="11.25">
      <c r="A51" s="170" t="str">
        <f aca="true" t="shared" si="10" ref="A51:L51">A27</f>
        <v>82r2  101-110</v>
      </c>
      <c r="B51" s="170">
        <f t="shared" si="10"/>
        <v>46.61677120159504</v>
      </c>
      <c r="C51" s="170">
        <f t="shared" si="10"/>
        <v>12.292438413245685</v>
      </c>
      <c r="D51" s="170">
        <f t="shared" si="10"/>
        <v>7.972063158594552</v>
      </c>
      <c r="E51" s="170">
        <f t="shared" si="10"/>
        <v>20.78451801076187</v>
      </c>
      <c r="F51" s="170">
        <f t="shared" si="10"/>
        <v>0.12668930809613924</v>
      </c>
      <c r="G51" s="170">
        <f t="shared" si="10"/>
        <v>10.66200904712419</v>
      </c>
      <c r="H51" s="170">
        <f t="shared" si="10"/>
        <v>0.9998874659284515</v>
      </c>
      <c r="I51" s="170">
        <f t="shared" si="10"/>
        <v>0.012076263353361207</v>
      </c>
      <c r="J51" s="170">
        <f t="shared" si="10"/>
        <v>-0.007036706777200044</v>
      </c>
      <c r="K51" s="170">
        <f t="shared" si="10"/>
        <v>0.1934480850412834</v>
      </c>
      <c r="L51" s="170">
        <f t="shared" si="10"/>
        <v>99.65286424696338</v>
      </c>
    </row>
    <row r="52" spans="1:12" ht="11.25">
      <c r="A52" s="170" t="str">
        <f aca="true" t="shared" si="11" ref="A52:L52">A29</f>
        <v>83r2  32-42</v>
      </c>
      <c r="B52" s="170">
        <f t="shared" si="11"/>
        <v>46.11958193552866</v>
      </c>
      <c r="C52" s="170">
        <f t="shared" si="11"/>
        <v>13.83931767795074</v>
      </c>
      <c r="D52" s="170">
        <f t="shared" si="11"/>
        <v>7.119821474664318</v>
      </c>
      <c r="E52" s="170">
        <f t="shared" si="11"/>
        <v>21.80177275168407</v>
      </c>
      <c r="F52" s="170">
        <f t="shared" si="11"/>
        <v>0.11726431005169648</v>
      </c>
      <c r="G52" s="170">
        <f t="shared" si="11"/>
        <v>10.202608084972676</v>
      </c>
      <c r="H52" s="170">
        <f t="shared" si="11"/>
        <v>0.7341324257707785</v>
      </c>
      <c r="I52" s="170">
        <f t="shared" si="11"/>
        <v>0.03853595326496672</v>
      </c>
      <c r="J52" s="170">
        <f t="shared" si="11"/>
        <v>0.003830750387600216</v>
      </c>
      <c r="K52" s="170">
        <f t="shared" si="11"/>
        <v>0.16956766861574563</v>
      </c>
      <c r="L52" s="170">
        <f t="shared" si="11"/>
        <v>100.14643303289125</v>
      </c>
    </row>
    <row r="53" spans="1:12" ht="11.25">
      <c r="A53" s="170" t="str">
        <f aca="true" t="shared" si="12" ref="A53:L53">A30</f>
        <v>95r3  40-50</v>
      </c>
      <c r="B53" s="170">
        <f t="shared" si="12"/>
        <v>50.772408043456714</v>
      </c>
      <c r="C53" s="170">
        <f t="shared" si="12"/>
        <v>16.139705167737127</v>
      </c>
      <c r="D53" s="170">
        <f t="shared" si="12"/>
        <v>5.9753240889176285</v>
      </c>
      <c r="E53" s="170">
        <f t="shared" si="12"/>
        <v>11.954881629202523</v>
      </c>
      <c r="F53" s="170">
        <f t="shared" si="12"/>
        <v>0.11324881096032238</v>
      </c>
      <c r="G53" s="170">
        <f t="shared" si="12"/>
        <v>13.974133772007459</v>
      </c>
      <c r="H53" s="170">
        <f t="shared" si="12"/>
        <v>1.6866120927075505</v>
      </c>
      <c r="I53" s="170">
        <f t="shared" si="12"/>
        <v>0.04401351791114887</v>
      </c>
      <c r="J53" s="170">
        <f t="shared" si="12"/>
        <v>-0.025866967782946716</v>
      </c>
      <c r="K53" s="170">
        <f t="shared" si="12"/>
        <v>0.3487681653262787</v>
      </c>
      <c r="L53" s="170">
        <f t="shared" si="12"/>
        <v>100.98322832044381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C58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1190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1184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5566095.0112633025</v>
      </c>
      <c r="D4" s="1">
        <f>'blk, drift &amp; conc calc'!D40</f>
        <v>4935769.320042419</v>
      </c>
      <c r="E4" s="1">
        <f>'blk, drift &amp; conc calc'!E40</f>
        <v>5368190.131857155</v>
      </c>
      <c r="F4" s="1">
        <f>'blk, drift &amp; conc calc'!F40</f>
        <v>842515.2289568352</v>
      </c>
      <c r="G4" s="1">
        <f>'blk, drift &amp; conc calc'!G40</f>
        <v>506481.4323921203</v>
      </c>
      <c r="H4" s="1">
        <f>'blk, drift &amp; conc calc'!H40</f>
        <v>4244141.664563839</v>
      </c>
      <c r="I4" s="1">
        <f>'blk, drift &amp; conc calc'!I40</f>
        <v>560544.8817870716</v>
      </c>
      <c r="J4" s="1">
        <f>'blk, drift &amp; conc calc'!J40</f>
        <v>26642.468884490514</v>
      </c>
      <c r="K4" s="1">
        <f>'blk, drift &amp; conc calc'!K40</f>
        <v>301.0725</v>
      </c>
      <c r="L4" s="1">
        <f>'blk, drift &amp; conc calc'!L40</f>
        <v>1689025.0768437674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290.6667000721942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4944779.885242679</v>
      </c>
      <c r="D5" s="1">
        <f>'blk, drift &amp; conc calc'!D43</f>
        <v>5012579.302242648</v>
      </c>
      <c r="E5" s="1">
        <f>'blk, drift &amp; conc calc'!E43</f>
        <v>5099152.922797733</v>
      </c>
      <c r="F5" s="1">
        <f>'blk, drift &amp; conc calc'!F43</f>
        <v>808695.3288793623</v>
      </c>
      <c r="G5" s="1">
        <f>'blk, drift &amp; conc calc'!G43</f>
        <v>441735.3706495016</v>
      </c>
      <c r="H5" s="1">
        <f>'blk, drift &amp; conc calc'!H43</f>
        <v>4596005.159528439</v>
      </c>
      <c r="I5" s="1">
        <f>'blk, drift &amp; conc calc'!I43</f>
        <v>535946.9229877094</v>
      </c>
      <c r="J5" s="1">
        <f>'blk, drift &amp; conc calc'!J43</f>
        <v>29445.18570037501</v>
      </c>
      <c r="K5" s="1">
        <f>'blk, drift &amp; conc calc'!K43</f>
        <v>222.7851717238415</v>
      </c>
      <c r="L5" s="1">
        <f>'blk, drift &amp; conc calc'!L43</f>
        <v>1705369.60039289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212.37937179603568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5012681.443301939</v>
      </c>
      <c r="D6" s="1">
        <f>'blk, drift &amp; conc calc'!D46</f>
        <v>4862526.041035339</v>
      </c>
      <c r="E6" s="1">
        <f>'blk, drift &amp; conc calc'!E46</f>
        <v>5024784.1260189405</v>
      </c>
      <c r="F6" s="1">
        <f>'blk, drift &amp; conc calc'!F46</f>
        <v>824528.4409830649</v>
      </c>
      <c r="G6" s="1">
        <f>'blk, drift &amp; conc calc'!G46</f>
        <v>438129.6790914535</v>
      </c>
      <c r="H6" s="1">
        <f>'blk, drift &amp; conc calc'!H46</f>
        <v>4644741.880078976</v>
      </c>
      <c r="I6" s="1">
        <f>'blk, drift &amp; conc calc'!I46</f>
        <v>525109.3846398279</v>
      </c>
      <c r="J6" s="1">
        <f>'blk, drift &amp; conc calc'!J46</f>
        <v>29266.20711708405</v>
      </c>
      <c r="K6" s="1">
        <f>'blk, drift &amp; conc calc'!K46</f>
        <v>206.8425</v>
      </c>
      <c r="L6" s="1">
        <f>'blk, drift &amp; conc calc'!L46</f>
        <v>1714481.4273101084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196.43670007219418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5010387.780683095</v>
      </c>
      <c r="D7" s="1">
        <f>'blk, drift &amp; conc calc'!D51</f>
        <v>5002732.587135322</v>
      </c>
      <c r="E7" s="1">
        <f>'blk, drift &amp; conc calc'!E51</f>
        <v>5001752.533419396</v>
      </c>
      <c r="F7" s="1">
        <f>'blk, drift &amp; conc calc'!F51</f>
        <v>825853.352033102</v>
      </c>
      <c r="G7" s="1">
        <f>'blk, drift &amp; conc calc'!G51</f>
        <v>456911.20993756497</v>
      </c>
      <c r="H7" s="1">
        <f>'blk, drift &amp; conc calc'!H51</f>
        <v>4517541.376851742</v>
      </c>
      <c r="I7" s="1">
        <f>'blk, drift &amp; conc calc'!I51</f>
        <v>532619.076582998</v>
      </c>
      <c r="J7" s="1">
        <f>'blk, drift &amp; conc calc'!J51</f>
        <v>29110.244962722747</v>
      </c>
      <c r="K7" s="1">
        <f>'blk, drift &amp; conc calc'!K51</f>
        <v>246.32977982044522</v>
      </c>
      <c r="L7" s="1">
        <f>'blk, drift &amp; conc calc'!L51</f>
        <v>1706947.6620891744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235.9239798926394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5048053.869257108</v>
      </c>
      <c r="D8" s="1">
        <f>'blk, drift &amp; conc calc'!D56</f>
        <v>4881853.282041211</v>
      </c>
      <c r="E8" s="1">
        <f>'blk, drift &amp; conc calc'!E56</f>
        <v>5198075.144369026</v>
      </c>
      <c r="F8" s="1">
        <f>'blk, drift &amp; conc calc'!F56</f>
        <v>824563.1240102011</v>
      </c>
      <c r="G8" s="1">
        <f>'blk, drift &amp; conc calc'!G56</f>
        <v>452614.47429307544</v>
      </c>
      <c r="H8" s="1">
        <f>'blk, drift &amp; conc calc'!H56</f>
        <v>4527394.483670895</v>
      </c>
      <c r="I8" s="1">
        <f>'blk, drift &amp; conc calc'!I56</f>
        <v>539113.4299679697</v>
      </c>
      <c r="J8" s="1">
        <f>'blk, drift &amp; conc calc'!J56</f>
        <v>28959.625062939802</v>
      </c>
      <c r="K8" s="1">
        <f>'blk, drift &amp; conc calc'!K56</f>
        <v>261.1375</v>
      </c>
      <c r="L8" s="1">
        <f>'blk, drift &amp; conc calc'!L56</f>
        <v>1709014.3078696693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250.7317000721942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5000144.721734863</v>
      </c>
      <c r="D9" s="1">
        <f>'blk, drift &amp; conc calc'!D61</f>
        <v>5032570.445222485</v>
      </c>
      <c r="E9" s="1">
        <f>'blk, drift &amp; conc calc'!E61</f>
        <v>5235036.736870733</v>
      </c>
      <c r="F9" s="1">
        <f>'blk, drift &amp; conc calc'!F61</f>
        <v>825653.4462031657</v>
      </c>
      <c r="G9" s="1">
        <f>'blk, drift &amp; conc calc'!G61</f>
        <v>462066.41489299136</v>
      </c>
      <c r="H9" s="1">
        <f>'blk, drift &amp; conc calc'!H61</f>
        <v>4619287.465024655</v>
      </c>
      <c r="I9" s="1">
        <f>'blk, drift &amp; conc calc'!I61</f>
        <v>528209.4036034842</v>
      </c>
      <c r="J9" s="1">
        <f>'blk, drift &amp; conc calc'!J61</f>
        <v>29651.48591189847</v>
      </c>
      <c r="K9" s="1">
        <f>'blk, drift &amp; conc calc'!K61</f>
        <v>214.4625</v>
      </c>
      <c r="L9" s="1">
        <f>'blk, drift &amp; conc calc'!L61</f>
        <v>1676943.70189951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204.0567000721942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5169412.470728275</v>
      </c>
      <c r="D10" s="1">
        <f>'blk, drift &amp; conc calc'!D66</f>
        <v>5045968.308020624</v>
      </c>
      <c r="E10" s="1">
        <f>'blk, drift &amp; conc calc'!E66</f>
        <v>5240862.864772589</v>
      </c>
      <c r="F10" s="1">
        <f>'blk, drift &amp; conc calc'!F66</f>
        <v>834613.1738652319</v>
      </c>
      <c r="G10" s="1">
        <f>'blk, drift &amp; conc calc'!G66</f>
        <v>464994.90628401685</v>
      </c>
      <c r="H10" s="1">
        <f>'blk, drift &amp; conc calc'!H66</f>
        <v>4541549.73734572</v>
      </c>
      <c r="I10" s="1">
        <f>'blk, drift &amp; conc calc'!I66</f>
        <v>541790.252449125</v>
      </c>
      <c r="J10" s="1">
        <f>'blk, drift &amp; conc calc'!J66</f>
        <v>29487.720395523993</v>
      </c>
      <c r="K10" s="1">
        <f>'blk, drift &amp; conc calc'!K66</f>
        <v>269.1825</v>
      </c>
      <c r="L10" s="1">
        <f>'blk, drift &amp; conc calc'!L66</f>
        <v>1678131.728287283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258.7767000721942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5221325.0406638915</v>
      </c>
      <c r="D11" s="1">
        <f>'blk, drift &amp; conc calc'!D71</f>
        <v>5021843.311385517</v>
      </c>
      <c r="E11" s="1">
        <f>'blk, drift &amp; conc calc'!E71</f>
        <v>5297508.301172085</v>
      </c>
      <c r="F11" s="1">
        <f>'blk, drift &amp; conc calc'!F71</f>
        <v>843686.6673581529</v>
      </c>
      <c r="G11" s="1">
        <f>'blk, drift &amp; conc calc'!G71</f>
        <v>476999.68947712326</v>
      </c>
      <c r="H11" s="1">
        <f>'blk, drift &amp; conc calc'!H71</f>
        <v>4605786.231710141</v>
      </c>
      <c r="I11" s="1">
        <f>'blk, drift &amp; conc calc'!I71</f>
        <v>546204.0707693994</v>
      </c>
      <c r="J11" s="1">
        <f>'blk, drift &amp; conc calc'!J71</f>
        <v>29166.699680063215</v>
      </c>
      <c r="K11" s="1">
        <f>'blk, drift &amp; conc calc'!K71</f>
        <v>220.4225</v>
      </c>
      <c r="L11" s="1">
        <f>'blk, drift &amp; conc calc'!L71</f>
        <v>1774409.937710176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210.01670007219423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88.83750412518367</v>
      </c>
      <c r="D15" s="156">
        <f t="shared" si="1"/>
        <v>101.556190681123</v>
      </c>
      <c r="E15" s="156">
        <f t="shared" si="1"/>
        <v>94.98830700010346</v>
      </c>
      <c r="F15" s="156">
        <f t="shared" si="1"/>
        <v>95.98584109638621</v>
      </c>
      <c r="G15" s="156">
        <f t="shared" si="1"/>
        <v>87.21649845349276</v>
      </c>
      <c r="H15" s="156">
        <f t="shared" si="1"/>
        <v>108.29056904255717</v>
      </c>
      <c r="I15" s="156">
        <f t="shared" si="1"/>
        <v>95.61177711213034</v>
      </c>
      <c r="J15" s="156">
        <f aca="true" t="shared" si="6" ref="J15:U15">J5/J$4*100</f>
        <v>110.51973384312011</v>
      </c>
      <c r="K15" s="156">
        <f t="shared" si="3"/>
        <v>73.9971839752357</v>
      </c>
      <c r="L15" s="156">
        <f t="shared" si="6"/>
        <v>100.96768980953587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73.0662892389414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90.05741786941293</v>
      </c>
      <c r="D16" s="156">
        <f t="shared" si="1"/>
        <v>98.5160716747911</v>
      </c>
      <c r="E16" s="156">
        <f t="shared" si="1"/>
        <v>93.60294629282419</v>
      </c>
      <c r="F16" s="156">
        <f t="shared" si="1"/>
        <v>97.8651082668214</v>
      </c>
      <c r="G16" s="156">
        <f t="shared" si="1"/>
        <v>86.50458853390927</v>
      </c>
      <c r="H16" s="156">
        <f t="shared" si="1"/>
        <v>109.43889830209767</v>
      </c>
      <c r="I16" s="156">
        <f t="shared" si="1"/>
        <v>93.67838360520359</v>
      </c>
      <c r="J16" s="156">
        <f aca="true" t="shared" si="7" ref="J16:U16">J6/J$4*100</f>
        <v>109.84795457196124</v>
      </c>
      <c r="K16" s="156">
        <f t="shared" si="3"/>
        <v>68.70189074060235</v>
      </c>
      <c r="L16" s="156">
        <f t="shared" si="7"/>
        <v>101.50716237522717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67.58142574412697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90.01621011758327</v>
      </c>
      <c r="D17" s="156">
        <f t="shared" si="1"/>
        <v>101.35669361250311</v>
      </c>
      <c r="E17" s="156">
        <f t="shared" si="1"/>
        <v>93.17390797574102</v>
      </c>
      <c r="F17" s="156">
        <f t="shared" si="1"/>
        <v>98.02236489607871</v>
      </c>
      <c r="G17" s="156">
        <f t="shared" si="1"/>
        <v>90.21282533094366</v>
      </c>
      <c r="H17" s="156">
        <f t="shared" si="1"/>
        <v>106.44181400848692</v>
      </c>
      <c r="I17" s="156">
        <f t="shared" si="1"/>
        <v>95.0180964787256</v>
      </c>
      <c r="J17" s="156">
        <f aca="true" t="shared" si="8" ref="J17:U17">J7/J$4*100</f>
        <v>109.26256530102887</v>
      </c>
      <c r="K17" s="156">
        <f t="shared" si="3"/>
        <v>81.81742929707802</v>
      </c>
      <c r="L17" s="156">
        <f t="shared" si="8"/>
        <v>101.06112013913366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81.16649751555369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90.69291593194315</v>
      </c>
      <c r="D18" s="156">
        <f t="shared" si="1"/>
        <v>98.90764672120565</v>
      </c>
      <c r="E18" s="156">
        <f t="shared" si="1"/>
        <v>96.83105509846618</v>
      </c>
      <c r="F18" s="156">
        <f t="shared" si="1"/>
        <v>97.86922487218877</v>
      </c>
      <c r="G18" s="156">
        <f t="shared" si="1"/>
        <v>89.36447524944195</v>
      </c>
      <c r="H18" s="156">
        <f t="shared" si="1"/>
        <v>106.67397182973544</v>
      </c>
      <c r="I18" s="156">
        <f t="shared" si="1"/>
        <v>96.1766751395934</v>
      </c>
      <c r="J18" s="156">
        <f aca="true" t="shared" si="9" ref="J18:U19">J8/J$4*100</f>
        <v>108.69722767996994</v>
      </c>
      <c r="K18" s="156">
        <f t="shared" si="3"/>
        <v>86.73575301630005</v>
      </c>
      <c r="L18" s="156">
        <f t="shared" si="9"/>
        <v>101.18347745690401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86.2608960744106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89.83218417250859</v>
      </c>
      <c r="D19" s="156">
        <f t="shared" si="1"/>
        <v>101.96121655821698</v>
      </c>
      <c r="E19" s="156">
        <f t="shared" si="1"/>
        <v>97.5195849678231</v>
      </c>
      <c r="F19" s="156">
        <f t="shared" si="1"/>
        <v>97.99863763002278</v>
      </c>
      <c r="G19" s="156">
        <f t="shared" si="1"/>
        <v>91.23067211183714</v>
      </c>
      <c r="H19" s="156">
        <f t="shared" si="1"/>
        <v>108.839144168845</v>
      </c>
      <c r="I19" s="156">
        <f t="shared" si="1"/>
        <v>94.23142031366002</v>
      </c>
      <c r="J19" s="156">
        <f t="shared" si="9"/>
        <v>111.29406227498538</v>
      </c>
      <c r="K19" s="156">
        <f t="shared" si="3"/>
        <v>71.2328425877488</v>
      </c>
      <c r="L19" s="156">
        <f t="shared" si="9"/>
        <v>99.28471310995374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70.20298507586583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92.87323447170202</v>
      </c>
      <c r="D20" s="156">
        <f t="shared" si="10"/>
        <v>102.23266082413384</v>
      </c>
      <c r="E20" s="156">
        <f t="shared" si="10"/>
        <v>97.62811554812578</v>
      </c>
      <c r="F20" s="156">
        <f t="shared" si="10"/>
        <v>99.06208756589632</v>
      </c>
      <c r="G20" s="156">
        <f t="shared" si="10"/>
        <v>91.80887522131623</v>
      </c>
      <c r="H20" s="156">
        <f t="shared" si="10"/>
        <v>107.00749636292934</v>
      </c>
      <c r="I20" s="156">
        <f t="shared" si="10"/>
        <v>96.65421450675726</v>
      </c>
      <c r="J20" s="156">
        <f t="shared" si="10"/>
        <v>110.67938381900409</v>
      </c>
      <c r="K20" s="156">
        <f t="shared" si="3"/>
        <v>89.4078668759186</v>
      </c>
      <c r="L20" s="156">
        <f aca="true" t="shared" si="11" ref="L20:S21">L10/L$4*100</f>
        <v>99.35505110576331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89.02867098567557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93.8058913852216</v>
      </c>
      <c r="D21" s="156">
        <f t="shared" si="12"/>
        <v>101.74388197182518</v>
      </c>
      <c r="E21" s="156">
        <f t="shared" si="12"/>
        <v>98.68332102721897</v>
      </c>
      <c r="F21" s="156">
        <f t="shared" si="12"/>
        <v>100.13904062040137</v>
      </c>
      <c r="G21" s="156">
        <f t="shared" si="12"/>
        <v>94.17910686759942</v>
      </c>
      <c r="H21" s="156">
        <f t="shared" si="12"/>
        <v>108.52102959158567</v>
      </c>
      <c r="I21" s="156">
        <f t="shared" si="12"/>
        <v>97.44163019168916</v>
      </c>
      <c r="J21" s="156">
        <f t="shared" si="12"/>
        <v>109.47446277038591</v>
      </c>
      <c r="K21" s="156">
        <f t="shared" si="3"/>
        <v>73.2124322214749</v>
      </c>
      <c r="L21" s="156">
        <f t="shared" si="11"/>
        <v>105.05527490604017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72.25344355580857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1168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0.9627916804172789</v>
      </c>
      <c r="D26" s="28">
        <f>D$25+(D$28-D$25)*($A26-$A$25)/($A$28-$A$25)</f>
        <v>1.00518730227041</v>
      </c>
      <c r="E26" s="28">
        <f aca="true" t="shared" si="16" ref="E26:L27">E$25+(E$28-E$25)*($A26-$A$25)/($A$28-$A$25)</f>
        <v>0.9832943566670115</v>
      </c>
      <c r="F26" s="28">
        <f t="shared" si="16"/>
        <v>0.9866194703212874</v>
      </c>
      <c r="G26" s="28">
        <f t="shared" si="16"/>
        <v>0.9573883281783092</v>
      </c>
      <c r="H26" s="28">
        <f t="shared" si="16"/>
        <v>1.0276352301418572</v>
      </c>
      <c r="I26" s="28">
        <f t="shared" si="16"/>
        <v>0.9853725903737678</v>
      </c>
      <c r="J26" s="28">
        <f t="shared" si="16"/>
        <v>1.035065779477067</v>
      </c>
      <c r="K26" s="28">
        <f t="shared" si="16"/>
        <v>0.913323946584119</v>
      </c>
      <c r="L26" s="28">
        <f t="shared" si="16"/>
        <v>1.003225632698453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0.9102209641298047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0.9255833608345578</v>
      </c>
      <c r="D27" s="28">
        <f>D$25+(D$28-D$25)*($A27-$A$25)/($A$28-$A$25)</f>
        <v>1.01037460454082</v>
      </c>
      <c r="E27" s="28">
        <f t="shared" si="16"/>
        <v>0.9665887133340231</v>
      </c>
      <c r="F27" s="28">
        <f t="shared" si="16"/>
        <v>0.9732389406425748</v>
      </c>
      <c r="G27" s="28">
        <f t="shared" si="16"/>
        <v>0.9147766563566184</v>
      </c>
      <c r="H27" s="28">
        <f t="shared" si="16"/>
        <v>1.0552704602837144</v>
      </c>
      <c r="I27" s="28">
        <f t="shared" si="16"/>
        <v>0.9707451807475356</v>
      </c>
      <c r="J27" s="28">
        <f t="shared" si="16"/>
        <v>1.070131558954134</v>
      </c>
      <c r="K27" s="28">
        <f t="shared" si="16"/>
        <v>0.8266478931682381</v>
      </c>
      <c r="L27" s="28">
        <f t="shared" si="16"/>
        <v>1.0064512653969058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0.8204419282596093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0.8883750412518368</v>
      </c>
      <c r="D28" s="30">
        <f>D15/100</f>
        <v>1.01556190681123</v>
      </c>
      <c r="E28" s="30">
        <f aca="true" t="shared" si="21" ref="E28:L28">E15/100</f>
        <v>0.9498830700010346</v>
      </c>
      <c r="F28" s="30">
        <f t="shared" si="21"/>
        <v>0.9598584109638622</v>
      </c>
      <c r="G28" s="30">
        <f t="shared" si="21"/>
        <v>0.8721649845349276</v>
      </c>
      <c r="H28" s="30">
        <f t="shared" si="21"/>
        <v>1.0829056904255716</v>
      </c>
      <c r="I28" s="30">
        <f t="shared" si="21"/>
        <v>0.9561177711213034</v>
      </c>
      <c r="J28" s="30">
        <f t="shared" si="21"/>
        <v>1.105197338431201</v>
      </c>
      <c r="K28" s="30">
        <f t="shared" si="21"/>
        <v>0.739971839752357</v>
      </c>
      <c r="L28" s="30">
        <f t="shared" si="21"/>
        <v>1.0096768980953588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0.730662892389414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0.8924414203992675</v>
      </c>
      <c r="D29" s="33">
        <f>D$28+(D$31-D$28)*($A29-$A$28)/($A$31-$A$28)</f>
        <v>1.0054281767901236</v>
      </c>
      <c r="E29" s="33">
        <f aca="true" t="shared" si="23" ref="E29:L30">E$28+(E$31-E$28)*($A29-$A$28)/($A$31-$A$28)</f>
        <v>0.9452652009767704</v>
      </c>
      <c r="F29" s="33">
        <f t="shared" si="23"/>
        <v>0.9661226348653128</v>
      </c>
      <c r="G29" s="33">
        <f t="shared" si="23"/>
        <v>0.8697919514696493</v>
      </c>
      <c r="H29" s="33">
        <f t="shared" si="23"/>
        <v>1.08673345462404</v>
      </c>
      <c r="I29" s="33">
        <f t="shared" si="23"/>
        <v>0.9496731260982142</v>
      </c>
      <c r="J29" s="33">
        <f t="shared" si="23"/>
        <v>1.1029580741940048</v>
      </c>
      <c r="K29" s="33">
        <f t="shared" si="23"/>
        <v>0.7223208623035792</v>
      </c>
      <c r="L29" s="33">
        <f t="shared" si="23"/>
        <v>1.0114751399809965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0.7123800140733659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179r4  85-91</v>
      </c>
      <c r="C30" s="33">
        <f>C$28+(C$31-C$28)*($A30-$A$28)/($A$31-$A$28)</f>
        <v>0.8965077995466985</v>
      </c>
      <c r="D30" s="33">
        <f>D$28+(D$31-D$28)*($A30-$A$28)/($A$31-$A$28)</f>
        <v>0.9952944467690173</v>
      </c>
      <c r="E30" s="33">
        <f t="shared" si="23"/>
        <v>0.940647331952506</v>
      </c>
      <c r="F30" s="33">
        <f t="shared" si="23"/>
        <v>0.9723868587667633</v>
      </c>
      <c r="G30" s="33">
        <f t="shared" si="23"/>
        <v>0.867418918404371</v>
      </c>
      <c r="H30" s="33">
        <f t="shared" si="23"/>
        <v>1.0905612188225084</v>
      </c>
      <c r="I30" s="33">
        <f t="shared" si="23"/>
        <v>0.9432284810751251</v>
      </c>
      <c r="J30" s="33">
        <f t="shared" si="23"/>
        <v>1.1007188099568086</v>
      </c>
      <c r="K30" s="33">
        <f t="shared" si="23"/>
        <v>0.7046698848548014</v>
      </c>
      <c r="L30" s="33">
        <f t="shared" si="23"/>
        <v>1.013273381866634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0.6940971357573178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0.9005741786941293</v>
      </c>
      <c r="D31" s="30">
        <f>D16/100</f>
        <v>0.9851607167479111</v>
      </c>
      <c r="E31" s="30">
        <f aca="true" t="shared" si="27" ref="E31:L31">E16/100</f>
        <v>0.9360294629282419</v>
      </c>
      <c r="F31" s="30">
        <f t="shared" si="27"/>
        <v>0.978651082668214</v>
      </c>
      <c r="G31" s="30">
        <f t="shared" si="27"/>
        <v>0.8650458853390927</v>
      </c>
      <c r="H31" s="30">
        <f t="shared" si="27"/>
        <v>1.0943889830209768</v>
      </c>
      <c r="I31" s="30">
        <f t="shared" si="27"/>
        <v>0.936783836052036</v>
      </c>
      <c r="J31" s="30">
        <f t="shared" si="27"/>
        <v>1.0984795457196124</v>
      </c>
      <c r="K31" s="30">
        <f t="shared" si="27"/>
        <v>0.6870189074060236</v>
      </c>
      <c r="L31" s="30">
        <f t="shared" si="27"/>
        <v>1.0150716237522717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0.6758142574412698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179r4  130-133</v>
      </c>
      <c r="C32" s="33">
        <f aca="true" t="shared" si="29" ref="C32:D35">C$31+(C$36-C$31)*($A32-$A$31)/($A$36-$A$31)</f>
        <v>0.90049176319047</v>
      </c>
      <c r="D32" s="33">
        <f t="shared" si="29"/>
        <v>0.9908419606233351</v>
      </c>
      <c r="E32" s="33">
        <f aca="true" t="shared" si="30" ref="E32:L35">E$31+(E$36-E$31)*($A32-$A$31)/($A$36-$A$31)</f>
        <v>0.9351713862940755</v>
      </c>
      <c r="F32" s="33">
        <f t="shared" si="30"/>
        <v>0.9789655959267286</v>
      </c>
      <c r="G32" s="33">
        <f t="shared" si="30"/>
        <v>0.8724623589331615</v>
      </c>
      <c r="H32" s="33">
        <f t="shared" si="30"/>
        <v>1.0883948144337552</v>
      </c>
      <c r="I32" s="33">
        <f t="shared" si="30"/>
        <v>0.93946326179908</v>
      </c>
      <c r="J32" s="33">
        <f t="shared" si="30"/>
        <v>1.0973087671777477</v>
      </c>
      <c r="K32" s="33">
        <f t="shared" si="30"/>
        <v>0.7132499845189749</v>
      </c>
      <c r="L32" s="33">
        <f t="shared" si="30"/>
        <v>1.0141795392800848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0.7029844009841232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181r1  56-62</v>
      </c>
      <c r="C33" s="33">
        <f t="shared" si="29"/>
        <v>0.9004093476868107</v>
      </c>
      <c r="D33" s="33">
        <f t="shared" si="29"/>
        <v>0.9965232044987591</v>
      </c>
      <c r="E33" s="33">
        <f t="shared" si="30"/>
        <v>0.9343133096599092</v>
      </c>
      <c r="F33" s="33">
        <f t="shared" si="30"/>
        <v>0.9792801091852432</v>
      </c>
      <c r="G33" s="33">
        <f t="shared" si="30"/>
        <v>0.8798788325272302</v>
      </c>
      <c r="H33" s="33">
        <f t="shared" si="30"/>
        <v>1.0824006458465336</v>
      </c>
      <c r="I33" s="33">
        <f t="shared" si="30"/>
        <v>0.942142687546124</v>
      </c>
      <c r="J33" s="33">
        <f t="shared" si="30"/>
        <v>1.0961379886358829</v>
      </c>
      <c r="K33" s="33">
        <f t="shared" si="30"/>
        <v>0.7394810616319263</v>
      </c>
      <c r="L33" s="33">
        <f t="shared" si="30"/>
        <v>1.0132874548078976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0.7301545445269766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182r1  43-52</v>
      </c>
      <c r="C34" s="33">
        <f t="shared" si="29"/>
        <v>0.9003269321831513</v>
      </c>
      <c r="D34" s="33">
        <f t="shared" si="29"/>
        <v>1.002204448374183</v>
      </c>
      <c r="E34" s="33">
        <f t="shared" si="30"/>
        <v>0.9334552330257428</v>
      </c>
      <c r="F34" s="33">
        <f t="shared" si="30"/>
        <v>0.979594622443758</v>
      </c>
      <c r="G34" s="33">
        <f t="shared" si="30"/>
        <v>0.887295306121299</v>
      </c>
      <c r="H34" s="33">
        <f t="shared" si="30"/>
        <v>1.0764064772593123</v>
      </c>
      <c r="I34" s="33">
        <f t="shared" si="30"/>
        <v>0.944822113293168</v>
      </c>
      <c r="J34" s="33">
        <f t="shared" si="30"/>
        <v>1.0949672100940182</v>
      </c>
      <c r="K34" s="33">
        <f t="shared" si="30"/>
        <v>0.7657121387448775</v>
      </c>
      <c r="L34" s="33">
        <f t="shared" si="30"/>
        <v>1.0123953703357107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0.75732468806983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0.900244516679492</v>
      </c>
      <c r="D35" s="33">
        <f t="shared" si="29"/>
        <v>1.0078856922496071</v>
      </c>
      <c r="E35" s="33">
        <f t="shared" si="30"/>
        <v>0.9325971563915766</v>
      </c>
      <c r="F35" s="33">
        <f t="shared" si="30"/>
        <v>0.9799091357022726</v>
      </c>
      <c r="G35" s="33">
        <f t="shared" si="30"/>
        <v>0.8947117797153677</v>
      </c>
      <c r="H35" s="33">
        <f t="shared" si="30"/>
        <v>1.0704123086720907</v>
      </c>
      <c r="I35" s="33">
        <f t="shared" si="30"/>
        <v>0.947501539040212</v>
      </c>
      <c r="J35" s="33">
        <f t="shared" si="30"/>
        <v>1.0937964315521533</v>
      </c>
      <c r="K35" s="33">
        <f t="shared" si="30"/>
        <v>0.7919432158578289</v>
      </c>
      <c r="L35" s="33">
        <f t="shared" si="30"/>
        <v>1.0115032858635236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0.7844948316126834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0.9001621011758327</v>
      </c>
      <c r="D36" s="30">
        <f>D17/100</f>
        <v>1.013566936125031</v>
      </c>
      <c r="E36" s="30">
        <f aca="true" t="shared" si="34" ref="E36:L36">E17/100</f>
        <v>0.9317390797574102</v>
      </c>
      <c r="F36" s="30">
        <f t="shared" si="34"/>
        <v>0.9802236489607872</v>
      </c>
      <c r="G36" s="30">
        <f t="shared" si="34"/>
        <v>0.9021282533094366</v>
      </c>
      <c r="H36" s="30">
        <f t="shared" si="34"/>
        <v>1.0644181400848691</v>
      </c>
      <c r="I36" s="30">
        <f t="shared" si="34"/>
        <v>0.950180964787256</v>
      </c>
      <c r="J36" s="30">
        <f t="shared" si="34"/>
        <v>1.0926256530102887</v>
      </c>
      <c r="K36" s="30">
        <f t="shared" si="34"/>
        <v>0.8181742929707803</v>
      </c>
      <c r="L36" s="30">
        <f t="shared" si="34"/>
        <v>1.0106112013913366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0.8116649751555368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0.9015155128045524</v>
      </c>
      <c r="D37" s="33">
        <f>D$36+(D$41-D$36)*($A37-$A$36)/($A$41-$A$36)</f>
        <v>1.0086688423424361</v>
      </c>
      <c r="E37" s="33">
        <f aca="true" t="shared" si="36" ref="E37:L38">E$36+(E$41-E$36)*($A37-$A$36)/($A$41-$A$36)</f>
        <v>0.9390533740028605</v>
      </c>
      <c r="F37" s="33">
        <f t="shared" si="36"/>
        <v>0.9799173689130073</v>
      </c>
      <c r="G37" s="33">
        <f t="shared" si="36"/>
        <v>0.9004315531464332</v>
      </c>
      <c r="H37" s="33">
        <f t="shared" si="36"/>
        <v>1.0648824557273662</v>
      </c>
      <c r="I37" s="33">
        <f t="shared" si="36"/>
        <v>0.9524981221089917</v>
      </c>
      <c r="J37" s="33">
        <f t="shared" si="36"/>
        <v>1.0914949777681708</v>
      </c>
      <c r="K37" s="33">
        <f t="shared" si="36"/>
        <v>0.8280109404092243</v>
      </c>
      <c r="L37" s="33">
        <f t="shared" si="36"/>
        <v>1.0108559160268773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0.8218537722732506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183r1  101-110</v>
      </c>
      <c r="C38" s="33">
        <f>C$36+(C$41-C$36)*($A38-$A$36)/($A$41-$A$36)</f>
        <v>0.9028689244332723</v>
      </c>
      <c r="D38" s="33">
        <f>D$36+(D$41-D$36)*($A38-$A$36)/($A$41-$A$36)</f>
        <v>1.0037707485598413</v>
      </c>
      <c r="E38" s="33">
        <f t="shared" si="36"/>
        <v>0.9463676682483109</v>
      </c>
      <c r="F38" s="33">
        <f t="shared" si="36"/>
        <v>0.9796110888652274</v>
      </c>
      <c r="G38" s="33">
        <f t="shared" si="36"/>
        <v>0.8987348529834298</v>
      </c>
      <c r="H38" s="33">
        <f t="shared" si="36"/>
        <v>1.0653467713698632</v>
      </c>
      <c r="I38" s="33">
        <f t="shared" si="36"/>
        <v>0.9548152794307272</v>
      </c>
      <c r="J38" s="33">
        <f t="shared" si="36"/>
        <v>1.090364302526053</v>
      </c>
      <c r="K38" s="33">
        <f t="shared" si="36"/>
        <v>0.8378475878476683</v>
      </c>
      <c r="L38" s="33">
        <f t="shared" si="36"/>
        <v>1.011100630662418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0.8320425693909644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184r1  60-71</v>
      </c>
      <c r="C39" s="33">
        <f t="shared" si="38"/>
        <v>0.904222336061992</v>
      </c>
      <c r="D39" s="33">
        <f t="shared" si="38"/>
        <v>0.9988726547772463</v>
      </c>
      <c r="E39" s="33">
        <f t="shared" si="38"/>
        <v>0.9536819624937611</v>
      </c>
      <c r="F39" s="33">
        <f t="shared" si="38"/>
        <v>0.9793048088174474</v>
      </c>
      <c r="G39" s="33">
        <f t="shared" si="38"/>
        <v>0.8970381528204263</v>
      </c>
      <c r="H39" s="33">
        <f t="shared" si="38"/>
        <v>1.0658110870123603</v>
      </c>
      <c r="I39" s="33">
        <f t="shared" si="38"/>
        <v>0.9571324367524628</v>
      </c>
      <c r="J39" s="33">
        <f t="shared" si="38"/>
        <v>1.0892336272839351</v>
      </c>
      <c r="K39" s="33">
        <f t="shared" si="38"/>
        <v>0.8476842352861125</v>
      </c>
      <c r="L39" s="33">
        <f t="shared" si="38"/>
        <v>1.0113453452979588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0.8422313665086784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164r3  115-123</v>
      </c>
      <c r="C40" s="33">
        <f t="shared" si="38"/>
        <v>0.9055757476907118</v>
      </c>
      <c r="D40" s="33">
        <f t="shared" si="38"/>
        <v>0.9939745609946514</v>
      </c>
      <c r="E40" s="33">
        <f t="shared" si="38"/>
        <v>0.9609962567392115</v>
      </c>
      <c r="F40" s="33">
        <f t="shared" si="38"/>
        <v>0.9789985287696675</v>
      </c>
      <c r="G40" s="33">
        <f t="shared" si="38"/>
        <v>0.8953414526574229</v>
      </c>
      <c r="H40" s="33">
        <f t="shared" si="38"/>
        <v>1.0662754026548573</v>
      </c>
      <c r="I40" s="33">
        <f t="shared" si="38"/>
        <v>0.9594495940741984</v>
      </c>
      <c r="J40" s="33">
        <f t="shared" si="38"/>
        <v>1.0881029520418173</v>
      </c>
      <c r="K40" s="33">
        <f t="shared" si="38"/>
        <v>0.8575208827245565</v>
      </c>
      <c r="L40" s="33">
        <f t="shared" si="38"/>
        <v>1.0115900599334995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0.8524201636263922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0.9069291593194315</v>
      </c>
      <c r="D41" s="30">
        <f>D18/100</f>
        <v>0.9890764672120566</v>
      </c>
      <c r="E41" s="30">
        <f aca="true" t="shared" si="40" ref="E41:L41">E18/100</f>
        <v>0.9683105509846618</v>
      </c>
      <c r="F41" s="30">
        <f t="shared" si="40"/>
        <v>0.9786922487218876</v>
      </c>
      <c r="G41" s="30">
        <f t="shared" si="40"/>
        <v>0.8936447524944195</v>
      </c>
      <c r="H41" s="30">
        <f t="shared" si="40"/>
        <v>1.0667397182973544</v>
      </c>
      <c r="I41" s="30">
        <f t="shared" si="40"/>
        <v>0.961766751395934</v>
      </c>
      <c r="J41" s="30">
        <f t="shared" si="40"/>
        <v>1.0869722767996994</v>
      </c>
      <c r="K41" s="30">
        <f t="shared" si="40"/>
        <v>0.8673575301630005</v>
      </c>
      <c r="L41" s="30">
        <f t="shared" si="40"/>
        <v>1.0118347745690401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0.862608960744106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0.9052076958005624</v>
      </c>
      <c r="D42" s="33">
        <f t="shared" si="42"/>
        <v>0.9951836068860792</v>
      </c>
      <c r="E42" s="33">
        <f t="shared" si="42"/>
        <v>0.9696876107233756</v>
      </c>
      <c r="F42" s="33">
        <f t="shared" si="42"/>
        <v>0.9789510742375557</v>
      </c>
      <c r="G42" s="33">
        <f t="shared" si="42"/>
        <v>0.8973771462192099</v>
      </c>
      <c r="H42" s="33">
        <f t="shared" si="42"/>
        <v>1.0710700629755734</v>
      </c>
      <c r="I42" s="33">
        <f t="shared" si="42"/>
        <v>0.9578762417440673</v>
      </c>
      <c r="J42" s="33">
        <f t="shared" si="42"/>
        <v>1.0921659459897304</v>
      </c>
      <c r="K42" s="33">
        <f t="shared" si="42"/>
        <v>0.8363517093058981</v>
      </c>
      <c r="L42" s="33">
        <f t="shared" si="42"/>
        <v>1.0080372458751397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0.8304931387470165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165r3  18-28</v>
      </c>
      <c r="C43" s="33">
        <f>C$41+(C$46-C$41)*($A43-$A$41)/($A$46-$A$41)</f>
        <v>0.9034862322816932</v>
      </c>
      <c r="D43" s="33">
        <f>D$41+(D$46-D$41)*($A43-$A$41)/($A$46-$A$41)</f>
        <v>1.0012907465601018</v>
      </c>
      <c r="E43" s="33">
        <f t="shared" si="42"/>
        <v>0.9710646704620894</v>
      </c>
      <c r="F43" s="33">
        <f t="shared" si="42"/>
        <v>0.9792098997532237</v>
      </c>
      <c r="G43" s="33">
        <f t="shared" si="42"/>
        <v>0.9011095399440003</v>
      </c>
      <c r="H43" s="33">
        <f t="shared" si="42"/>
        <v>1.0754004076537926</v>
      </c>
      <c r="I43" s="33">
        <f t="shared" si="42"/>
        <v>0.9539857320922005</v>
      </c>
      <c r="J43" s="33">
        <f t="shared" si="42"/>
        <v>1.097359615179761</v>
      </c>
      <c r="K43" s="33">
        <f t="shared" si="42"/>
        <v>0.8053458884487955</v>
      </c>
      <c r="L43" s="33">
        <f t="shared" si="42"/>
        <v>1.004239717181239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0.7983773167499268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166r3  45-55</v>
      </c>
      <c r="C44" s="33">
        <f t="shared" si="43"/>
        <v>0.9017647687628242</v>
      </c>
      <c r="D44" s="33">
        <f t="shared" si="43"/>
        <v>1.0073978862341244</v>
      </c>
      <c r="E44" s="33">
        <f t="shared" si="43"/>
        <v>0.9724417302008034</v>
      </c>
      <c r="F44" s="33">
        <f t="shared" si="43"/>
        <v>0.9794687252688918</v>
      </c>
      <c r="G44" s="33">
        <f t="shared" si="43"/>
        <v>0.9048419336687906</v>
      </c>
      <c r="H44" s="33">
        <f t="shared" si="43"/>
        <v>1.0797307523320117</v>
      </c>
      <c r="I44" s="33">
        <f t="shared" si="43"/>
        <v>0.9500952224403337</v>
      </c>
      <c r="J44" s="33">
        <f t="shared" si="43"/>
        <v>1.102553284369792</v>
      </c>
      <c r="K44" s="33">
        <f t="shared" si="43"/>
        <v>0.774340067591693</v>
      </c>
      <c r="L44" s="33">
        <f t="shared" si="43"/>
        <v>1.0004421884873385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0.7662614947528373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0.900043305243955</v>
      </c>
      <c r="D45" s="33">
        <f t="shared" si="43"/>
        <v>1.013505025908147</v>
      </c>
      <c r="E45" s="33">
        <f t="shared" si="43"/>
        <v>0.9738187899395172</v>
      </c>
      <c r="F45" s="33">
        <f t="shared" si="43"/>
        <v>0.9797275507845599</v>
      </c>
      <c r="G45" s="33">
        <f t="shared" si="43"/>
        <v>0.908574327393581</v>
      </c>
      <c r="H45" s="33">
        <f t="shared" si="43"/>
        <v>1.084061097010231</v>
      </c>
      <c r="I45" s="33">
        <f t="shared" si="43"/>
        <v>0.946204712788467</v>
      </c>
      <c r="J45" s="33">
        <f t="shared" si="43"/>
        <v>1.1077469535598228</v>
      </c>
      <c r="K45" s="33">
        <f t="shared" si="43"/>
        <v>0.7433342467345905</v>
      </c>
      <c r="L45" s="33">
        <f t="shared" si="43"/>
        <v>0.996644659793438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0.7341456727557478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0.8983218417250859</v>
      </c>
      <c r="D46" s="30">
        <f>D19/100</f>
        <v>1.0196121655821697</v>
      </c>
      <c r="E46" s="30">
        <f aca="true" t="shared" si="45" ref="E46:L46">E19/100</f>
        <v>0.975195849678231</v>
      </c>
      <c r="F46" s="30">
        <f t="shared" si="45"/>
        <v>0.9799863763002279</v>
      </c>
      <c r="G46" s="30">
        <f t="shared" si="45"/>
        <v>0.9123067211183714</v>
      </c>
      <c r="H46" s="30">
        <f t="shared" si="45"/>
        <v>1.08839144168845</v>
      </c>
      <c r="I46" s="30">
        <f t="shared" si="45"/>
        <v>0.9423142031366002</v>
      </c>
      <c r="J46" s="30">
        <f t="shared" si="45"/>
        <v>1.1129406227498537</v>
      </c>
      <c r="K46" s="30">
        <f t="shared" si="45"/>
        <v>0.712328425877488</v>
      </c>
      <c r="L46" s="30">
        <f t="shared" si="45"/>
        <v>0.9928471310995374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0.7020298507586582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82r2  101-110</v>
      </c>
      <c r="C47" s="28">
        <f>C$46+(C$51-C$46)*($A47-$A$46)/($A$51-$A$46)</f>
        <v>0.9044039423234728</v>
      </c>
      <c r="D47" s="28">
        <f>D$46+(D$51-D$46)*($A47-$A$46)/($A$51-$A$46)</f>
        <v>1.0201550541140034</v>
      </c>
      <c r="E47" s="28">
        <f aca="true" t="shared" si="47" ref="E47:L47">E$46+(E$51-E$46)*($A47-$A$46)/($A$51-$A$46)</f>
        <v>0.9754129108388364</v>
      </c>
      <c r="F47" s="28">
        <f t="shared" si="47"/>
        <v>0.982113276171975</v>
      </c>
      <c r="G47" s="28">
        <f t="shared" si="47"/>
        <v>0.9134631273373296</v>
      </c>
      <c r="H47" s="28">
        <f t="shared" si="47"/>
        <v>1.0847281460766187</v>
      </c>
      <c r="I47" s="28">
        <f t="shared" si="47"/>
        <v>0.9471597915227946</v>
      </c>
      <c r="J47" s="28">
        <f t="shared" si="47"/>
        <v>1.1117112658378911</v>
      </c>
      <c r="K47" s="28">
        <f t="shared" si="47"/>
        <v>0.7486784744538276</v>
      </c>
      <c r="L47" s="28">
        <f t="shared" si="47"/>
        <v>0.9929878070911565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0.7396812225782777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0.9104860429218596</v>
      </c>
      <c r="D48" s="28">
        <f t="shared" si="49"/>
        <v>1.0206979426458371</v>
      </c>
      <c r="E48" s="28">
        <f t="shared" si="49"/>
        <v>0.9756299719994418</v>
      </c>
      <c r="F48" s="28">
        <f t="shared" si="49"/>
        <v>0.984240176043722</v>
      </c>
      <c r="G48" s="28">
        <f t="shared" si="49"/>
        <v>0.9146195335562878</v>
      </c>
      <c r="H48" s="28">
        <f t="shared" si="49"/>
        <v>1.0810648504647873</v>
      </c>
      <c r="I48" s="28">
        <f t="shared" si="49"/>
        <v>0.9520053799089891</v>
      </c>
      <c r="J48" s="28">
        <f t="shared" si="49"/>
        <v>1.1104819089259286</v>
      </c>
      <c r="K48" s="28">
        <f t="shared" si="49"/>
        <v>0.7850285230301672</v>
      </c>
      <c r="L48" s="28">
        <f t="shared" si="49"/>
        <v>0.9931284830827757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0.7773325943978973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83r2  32-42</v>
      </c>
      <c r="C49" s="28">
        <f>C$46+(C$51-C$46)*($A49-$A$46)/($A$51-$A$46)</f>
        <v>0.9165681435202464</v>
      </c>
      <c r="D49" s="28">
        <f>D$46+(D$51-D$46)*($A49-$A$46)/($A$51-$A$46)</f>
        <v>1.021240831177671</v>
      </c>
      <c r="E49" s="28">
        <f t="shared" si="49"/>
        <v>0.9758470331600471</v>
      </c>
      <c r="F49" s="28">
        <f t="shared" si="49"/>
        <v>0.986367075915469</v>
      </c>
      <c r="G49" s="28">
        <f t="shared" si="49"/>
        <v>0.915775939775246</v>
      </c>
      <c r="H49" s="28">
        <f t="shared" si="49"/>
        <v>1.077401554852956</v>
      </c>
      <c r="I49" s="28">
        <f t="shared" si="49"/>
        <v>0.9568509682951836</v>
      </c>
      <c r="J49" s="28">
        <f t="shared" si="49"/>
        <v>1.109252552013966</v>
      </c>
      <c r="K49" s="28">
        <f t="shared" si="49"/>
        <v>0.8213785716065067</v>
      </c>
      <c r="L49" s="28">
        <f t="shared" si="49"/>
        <v>0.9932691590743947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0.8149839662175167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95r3  40-50</v>
      </c>
      <c r="C50" s="28">
        <f t="shared" si="49"/>
        <v>0.9226502441186333</v>
      </c>
      <c r="D50" s="28">
        <f t="shared" si="49"/>
        <v>1.0217837197095048</v>
      </c>
      <c r="E50" s="28">
        <f t="shared" si="49"/>
        <v>0.9760640943206524</v>
      </c>
      <c r="F50" s="28">
        <f t="shared" si="49"/>
        <v>0.9884939757872161</v>
      </c>
      <c r="G50" s="28">
        <f t="shared" si="49"/>
        <v>0.9169323459942041</v>
      </c>
      <c r="H50" s="28">
        <f t="shared" si="49"/>
        <v>1.0737382592411246</v>
      </c>
      <c r="I50" s="28">
        <f t="shared" si="49"/>
        <v>0.9616965566813781</v>
      </c>
      <c r="J50" s="28">
        <f t="shared" si="49"/>
        <v>1.1080231951020034</v>
      </c>
      <c r="K50" s="28">
        <f t="shared" si="49"/>
        <v>0.8577286201828463</v>
      </c>
      <c r="L50" s="28">
        <f t="shared" si="49"/>
        <v>0.9934098350660139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0.8526353380371362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0.9287323447170202</v>
      </c>
      <c r="D51" s="30">
        <f>D20/100</f>
        <v>1.0223266082413385</v>
      </c>
      <c r="E51" s="30">
        <f aca="true" t="shared" si="52" ref="E51:L51">E20/100</f>
        <v>0.9762811554812578</v>
      </c>
      <c r="F51" s="30">
        <f t="shared" si="52"/>
        <v>0.9906208756589632</v>
      </c>
      <c r="G51" s="30">
        <f t="shared" si="52"/>
        <v>0.9180887522131623</v>
      </c>
      <c r="H51" s="30">
        <f t="shared" si="52"/>
        <v>1.0700749636292934</v>
      </c>
      <c r="I51" s="30">
        <f t="shared" si="52"/>
        <v>0.9665421450675725</v>
      </c>
      <c r="J51" s="30">
        <f t="shared" si="52"/>
        <v>1.1067938381900408</v>
      </c>
      <c r="K51" s="30">
        <f t="shared" si="52"/>
        <v>0.894078668759186</v>
      </c>
      <c r="L51" s="30">
        <f t="shared" si="52"/>
        <v>0.993550511057633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0.8902867098567557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0.9305976585440593</v>
      </c>
      <c r="D52" s="28">
        <f t="shared" si="54"/>
        <v>1.021349050536721</v>
      </c>
      <c r="E52" s="28">
        <f aca="true" t="shared" si="55" ref="E52:L52">E$51+(E$56-E$51)*($A52-$A$51)/($A$56-$A$51)</f>
        <v>0.9783915664394441</v>
      </c>
      <c r="F52" s="28">
        <f t="shared" si="55"/>
        <v>0.9927747817679733</v>
      </c>
      <c r="G52" s="28">
        <f t="shared" si="55"/>
        <v>0.9228292155057287</v>
      </c>
      <c r="H52" s="28">
        <f t="shared" si="55"/>
        <v>1.073102030086606</v>
      </c>
      <c r="I52" s="28">
        <f t="shared" si="55"/>
        <v>0.9681169764374363</v>
      </c>
      <c r="J52" s="28">
        <f t="shared" si="55"/>
        <v>1.1043839960928046</v>
      </c>
      <c r="K52" s="28">
        <f t="shared" si="55"/>
        <v>0.8616877994502986</v>
      </c>
      <c r="L52" s="28">
        <f t="shared" si="55"/>
        <v>1.0049509586581868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0.8567362549970218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0.9324629723710984</v>
      </c>
      <c r="D53" s="28">
        <f t="shared" si="54"/>
        <v>1.0203714928321037</v>
      </c>
      <c r="E53" s="28">
        <f aca="true" t="shared" si="57" ref="E53:L55">E$51+(E$56-E$51)*($A53-$A$51)/($A$56-$A$51)</f>
        <v>0.9805019773976306</v>
      </c>
      <c r="F53" s="28">
        <f t="shared" si="57"/>
        <v>0.9949286878769834</v>
      </c>
      <c r="G53" s="28">
        <f t="shared" si="57"/>
        <v>0.9275696787982951</v>
      </c>
      <c r="H53" s="28">
        <f t="shared" si="57"/>
        <v>1.0761290965439188</v>
      </c>
      <c r="I53" s="28">
        <f t="shared" si="57"/>
        <v>0.9696918078073001</v>
      </c>
      <c r="J53" s="28">
        <f t="shared" si="57"/>
        <v>1.101974153995568</v>
      </c>
      <c r="K53" s="28">
        <f t="shared" si="57"/>
        <v>0.8292969301414111</v>
      </c>
      <c r="L53" s="28">
        <f t="shared" si="57"/>
        <v>1.0163514062587404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0.8231858001372877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0.9343282861981377</v>
      </c>
      <c r="D54" s="28">
        <f t="shared" si="54"/>
        <v>1.0193939351274866</v>
      </c>
      <c r="E54" s="28">
        <f t="shared" si="57"/>
        <v>0.9826123883558169</v>
      </c>
      <c r="F54" s="28">
        <f t="shared" si="57"/>
        <v>0.9970825939859935</v>
      </c>
      <c r="G54" s="28">
        <f t="shared" si="57"/>
        <v>0.9323101420908614</v>
      </c>
      <c r="H54" s="28">
        <f t="shared" si="57"/>
        <v>1.0791561630012314</v>
      </c>
      <c r="I54" s="28">
        <f t="shared" si="57"/>
        <v>0.9712666391771639</v>
      </c>
      <c r="J54" s="28">
        <f t="shared" si="57"/>
        <v>1.0995643118983318</v>
      </c>
      <c r="K54" s="28">
        <f t="shared" si="57"/>
        <v>0.7969060608325238</v>
      </c>
      <c r="L54" s="28">
        <f t="shared" si="57"/>
        <v>1.0277518538592942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0.7896353452775537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0.9361936000251768</v>
      </c>
      <c r="D55" s="28">
        <f t="shared" si="54"/>
        <v>1.0184163774228692</v>
      </c>
      <c r="E55" s="28">
        <f t="shared" si="57"/>
        <v>0.9847227993140033</v>
      </c>
      <c r="F55" s="28">
        <f t="shared" si="57"/>
        <v>0.9992365000950036</v>
      </c>
      <c r="G55" s="28">
        <f t="shared" si="57"/>
        <v>0.9370506053834278</v>
      </c>
      <c r="H55" s="28">
        <f t="shared" si="57"/>
        <v>1.082183229458544</v>
      </c>
      <c r="I55" s="28">
        <f t="shared" si="57"/>
        <v>0.9728414705470277</v>
      </c>
      <c r="J55" s="28">
        <f t="shared" si="57"/>
        <v>1.0971544698010953</v>
      </c>
      <c r="K55" s="28">
        <f t="shared" si="57"/>
        <v>0.7645151915236363</v>
      </c>
      <c r="L55" s="28">
        <f t="shared" si="57"/>
        <v>1.0391523014598478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0.7560848904178197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0.938058913852216</v>
      </c>
      <c r="D56" s="30">
        <f>D21/100</f>
        <v>1.0174388197182518</v>
      </c>
      <c r="E56" s="30">
        <f aca="true" t="shared" si="58" ref="E56:L56">E21/100</f>
        <v>0.9868332102721896</v>
      </c>
      <c r="F56" s="30">
        <f t="shared" si="58"/>
        <v>1.0013904062040138</v>
      </c>
      <c r="G56" s="30">
        <f t="shared" si="58"/>
        <v>0.9417910686759942</v>
      </c>
      <c r="H56" s="30">
        <f t="shared" si="58"/>
        <v>1.0852102959158567</v>
      </c>
      <c r="I56" s="30">
        <f t="shared" si="58"/>
        <v>0.9744163019168915</v>
      </c>
      <c r="J56" s="30">
        <f t="shared" si="58"/>
        <v>1.094744627703859</v>
      </c>
      <c r="K56" s="30">
        <f t="shared" si="58"/>
        <v>0.732124322214749</v>
      </c>
      <c r="L56" s="30">
        <f t="shared" si="58"/>
        <v>1.0505527490604016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0.7225344355580857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E16" sqref="E16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1185</v>
      </c>
    </row>
    <row r="8" ht="12.75">
      <c r="F8" s="130" t="s">
        <v>1065</v>
      </c>
    </row>
    <row r="13" spans="1:7" ht="12.75">
      <c r="A13" s="131" t="s">
        <v>1217</v>
      </c>
      <c r="F13" s="132" t="s">
        <v>1218</v>
      </c>
      <c r="G13" s="133" t="s">
        <v>1219</v>
      </c>
    </row>
    <row r="14" spans="4:11" ht="12.75">
      <c r="D14" s="134" t="s">
        <v>1220</v>
      </c>
      <c r="E14" s="133" t="s">
        <v>1186</v>
      </c>
      <c r="G14" s="132" t="s">
        <v>1221</v>
      </c>
      <c r="I14" s="133" t="s">
        <v>1222</v>
      </c>
      <c r="J14" s="132" t="s">
        <v>1228</v>
      </c>
      <c r="K14" s="135">
        <v>1.25</v>
      </c>
    </row>
    <row r="15" spans="6:7" ht="12.75">
      <c r="F15" s="134" t="s">
        <v>1229</v>
      </c>
      <c r="G15" s="133" t="s">
        <v>1230</v>
      </c>
    </row>
    <row r="16" spans="1:11" ht="12.75">
      <c r="A16" s="136" t="s">
        <v>1231</v>
      </c>
      <c r="B16" s="137">
        <v>38394.85269675926</v>
      </c>
      <c r="D16" s="132" t="s">
        <v>1232</v>
      </c>
      <c r="E16" s="133" t="s">
        <v>1233</v>
      </c>
      <c r="F16" s="132" t="s">
        <v>1234</v>
      </c>
      <c r="G16" s="133" t="s">
        <v>1235</v>
      </c>
      <c r="H16" s="132" t="s">
        <v>1150</v>
      </c>
      <c r="I16" s="133" t="s">
        <v>1151</v>
      </c>
      <c r="J16" s="132" t="s">
        <v>1152</v>
      </c>
      <c r="K16" s="135">
        <v>2.941176652908325</v>
      </c>
    </row>
    <row r="19" spans="1:16" ht="12.75">
      <c r="A19" s="138" t="s">
        <v>1153</v>
      </c>
      <c r="B19" s="133" t="s">
        <v>1187</v>
      </c>
      <c r="D19" s="138" t="s">
        <v>1154</v>
      </c>
      <c r="E19" s="133" t="s">
        <v>1155</v>
      </c>
      <c r="F19" s="134" t="s">
        <v>1156</v>
      </c>
      <c r="G19" s="139" t="s">
        <v>1157</v>
      </c>
      <c r="H19" s="140">
        <v>1</v>
      </c>
      <c r="I19" s="141" t="s">
        <v>1158</v>
      </c>
      <c r="J19" s="140">
        <v>1</v>
      </c>
      <c r="K19" s="139" t="s">
        <v>1159</v>
      </c>
      <c r="L19" s="142">
        <v>1</v>
      </c>
      <c r="M19" s="139" t="s">
        <v>1160</v>
      </c>
      <c r="N19" s="143">
        <v>1</v>
      </c>
      <c r="O19" s="139" t="s">
        <v>1161</v>
      </c>
      <c r="P19" s="143">
        <v>1</v>
      </c>
    </row>
    <row r="21" spans="1:10" ht="12.75">
      <c r="A21" s="144" t="s">
        <v>1035</v>
      </c>
      <c r="C21" s="145" t="s">
        <v>1036</v>
      </c>
      <c r="D21" s="145" t="s">
        <v>1037</v>
      </c>
      <c r="F21" s="145" t="s">
        <v>1038</v>
      </c>
      <c r="G21" s="145" t="s">
        <v>1039</v>
      </c>
      <c r="H21" s="145" t="s">
        <v>1040</v>
      </c>
      <c r="I21" s="146" t="s">
        <v>1041</v>
      </c>
      <c r="J21" s="145" t="s">
        <v>1042</v>
      </c>
    </row>
    <row r="22" spans="1:8" ht="12.75">
      <c r="A22" s="147" t="s">
        <v>1184</v>
      </c>
      <c r="C22" s="148">
        <v>178.2290000000503</v>
      </c>
      <c r="D22" s="128">
        <v>724.1211225567386</v>
      </c>
      <c r="F22" s="128">
        <v>412.99999999953434</v>
      </c>
      <c r="G22" s="128">
        <v>359</v>
      </c>
      <c r="H22" s="149" t="s">
        <v>1066</v>
      </c>
    </row>
    <row r="24" spans="4:8" ht="12.75">
      <c r="D24" s="128">
        <v>677.6388328149915</v>
      </c>
      <c r="F24" s="128">
        <v>454</v>
      </c>
      <c r="G24" s="128">
        <v>381</v>
      </c>
      <c r="H24" s="149" t="s">
        <v>1067</v>
      </c>
    </row>
    <row r="26" spans="4:8" ht="12.75">
      <c r="D26" s="128">
        <v>707.6031227819622</v>
      </c>
      <c r="F26" s="128">
        <v>375</v>
      </c>
      <c r="G26" s="128">
        <v>397</v>
      </c>
      <c r="H26" s="149" t="s">
        <v>1068</v>
      </c>
    </row>
    <row r="28" spans="1:8" ht="12.75">
      <c r="A28" s="144" t="s">
        <v>1043</v>
      </c>
      <c r="C28" s="150" t="s">
        <v>1044</v>
      </c>
      <c r="D28" s="128">
        <v>703.1210260512307</v>
      </c>
      <c r="F28" s="128">
        <v>413.9999999998448</v>
      </c>
      <c r="G28" s="128">
        <v>379</v>
      </c>
      <c r="H28" s="128">
        <v>311.28117502707914</v>
      </c>
    </row>
    <row r="29" spans="1:8" ht="12.75">
      <c r="A29" s="127">
        <v>38394.84722222222</v>
      </c>
      <c r="C29" s="150" t="s">
        <v>1045</v>
      </c>
      <c r="D29" s="128">
        <v>23.563058125733054</v>
      </c>
      <c r="F29" s="128">
        <v>39.50949253028248</v>
      </c>
      <c r="G29" s="128">
        <v>19.078784028338916</v>
      </c>
      <c r="H29" s="128">
        <v>23.563058125733054</v>
      </c>
    </row>
    <row r="31" spans="3:8" ht="12.75">
      <c r="C31" s="150" t="s">
        <v>1046</v>
      </c>
      <c r="D31" s="128">
        <v>3.351209429486781</v>
      </c>
      <c r="F31" s="128">
        <v>9.543355683646688</v>
      </c>
      <c r="G31" s="128">
        <v>5.033979954706838</v>
      </c>
      <c r="H31" s="128">
        <v>7.569702255102078</v>
      </c>
    </row>
    <row r="32" spans="1:10" ht="12.75">
      <c r="A32" s="144" t="s">
        <v>1035</v>
      </c>
      <c r="C32" s="145" t="s">
        <v>1036</v>
      </c>
      <c r="D32" s="145" t="s">
        <v>1037</v>
      </c>
      <c r="F32" s="145" t="s">
        <v>1038</v>
      </c>
      <c r="G32" s="145" t="s">
        <v>1039</v>
      </c>
      <c r="H32" s="145" t="s">
        <v>1040</v>
      </c>
      <c r="I32" s="146" t="s">
        <v>1041</v>
      </c>
      <c r="J32" s="145" t="s">
        <v>1042</v>
      </c>
    </row>
    <row r="33" spans="1:8" ht="12.75">
      <c r="A33" s="147" t="s">
        <v>1200</v>
      </c>
      <c r="C33" s="148">
        <v>251.61100000003353</v>
      </c>
      <c r="D33" s="128">
        <v>5622264.716117859</v>
      </c>
      <c r="F33" s="128">
        <v>40500</v>
      </c>
      <c r="G33" s="128">
        <v>36400</v>
      </c>
      <c r="H33" s="149" t="s">
        <v>1069</v>
      </c>
    </row>
    <row r="35" spans="4:8" ht="12.75">
      <c r="D35" s="128">
        <v>5509145.064331055</v>
      </c>
      <c r="F35" s="128">
        <v>39900</v>
      </c>
      <c r="G35" s="128">
        <v>36300</v>
      </c>
      <c r="H35" s="149" t="s">
        <v>1070</v>
      </c>
    </row>
    <row r="37" spans="4:8" ht="12.75">
      <c r="D37" s="128">
        <v>5712170.635986328</v>
      </c>
      <c r="F37" s="128">
        <v>41300</v>
      </c>
      <c r="G37" s="128">
        <v>35600</v>
      </c>
      <c r="H37" s="149" t="s">
        <v>1071</v>
      </c>
    </row>
    <row r="39" spans="1:10" ht="12.75">
      <c r="A39" s="144" t="s">
        <v>1043</v>
      </c>
      <c r="C39" s="150" t="s">
        <v>1044</v>
      </c>
      <c r="D39" s="128">
        <v>5614526.8054784145</v>
      </c>
      <c r="F39" s="128">
        <v>40566.666666666664</v>
      </c>
      <c r="G39" s="128">
        <v>36100</v>
      </c>
      <c r="H39" s="128">
        <v>5576215.487479145</v>
      </c>
      <c r="I39" s="128">
        <v>-0.0001</v>
      </c>
      <c r="J39" s="128">
        <v>-0.0001</v>
      </c>
    </row>
    <row r="40" spans="1:8" ht="12.75">
      <c r="A40" s="127">
        <v>38394.84773148148</v>
      </c>
      <c r="C40" s="150" t="s">
        <v>1045</v>
      </c>
      <c r="D40" s="128">
        <v>101733.73153620191</v>
      </c>
      <c r="F40" s="128">
        <v>702.3769168568492</v>
      </c>
      <c r="G40" s="128">
        <v>435.88989435406734</v>
      </c>
      <c r="H40" s="128">
        <v>101733.73153620191</v>
      </c>
    </row>
    <row r="42" spans="3:8" ht="12.75">
      <c r="C42" s="150" t="s">
        <v>1046</v>
      </c>
      <c r="D42" s="128">
        <v>1.811973387266305</v>
      </c>
      <c r="F42" s="128">
        <v>1.7314139281598588</v>
      </c>
      <c r="G42" s="128">
        <v>1.2074512308976937</v>
      </c>
      <c r="H42" s="128">
        <v>1.8244225275123467</v>
      </c>
    </row>
    <row r="43" spans="1:10" ht="12.75">
      <c r="A43" s="144" t="s">
        <v>1035</v>
      </c>
      <c r="C43" s="145" t="s">
        <v>1036</v>
      </c>
      <c r="D43" s="145" t="s">
        <v>1037</v>
      </c>
      <c r="F43" s="145" t="s">
        <v>1038</v>
      </c>
      <c r="G43" s="145" t="s">
        <v>1039</v>
      </c>
      <c r="H43" s="145" t="s">
        <v>1040</v>
      </c>
      <c r="I43" s="146" t="s">
        <v>1041</v>
      </c>
      <c r="J43" s="145" t="s">
        <v>1042</v>
      </c>
    </row>
    <row r="44" spans="1:8" ht="12.75">
      <c r="A44" s="147" t="s">
        <v>1203</v>
      </c>
      <c r="C44" s="148">
        <v>257.6099999998696</v>
      </c>
      <c r="D44" s="128">
        <v>526479.3812131882</v>
      </c>
      <c r="F44" s="128">
        <v>20180</v>
      </c>
      <c r="G44" s="128">
        <v>17782.5</v>
      </c>
      <c r="H44" s="149" t="s">
        <v>1072</v>
      </c>
    </row>
    <row r="46" spans="4:8" ht="12.75">
      <c r="D46" s="128">
        <v>532118.2460536957</v>
      </c>
      <c r="F46" s="128">
        <v>19995</v>
      </c>
      <c r="G46" s="128">
        <v>17640</v>
      </c>
      <c r="H46" s="149" t="s">
        <v>1073</v>
      </c>
    </row>
    <row r="48" spans="4:8" ht="12.75">
      <c r="D48" s="128">
        <v>545215.023569107</v>
      </c>
      <c r="F48" s="128">
        <v>20085</v>
      </c>
      <c r="G48" s="128">
        <v>17695</v>
      </c>
      <c r="H48" s="149" t="s">
        <v>1074</v>
      </c>
    </row>
    <row r="50" spans="1:10" ht="12.75">
      <c r="A50" s="144" t="s">
        <v>1043</v>
      </c>
      <c r="C50" s="150" t="s">
        <v>1044</v>
      </c>
      <c r="D50" s="128">
        <v>534604.2169453303</v>
      </c>
      <c r="F50" s="128">
        <v>20086.666666666668</v>
      </c>
      <c r="G50" s="128">
        <v>17705.833333333332</v>
      </c>
      <c r="H50" s="128">
        <v>515707.96694533026</v>
      </c>
      <c r="I50" s="128">
        <v>-0.0001</v>
      </c>
      <c r="J50" s="128">
        <v>-0.0001</v>
      </c>
    </row>
    <row r="51" spans="1:8" ht="12.75">
      <c r="A51" s="127">
        <v>38394.84837962963</v>
      </c>
      <c r="C51" s="150" t="s">
        <v>1045</v>
      </c>
      <c r="D51" s="128">
        <v>9612.029550397165</v>
      </c>
      <c r="F51" s="128">
        <v>92.51126057585277</v>
      </c>
      <c r="G51" s="128">
        <v>71.86503554116797</v>
      </c>
      <c r="H51" s="128">
        <v>9612.029550397165</v>
      </c>
    </row>
    <row r="53" spans="3:8" ht="12.75">
      <c r="C53" s="150" t="s">
        <v>1046</v>
      </c>
      <c r="D53" s="128">
        <v>1.7979711430858607</v>
      </c>
      <c r="F53" s="128">
        <v>0.4605605405369371</v>
      </c>
      <c r="G53" s="128">
        <v>0.40588338423966475</v>
      </c>
      <c r="H53" s="128">
        <v>1.863851281439701</v>
      </c>
    </row>
    <row r="54" spans="1:10" ht="12.75">
      <c r="A54" s="144" t="s">
        <v>1035</v>
      </c>
      <c r="C54" s="145" t="s">
        <v>1036</v>
      </c>
      <c r="D54" s="145" t="s">
        <v>1037</v>
      </c>
      <c r="F54" s="145" t="s">
        <v>1038</v>
      </c>
      <c r="G54" s="145" t="s">
        <v>1039</v>
      </c>
      <c r="H54" s="145" t="s">
        <v>1040</v>
      </c>
      <c r="I54" s="146" t="s">
        <v>1041</v>
      </c>
      <c r="J54" s="145" t="s">
        <v>1042</v>
      </c>
    </row>
    <row r="55" spans="1:8" ht="12.75">
      <c r="A55" s="147" t="s">
        <v>1202</v>
      </c>
      <c r="C55" s="148">
        <v>259.9399999999441</v>
      </c>
      <c r="D55" s="128">
        <v>5435711.228469849</v>
      </c>
      <c r="F55" s="128">
        <v>35650</v>
      </c>
      <c r="G55" s="128">
        <v>36025</v>
      </c>
      <c r="H55" s="149" t="s">
        <v>1075</v>
      </c>
    </row>
    <row r="57" spans="4:8" ht="12.75">
      <c r="D57" s="128">
        <v>5463814.467033386</v>
      </c>
      <c r="F57" s="128">
        <v>35750</v>
      </c>
      <c r="G57" s="128">
        <v>36500</v>
      </c>
      <c r="H57" s="149" t="s">
        <v>1076</v>
      </c>
    </row>
    <row r="59" spans="4:8" ht="12.75">
      <c r="D59" s="128">
        <v>5346887.748397827</v>
      </c>
      <c r="F59" s="128">
        <v>36625</v>
      </c>
      <c r="G59" s="128">
        <v>35875</v>
      </c>
      <c r="H59" s="149" t="s">
        <v>1077</v>
      </c>
    </row>
    <row r="61" spans="1:10" ht="12.75">
      <c r="A61" s="144" t="s">
        <v>1043</v>
      </c>
      <c r="C61" s="150" t="s">
        <v>1044</v>
      </c>
      <c r="D61" s="128">
        <v>5415471.14796702</v>
      </c>
      <c r="F61" s="128">
        <v>36008.333333333336</v>
      </c>
      <c r="G61" s="128">
        <v>36133.333333333336</v>
      </c>
      <c r="H61" s="128">
        <v>5379393.475011046</v>
      </c>
      <c r="I61" s="128">
        <v>-0.0001</v>
      </c>
      <c r="J61" s="128">
        <v>-0.0001</v>
      </c>
    </row>
    <row r="62" spans="1:8" ht="12.75">
      <c r="A62" s="127">
        <v>38394.84905092593</v>
      </c>
      <c r="C62" s="150" t="s">
        <v>1045</v>
      </c>
      <c r="D62" s="128">
        <v>61034.498660893965</v>
      </c>
      <c r="F62" s="128">
        <v>536.3845013918032</v>
      </c>
      <c r="G62" s="128">
        <v>326.2795325075316</v>
      </c>
      <c r="H62" s="128">
        <v>61034.498660893965</v>
      </c>
    </row>
    <row r="64" spans="3:8" ht="12.75">
      <c r="C64" s="150" t="s">
        <v>1046</v>
      </c>
      <c r="D64" s="128">
        <v>1.1270394946856372</v>
      </c>
      <c r="F64" s="128">
        <v>1.48961213068772</v>
      </c>
      <c r="G64" s="128">
        <v>0.9029876360909544</v>
      </c>
      <c r="H64" s="128">
        <v>1.1345981465088613</v>
      </c>
    </row>
    <row r="65" spans="1:10" ht="12.75">
      <c r="A65" s="144" t="s">
        <v>1035</v>
      </c>
      <c r="C65" s="145" t="s">
        <v>1036</v>
      </c>
      <c r="D65" s="145" t="s">
        <v>1037</v>
      </c>
      <c r="F65" s="145" t="s">
        <v>1038</v>
      </c>
      <c r="G65" s="145" t="s">
        <v>1039</v>
      </c>
      <c r="H65" s="145" t="s">
        <v>1040</v>
      </c>
      <c r="I65" s="146" t="s">
        <v>1041</v>
      </c>
      <c r="J65" s="145" t="s">
        <v>1042</v>
      </c>
    </row>
    <row r="66" spans="1:8" ht="12.75">
      <c r="A66" s="147" t="s">
        <v>1204</v>
      </c>
      <c r="C66" s="148">
        <v>285.2129999999888</v>
      </c>
      <c r="D66" s="128">
        <v>873196.8716745377</v>
      </c>
      <c r="F66" s="128">
        <v>56475</v>
      </c>
      <c r="G66" s="128">
        <v>13125</v>
      </c>
      <c r="H66" s="149" t="s">
        <v>1078</v>
      </c>
    </row>
    <row r="68" spans="4:8" ht="12.75">
      <c r="D68" s="128">
        <v>910774.7576322556</v>
      </c>
      <c r="F68" s="128">
        <v>79500</v>
      </c>
      <c r="G68" s="128">
        <v>13050</v>
      </c>
      <c r="H68" s="149" t="s">
        <v>1079</v>
      </c>
    </row>
    <row r="70" spans="4:8" ht="12.75">
      <c r="D70" s="128">
        <v>890723.6549901962</v>
      </c>
      <c r="F70" s="128">
        <v>68200</v>
      </c>
      <c r="G70" s="128">
        <v>13050</v>
      </c>
      <c r="H70" s="149" t="s">
        <v>1080</v>
      </c>
    </row>
    <row r="72" spans="1:10" ht="12.75">
      <c r="A72" s="144" t="s">
        <v>1043</v>
      </c>
      <c r="C72" s="150" t="s">
        <v>1044</v>
      </c>
      <c r="D72" s="128">
        <v>891565.0947656631</v>
      </c>
      <c r="F72" s="128">
        <v>68058.33333333333</v>
      </c>
      <c r="G72" s="128">
        <v>13075</v>
      </c>
      <c r="H72" s="128">
        <v>843664.1624650318</v>
      </c>
      <c r="I72" s="128">
        <v>-0.0001</v>
      </c>
      <c r="J72" s="128">
        <v>-0.0001</v>
      </c>
    </row>
    <row r="73" spans="1:8" ht="12.75">
      <c r="A73" s="127">
        <v>38394.84974537037</v>
      </c>
      <c r="C73" s="150" t="s">
        <v>1045</v>
      </c>
      <c r="D73" s="128">
        <v>18803.06873716584</v>
      </c>
      <c r="F73" s="128">
        <v>11513.153709272421</v>
      </c>
      <c r="G73" s="128">
        <v>43.30127018922193</v>
      </c>
      <c r="H73" s="128">
        <v>18803.06873716584</v>
      </c>
    </row>
    <row r="75" spans="3:8" ht="12.75">
      <c r="C75" s="150" t="s">
        <v>1046</v>
      </c>
      <c r="D75" s="128">
        <v>2.1089956131703422</v>
      </c>
      <c r="F75" s="128">
        <v>16.916596609681537</v>
      </c>
      <c r="G75" s="128">
        <v>0.3311760626326726</v>
      </c>
      <c r="H75" s="128">
        <v>2.2287385874287615</v>
      </c>
    </row>
    <row r="76" spans="1:10" ht="12.75">
      <c r="A76" s="144" t="s">
        <v>1035</v>
      </c>
      <c r="C76" s="145" t="s">
        <v>1036</v>
      </c>
      <c r="D76" s="145" t="s">
        <v>1037</v>
      </c>
      <c r="F76" s="145" t="s">
        <v>1038</v>
      </c>
      <c r="G76" s="145" t="s">
        <v>1039</v>
      </c>
      <c r="H76" s="145" t="s">
        <v>1040</v>
      </c>
      <c r="I76" s="146" t="s">
        <v>1041</v>
      </c>
      <c r="J76" s="145" t="s">
        <v>1042</v>
      </c>
    </row>
    <row r="77" spans="1:8" ht="12.75">
      <c r="A77" s="147" t="s">
        <v>1200</v>
      </c>
      <c r="C77" s="148">
        <v>288.1579999998212</v>
      </c>
      <c r="D77" s="128">
        <v>554758.9258432388</v>
      </c>
      <c r="F77" s="128">
        <v>6230</v>
      </c>
      <c r="G77" s="128">
        <v>5970</v>
      </c>
      <c r="H77" s="149" t="s">
        <v>1081</v>
      </c>
    </row>
    <row r="79" spans="4:8" ht="12.75">
      <c r="D79" s="128">
        <v>551553.3386631012</v>
      </c>
      <c r="F79" s="128">
        <v>6230</v>
      </c>
      <c r="G79" s="128">
        <v>5970</v>
      </c>
      <c r="H79" s="149" t="s">
        <v>1082</v>
      </c>
    </row>
    <row r="81" spans="4:8" ht="12.75">
      <c r="D81" s="128">
        <v>543297.7592086792</v>
      </c>
      <c r="F81" s="128">
        <v>6230</v>
      </c>
      <c r="G81" s="128">
        <v>5970</v>
      </c>
      <c r="H81" s="149" t="s">
        <v>1083</v>
      </c>
    </row>
    <row r="83" spans="1:10" ht="12.75">
      <c r="A83" s="144" t="s">
        <v>1043</v>
      </c>
      <c r="C83" s="150" t="s">
        <v>1044</v>
      </c>
      <c r="D83" s="128">
        <v>549870.0079050064</v>
      </c>
      <c r="F83" s="128">
        <v>6230</v>
      </c>
      <c r="G83" s="128">
        <v>5970</v>
      </c>
      <c r="H83" s="128">
        <v>543772.0211793426</v>
      </c>
      <c r="I83" s="128">
        <v>-0.0001</v>
      </c>
      <c r="J83" s="128">
        <v>-0.0001</v>
      </c>
    </row>
    <row r="84" spans="1:8" ht="12.75">
      <c r="A84" s="127">
        <v>38394.85016203704</v>
      </c>
      <c r="C84" s="150" t="s">
        <v>1045</v>
      </c>
      <c r="D84" s="128">
        <v>5913.1029914240025</v>
      </c>
      <c r="H84" s="128">
        <v>5913.1029914240025</v>
      </c>
    </row>
    <row r="86" spans="3:8" ht="12.75">
      <c r="C86" s="150" t="s">
        <v>1046</v>
      </c>
      <c r="D86" s="128">
        <v>1.0753637962457354</v>
      </c>
      <c r="F86" s="128">
        <v>0</v>
      </c>
      <c r="G86" s="128">
        <v>0</v>
      </c>
      <c r="H86" s="128">
        <v>1.0874231775661345</v>
      </c>
    </row>
    <row r="87" spans="1:10" ht="12.75">
      <c r="A87" s="144" t="s">
        <v>1035</v>
      </c>
      <c r="C87" s="145" t="s">
        <v>1036</v>
      </c>
      <c r="D87" s="145" t="s">
        <v>1037</v>
      </c>
      <c r="F87" s="145" t="s">
        <v>1038</v>
      </c>
      <c r="G87" s="145" t="s">
        <v>1039</v>
      </c>
      <c r="H87" s="145" t="s">
        <v>1040</v>
      </c>
      <c r="I87" s="146" t="s">
        <v>1041</v>
      </c>
      <c r="J87" s="145" t="s">
        <v>1042</v>
      </c>
    </row>
    <row r="88" spans="1:8" ht="12.75">
      <c r="A88" s="147" t="s">
        <v>1201</v>
      </c>
      <c r="C88" s="148">
        <v>334.94100000010803</v>
      </c>
      <c r="D88" s="128">
        <v>1806548.1609802246</v>
      </c>
      <c r="F88" s="128">
        <v>47200</v>
      </c>
      <c r="G88" s="128">
        <v>221800</v>
      </c>
      <c r="H88" s="149" t="s">
        <v>1084</v>
      </c>
    </row>
    <row r="90" spans="4:8" ht="12.75">
      <c r="D90" s="128">
        <v>1892871.7011966705</v>
      </c>
      <c r="F90" s="128">
        <v>47700</v>
      </c>
      <c r="G90" s="128">
        <v>230100</v>
      </c>
      <c r="H90" s="149" t="s">
        <v>1085</v>
      </c>
    </row>
    <row r="92" spans="4:8" ht="12.75">
      <c r="D92" s="128">
        <v>1864397.8547859192</v>
      </c>
      <c r="F92" s="128">
        <v>47100</v>
      </c>
      <c r="G92" s="128">
        <v>199100</v>
      </c>
      <c r="H92" s="149" t="s">
        <v>1086</v>
      </c>
    </row>
    <row r="94" spans="1:10" ht="12.75">
      <c r="A94" s="144" t="s">
        <v>1043</v>
      </c>
      <c r="C94" s="150" t="s">
        <v>1044</v>
      </c>
      <c r="D94" s="128">
        <v>1854605.9056542716</v>
      </c>
      <c r="F94" s="128">
        <v>47333.33333333333</v>
      </c>
      <c r="G94" s="128">
        <v>217000</v>
      </c>
      <c r="H94" s="128">
        <v>1690340.139888506</v>
      </c>
      <c r="I94" s="128">
        <v>-0.0001</v>
      </c>
      <c r="J94" s="128">
        <v>-0.0001</v>
      </c>
    </row>
    <row r="95" spans="1:8" ht="12.75">
      <c r="A95" s="127">
        <v>38394.850648148145</v>
      </c>
      <c r="C95" s="150" t="s">
        <v>1045</v>
      </c>
      <c r="D95" s="128">
        <v>43986.93101050016</v>
      </c>
      <c r="F95" s="128">
        <v>321.4550253664318</v>
      </c>
      <c r="G95" s="128">
        <v>16047.741274085894</v>
      </c>
      <c r="H95" s="128">
        <v>43986.93101050016</v>
      </c>
    </row>
    <row r="97" spans="3:8" ht="12.75">
      <c r="C97" s="150" t="s">
        <v>1046</v>
      </c>
      <c r="D97" s="128">
        <v>2.371767008634773</v>
      </c>
      <c r="F97" s="128">
        <v>0.6791303352811942</v>
      </c>
      <c r="G97" s="128">
        <v>7.3952724765372775</v>
      </c>
      <c r="H97" s="128">
        <v>2.602253237233159</v>
      </c>
    </row>
    <row r="98" spans="1:10" ht="12.75">
      <c r="A98" s="144" t="s">
        <v>1035</v>
      </c>
      <c r="C98" s="145" t="s">
        <v>1036</v>
      </c>
      <c r="D98" s="145" t="s">
        <v>1037</v>
      </c>
      <c r="F98" s="145" t="s">
        <v>1038</v>
      </c>
      <c r="G98" s="145" t="s">
        <v>1039</v>
      </c>
      <c r="H98" s="145" t="s">
        <v>1040</v>
      </c>
      <c r="I98" s="146" t="s">
        <v>1041</v>
      </c>
      <c r="J98" s="145" t="s">
        <v>1042</v>
      </c>
    </row>
    <row r="99" spans="1:8" ht="12.75">
      <c r="A99" s="147" t="s">
        <v>1205</v>
      </c>
      <c r="C99" s="148">
        <v>393.36599999992177</v>
      </c>
      <c r="D99" s="128">
        <v>4341919.079612732</v>
      </c>
      <c r="F99" s="128">
        <v>16500</v>
      </c>
      <c r="G99" s="128">
        <v>16500</v>
      </c>
      <c r="H99" s="149" t="s">
        <v>1087</v>
      </c>
    </row>
    <row r="101" spans="4:8" ht="12.75">
      <c r="D101" s="128">
        <v>4270687.285057068</v>
      </c>
      <c r="F101" s="128">
        <v>15500</v>
      </c>
      <c r="G101" s="128">
        <v>17700</v>
      </c>
      <c r="H101" s="149" t="s">
        <v>1088</v>
      </c>
    </row>
    <row r="103" spans="4:8" ht="12.75">
      <c r="D103" s="128">
        <v>4216960.980049133</v>
      </c>
      <c r="F103" s="128">
        <v>17100</v>
      </c>
      <c r="G103" s="128">
        <v>18300</v>
      </c>
      <c r="H103" s="149" t="s">
        <v>1089</v>
      </c>
    </row>
    <row r="105" spans="1:10" ht="12.75">
      <c r="A105" s="144" t="s">
        <v>1043</v>
      </c>
      <c r="C105" s="150" t="s">
        <v>1044</v>
      </c>
      <c r="D105" s="128">
        <v>4276522.448239644</v>
      </c>
      <c r="F105" s="128">
        <v>16366.666666666668</v>
      </c>
      <c r="G105" s="128">
        <v>17500</v>
      </c>
      <c r="H105" s="128">
        <v>4259589.114906311</v>
      </c>
      <c r="I105" s="128">
        <v>-0.0001</v>
      </c>
      <c r="J105" s="128">
        <v>-0.0001</v>
      </c>
    </row>
    <row r="106" spans="1:8" ht="12.75">
      <c r="A106" s="127">
        <v>38394.851122685184</v>
      </c>
      <c r="C106" s="150" t="s">
        <v>1045</v>
      </c>
      <c r="D106" s="128">
        <v>62683.07992324032</v>
      </c>
      <c r="F106" s="128">
        <v>808.2903768654761</v>
      </c>
      <c r="G106" s="128">
        <v>916.5151389911681</v>
      </c>
      <c r="H106" s="128">
        <v>62683.07992324032</v>
      </c>
    </row>
    <row r="108" spans="3:8" ht="12.75">
      <c r="C108" s="150" t="s">
        <v>1046</v>
      </c>
      <c r="D108" s="128">
        <v>1.4657488808235468</v>
      </c>
      <c r="F108" s="128">
        <v>4.938637740522258</v>
      </c>
      <c r="G108" s="128">
        <v>5.2372293656638185</v>
      </c>
      <c r="H108" s="128">
        <v>1.4715757372907792</v>
      </c>
    </row>
    <row r="109" spans="1:10" ht="12.75">
      <c r="A109" s="144" t="s">
        <v>1035</v>
      </c>
      <c r="C109" s="145" t="s">
        <v>1036</v>
      </c>
      <c r="D109" s="145" t="s">
        <v>1037</v>
      </c>
      <c r="F109" s="145" t="s">
        <v>1038</v>
      </c>
      <c r="G109" s="145" t="s">
        <v>1039</v>
      </c>
      <c r="H109" s="145" t="s">
        <v>1040</v>
      </c>
      <c r="I109" s="146" t="s">
        <v>1041</v>
      </c>
      <c r="J109" s="145" t="s">
        <v>1042</v>
      </c>
    </row>
    <row r="110" spans="1:8" ht="12.75">
      <c r="A110" s="147" t="s">
        <v>1199</v>
      </c>
      <c r="C110" s="148">
        <v>396.15199999976903</v>
      </c>
      <c r="D110" s="128">
        <v>5150749.36000061</v>
      </c>
      <c r="F110" s="128">
        <v>133900</v>
      </c>
      <c r="G110" s="128">
        <v>138700</v>
      </c>
      <c r="H110" s="149" t="s">
        <v>1090</v>
      </c>
    </row>
    <row r="112" spans="4:8" ht="12.75">
      <c r="D112" s="128">
        <v>4883600.160400391</v>
      </c>
      <c r="F112" s="128">
        <v>131800</v>
      </c>
      <c r="G112" s="128">
        <v>139600</v>
      </c>
      <c r="H112" s="149" t="s">
        <v>1091</v>
      </c>
    </row>
    <row r="114" spans="4:8" ht="12.75">
      <c r="D114" s="128">
        <v>5199317.006744385</v>
      </c>
      <c r="F114" s="128">
        <v>132600</v>
      </c>
      <c r="G114" s="128">
        <v>135800</v>
      </c>
      <c r="H114" s="149" t="s">
        <v>1092</v>
      </c>
    </row>
    <row r="116" spans="1:10" ht="12.75">
      <c r="A116" s="144" t="s">
        <v>1043</v>
      </c>
      <c r="C116" s="150" t="s">
        <v>1044</v>
      </c>
      <c r="D116" s="128">
        <v>5077888.842381795</v>
      </c>
      <c r="F116" s="128">
        <v>132766.66666666666</v>
      </c>
      <c r="G116" s="128">
        <v>138033.33333333334</v>
      </c>
      <c r="H116" s="128">
        <v>4942517.023119014</v>
      </c>
      <c r="I116" s="128">
        <v>-0.0001</v>
      </c>
      <c r="J116" s="128">
        <v>-0.0001</v>
      </c>
    </row>
    <row r="117" spans="1:8" ht="12.75">
      <c r="A117" s="127">
        <v>38394.851585648146</v>
      </c>
      <c r="C117" s="150" t="s">
        <v>1045</v>
      </c>
      <c r="D117" s="128">
        <v>170002.27362336463</v>
      </c>
      <c r="F117" s="128">
        <v>1059.8742063723098</v>
      </c>
      <c r="G117" s="128">
        <v>1985.7828011475306</v>
      </c>
      <c r="H117" s="128">
        <v>170002.27362336463</v>
      </c>
    </row>
    <row r="119" spans="3:8" ht="12.75">
      <c r="C119" s="150" t="s">
        <v>1046</v>
      </c>
      <c r="D119" s="128">
        <v>3.3478927739510103</v>
      </c>
      <c r="F119" s="128">
        <v>0.7982984230773108</v>
      </c>
      <c r="G119" s="128">
        <v>1.4386255502155498</v>
      </c>
      <c r="H119" s="128">
        <v>3.439589035873132</v>
      </c>
    </row>
    <row r="120" spans="1:10" ht="12.75">
      <c r="A120" s="144" t="s">
        <v>1035</v>
      </c>
      <c r="C120" s="145" t="s">
        <v>1036</v>
      </c>
      <c r="D120" s="145" t="s">
        <v>1037</v>
      </c>
      <c r="F120" s="145" t="s">
        <v>1038</v>
      </c>
      <c r="G120" s="145" t="s">
        <v>1039</v>
      </c>
      <c r="H120" s="145" t="s">
        <v>1040</v>
      </c>
      <c r="I120" s="146" t="s">
        <v>1041</v>
      </c>
      <c r="J120" s="145" t="s">
        <v>1042</v>
      </c>
    </row>
    <row r="121" spans="1:8" ht="12.75">
      <c r="A121" s="147" t="s">
        <v>1206</v>
      </c>
      <c r="C121" s="148">
        <v>589.5920000001788</v>
      </c>
      <c r="D121" s="128">
        <v>575166.712723732</v>
      </c>
      <c r="F121" s="128">
        <v>4480</v>
      </c>
      <c r="G121" s="128">
        <v>6340</v>
      </c>
      <c r="H121" s="149" t="s">
        <v>1093</v>
      </c>
    </row>
    <row r="123" spans="4:8" ht="12.75">
      <c r="D123" s="128">
        <v>581551.4965372086</v>
      </c>
      <c r="F123" s="128">
        <v>4430</v>
      </c>
      <c r="G123" s="128">
        <v>6130</v>
      </c>
      <c r="H123" s="149" t="s">
        <v>1094</v>
      </c>
    </row>
    <row r="125" spans="4:8" ht="12.75">
      <c r="D125" s="128">
        <v>570154.1019163132</v>
      </c>
      <c r="F125" s="128">
        <v>4330</v>
      </c>
      <c r="G125" s="128">
        <v>6170</v>
      </c>
      <c r="H125" s="149" t="s">
        <v>1095</v>
      </c>
    </row>
    <row r="127" spans="1:10" ht="12.75">
      <c r="A127" s="144" t="s">
        <v>1043</v>
      </c>
      <c r="C127" s="150" t="s">
        <v>1044</v>
      </c>
      <c r="D127" s="128">
        <v>575624.1037257513</v>
      </c>
      <c r="F127" s="128">
        <v>4413.333333333333</v>
      </c>
      <c r="G127" s="128">
        <v>6213.333333333334</v>
      </c>
      <c r="H127" s="128">
        <v>570130.7703924179</v>
      </c>
      <c r="I127" s="128">
        <v>-0.0001</v>
      </c>
      <c r="J127" s="128">
        <v>-0.0001</v>
      </c>
    </row>
    <row r="128" spans="1:8" ht="12.75">
      <c r="A128" s="127">
        <v>38394.85208333333</v>
      </c>
      <c r="C128" s="150" t="s">
        <v>1045</v>
      </c>
      <c r="D128" s="128">
        <v>5712.447455566148</v>
      </c>
      <c r="F128" s="128">
        <v>76.37626158259735</v>
      </c>
      <c r="G128" s="128">
        <v>111.50485789118486</v>
      </c>
      <c r="H128" s="128">
        <v>5712.447455566148</v>
      </c>
    </row>
    <row r="130" spans="3:8" ht="12.75">
      <c r="C130" s="150" t="s">
        <v>1046</v>
      </c>
      <c r="D130" s="128">
        <v>0.9923919826484144</v>
      </c>
      <c r="F130" s="128">
        <v>1.730579945225016</v>
      </c>
      <c r="G130" s="128">
        <v>1.79460608193967</v>
      </c>
      <c r="H130" s="128">
        <v>1.0019538941275354</v>
      </c>
    </row>
    <row r="131" spans="1:10" ht="12.75">
      <c r="A131" s="144" t="s">
        <v>1035</v>
      </c>
      <c r="C131" s="145" t="s">
        <v>1036</v>
      </c>
      <c r="D131" s="145" t="s">
        <v>1037</v>
      </c>
      <c r="F131" s="145" t="s">
        <v>1038</v>
      </c>
      <c r="G131" s="145" t="s">
        <v>1039</v>
      </c>
      <c r="H131" s="145" t="s">
        <v>1040</v>
      </c>
      <c r="I131" s="146" t="s">
        <v>1041</v>
      </c>
      <c r="J131" s="145" t="s">
        <v>1042</v>
      </c>
    </row>
    <row r="132" spans="1:8" ht="12.75">
      <c r="A132" s="147" t="s">
        <v>1207</v>
      </c>
      <c r="C132" s="148">
        <v>766.4900000002235</v>
      </c>
      <c r="D132" s="128">
        <v>29084.370491981506</v>
      </c>
      <c r="F132" s="128">
        <v>1963</v>
      </c>
      <c r="G132" s="128">
        <v>2174</v>
      </c>
      <c r="H132" s="149" t="s">
        <v>1096</v>
      </c>
    </row>
    <row r="134" spans="4:8" ht="12.75">
      <c r="D134" s="128">
        <v>28884.811059087515</v>
      </c>
      <c r="F134" s="128">
        <v>1976.0000000018626</v>
      </c>
      <c r="G134" s="128">
        <v>1944</v>
      </c>
      <c r="H134" s="149" t="s">
        <v>1097</v>
      </c>
    </row>
    <row r="136" spans="4:8" ht="12.75">
      <c r="D136" s="128">
        <v>28355.497297525406</v>
      </c>
      <c r="F136" s="128">
        <v>2079</v>
      </c>
      <c r="G136" s="128">
        <v>2054</v>
      </c>
      <c r="H136" s="149" t="s">
        <v>1098</v>
      </c>
    </row>
    <row r="138" spans="1:10" ht="12.75">
      <c r="A138" s="144" t="s">
        <v>1043</v>
      </c>
      <c r="C138" s="150" t="s">
        <v>1044</v>
      </c>
      <c r="D138" s="128">
        <v>28774.892949531473</v>
      </c>
      <c r="F138" s="128">
        <v>2006.0000000006207</v>
      </c>
      <c r="G138" s="128">
        <v>2057.3333333333335</v>
      </c>
      <c r="H138" s="128">
        <v>26742.22465684825</v>
      </c>
      <c r="I138" s="128">
        <v>-0.0001</v>
      </c>
      <c r="J138" s="128">
        <v>-0.0001</v>
      </c>
    </row>
    <row r="139" spans="1:8" ht="12.75">
      <c r="A139" s="127">
        <v>38394.85258101852</v>
      </c>
      <c r="C139" s="150" t="s">
        <v>1045</v>
      </c>
      <c r="D139" s="128">
        <v>376.66367824059876</v>
      </c>
      <c r="F139" s="128">
        <v>63.55312738129867</v>
      </c>
      <c r="G139" s="128">
        <v>115.03622617824931</v>
      </c>
      <c r="H139" s="128">
        <v>376.66367824059876</v>
      </c>
    </row>
    <row r="141" spans="3:8" ht="12.75">
      <c r="C141" s="150" t="s">
        <v>1046</v>
      </c>
      <c r="D141" s="128">
        <v>1.3090011452040236</v>
      </c>
      <c r="F141" s="128">
        <v>3.1681519133239795</v>
      </c>
      <c r="G141" s="128">
        <v>5.591521039124237</v>
      </c>
      <c r="H141" s="128">
        <v>1.4084979206998818</v>
      </c>
    </row>
    <row r="142" spans="1:16" ht="12.75">
      <c r="A142" s="138" t="s">
        <v>1153</v>
      </c>
      <c r="B142" s="133" t="s">
        <v>1033</v>
      </c>
      <c r="D142" s="138" t="s">
        <v>1154</v>
      </c>
      <c r="E142" s="133" t="s">
        <v>1155</v>
      </c>
      <c r="F142" s="134" t="s">
        <v>1047</v>
      </c>
      <c r="G142" s="139" t="s">
        <v>1157</v>
      </c>
      <c r="H142" s="140">
        <v>1</v>
      </c>
      <c r="I142" s="141" t="s">
        <v>1158</v>
      </c>
      <c r="J142" s="140">
        <v>2</v>
      </c>
      <c r="K142" s="139" t="s">
        <v>1159</v>
      </c>
      <c r="L142" s="142">
        <v>1</v>
      </c>
      <c r="M142" s="139" t="s">
        <v>1160</v>
      </c>
      <c r="N142" s="143">
        <v>1</v>
      </c>
      <c r="O142" s="139" t="s">
        <v>1161</v>
      </c>
      <c r="P142" s="143">
        <v>1</v>
      </c>
    </row>
    <row r="144" spans="1:10" ht="12.75">
      <c r="A144" s="144" t="s">
        <v>1035</v>
      </c>
      <c r="C144" s="145" t="s">
        <v>1036</v>
      </c>
      <c r="D144" s="145" t="s">
        <v>1037</v>
      </c>
      <c r="F144" s="145" t="s">
        <v>1038</v>
      </c>
      <c r="G144" s="145" t="s">
        <v>1039</v>
      </c>
      <c r="H144" s="145" t="s">
        <v>1040</v>
      </c>
      <c r="I144" s="146" t="s">
        <v>1041</v>
      </c>
      <c r="J144" s="145" t="s">
        <v>1042</v>
      </c>
    </row>
    <row r="145" spans="1:8" ht="12.75">
      <c r="A145" s="147" t="s">
        <v>1184</v>
      </c>
      <c r="C145" s="148">
        <v>178.2290000000503</v>
      </c>
      <c r="D145" s="128">
        <v>317</v>
      </c>
      <c r="F145" s="128">
        <v>297</v>
      </c>
      <c r="G145" s="128">
        <v>276</v>
      </c>
      <c r="H145" s="149" t="s">
        <v>1099</v>
      </c>
    </row>
    <row r="147" spans="4:8" ht="12.75">
      <c r="D147" s="128">
        <v>290.3090978995897</v>
      </c>
      <c r="F147" s="128">
        <v>328</v>
      </c>
      <c r="G147" s="128">
        <v>284</v>
      </c>
      <c r="H147" s="149" t="s">
        <v>1100</v>
      </c>
    </row>
    <row r="149" spans="4:8" ht="12.75">
      <c r="D149" s="128">
        <v>317.225427666679</v>
      </c>
      <c r="F149" s="128">
        <v>279</v>
      </c>
      <c r="G149" s="128">
        <v>222.00000000023283</v>
      </c>
      <c r="H149" s="149" t="s">
        <v>1101</v>
      </c>
    </row>
    <row r="151" spans="1:8" ht="12.75">
      <c r="A151" s="144" t="s">
        <v>1043</v>
      </c>
      <c r="C151" s="150" t="s">
        <v>1044</v>
      </c>
      <c r="D151" s="128">
        <v>308.17817518875626</v>
      </c>
      <c r="F151" s="128">
        <v>301.3333333333333</v>
      </c>
      <c r="G151" s="128">
        <v>260.6666666667443</v>
      </c>
      <c r="H151" s="128">
        <v>32.59282447486477</v>
      </c>
    </row>
    <row r="152" spans="1:8" ht="12.75">
      <c r="A152" s="127">
        <v>38394.85486111111</v>
      </c>
      <c r="C152" s="150" t="s">
        <v>1045</v>
      </c>
      <c r="D152" s="128">
        <v>15.475485348862733</v>
      </c>
      <c r="F152" s="128">
        <v>24.785748593361735</v>
      </c>
      <c r="G152" s="128">
        <v>33.72437298637783</v>
      </c>
      <c r="H152" s="128">
        <v>15.475485348862733</v>
      </c>
    </row>
    <row r="154" spans="3:8" ht="12.75">
      <c r="C154" s="150" t="s">
        <v>1046</v>
      </c>
      <c r="D154" s="128">
        <v>5.021603278487889</v>
      </c>
      <c r="F154" s="128">
        <v>8.225359046469602</v>
      </c>
      <c r="G154" s="128">
        <v>12.937738997327799</v>
      </c>
      <c r="H154" s="128">
        <v>47.48126496615</v>
      </c>
    </row>
    <row r="155" spans="1:10" ht="12.75">
      <c r="A155" s="144" t="s">
        <v>1035</v>
      </c>
      <c r="C155" s="145" t="s">
        <v>1036</v>
      </c>
      <c r="D155" s="145" t="s">
        <v>1037</v>
      </c>
      <c r="F155" s="145" t="s">
        <v>1038</v>
      </c>
      <c r="G155" s="145" t="s">
        <v>1039</v>
      </c>
      <c r="H155" s="145" t="s">
        <v>1040</v>
      </c>
      <c r="I155" s="146" t="s">
        <v>1041</v>
      </c>
      <c r="J155" s="145" t="s">
        <v>1042</v>
      </c>
    </row>
    <row r="156" spans="1:8" ht="12.75">
      <c r="A156" s="147" t="s">
        <v>1200</v>
      </c>
      <c r="C156" s="148">
        <v>251.61100000003353</v>
      </c>
      <c r="D156" s="128">
        <v>28777.665356248617</v>
      </c>
      <c r="F156" s="128">
        <v>19900</v>
      </c>
      <c r="G156" s="128">
        <v>19500</v>
      </c>
      <c r="H156" s="149" t="s">
        <v>1102</v>
      </c>
    </row>
    <row r="158" spans="4:8" ht="12.75">
      <c r="D158" s="128">
        <v>28606.04494559765</v>
      </c>
      <c r="F158" s="128">
        <v>19800</v>
      </c>
      <c r="G158" s="128">
        <v>19600</v>
      </c>
      <c r="H158" s="149" t="s">
        <v>1103</v>
      </c>
    </row>
    <row r="160" spans="4:8" ht="12.75">
      <c r="D160" s="128">
        <v>28342.24366632104</v>
      </c>
      <c r="F160" s="128">
        <v>19700</v>
      </c>
      <c r="G160" s="128">
        <v>19500</v>
      </c>
      <c r="H160" s="149" t="s">
        <v>1104</v>
      </c>
    </row>
    <row r="162" spans="1:10" ht="12.75">
      <c r="A162" s="144" t="s">
        <v>1043</v>
      </c>
      <c r="C162" s="150" t="s">
        <v>1044</v>
      </c>
      <c r="D162" s="128">
        <v>28575.3179893891</v>
      </c>
      <c r="F162" s="128">
        <v>19800</v>
      </c>
      <c r="G162" s="128">
        <v>19533.333333333332</v>
      </c>
      <c r="H162" s="128">
        <v>8909.965671024733</v>
      </c>
      <c r="I162" s="128">
        <v>-0.0001</v>
      </c>
      <c r="J162" s="128">
        <v>-0.0001</v>
      </c>
    </row>
    <row r="163" spans="1:8" ht="12.75">
      <c r="A163" s="127">
        <v>38394.85538194444</v>
      </c>
      <c r="C163" s="150" t="s">
        <v>1045</v>
      </c>
      <c r="D163" s="128">
        <v>219.33107712641322</v>
      </c>
      <c r="F163" s="128">
        <v>100</v>
      </c>
      <c r="G163" s="128">
        <v>57.73502691896257</v>
      </c>
      <c r="H163" s="128">
        <v>219.33107712641322</v>
      </c>
    </row>
    <row r="165" spans="3:8" ht="12.75">
      <c r="C165" s="150" t="s">
        <v>1046</v>
      </c>
      <c r="D165" s="128">
        <v>0.7675542830629486</v>
      </c>
      <c r="F165" s="128">
        <v>0.5050505050505051</v>
      </c>
      <c r="G165" s="128">
        <v>0.2955718101653374</v>
      </c>
      <c r="H165" s="128">
        <v>2.4616377349205663</v>
      </c>
    </row>
    <row r="166" spans="1:10" ht="12.75">
      <c r="A166" s="144" t="s">
        <v>1035</v>
      </c>
      <c r="C166" s="145" t="s">
        <v>1036</v>
      </c>
      <c r="D166" s="145" t="s">
        <v>1037</v>
      </c>
      <c r="F166" s="145" t="s">
        <v>1038</v>
      </c>
      <c r="G166" s="145" t="s">
        <v>1039</v>
      </c>
      <c r="H166" s="145" t="s">
        <v>1040</v>
      </c>
      <c r="I166" s="146" t="s">
        <v>1041</v>
      </c>
      <c r="J166" s="145" t="s">
        <v>1042</v>
      </c>
    </row>
    <row r="167" spans="1:8" ht="12.75">
      <c r="A167" s="147" t="s">
        <v>1203</v>
      </c>
      <c r="C167" s="148">
        <v>257.6099999998696</v>
      </c>
      <c r="D167" s="128">
        <v>19987.611164331436</v>
      </c>
      <c r="F167" s="128">
        <v>10657.5</v>
      </c>
      <c r="G167" s="128">
        <v>10465</v>
      </c>
      <c r="H167" s="149" t="s">
        <v>1105</v>
      </c>
    </row>
    <row r="169" spans="4:8" ht="12.75">
      <c r="D169" s="128">
        <v>19962.876014649868</v>
      </c>
      <c r="F169" s="128">
        <v>10657.5</v>
      </c>
      <c r="G169" s="128">
        <v>10455</v>
      </c>
      <c r="H169" s="149" t="s">
        <v>1106</v>
      </c>
    </row>
    <row r="171" spans="4:8" ht="12.75">
      <c r="D171" s="128">
        <v>19529.793276697397</v>
      </c>
      <c r="F171" s="128">
        <v>10542.5</v>
      </c>
      <c r="G171" s="128">
        <v>10255</v>
      </c>
      <c r="H171" s="149" t="s">
        <v>1107</v>
      </c>
    </row>
    <row r="173" spans="1:10" ht="12.75">
      <c r="A173" s="144" t="s">
        <v>1043</v>
      </c>
      <c r="C173" s="150" t="s">
        <v>1044</v>
      </c>
      <c r="D173" s="128">
        <v>19826.7601518929</v>
      </c>
      <c r="F173" s="128">
        <v>10619.166666666668</v>
      </c>
      <c r="G173" s="128">
        <v>10391.666666666666</v>
      </c>
      <c r="H173" s="128">
        <v>9321.343485226234</v>
      </c>
      <c r="I173" s="128">
        <v>-0.0001</v>
      </c>
      <c r="J173" s="128">
        <v>-0.0001</v>
      </c>
    </row>
    <row r="174" spans="1:8" ht="12.75">
      <c r="A174" s="127">
        <v>38394.85601851852</v>
      </c>
      <c r="C174" s="150" t="s">
        <v>1045</v>
      </c>
      <c r="D174" s="128">
        <v>257.4780585408872</v>
      </c>
      <c r="F174" s="128">
        <v>66.39528095680697</v>
      </c>
      <c r="G174" s="128">
        <v>118.46237095944572</v>
      </c>
      <c r="H174" s="128">
        <v>257.4780585408872</v>
      </c>
    </row>
    <row r="176" spans="3:8" ht="12.75">
      <c r="C176" s="150" t="s">
        <v>1046</v>
      </c>
      <c r="D176" s="128">
        <v>1.2986390946798503</v>
      </c>
      <c r="F176" s="128">
        <v>0.6252400309830366</v>
      </c>
      <c r="G176" s="128">
        <v>1.1399747004918597</v>
      </c>
      <c r="H176" s="128">
        <v>2.762241933783198</v>
      </c>
    </row>
    <row r="177" spans="1:10" ht="12.75">
      <c r="A177" s="144" t="s">
        <v>1035</v>
      </c>
      <c r="C177" s="145" t="s">
        <v>1036</v>
      </c>
      <c r="D177" s="145" t="s">
        <v>1037</v>
      </c>
      <c r="F177" s="145" t="s">
        <v>1038</v>
      </c>
      <c r="G177" s="145" t="s">
        <v>1039</v>
      </c>
      <c r="H177" s="145" t="s">
        <v>1040</v>
      </c>
      <c r="I177" s="146" t="s">
        <v>1041</v>
      </c>
      <c r="J177" s="145" t="s">
        <v>1042</v>
      </c>
    </row>
    <row r="178" spans="1:8" ht="12.75">
      <c r="A178" s="147" t="s">
        <v>1202</v>
      </c>
      <c r="C178" s="148">
        <v>259.9399999999441</v>
      </c>
      <c r="D178" s="128">
        <v>27547.48729828</v>
      </c>
      <c r="F178" s="128">
        <v>16550</v>
      </c>
      <c r="G178" s="128">
        <v>16475</v>
      </c>
      <c r="H178" s="149" t="s">
        <v>1108</v>
      </c>
    </row>
    <row r="180" spans="4:8" ht="12.75">
      <c r="D180" s="128">
        <v>27811.09784555435</v>
      </c>
      <c r="F180" s="128">
        <v>16500</v>
      </c>
      <c r="G180" s="128">
        <v>16400</v>
      </c>
      <c r="H180" s="149" t="s">
        <v>1109</v>
      </c>
    </row>
    <row r="182" spans="4:8" ht="12.75">
      <c r="D182" s="128">
        <v>27240.940170377493</v>
      </c>
      <c r="F182" s="128">
        <v>16325</v>
      </c>
      <c r="G182" s="128">
        <v>16450</v>
      </c>
      <c r="H182" s="149" t="s">
        <v>1110</v>
      </c>
    </row>
    <row r="184" spans="1:10" ht="12.75">
      <c r="A184" s="144" t="s">
        <v>1043</v>
      </c>
      <c r="C184" s="150" t="s">
        <v>1044</v>
      </c>
      <c r="D184" s="128">
        <v>27533.17510473728</v>
      </c>
      <c r="F184" s="128">
        <v>16458.333333333332</v>
      </c>
      <c r="G184" s="128">
        <v>16441.666666666668</v>
      </c>
      <c r="H184" s="128">
        <v>11084.087054422815</v>
      </c>
      <c r="I184" s="128">
        <v>-0.0001</v>
      </c>
      <c r="J184" s="128">
        <v>-0.0001</v>
      </c>
    </row>
    <row r="185" spans="1:8" ht="12.75">
      <c r="A185" s="127">
        <v>38394.85668981481</v>
      </c>
      <c r="C185" s="150" t="s">
        <v>1045</v>
      </c>
      <c r="D185" s="128">
        <v>285.3481606805126</v>
      </c>
      <c r="F185" s="128">
        <v>118.14539065631521</v>
      </c>
      <c r="G185" s="128">
        <v>38.188130791298676</v>
      </c>
      <c r="H185" s="128">
        <v>285.3481606805126</v>
      </c>
    </row>
    <row r="187" spans="3:8" ht="12.75">
      <c r="C187" s="150" t="s">
        <v>1046</v>
      </c>
      <c r="D187" s="128">
        <v>1.0363794208079415</v>
      </c>
      <c r="F187" s="128">
        <v>0.7178454115826747</v>
      </c>
      <c r="G187" s="128">
        <v>0.2322643535203163</v>
      </c>
      <c r="H187" s="128">
        <v>2.5743947993141387</v>
      </c>
    </row>
    <row r="188" spans="1:10" ht="12.75">
      <c r="A188" s="144" t="s">
        <v>1035</v>
      </c>
      <c r="C188" s="145" t="s">
        <v>1036</v>
      </c>
      <c r="D188" s="145" t="s">
        <v>1037</v>
      </c>
      <c r="F188" s="145" t="s">
        <v>1038</v>
      </c>
      <c r="G188" s="145" t="s">
        <v>1039</v>
      </c>
      <c r="H188" s="145" t="s">
        <v>1040</v>
      </c>
      <c r="I188" s="146" t="s">
        <v>1041</v>
      </c>
      <c r="J188" s="145" t="s">
        <v>1042</v>
      </c>
    </row>
    <row r="189" spans="1:8" ht="12.75">
      <c r="A189" s="147" t="s">
        <v>1204</v>
      </c>
      <c r="C189" s="148">
        <v>285.2129999999888</v>
      </c>
      <c r="D189" s="128">
        <v>10788.899688750505</v>
      </c>
      <c r="F189" s="128">
        <v>9675</v>
      </c>
      <c r="G189" s="128">
        <v>9825</v>
      </c>
      <c r="H189" s="149" t="s">
        <v>1111</v>
      </c>
    </row>
    <row r="191" spans="4:8" ht="12.75">
      <c r="D191" s="128">
        <v>10812.301968485117</v>
      </c>
      <c r="F191" s="128">
        <v>9675</v>
      </c>
      <c r="G191" s="128">
        <v>9825</v>
      </c>
      <c r="H191" s="149" t="s">
        <v>1112</v>
      </c>
    </row>
    <row r="193" spans="4:8" ht="12.75">
      <c r="D193" s="128">
        <v>10700</v>
      </c>
      <c r="F193" s="128">
        <v>9675</v>
      </c>
      <c r="G193" s="128">
        <v>9825</v>
      </c>
      <c r="H193" s="149" t="s">
        <v>1113</v>
      </c>
    </row>
    <row r="195" spans="1:10" ht="12.75">
      <c r="A195" s="144" t="s">
        <v>1043</v>
      </c>
      <c r="C195" s="150" t="s">
        <v>1044</v>
      </c>
      <c r="D195" s="128">
        <v>10767.06721907854</v>
      </c>
      <c r="F195" s="128">
        <v>9675</v>
      </c>
      <c r="G195" s="128">
        <v>9825</v>
      </c>
      <c r="H195" s="128">
        <v>1037.0758249305202</v>
      </c>
      <c r="I195" s="128">
        <v>-0.0001</v>
      </c>
      <c r="J195" s="128">
        <v>-0.0001</v>
      </c>
    </row>
    <row r="196" spans="1:8" ht="12.75">
      <c r="A196" s="127">
        <v>38394.85737268518</v>
      </c>
      <c r="C196" s="150" t="s">
        <v>1045</v>
      </c>
      <c r="D196" s="128">
        <v>59.248844549016084</v>
      </c>
      <c r="H196" s="128">
        <v>59.248844549016084</v>
      </c>
    </row>
    <row r="198" spans="3:8" ht="12.75">
      <c r="C198" s="150" t="s">
        <v>1046</v>
      </c>
      <c r="D198" s="128">
        <v>0.5502783937675341</v>
      </c>
      <c r="F198" s="128">
        <v>0</v>
      </c>
      <c r="G198" s="128">
        <v>0</v>
      </c>
      <c r="H198" s="128">
        <v>5.713067755000995</v>
      </c>
    </row>
    <row r="199" spans="1:10" ht="12.75">
      <c r="A199" s="144" t="s">
        <v>1035</v>
      </c>
      <c r="C199" s="145" t="s">
        <v>1036</v>
      </c>
      <c r="D199" s="145" t="s">
        <v>1037</v>
      </c>
      <c r="F199" s="145" t="s">
        <v>1038</v>
      </c>
      <c r="G199" s="145" t="s">
        <v>1039</v>
      </c>
      <c r="H199" s="145" t="s">
        <v>1040</v>
      </c>
      <c r="I199" s="146" t="s">
        <v>1041</v>
      </c>
      <c r="J199" s="145" t="s">
        <v>1042</v>
      </c>
    </row>
    <row r="200" spans="1:8" ht="12.75">
      <c r="A200" s="147" t="s">
        <v>1200</v>
      </c>
      <c r="C200" s="148">
        <v>288.1579999998212</v>
      </c>
      <c r="D200" s="128">
        <v>4382.763603501022</v>
      </c>
      <c r="F200" s="128">
        <v>3480</v>
      </c>
      <c r="G200" s="128">
        <v>3270</v>
      </c>
      <c r="H200" s="149" t="s">
        <v>1114</v>
      </c>
    </row>
    <row r="202" spans="4:8" ht="12.75">
      <c r="D202" s="128">
        <v>4394.541531853378</v>
      </c>
      <c r="F202" s="128">
        <v>3480</v>
      </c>
      <c r="G202" s="128">
        <v>3270</v>
      </c>
      <c r="H202" s="149" t="s">
        <v>1115</v>
      </c>
    </row>
    <row r="204" spans="4:8" ht="12.75">
      <c r="D204" s="128">
        <v>4368.508075103164</v>
      </c>
      <c r="F204" s="128">
        <v>3480</v>
      </c>
      <c r="G204" s="128">
        <v>3270</v>
      </c>
      <c r="H204" s="149" t="s">
        <v>1116</v>
      </c>
    </row>
    <row r="206" spans="1:10" ht="12.75">
      <c r="A206" s="144" t="s">
        <v>1043</v>
      </c>
      <c r="C206" s="150" t="s">
        <v>1044</v>
      </c>
      <c r="D206" s="128">
        <v>4381.937736819188</v>
      </c>
      <c r="F206" s="128">
        <v>3480</v>
      </c>
      <c r="G206" s="128">
        <v>3270</v>
      </c>
      <c r="H206" s="128">
        <v>1008.5638430138781</v>
      </c>
      <c r="I206" s="128">
        <v>-0.0001</v>
      </c>
      <c r="J206" s="128">
        <v>-0.0001</v>
      </c>
    </row>
    <row r="207" spans="1:8" ht="12.75">
      <c r="A207" s="127">
        <v>38394.85780092593</v>
      </c>
      <c r="C207" s="150" t="s">
        <v>1045</v>
      </c>
      <c r="D207" s="128">
        <v>13.036362967523983</v>
      </c>
      <c r="H207" s="128">
        <v>13.036362967523983</v>
      </c>
    </row>
    <row r="209" spans="3:8" ht="12.75">
      <c r="C209" s="150" t="s">
        <v>1046</v>
      </c>
      <c r="D209" s="128">
        <v>0.29750224102880496</v>
      </c>
      <c r="F209" s="128">
        <v>0</v>
      </c>
      <c r="G209" s="128">
        <v>0</v>
      </c>
      <c r="H209" s="128">
        <v>1.2925669562541118</v>
      </c>
    </row>
    <row r="210" spans="1:10" ht="12.75">
      <c r="A210" s="144" t="s">
        <v>1035</v>
      </c>
      <c r="C210" s="145" t="s">
        <v>1036</v>
      </c>
      <c r="D210" s="145" t="s">
        <v>1037</v>
      </c>
      <c r="F210" s="145" t="s">
        <v>1038</v>
      </c>
      <c r="G210" s="145" t="s">
        <v>1039</v>
      </c>
      <c r="H210" s="145" t="s">
        <v>1040</v>
      </c>
      <c r="I210" s="146" t="s">
        <v>1041</v>
      </c>
      <c r="J210" s="145" t="s">
        <v>1042</v>
      </c>
    </row>
    <row r="211" spans="1:8" ht="12.75">
      <c r="A211" s="147" t="s">
        <v>1201</v>
      </c>
      <c r="C211" s="148">
        <v>334.94100000010803</v>
      </c>
      <c r="D211" s="128">
        <v>30992.49857890606</v>
      </c>
      <c r="F211" s="128">
        <v>29400</v>
      </c>
      <c r="G211" s="128">
        <v>29600</v>
      </c>
      <c r="H211" s="149" t="s">
        <v>1117</v>
      </c>
    </row>
    <row r="213" spans="4:8" ht="12.75">
      <c r="D213" s="128">
        <v>31030.399101555347</v>
      </c>
      <c r="F213" s="128">
        <v>29800</v>
      </c>
      <c r="G213" s="128">
        <v>29600</v>
      </c>
      <c r="H213" s="149" t="s">
        <v>1118</v>
      </c>
    </row>
    <row r="215" spans="4:8" ht="12.75">
      <c r="D215" s="128">
        <v>30794.796331107616</v>
      </c>
      <c r="F215" s="128">
        <v>29500</v>
      </c>
      <c r="G215" s="128">
        <v>29400</v>
      </c>
      <c r="H215" s="149" t="s">
        <v>1119</v>
      </c>
    </row>
    <row r="217" spans="1:10" ht="12.75">
      <c r="A217" s="144" t="s">
        <v>1043</v>
      </c>
      <c r="C217" s="150" t="s">
        <v>1044</v>
      </c>
      <c r="D217" s="128">
        <v>30939.231337189674</v>
      </c>
      <c r="F217" s="128">
        <v>29566.666666666664</v>
      </c>
      <c r="G217" s="128">
        <v>29533.333333333336</v>
      </c>
      <c r="H217" s="128">
        <v>1395.5376434959805</v>
      </c>
      <c r="I217" s="128">
        <v>-0.0001</v>
      </c>
      <c r="J217" s="128">
        <v>-0.0001</v>
      </c>
    </row>
    <row r="218" spans="1:8" ht="12.75">
      <c r="A218" s="127">
        <v>38394.85827546296</v>
      </c>
      <c r="C218" s="150" t="s">
        <v>1045</v>
      </c>
      <c r="D218" s="128">
        <v>126.51172135601601</v>
      </c>
      <c r="F218" s="128">
        <v>208.16659994661327</v>
      </c>
      <c r="G218" s="128">
        <v>115.47005383792514</v>
      </c>
      <c r="H218" s="128">
        <v>126.51172135601601</v>
      </c>
    </row>
    <row r="220" spans="3:8" ht="12.75">
      <c r="C220" s="150" t="s">
        <v>1046</v>
      </c>
      <c r="D220" s="128">
        <v>0.40890389285122913</v>
      </c>
      <c r="F220" s="128">
        <v>0.7040583989175198</v>
      </c>
      <c r="G220" s="128">
        <v>0.3909821236047126</v>
      </c>
      <c r="H220" s="128">
        <v>9.065446707628018</v>
      </c>
    </row>
    <row r="221" spans="1:10" ht="12.75">
      <c r="A221" s="144" t="s">
        <v>1035</v>
      </c>
      <c r="C221" s="145" t="s">
        <v>1036</v>
      </c>
      <c r="D221" s="145" t="s">
        <v>1037</v>
      </c>
      <c r="F221" s="145" t="s">
        <v>1038</v>
      </c>
      <c r="G221" s="145" t="s">
        <v>1039</v>
      </c>
      <c r="H221" s="145" t="s">
        <v>1040</v>
      </c>
      <c r="I221" s="146" t="s">
        <v>1041</v>
      </c>
      <c r="J221" s="145" t="s">
        <v>1042</v>
      </c>
    </row>
    <row r="222" spans="1:8" ht="12.75">
      <c r="A222" s="147" t="s">
        <v>1205</v>
      </c>
      <c r="C222" s="148">
        <v>393.36599999992177</v>
      </c>
      <c r="D222" s="128">
        <v>22826.01845523715</v>
      </c>
      <c r="F222" s="128">
        <v>7800</v>
      </c>
      <c r="G222" s="128">
        <v>7800</v>
      </c>
      <c r="H222" s="149" t="s">
        <v>1120</v>
      </c>
    </row>
    <row r="224" spans="4:8" ht="12.75">
      <c r="D224" s="128">
        <v>22675.972777307034</v>
      </c>
      <c r="F224" s="128">
        <v>7800</v>
      </c>
      <c r="G224" s="128">
        <v>7800</v>
      </c>
      <c r="H224" s="149" t="s">
        <v>1121</v>
      </c>
    </row>
    <row r="226" spans="4:8" ht="12.75">
      <c r="D226" s="128">
        <v>22902.56823644042</v>
      </c>
      <c r="F226" s="128">
        <v>7800</v>
      </c>
      <c r="G226" s="128">
        <v>7900</v>
      </c>
      <c r="H226" s="149" t="s">
        <v>1122</v>
      </c>
    </row>
    <row r="228" spans="1:10" ht="12.75">
      <c r="A228" s="144" t="s">
        <v>1043</v>
      </c>
      <c r="C228" s="150" t="s">
        <v>1044</v>
      </c>
      <c r="D228" s="128">
        <v>22801.519822994866</v>
      </c>
      <c r="F228" s="128">
        <v>7800</v>
      </c>
      <c r="G228" s="128">
        <v>7833.333333333334</v>
      </c>
      <c r="H228" s="128">
        <v>14984.853156328201</v>
      </c>
      <c r="I228" s="128">
        <v>-0.0001</v>
      </c>
      <c r="J228" s="128">
        <v>-0.0001</v>
      </c>
    </row>
    <row r="229" spans="1:8" ht="12.75">
      <c r="A229" s="127">
        <v>38394.85875</v>
      </c>
      <c r="C229" s="150" t="s">
        <v>1045</v>
      </c>
      <c r="D229" s="128">
        <v>115.2671365187427</v>
      </c>
      <c r="G229" s="128">
        <v>57.73502691896257</v>
      </c>
      <c r="H229" s="128">
        <v>115.2671365187427</v>
      </c>
    </row>
    <row r="231" spans="3:8" ht="12.75">
      <c r="C231" s="150" t="s">
        <v>1046</v>
      </c>
      <c r="D231" s="128">
        <v>0.5055239186402748</v>
      </c>
      <c r="F231" s="128">
        <v>0</v>
      </c>
      <c r="G231" s="128">
        <v>0.73704289683782</v>
      </c>
      <c r="H231" s="128">
        <v>0.7692243315048078</v>
      </c>
    </row>
    <row r="232" spans="1:10" ht="12.75">
      <c r="A232" s="144" t="s">
        <v>1035</v>
      </c>
      <c r="C232" s="145" t="s">
        <v>1036</v>
      </c>
      <c r="D232" s="145" t="s">
        <v>1037</v>
      </c>
      <c r="F232" s="145" t="s">
        <v>1038</v>
      </c>
      <c r="G232" s="145" t="s">
        <v>1039</v>
      </c>
      <c r="H232" s="145" t="s">
        <v>1040</v>
      </c>
      <c r="I232" s="146" t="s">
        <v>1041</v>
      </c>
      <c r="J232" s="145" t="s">
        <v>1042</v>
      </c>
    </row>
    <row r="233" spans="1:8" ht="12.75">
      <c r="A233" s="147" t="s">
        <v>1199</v>
      </c>
      <c r="C233" s="148">
        <v>396.15199999976903</v>
      </c>
      <c r="D233" s="128">
        <v>84854.26343345642</v>
      </c>
      <c r="F233" s="128">
        <v>78200</v>
      </c>
      <c r="G233" s="128">
        <v>79200</v>
      </c>
      <c r="H233" s="149" t="s">
        <v>1123</v>
      </c>
    </row>
    <row r="235" spans="4:8" ht="12.75">
      <c r="D235" s="128">
        <v>84837.34592545033</v>
      </c>
      <c r="F235" s="128">
        <v>79400</v>
      </c>
      <c r="G235" s="128">
        <v>78700</v>
      </c>
      <c r="H235" s="149" t="s">
        <v>1124</v>
      </c>
    </row>
    <row r="237" spans="4:8" ht="12.75">
      <c r="D237" s="128">
        <v>84831.9934823513</v>
      </c>
      <c r="F237" s="128">
        <v>78600</v>
      </c>
      <c r="G237" s="128">
        <v>79100</v>
      </c>
      <c r="H237" s="149" t="s">
        <v>1125</v>
      </c>
    </row>
    <row r="239" spans="1:10" ht="12.75">
      <c r="A239" s="144" t="s">
        <v>1043</v>
      </c>
      <c r="C239" s="150" t="s">
        <v>1044</v>
      </c>
      <c r="D239" s="128">
        <v>84841.200947086</v>
      </c>
      <c r="F239" s="128">
        <v>78733.33333333333</v>
      </c>
      <c r="G239" s="128">
        <v>79000</v>
      </c>
      <c r="H239" s="128">
        <v>5975.961153189861</v>
      </c>
      <c r="I239" s="128">
        <v>-0.0001</v>
      </c>
      <c r="J239" s="128">
        <v>-0.0001</v>
      </c>
    </row>
    <row r="240" spans="1:8" ht="12.75">
      <c r="A240" s="127">
        <v>38394.85921296296</v>
      </c>
      <c r="C240" s="150" t="s">
        <v>1045</v>
      </c>
      <c r="D240" s="128">
        <v>11.624696806642062</v>
      </c>
      <c r="F240" s="128">
        <v>611.0100926607788</v>
      </c>
      <c r="G240" s="128">
        <v>264.575131106459</v>
      </c>
      <c r="H240" s="128">
        <v>11.624696806642062</v>
      </c>
    </row>
    <row r="242" spans="3:8" ht="12.75">
      <c r="C242" s="150" t="s">
        <v>1046</v>
      </c>
      <c r="D242" s="128">
        <v>0.013701711758998068</v>
      </c>
      <c r="F242" s="128">
        <v>0.7760500753523865</v>
      </c>
      <c r="G242" s="128">
        <v>0.3349052292486823</v>
      </c>
      <c r="H242" s="128">
        <v>0.19452430343254498</v>
      </c>
    </row>
    <row r="243" spans="1:10" ht="12.75">
      <c r="A243" s="144" t="s">
        <v>1035</v>
      </c>
      <c r="C243" s="145" t="s">
        <v>1036</v>
      </c>
      <c r="D243" s="145" t="s">
        <v>1037</v>
      </c>
      <c r="F243" s="145" t="s">
        <v>1038</v>
      </c>
      <c r="G243" s="145" t="s">
        <v>1039</v>
      </c>
      <c r="H243" s="145" t="s">
        <v>1040</v>
      </c>
      <c r="I243" s="146" t="s">
        <v>1041</v>
      </c>
      <c r="J243" s="145" t="s">
        <v>1042</v>
      </c>
    </row>
    <row r="244" spans="1:8" ht="12.75">
      <c r="A244" s="147" t="s">
        <v>1206</v>
      </c>
      <c r="C244" s="148">
        <v>589.5920000001788</v>
      </c>
      <c r="D244" s="128">
        <v>11676.937792286277</v>
      </c>
      <c r="F244" s="128">
        <v>2040</v>
      </c>
      <c r="G244" s="128">
        <v>2100</v>
      </c>
      <c r="H244" s="149" t="s">
        <v>1126</v>
      </c>
    </row>
    <row r="246" spans="4:8" ht="12.75">
      <c r="D246" s="128">
        <v>11479.608501851559</v>
      </c>
      <c r="F246" s="128">
        <v>2060</v>
      </c>
      <c r="G246" s="128">
        <v>2130</v>
      </c>
      <c r="H246" s="149" t="s">
        <v>1127</v>
      </c>
    </row>
    <row r="248" spans="4:8" ht="12.75">
      <c r="D248" s="128">
        <v>11128.107444420457</v>
      </c>
      <c r="F248" s="128">
        <v>2060</v>
      </c>
      <c r="G248" s="128">
        <v>2090</v>
      </c>
      <c r="H248" s="149" t="s">
        <v>900</v>
      </c>
    </row>
    <row r="250" spans="1:10" ht="12.75">
      <c r="A250" s="144" t="s">
        <v>1043</v>
      </c>
      <c r="C250" s="150" t="s">
        <v>1044</v>
      </c>
      <c r="D250" s="128">
        <v>11428.217912852764</v>
      </c>
      <c r="F250" s="128">
        <v>2053.3333333333335</v>
      </c>
      <c r="G250" s="128">
        <v>2106.6666666666665</v>
      </c>
      <c r="H250" s="128">
        <v>9342.88457951943</v>
      </c>
      <c r="I250" s="128">
        <v>-0.0001</v>
      </c>
      <c r="J250" s="128">
        <v>-0.0001</v>
      </c>
    </row>
    <row r="251" spans="1:8" ht="12.75">
      <c r="A251" s="127">
        <v>38394.85971064815</v>
      </c>
      <c r="C251" s="150" t="s">
        <v>1045</v>
      </c>
      <c r="D251" s="128">
        <v>278.00077727023904</v>
      </c>
      <c r="F251" s="128">
        <v>11.547005383792516</v>
      </c>
      <c r="G251" s="128">
        <v>20.816659994661325</v>
      </c>
      <c r="H251" s="128">
        <v>278.00077727023904</v>
      </c>
    </row>
    <row r="253" spans="3:8" ht="12.75">
      <c r="C253" s="150" t="s">
        <v>1046</v>
      </c>
      <c r="D253" s="128">
        <v>2.4325820472637734</v>
      </c>
      <c r="F253" s="128">
        <v>0.5623541583015836</v>
      </c>
      <c r="G253" s="128">
        <v>0.9881325946832911</v>
      </c>
      <c r="H253" s="128">
        <v>2.975534749510291</v>
      </c>
    </row>
    <row r="254" spans="1:10" ht="12.75">
      <c r="A254" s="144" t="s">
        <v>1035</v>
      </c>
      <c r="C254" s="145" t="s">
        <v>1036</v>
      </c>
      <c r="D254" s="145" t="s">
        <v>1037</v>
      </c>
      <c r="F254" s="145" t="s">
        <v>1038</v>
      </c>
      <c r="G254" s="145" t="s">
        <v>1039</v>
      </c>
      <c r="H254" s="145" t="s">
        <v>1040</v>
      </c>
      <c r="I254" s="146" t="s">
        <v>1041</v>
      </c>
      <c r="J254" s="145" t="s">
        <v>1042</v>
      </c>
    </row>
    <row r="255" spans="1:8" ht="12.75">
      <c r="A255" s="147" t="s">
        <v>1207</v>
      </c>
      <c r="C255" s="148">
        <v>766.4900000002235</v>
      </c>
      <c r="D255" s="128">
        <v>1803.5</v>
      </c>
      <c r="F255" s="128">
        <v>1707.9999999981374</v>
      </c>
      <c r="G255" s="128">
        <v>1776.9999999981374</v>
      </c>
      <c r="H255" s="149" t="s">
        <v>901</v>
      </c>
    </row>
    <row r="257" spans="4:8" ht="12.75">
      <c r="D257" s="128">
        <v>1791.5</v>
      </c>
      <c r="F257" s="128">
        <v>1667.0000000018626</v>
      </c>
      <c r="G257" s="128">
        <v>1669</v>
      </c>
      <c r="H257" s="149" t="s">
        <v>902</v>
      </c>
    </row>
    <row r="259" spans="4:8" ht="12.75">
      <c r="D259" s="128">
        <v>1722.5</v>
      </c>
      <c r="F259" s="128">
        <v>1645.0000000018626</v>
      </c>
      <c r="G259" s="128">
        <v>1768</v>
      </c>
      <c r="H259" s="149" t="s">
        <v>903</v>
      </c>
    </row>
    <row r="261" spans="1:10" ht="12.75">
      <c r="A261" s="144" t="s">
        <v>1043</v>
      </c>
      <c r="C261" s="150" t="s">
        <v>1044</v>
      </c>
      <c r="D261" s="128">
        <v>1772.5</v>
      </c>
      <c r="F261" s="128">
        <v>1673.3333333339542</v>
      </c>
      <c r="G261" s="128">
        <v>1737.9999999993793</v>
      </c>
      <c r="H261" s="128">
        <v>65.57154471547138</v>
      </c>
      <c r="I261" s="128">
        <v>-0.0001</v>
      </c>
      <c r="J261" s="128">
        <v>-0.0001</v>
      </c>
    </row>
    <row r="262" spans="1:8" ht="12.75">
      <c r="A262" s="127">
        <v>38394.86020833333</v>
      </c>
      <c r="C262" s="150" t="s">
        <v>1045</v>
      </c>
      <c r="D262" s="128">
        <v>43.71498598878878</v>
      </c>
      <c r="F262" s="128">
        <v>31.973947726294178</v>
      </c>
      <c r="G262" s="128">
        <v>59.92495306571111</v>
      </c>
      <c r="H262" s="128">
        <v>43.71498598878878</v>
      </c>
    </row>
    <row r="264" spans="3:8" ht="12.75">
      <c r="C264" s="150" t="s">
        <v>1046</v>
      </c>
      <c r="D264" s="128">
        <v>2.4662897595931614</v>
      </c>
      <c r="F264" s="128">
        <v>1.9107936888216517</v>
      </c>
      <c r="G264" s="128">
        <v>3.4479259531491677</v>
      </c>
      <c r="H264" s="128">
        <v>66.66761653774854</v>
      </c>
    </row>
    <row r="265" spans="1:16" ht="12.75">
      <c r="A265" s="138" t="s">
        <v>1153</v>
      </c>
      <c r="B265" s="133" t="s">
        <v>1034</v>
      </c>
      <c r="D265" s="138" t="s">
        <v>1154</v>
      </c>
      <c r="E265" s="133" t="s">
        <v>1155</v>
      </c>
      <c r="F265" s="134" t="s">
        <v>1048</v>
      </c>
      <c r="G265" s="139" t="s">
        <v>1157</v>
      </c>
      <c r="H265" s="140">
        <v>1</v>
      </c>
      <c r="I265" s="141" t="s">
        <v>1158</v>
      </c>
      <c r="J265" s="140">
        <v>3</v>
      </c>
      <c r="K265" s="139" t="s">
        <v>1159</v>
      </c>
      <c r="L265" s="142">
        <v>1</v>
      </c>
      <c r="M265" s="139" t="s">
        <v>1160</v>
      </c>
      <c r="N265" s="143">
        <v>1</v>
      </c>
      <c r="O265" s="139" t="s">
        <v>1161</v>
      </c>
      <c r="P265" s="143">
        <v>1</v>
      </c>
    </row>
    <row r="267" spans="1:10" ht="12.75">
      <c r="A267" s="144" t="s">
        <v>1035</v>
      </c>
      <c r="C267" s="145" t="s">
        <v>1036</v>
      </c>
      <c r="D267" s="145" t="s">
        <v>1037</v>
      </c>
      <c r="F267" s="145" t="s">
        <v>1038</v>
      </c>
      <c r="G267" s="145" t="s">
        <v>1039</v>
      </c>
      <c r="H267" s="145" t="s">
        <v>1040</v>
      </c>
      <c r="I267" s="146" t="s">
        <v>1041</v>
      </c>
      <c r="J267" s="145" t="s">
        <v>1042</v>
      </c>
    </row>
    <row r="268" spans="1:8" ht="12.75">
      <c r="A268" s="147" t="s">
        <v>1184</v>
      </c>
      <c r="C268" s="148">
        <v>178.2290000000503</v>
      </c>
      <c r="D268" s="128">
        <v>378.73309109639376</v>
      </c>
      <c r="F268" s="128">
        <v>296</v>
      </c>
      <c r="G268" s="128">
        <v>314</v>
      </c>
      <c r="H268" s="149" t="s">
        <v>904</v>
      </c>
    </row>
    <row r="270" spans="4:8" ht="12.75">
      <c r="D270" s="128">
        <v>342.5</v>
      </c>
      <c r="F270" s="128">
        <v>317</v>
      </c>
      <c r="G270" s="128">
        <v>325</v>
      </c>
      <c r="H270" s="149" t="s">
        <v>905</v>
      </c>
    </row>
    <row r="272" spans="4:8" ht="12.75">
      <c r="D272" s="128">
        <v>347.812287193723</v>
      </c>
      <c r="F272" s="128">
        <v>313</v>
      </c>
      <c r="G272" s="128">
        <v>343</v>
      </c>
      <c r="H272" s="149" t="s">
        <v>906</v>
      </c>
    </row>
    <row r="274" spans="1:8" ht="12.75">
      <c r="A274" s="144" t="s">
        <v>1043</v>
      </c>
      <c r="C274" s="150" t="s">
        <v>1044</v>
      </c>
      <c r="D274" s="128">
        <v>356.34845943003893</v>
      </c>
      <c r="F274" s="128">
        <v>308.6666666666667</v>
      </c>
      <c r="G274" s="128">
        <v>327.3333333333333</v>
      </c>
      <c r="H274" s="128">
        <v>35.86304664295016</v>
      </c>
    </row>
    <row r="275" spans="1:8" ht="12.75">
      <c r="A275" s="127">
        <v>38394.862488425926</v>
      </c>
      <c r="C275" s="150" t="s">
        <v>1045</v>
      </c>
      <c r="D275" s="128">
        <v>19.566780520461997</v>
      </c>
      <c r="F275" s="128">
        <v>11.150485789118486</v>
      </c>
      <c r="G275" s="128">
        <v>14.6401275039985</v>
      </c>
      <c r="H275" s="128">
        <v>19.566780520461997</v>
      </c>
    </row>
    <row r="277" spans="3:8" ht="12.75">
      <c r="C277" s="150" t="s">
        <v>1046</v>
      </c>
      <c r="D277" s="128">
        <v>5.490912056069516</v>
      </c>
      <c r="F277" s="128">
        <v>3.612468398202532</v>
      </c>
      <c r="G277" s="128">
        <v>4.472544043991395</v>
      </c>
      <c r="H277" s="128">
        <v>54.55972749685049</v>
      </c>
    </row>
    <row r="278" spans="1:10" ht="12.75">
      <c r="A278" s="144" t="s">
        <v>1035</v>
      </c>
      <c r="C278" s="145" t="s">
        <v>1036</v>
      </c>
      <c r="D278" s="145" t="s">
        <v>1037</v>
      </c>
      <c r="F278" s="145" t="s">
        <v>1038</v>
      </c>
      <c r="G278" s="145" t="s">
        <v>1039</v>
      </c>
      <c r="H278" s="145" t="s">
        <v>1040</v>
      </c>
      <c r="I278" s="146" t="s">
        <v>1041</v>
      </c>
      <c r="J278" s="145" t="s">
        <v>1042</v>
      </c>
    </row>
    <row r="279" spans="1:8" ht="12.75">
      <c r="A279" s="147" t="s">
        <v>1200</v>
      </c>
      <c r="C279" s="148">
        <v>251.61100000003353</v>
      </c>
      <c r="D279" s="128">
        <v>4811590.005584717</v>
      </c>
      <c r="F279" s="128">
        <v>31100</v>
      </c>
      <c r="G279" s="128">
        <v>28700</v>
      </c>
      <c r="H279" s="149" t="s">
        <v>907</v>
      </c>
    </row>
    <row r="281" spans="4:8" ht="12.75">
      <c r="D281" s="128">
        <v>4803203.976089478</v>
      </c>
      <c r="F281" s="128">
        <v>31000</v>
      </c>
      <c r="G281" s="128">
        <v>28700</v>
      </c>
      <c r="H281" s="149" t="s">
        <v>908</v>
      </c>
    </row>
    <row r="283" spans="4:8" ht="12.75">
      <c r="D283" s="128">
        <v>4843941.219711304</v>
      </c>
      <c r="F283" s="128">
        <v>31800</v>
      </c>
      <c r="G283" s="128">
        <v>29400</v>
      </c>
      <c r="H283" s="149" t="s">
        <v>909</v>
      </c>
    </row>
    <row r="285" spans="1:10" ht="12.75">
      <c r="A285" s="144" t="s">
        <v>1043</v>
      </c>
      <c r="C285" s="150" t="s">
        <v>1044</v>
      </c>
      <c r="D285" s="128">
        <v>4819578.400461833</v>
      </c>
      <c r="F285" s="128">
        <v>31300</v>
      </c>
      <c r="G285" s="128">
        <v>28933.333333333336</v>
      </c>
      <c r="H285" s="128">
        <v>4789473.398636349</v>
      </c>
      <c r="I285" s="128">
        <v>-0.0001</v>
      </c>
      <c r="J285" s="128">
        <v>-0.0001</v>
      </c>
    </row>
    <row r="286" spans="1:8" ht="12.75">
      <c r="A286" s="127">
        <v>38394.86300925926</v>
      </c>
      <c r="C286" s="150" t="s">
        <v>1045</v>
      </c>
      <c r="D286" s="128">
        <v>21511.429380835354</v>
      </c>
      <c r="F286" s="128">
        <v>435.88989435406734</v>
      </c>
      <c r="G286" s="128">
        <v>404.14518843273805</v>
      </c>
      <c r="H286" s="128">
        <v>21511.429380835354</v>
      </c>
    </row>
    <row r="288" spans="3:8" ht="12.75">
      <c r="C288" s="150" t="s">
        <v>1046</v>
      </c>
      <c r="D288" s="128">
        <v>0.4463342556845643</v>
      </c>
      <c r="F288" s="128">
        <v>1.3926194707797683</v>
      </c>
      <c r="G288" s="128">
        <v>1.3968151673942557</v>
      </c>
      <c r="H288" s="128">
        <v>0.44913976110526166</v>
      </c>
    </row>
    <row r="289" spans="1:10" ht="12.75">
      <c r="A289" s="144" t="s">
        <v>1035</v>
      </c>
      <c r="C289" s="145" t="s">
        <v>1036</v>
      </c>
      <c r="D289" s="145" t="s">
        <v>1037</v>
      </c>
      <c r="F289" s="145" t="s">
        <v>1038</v>
      </c>
      <c r="G289" s="145" t="s">
        <v>1039</v>
      </c>
      <c r="H289" s="145" t="s">
        <v>1040</v>
      </c>
      <c r="I289" s="146" t="s">
        <v>1041</v>
      </c>
      <c r="J289" s="145" t="s">
        <v>1042</v>
      </c>
    </row>
    <row r="290" spans="1:8" ht="12.75">
      <c r="A290" s="147" t="s">
        <v>1203</v>
      </c>
      <c r="C290" s="148">
        <v>257.6099999998696</v>
      </c>
      <c r="D290" s="128">
        <v>472190.3704919815</v>
      </c>
      <c r="F290" s="128">
        <v>13742.5</v>
      </c>
      <c r="G290" s="128">
        <v>11527.5</v>
      </c>
      <c r="H290" s="149" t="s">
        <v>910</v>
      </c>
    </row>
    <row r="292" spans="4:8" ht="12.75">
      <c r="D292" s="128">
        <v>470508.5283083916</v>
      </c>
      <c r="F292" s="128">
        <v>13162.5</v>
      </c>
      <c r="G292" s="128">
        <v>11747.5</v>
      </c>
      <c r="H292" s="149" t="s">
        <v>911</v>
      </c>
    </row>
    <row r="294" spans="4:8" ht="12.75">
      <c r="D294" s="128">
        <v>458880.31539678574</v>
      </c>
      <c r="F294" s="128">
        <v>13137.5</v>
      </c>
      <c r="G294" s="128">
        <v>11590</v>
      </c>
      <c r="H294" s="149" t="s">
        <v>912</v>
      </c>
    </row>
    <row r="296" spans="1:10" ht="12.75">
      <c r="A296" s="144" t="s">
        <v>1043</v>
      </c>
      <c r="C296" s="150" t="s">
        <v>1044</v>
      </c>
      <c r="D296" s="128">
        <v>467193.071399053</v>
      </c>
      <c r="F296" s="128">
        <v>13347.5</v>
      </c>
      <c r="G296" s="128">
        <v>11621.666666666668</v>
      </c>
      <c r="H296" s="128">
        <v>454708.4880657196</v>
      </c>
      <c r="I296" s="128">
        <v>-0.0001</v>
      </c>
      <c r="J296" s="128">
        <v>-0.0001</v>
      </c>
    </row>
    <row r="297" spans="1:8" ht="12.75">
      <c r="A297" s="127">
        <v>38394.863645833335</v>
      </c>
      <c r="C297" s="150" t="s">
        <v>1045</v>
      </c>
      <c r="D297" s="128">
        <v>7248.0054185617155</v>
      </c>
      <c r="F297" s="128">
        <v>342.30834053525484</v>
      </c>
      <c r="G297" s="128">
        <v>113.36702930452633</v>
      </c>
      <c r="H297" s="128">
        <v>7248.0054185617155</v>
      </c>
    </row>
    <row r="299" spans="3:8" ht="12.75">
      <c r="C299" s="150" t="s">
        <v>1046</v>
      </c>
      <c r="D299" s="128">
        <v>1.551394030064892</v>
      </c>
      <c r="F299" s="128">
        <v>2.5645876796048324</v>
      </c>
      <c r="G299" s="128">
        <v>0.9754799595972438</v>
      </c>
      <c r="H299" s="128">
        <v>1.593989469911578</v>
      </c>
    </row>
    <row r="300" spans="1:10" ht="12.75">
      <c r="A300" s="144" t="s">
        <v>1035</v>
      </c>
      <c r="C300" s="145" t="s">
        <v>1036</v>
      </c>
      <c r="D300" s="145" t="s">
        <v>1037</v>
      </c>
      <c r="F300" s="145" t="s">
        <v>1038</v>
      </c>
      <c r="G300" s="145" t="s">
        <v>1039</v>
      </c>
      <c r="H300" s="145" t="s">
        <v>1040</v>
      </c>
      <c r="I300" s="146" t="s">
        <v>1041</v>
      </c>
      <c r="J300" s="145" t="s">
        <v>1042</v>
      </c>
    </row>
    <row r="301" spans="1:8" ht="12.75">
      <c r="A301" s="147" t="s">
        <v>1202</v>
      </c>
      <c r="C301" s="148">
        <v>259.9399999999441</v>
      </c>
      <c r="D301" s="128">
        <v>4631237.255264282</v>
      </c>
      <c r="F301" s="128">
        <v>27525</v>
      </c>
      <c r="G301" s="128">
        <v>28675</v>
      </c>
      <c r="H301" s="149" t="s">
        <v>913</v>
      </c>
    </row>
    <row r="303" spans="4:8" ht="12.75">
      <c r="D303" s="128">
        <v>4686872.958900452</v>
      </c>
      <c r="F303" s="128">
        <v>28100</v>
      </c>
      <c r="G303" s="128">
        <v>29300</v>
      </c>
      <c r="H303" s="149" t="s">
        <v>914</v>
      </c>
    </row>
    <row r="305" spans="4:8" ht="12.75">
      <c r="D305" s="128">
        <v>4702825.45149231</v>
      </c>
      <c r="F305" s="128">
        <v>28175</v>
      </c>
      <c r="G305" s="128">
        <v>28575</v>
      </c>
      <c r="H305" s="149" t="s">
        <v>915</v>
      </c>
    </row>
    <row r="307" spans="1:10" ht="12.75">
      <c r="A307" s="144" t="s">
        <v>1043</v>
      </c>
      <c r="C307" s="150" t="s">
        <v>1044</v>
      </c>
      <c r="D307" s="128">
        <v>4673645.221885681</v>
      </c>
      <c r="F307" s="128">
        <v>27933.333333333336</v>
      </c>
      <c r="G307" s="128">
        <v>28850</v>
      </c>
      <c r="H307" s="128">
        <v>4645203.3979863105</v>
      </c>
      <c r="I307" s="128">
        <v>-0.0001</v>
      </c>
      <c r="J307" s="128">
        <v>-0.0001</v>
      </c>
    </row>
    <row r="308" spans="1:8" ht="12.75">
      <c r="A308" s="127">
        <v>38394.864328703705</v>
      </c>
      <c r="C308" s="150" t="s">
        <v>1045</v>
      </c>
      <c r="D308" s="128">
        <v>37582.53889374692</v>
      </c>
      <c r="F308" s="128">
        <v>355.60980488919785</v>
      </c>
      <c r="G308" s="128">
        <v>392.9058411375427</v>
      </c>
      <c r="H308" s="128">
        <v>37582.53889374692</v>
      </c>
    </row>
    <row r="310" spans="3:8" ht="12.75">
      <c r="C310" s="150" t="s">
        <v>1046</v>
      </c>
      <c r="D310" s="128">
        <v>0.8041376080014787</v>
      </c>
      <c r="F310" s="128">
        <v>1.273066127288298</v>
      </c>
      <c r="G310" s="128">
        <v>1.361891997010547</v>
      </c>
      <c r="H310" s="128">
        <v>0.8090612116153817</v>
      </c>
    </row>
    <row r="311" spans="1:10" ht="12.75">
      <c r="A311" s="144" t="s">
        <v>1035</v>
      </c>
      <c r="C311" s="145" t="s">
        <v>1036</v>
      </c>
      <c r="D311" s="145" t="s">
        <v>1037</v>
      </c>
      <c r="F311" s="145" t="s">
        <v>1038</v>
      </c>
      <c r="G311" s="145" t="s">
        <v>1039</v>
      </c>
      <c r="H311" s="145" t="s">
        <v>1040</v>
      </c>
      <c r="I311" s="146" t="s">
        <v>1041</v>
      </c>
      <c r="J311" s="145" t="s">
        <v>1042</v>
      </c>
    </row>
    <row r="312" spans="1:8" ht="12.75">
      <c r="A312" s="147" t="s">
        <v>1204</v>
      </c>
      <c r="C312" s="148">
        <v>285.2129999999888</v>
      </c>
      <c r="D312" s="128">
        <v>1151498.5009040833</v>
      </c>
      <c r="F312" s="128">
        <v>52550</v>
      </c>
      <c r="G312" s="128">
        <v>12725</v>
      </c>
      <c r="H312" s="149" t="s">
        <v>916</v>
      </c>
    </row>
    <row r="314" spans="4:8" ht="12.75">
      <c r="D314" s="128">
        <v>1155932.296804428</v>
      </c>
      <c r="F314" s="128">
        <v>60650</v>
      </c>
      <c r="G314" s="128">
        <v>12675</v>
      </c>
      <c r="H314" s="149" t="s">
        <v>917</v>
      </c>
    </row>
    <row r="316" spans="4:8" ht="12.75">
      <c r="D316" s="128">
        <v>1130505.041753769</v>
      </c>
      <c r="F316" s="128">
        <v>59075</v>
      </c>
      <c r="G316" s="128">
        <v>12550</v>
      </c>
      <c r="H316" s="149" t="s">
        <v>918</v>
      </c>
    </row>
    <row r="318" spans="1:10" ht="12.75">
      <c r="A318" s="144" t="s">
        <v>1043</v>
      </c>
      <c r="C318" s="150" t="s">
        <v>1044</v>
      </c>
      <c r="D318" s="128">
        <v>1145978.6131540935</v>
      </c>
      <c r="F318" s="128">
        <v>57425</v>
      </c>
      <c r="G318" s="128">
        <v>12650</v>
      </c>
      <c r="H318" s="128">
        <v>1104968.5443072775</v>
      </c>
      <c r="I318" s="128">
        <v>-0.0001</v>
      </c>
      <c r="J318" s="128">
        <v>-0.0001</v>
      </c>
    </row>
    <row r="319" spans="1:8" ht="12.75">
      <c r="A319" s="127">
        <v>38394.865011574075</v>
      </c>
      <c r="C319" s="150" t="s">
        <v>1045</v>
      </c>
      <c r="D319" s="128">
        <v>13582.643168090171</v>
      </c>
      <c r="F319" s="128">
        <v>4294.691490666122</v>
      </c>
      <c r="G319" s="128">
        <v>90.13878188659973</v>
      </c>
      <c r="H319" s="128">
        <v>13582.643168090171</v>
      </c>
    </row>
    <row r="321" spans="3:8" ht="12.75">
      <c r="C321" s="150" t="s">
        <v>1046</v>
      </c>
      <c r="D321" s="128">
        <v>1.1852440361610643</v>
      </c>
      <c r="F321" s="128">
        <v>7.4787836145687825</v>
      </c>
      <c r="G321" s="128">
        <v>0.7125595406055315</v>
      </c>
      <c r="H321" s="128">
        <v>1.229233468958643</v>
      </c>
    </row>
    <row r="322" spans="1:10" ht="12.75">
      <c r="A322" s="144" t="s">
        <v>1035</v>
      </c>
      <c r="C322" s="145" t="s">
        <v>1036</v>
      </c>
      <c r="D322" s="145" t="s">
        <v>1037</v>
      </c>
      <c r="F322" s="145" t="s">
        <v>1038</v>
      </c>
      <c r="G322" s="145" t="s">
        <v>1039</v>
      </c>
      <c r="H322" s="145" t="s">
        <v>1040</v>
      </c>
      <c r="I322" s="146" t="s">
        <v>1041</v>
      </c>
      <c r="J322" s="145" t="s">
        <v>1042</v>
      </c>
    </row>
    <row r="323" spans="1:8" ht="12.75">
      <c r="A323" s="147" t="s">
        <v>1200</v>
      </c>
      <c r="C323" s="148">
        <v>288.1579999998212</v>
      </c>
      <c r="D323" s="128">
        <v>497650.9867706299</v>
      </c>
      <c r="F323" s="128">
        <v>4510</v>
      </c>
      <c r="G323" s="128">
        <v>4420</v>
      </c>
      <c r="H323" s="149" t="s">
        <v>919</v>
      </c>
    </row>
    <row r="325" spans="4:8" ht="12.75">
      <c r="D325" s="128">
        <v>502452.84834337234</v>
      </c>
      <c r="F325" s="128">
        <v>4510</v>
      </c>
      <c r="G325" s="128">
        <v>4420</v>
      </c>
      <c r="H325" s="149" t="s">
        <v>920</v>
      </c>
    </row>
    <row r="327" spans="4:8" ht="12.75">
      <c r="D327" s="128">
        <v>496504.14239120483</v>
      </c>
      <c r="F327" s="128">
        <v>4510</v>
      </c>
      <c r="G327" s="128">
        <v>4420</v>
      </c>
      <c r="H327" s="149" t="s">
        <v>921</v>
      </c>
    </row>
    <row r="329" spans="1:10" ht="12.75">
      <c r="A329" s="144" t="s">
        <v>1043</v>
      </c>
      <c r="C329" s="150" t="s">
        <v>1044</v>
      </c>
      <c r="D329" s="128">
        <v>498869.32583506906</v>
      </c>
      <c r="F329" s="128">
        <v>4510</v>
      </c>
      <c r="G329" s="128">
        <v>4420</v>
      </c>
      <c r="H329" s="128">
        <v>494405.02273772395</v>
      </c>
      <c r="I329" s="128">
        <v>-0.0001</v>
      </c>
      <c r="J329" s="128">
        <v>-0.0001</v>
      </c>
    </row>
    <row r="330" spans="1:8" ht="12.75">
      <c r="A330" s="127">
        <v>38394.865439814814</v>
      </c>
      <c r="C330" s="150" t="s">
        <v>1045</v>
      </c>
      <c r="D330" s="128">
        <v>3155.9528170321773</v>
      </c>
      <c r="H330" s="128">
        <v>3155.9528170321773</v>
      </c>
    </row>
    <row r="332" spans="3:8" ht="12.75">
      <c r="C332" s="150" t="s">
        <v>1046</v>
      </c>
      <c r="D332" s="128">
        <v>0.6326211401651832</v>
      </c>
      <c r="F332" s="128">
        <v>0</v>
      </c>
      <c r="G332" s="128">
        <v>0</v>
      </c>
      <c r="H332" s="128">
        <v>0.6383334860872506</v>
      </c>
    </row>
    <row r="333" spans="1:10" ht="12.75">
      <c r="A333" s="144" t="s">
        <v>1035</v>
      </c>
      <c r="C333" s="145" t="s">
        <v>1036</v>
      </c>
      <c r="D333" s="145" t="s">
        <v>1037</v>
      </c>
      <c r="F333" s="145" t="s">
        <v>1038</v>
      </c>
      <c r="G333" s="145" t="s">
        <v>1039</v>
      </c>
      <c r="H333" s="145" t="s">
        <v>1040</v>
      </c>
      <c r="I333" s="146" t="s">
        <v>1041</v>
      </c>
      <c r="J333" s="145" t="s">
        <v>1042</v>
      </c>
    </row>
    <row r="334" spans="1:8" ht="12.75">
      <c r="A334" s="147" t="s">
        <v>1201</v>
      </c>
      <c r="C334" s="148">
        <v>334.94100000010803</v>
      </c>
      <c r="D334" s="128">
        <v>668440.4347648621</v>
      </c>
      <c r="F334" s="128">
        <v>32000</v>
      </c>
      <c r="G334" s="128">
        <v>101300</v>
      </c>
      <c r="H334" s="149" t="s">
        <v>922</v>
      </c>
    </row>
    <row r="336" spans="4:8" ht="12.75">
      <c r="D336" s="128">
        <v>661332.347899437</v>
      </c>
      <c r="F336" s="128">
        <v>32100</v>
      </c>
      <c r="G336" s="128">
        <v>101900</v>
      </c>
      <c r="H336" s="149" t="s">
        <v>923</v>
      </c>
    </row>
    <row r="338" spans="4:8" ht="12.75">
      <c r="D338" s="128">
        <v>652428.8032255173</v>
      </c>
      <c r="F338" s="128">
        <v>32100</v>
      </c>
      <c r="G338" s="128">
        <v>75400</v>
      </c>
      <c r="H338" s="149" t="s">
        <v>924</v>
      </c>
    </row>
    <row r="340" spans="1:10" ht="12.75">
      <c r="A340" s="144" t="s">
        <v>1043</v>
      </c>
      <c r="C340" s="150" t="s">
        <v>1044</v>
      </c>
      <c r="D340" s="128">
        <v>660733.8619632721</v>
      </c>
      <c r="F340" s="128">
        <v>32066.666666666664</v>
      </c>
      <c r="G340" s="128">
        <v>92866.66666666666</v>
      </c>
      <c r="H340" s="128">
        <v>586764.4925939027</v>
      </c>
      <c r="I340" s="128">
        <v>-0.0001</v>
      </c>
      <c r="J340" s="128">
        <v>-0.0001</v>
      </c>
    </row>
    <row r="341" spans="1:8" ht="12.75">
      <c r="A341" s="127">
        <v>38394.86591435185</v>
      </c>
      <c r="C341" s="150" t="s">
        <v>1045</v>
      </c>
      <c r="D341" s="128">
        <v>8022.575970334695</v>
      </c>
      <c r="F341" s="128">
        <v>57.73502691896257</v>
      </c>
      <c r="G341" s="128">
        <v>15129.551656719155</v>
      </c>
      <c r="H341" s="128">
        <v>8022.575970334695</v>
      </c>
    </row>
    <row r="343" spans="3:8" ht="12.75">
      <c r="C343" s="150" t="s">
        <v>1046</v>
      </c>
      <c r="D343" s="128">
        <v>1.2141917392423036</v>
      </c>
      <c r="F343" s="128">
        <v>0.1800468614936463</v>
      </c>
      <c r="G343" s="128">
        <v>16.291692379812446</v>
      </c>
      <c r="H343" s="128">
        <v>1.3672565520911792</v>
      </c>
    </row>
    <row r="344" spans="1:10" ht="12.75">
      <c r="A344" s="144" t="s">
        <v>1035</v>
      </c>
      <c r="C344" s="145" t="s">
        <v>1036</v>
      </c>
      <c r="D344" s="145" t="s">
        <v>1037</v>
      </c>
      <c r="F344" s="145" t="s">
        <v>1038</v>
      </c>
      <c r="G344" s="145" t="s">
        <v>1039</v>
      </c>
      <c r="H344" s="145" t="s">
        <v>1040</v>
      </c>
      <c r="I344" s="146" t="s">
        <v>1041</v>
      </c>
      <c r="J344" s="145" t="s">
        <v>1042</v>
      </c>
    </row>
    <row r="345" spans="1:8" ht="12.75">
      <c r="A345" s="147" t="s">
        <v>1205</v>
      </c>
      <c r="C345" s="148">
        <v>393.36599999992177</v>
      </c>
      <c r="D345" s="128">
        <v>5432653.330329895</v>
      </c>
      <c r="F345" s="128">
        <v>16000</v>
      </c>
      <c r="G345" s="128">
        <v>19800</v>
      </c>
      <c r="H345" s="149" t="s">
        <v>925</v>
      </c>
    </row>
    <row r="347" spans="4:8" ht="12.75">
      <c r="D347" s="128">
        <v>5297791.407279968</v>
      </c>
      <c r="F347" s="128">
        <v>17100</v>
      </c>
      <c r="G347" s="128">
        <v>20000</v>
      </c>
      <c r="H347" s="149" t="s">
        <v>926</v>
      </c>
    </row>
    <row r="349" spans="4:8" ht="12.75">
      <c r="D349" s="128">
        <v>5181645.562255859</v>
      </c>
      <c r="F349" s="128">
        <v>17100</v>
      </c>
      <c r="G349" s="128">
        <v>18100</v>
      </c>
      <c r="H349" s="149" t="s">
        <v>927</v>
      </c>
    </row>
    <row r="351" spans="1:10" ht="12.75">
      <c r="A351" s="144" t="s">
        <v>1043</v>
      </c>
      <c r="C351" s="150" t="s">
        <v>1044</v>
      </c>
      <c r="D351" s="128">
        <v>5304030.099955241</v>
      </c>
      <c r="F351" s="128">
        <v>16733.333333333332</v>
      </c>
      <c r="G351" s="128">
        <v>19300</v>
      </c>
      <c r="H351" s="128">
        <v>5286013.433288574</v>
      </c>
      <c r="I351" s="128">
        <v>-0.0001</v>
      </c>
      <c r="J351" s="128">
        <v>-0.0001</v>
      </c>
    </row>
    <row r="352" spans="1:8" ht="12.75">
      <c r="A352" s="127">
        <v>38394.86640046296</v>
      </c>
      <c r="C352" s="150" t="s">
        <v>1045</v>
      </c>
      <c r="D352" s="128">
        <v>125620.12527101964</v>
      </c>
      <c r="F352" s="128">
        <v>635.0852961085883</v>
      </c>
      <c r="G352" s="128">
        <v>1044.030650891055</v>
      </c>
      <c r="H352" s="128">
        <v>125620.12527101964</v>
      </c>
    </row>
    <row r="354" spans="3:8" ht="12.75">
      <c r="C354" s="150" t="s">
        <v>1046</v>
      </c>
      <c r="D354" s="128">
        <v>2.368390127953454</v>
      </c>
      <c r="F354" s="128">
        <v>3.795330454832201</v>
      </c>
      <c r="G354" s="128">
        <v>5.409485237777486</v>
      </c>
      <c r="H354" s="128">
        <v>2.3764624675361055</v>
      </c>
    </row>
    <row r="355" spans="1:10" ht="12.75">
      <c r="A355" s="144" t="s">
        <v>1035</v>
      </c>
      <c r="C355" s="145" t="s">
        <v>1036</v>
      </c>
      <c r="D355" s="145" t="s">
        <v>1037</v>
      </c>
      <c r="F355" s="145" t="s">
        <v>1038</v>
      </c>
      <c r="G355" s="145" t="s">
        <v>1039</v>
      </c>
      <c r="H355" s="145" t="s">
        <v>1040</v>
      </c>
      <c r="I355" s="146" t="s">
        <v>1041</v>
      </c>
      <c r="J355" s="145" t="s">
        <v>1042</v>
      </c>
    </row>
    <row r="356" spans="1:8" ht="12.75">
      <c r="A356" s="147" t="s">
        <v>1199</v>
      </c>
      <c r="C356" s="148">
        <v>396.15199999976903</v>
      </c>
      <c r="D356" s="128">
        <v>5995088.012634277</v>
      </c>
      <c r="F356" s="128">
        <v>102700</v>
      </c>
      <c r="G356" s="128">
        <v>113200</v>
      </c>
      <c r="H356" s="149" t="s">
        <v>928</v>
      </c>
    </row>
    <row r="358" spans="4:8" ht="12.75">
      <c r="D358" s="128">
        <v>5935226.779472351</v>
      </c>
      <c r="F358" s="128">
        <v>105400</v>
      </c>
      <c r="G358" s="128">
        <v>111000</v>
      </c>
      <c r="H358" s="149" t="s">
        <v>929</v>
      </c>
    </row>
    <row r="360" spans="4:8" ht="12.75">
      <c r="D360" s="128">
        <v>5816280.050765991</v>
      </c>
      <c r="F360" s="128">
        <v>101100</v>
      </c>
      <c r="G360" s="128">
        <v>113500</v>
      </c>
      <c r="H360" s="149" t="s">
        <v>930</v>
      </c>
    </row>
    <row r="362" spans="1:10" ht="12.75">
      <c r="A362" s="144" t="s">
        <v>1043</v>
      </c>
      <c r="C362" s="150" t="s">
        <v>1044</v>
      </c>
      <c r="D362" s="128">
        <v>5915531.614290873</v>
      </c>
      <c r="F362" s="128">
        <v>103066.66666666666</v>
      </c>
      <c r="G362" s="128">
        <v>112566.66666666666</v>
      </c>
      <c r="H362" s="128">
        <v>5807765.779966656</v>
      </c>
      <c r="I362" s="128">
        <v>-0.0001</v>
      </c>
      <c r="J362" s="128">
        <v>-0.0001</v>
      </c>
    </row>
    <row r="363" spans="1:8" ht="12.75">
      <c r="A363" s="127">
        <v>38394.86686342592</v>
      </c>
      <c r="C363" s="150" t="s">
        <v>1045</v>
      </c>
      <c r="D363" s="128">
        <v>91016.46255222184</v>
      </c>
      <c r="F363" s="128">
        <v>2173.3231083604055</v>
      </c>
      <c r="G363" s="128">
        <v>1365.0396819628847</v>
      </c>
      <c r="H363" s="128">
        <v>91016.46255222184</v>
      </c>
    </row>
    <row r="365" spans="3:8" ht="12.75">
      <c r="C365" s="150" t="s">
        <v>1046</v>
      </c>
      <c r="D365" s="128">
        <v>1.5386015744103585</v>
      </c>
      <c r="F365" s="128">
        <v>2.1086576083703807</v>
      </c>
      <c r="G365" s="128">
        <v>1.212649998782545</v>
      </c>
      <c r="H365" s="128">
        <v>1.5671510525816077</v>
      </c>
    </row>
    <row r="366" spans="1:10" ht="12.75">
      <c r="A366" s="144" t="s">
        <v>1035</v>
      </c>
      <c r="C366" s="145" t="s">
        <v>1036</v>
      </c>
      <c r="D366" s="145" t="s">
        <v>1037</v>
      </c>
      <c r="F366" s="145" t="s">
        <v>1038</v>
      </c>
      <c r="G366" s="145" t="s">
        <v>1039</v>
      </c>
      <c r="H366" s="145" t="s">
        <v>1040</v>
      </c>
      <c r="I366" s="146" t="s">
        <v>1041</v>
      </c>
      <c r="J366" s="145" t="s">
        <v>1042</v>
      </c>
    </row>
    <row r="367" spans="1:8" ht="12.75">
      <c r="A367" s="147" t="s">
        <v>1206</v>
      </c>
      <c r="C367" s="148">
        <v>589.5920000001788</v>
      </c>
      <c r="D367" s="128">
        <v>440972.2674164772</v>
      </c>
      <c r="F367" s="128">
        <v>3790.0000000037253</v>
      </c>
      <c r="G367" s="128">
        <v>5960</v>
      </c>
      <c r="H367" s="149" t="s">
        <v>931</v>
      </c>
    </row>
    <row r="369" spans="4:8" ht="12.75">
      <c r="D369" s="128">
        <v>445366.29037952423</v>
      </c>
      <c r="F369" s="128">
        <v>3890.0000000037253</v>
      </c>
      <c r="G369" s="128">
        <v>5700</v>
      </c>
      <c r="H369" s="149" t="s">
        <v>932</v>
      </c>
    </row>
    <row r="371" spans="4:8" ht="12.75">
      <c r="D371" s="128">
        <v>424063.7492237091</v>
      </c>
      <c r="F371" s="128">
        <v>3800</v>
      </c>
      <c r="G371" s="128">
        <v>5880</v>
      </c>
      <c r="H371" s="149" t="s">
        <v>933</v>
      </c>
    </row>
    <row r="373" spans="1:10" ht="12.75">
      <c r="A373" s="144" t="s">
        <v>1043</v>
      </c>
      <c r="C373" s="150" t="s">
        <v>1044</v>
      </c>
      <c r="D373" s="128">
        <v>436800.7690065702</v>
      </c>
      <c r="F373" s="128">
        <v>3826.66666666915</v>
      </c>
      <c r="G373" s="128">
        <v>5846.666666666666</v>
      </c>
      <c r="H373" s="128">
        <v>431762.10233990254</v>
      </c>
      <c r="I373" s="128">
        <v>-0.0001</v>
      </c>
      <c r="J373" s="128">
        <v>-0.0001</v>
      </c>
    </row>
    <row r="374" spans="1:8" ht="12.75">
      <c r="A374" s="127">
        <v>38394.86736111111</v>
      </c>
      <c r="C374" s="150" t="s">
        <v>1045</v>
      </c>
      <c r="D374" s="128">
        <v>11247.249181985197</v>
      </c>
      <c r="F374" s="128">
        <v>55.07570547375567</v>
      </c>
      <c r="G374" s="128">
        <v>133.16656236958787</v>
      </c>
      <c r="H374" s="128">
        <v>11247.249181985197</v>
      </c>
    </row>
    <row r="376" spans="3:8" ht="12.75">
      <c r="C376" s="150" t="s">
        <v>1046</v>
      </c>
      <c r="D376" s="128">
        <v>2.5749151512633937</v>
      </c>
      <c r="F376" s="128">
        <v>1.4392605960031342</v>
      </c>
      <c r="G376" s="128">
        <v>2.2776492993658133</v>
      </c>
      <c r="H376" s="128">
        <v>2.604964428566464</v>
      </c>
    </row>
    <row r="377" spans="1:10" ht="12.75">
      <c r="A377" s="144" t="s">
        <v>1035</v>
      </c>
      <c r="C377" s="145" t="s">
        <v>1036</v>
      </c>
      <c r="D377" s="145" t="s">
        <v>1037</v>
      </c>
      <c r="F377" s="145" t="s">
        <v>1038</v>
      </c>
      <c r="G377" s="145" t="s">
        <v>1039</v>
      </c>
      <c r="H377" s="145" t="s">
        <v>1040</v>
      </c>
      <c r="I377" s="146" t="s">
        <v>1041</v>
      </c>
      <c r="J377" s="145" t="s">
        <v>1042</v>
      </c>
    </row>
    <row r="378" spans="1:8" ht="12.75">
      <c r="A378" s="147" t="s">
        <v>1207</v>
      </c>
      <c r="C378" s="148">
        <v>766.4900000002235</v>
      </c>
      <c r="D378" s="128">
        <v>3126.9318027682602</v>
      </c>
      <c r="F378" s="128">
        <v>1731</v>
      </c>
      <c r="G378" s="128">
        <v>1764.0000000018626</v>
      </c>
      <c r="H378" s="149" t="s">
        <v>934</v>
      </c>
    </row>
    <row r="380" spans="4:8" ht="12.75">
      <c r="D380" s="128">
        <v>3164.6539568156004</v>
      </c>
      <c r="F380" s="128">
        <v>1659</v>
      </c>
      <c r="G380" s="128">
        <v>1596</v>
      </c>
      <c r="H380" s="149" t="s">
        <v>935</v>
      </c>
    </row>
    <row r="382" spans="4:8" ht="12.75">
      <c r="D382" s="128">
        <v>3097.042227756232</v>
      </c>
      <c r="F382" s="128">
        <v>1597</v>
      </c>
      <c r="G382" s="128">
        <v>1737</v>
      </c>
      <c r="H382" s="149" t="s">
        <v>936</v>
      </c>
    </row>
    <row r="384" spans="1:10" ht="12.75">
      <c r="A384" s="144" t="s">
        <v>1043</v>
      </c>
      <c r="C384" s="150" t="s">
        <v>1044</v>
      </c>
      <c r="D384" s="128">
        <v>3129.5426624466972</v>
      </c>
      <c r="F384" s="128">
        <v>1662.3333333333335</v>
      </c>
      <c r="G384" s="128">
        <v>1699.0000000006207</v>
      </c>
      <c r="H384" s="128">
        <v>1448.1605486252367</v>
      </c>
      <c r="I384" s="128">
        <v>-0.0001</v>
      </c>
      <c r="J384" s="128">
        <v>-0.0001</v>
      </c>
    </row>
    <row r="385" spans="1:8" ht="12.75">
      <c r="A385" s="127">
        <v>38394.86787037037</v>
      </c>
      <c r="C385" s="150" t="s">
        <v>1045</v>
      </c>
      <c r="D385" s="128">
        <v>33.8813948620156</v>
      </c>
      <c r="F385" s="128">
        <v>67.06216021970462</v>
      </c>
      <c r="G385" s="128">
        <v>90.21640649084618</v>
      </c>
      <c r="H385" s="128">
        <v>33.8813948620156</v>
      </c>
    </row>
    <row r="387" spans="3:8" ht="12.75">
      <c r="C387" s="150" t="s">
        <v>1046</v>
      </c>
      <c r="D387" s="128">
        <v>1.0826308670777762</v>
      </c>
      <c r="F387" s="128">
        <v>4.034218581494162</v>
      </c>
      <c r="G387" s="128">
        <v>5.3099709529613435</v>
      </c>
      <c r="H387" s="128">
        <v>2.3396159282325275</v>
      </c>
    </row>
    <row r="388" spans="1:16" ht="12.75">
      <c r="A388" s="138" t="s">
        <v>1153</v>
      </c>
      <c r="B388" s="133" t="s">
        <v>1225</v>
      </c>
      <c r="D388" s="138" t="s">
        <v>1154</v>
      </c>
      <c r="E388" s="133" t="s">
        <v>1155</v>
      </c>
      <c r="F388" s="134" t="s">
        <v>1049</v>
      </c>
      <c r="G388" s="139" t="s">
        <v>1157</v>
      </c>
      <c r="H388" s="140">
        <v>1</v>
      </c>
      <c r="I388" s="141" t="s">
        <v>1158</v>
      </c>
      <c r="J388" s="140">
        <v>4</v>
      </c>
      <c r="K388" s="139" t="s">
        <v>1159</v>
      </c>
      <c r="L388" s="142">
        <v>1</v>
      </c>
      <c r="M388" s="139" t="s">
        <v>1160</v>
      </c>
      <c r="N388" s="143">
        <v>1</v>
      </c>
      <c r="O388" s="139" t="s">
        <v>1161</v>
      </c>
      <c r="P388" s="143">
        <v>1</v>
      </c>
    </row>
    <row r="390" spans="1:10" ht="12.75">
      <c r="A390" s="144" t="s">
        <v>1035</v>
      </c>
      <c r="C390" s="145" t="s">
        <v>1036</v>
      </c>
      <c r="D390" s="145" t="s">
        <v>1037</v>
      </c>
      <c r="F390" s="145" t="s">
        <v>1038</v>
      </c>
      <c r="G390" s="145" t="s">
        <v>1039</v>
      </c>
      <c r="H390" s="145" t="s">
        <v>1040</v>
      </c>
      <c r="I390" s="146" t="s">
        <v>1041</v>
      </c>
      <c r="J390" s="145" t="s">
        <v>1042</v>
      </c>
    </row>
    <row r="391" spans="1:8" ht="12.75">
      <c r="A391" s="147" t="s">
        <v>1184</v>
      </c>
      <c r="C391" s="148">
        <v>178.2290000000503</v>
      </c>
      <c r="D391" s="128">
        <v>594.1927454257384</v>
      </c>
      <c r="F391" s="128">
        <v>330</v>
      </c>
      <c r="G391" s="128">
        <v>312</v>
      </c>
      <c r="H391" s="149" t="s">
        <v>937</v>
      </c>
    </row>
    <row r="393" spans="4:8" ht="12.75">
      <c r="D393" s="128">
        <v>566.1384737798944</v>
      </c>
      <c r="F393" s="128">
        <v>298</v>
      </c>
      <c r="G393" s="128">
        <v>356</v>
      </c>
      <c r="H393" s="149" t="s">
        <v>938</v>
      </c>
    </row>
    <row r="395" spans="4:8" ht="12.75">
      <c r="D395" s="128">
        <v>583.5347103048116</v>
      </c>
      <c r="F395" s="128">
        <v>325</v>
      </c>
      <c r="G395" s="128">
        <v>332</v>
      </c>
      <c r="H395" s="149" t="s">
        <v>939</v>
      </c>
    </row>
    <row r="397" spans="1:8" ht="12.75">
      <c r="A397" s="144" t="s">
        <v>1043</v>
      </c>
      <c r="C397" s="150" t="s">
        <v>1044</v>
      </c>
      <c r="D397" s="128">
        <v>581.2886431701481</v>
      </c>
      <c r="F397" s="128">
        <v>317.6666666666667</v>
      </c>
      <c r="G397" s="128">
        <v>333.33333333333337</v>
      </c>
      <c r="H397" s="128">
        <v>253.7026717238415</v>
      </c>
    </row>
    <row r="398" spans="1:8" ht="12.75">
      <c r="A398" s="127">
        <v>38394.87013888889</v>
      </c>
      <c r="C398" s="150" t="s">
        <v>1045</v>
      </c>
      <c r="D398" s="128">
        <v>14.161361254301692</v>
      </c>
      <c r="F398" s="128">
        <v>17.21433511156714</v>
      </c>
      <c r="G398" s="128">
        <v>22.03028218914441</v>
      </c>
      <c r="H398" s="128">
        <v>14.161361254301692</v>
      </c>
    </row>
    <row r="400" spans="3:8" ht="12.75">
      <c r="C400" s="150" t="s">
        <v>1046</v>
      </c>
      <c r="D400" s="128">
        <v>2.4362012608865884</v>
      </c>
      <c r="F400" s="128">
        <v>5.418993214554189</v>
      </c>
      <c r="G400" s="128">
        <v>6.609084656743322</v>
      </c>
      <c r="H400" s="128">
        <v>5.581873126553634</v>
      </c>
    </row>
    <row r="401" spans="1:10" ht="12.75">
      <c r="A401" s="144" t="s">
        <v>1035</v>
      </c>
      <c r="C401" s="145" t="s">
        <v>1036</v>
      </c>
      <c r="D401" s="145" t="s">
        <v>1037</v>
      </c>
      <c r="F401" s="145" t="s">
        <v>1038</v>
      </c>
      <c r="G401" s="145" t="s">
        <v>1039</v>
      </c>
      <c r="H401" s="145" t="s">
        <v>1040</v>
      </c>
      <c r="I401" s="146" t="s">
        <v>1041</v>
      </c>
      <c r="J401" s="145" t="s">
        <v>1042</v>
      </c>
    </row>
    <row r="402" spans="1:8" ht="12.75">
      <c r="A402" s="147" t="s">
        <v>1200</v>
      </c>
      <c r="C402" s="148">
        <v>251.61100000003353</v>
      </c>
      <c r="D402" s="128">
        <v>4964501.95627594</v>
      </c>
      <c r="F402" s="128">
        <v>32100</v>
      </c>
      <c r="G402" s="128">
        <v>28900</v>
      </c>
      <c r="H402" s="149" t="s">
        <v>940</v>
      </c>
    </row>
    <row r="404" spans="4:8" ht="12.75">
      <c r="D404" s="128">
        <v>5024299.317115784</v>
      </c>
      <c r="F404" s="128">
        <v>34100</v>
      </c>
      <c r="G404" s="128">
        <v>29100</v>
      </c>
      <c r="H404" s="149" t="s">
        <v>941</v>
      </c>
    </row>
    <row r="406" spans="4:8" ht="12.75">
      <c r="D406" s="128">
        <v>4968689.186668396</v>
      </c>
      <c r="F406" s="128">
        <v>32800</v>
      </c>
      <c r="G406" s="128">
        <v>28700</v>
      </c>
      <c r="H406" s="149" t="s">
        <v>942</v>
      </c>
    </row>
    <row r="408" spans="1:10" ht="12.75">
      <c r="A408" s="144" t="s">
        <v>1043</v>
      </c>
      <c r="C408" s="150" t="s">
        <v>1044</v>
      </c>
      <c r="D408" s="128">
        <v>4985830.1533533735</v>
      </c>
      <c r="F408" s="128">
        <v>33000</v>
      </c>
      <c r="G408" s="128">
        <v>28900</v>
      </c>
      <c r="H408" s="128">
        <v>4954900.361458521</v>
      </c>
      <c r="I408" s="128">
        <v>-0.0001</v>
      </c>
      <c r="J408" s="128">
        <v>-0.0001</v>
      </c>
    </row>
    <row r="409" spans="1:8" ht="12.75">
      <c r="A409" s="127">
        <v>38394.87065972222</v>
      </c>
      <c r="C409" s="150" t="s">
        <v>1045</v>
      </c>
      <c r="D409" s="128">
        <v>33380.992271550786</v>
      </c>
      <c r="F409" s="128">
        <v>1014.889156509222</v>
      </c>
      <c r="G409" s="128">
        <v>200</v>
      </c>
      <c r="H409" s="128">
        <v>33380.992271550786</v>
      </c>
    </row>
    <row r="411" spans="3:8" ht="12.75">
      <c r="C411" s="150" t="s">
        <v>1046</v>
      </c>
      <c r="D411" s="128">
        <v>0.6695172367454068</v>
      </c>
      <c r="F411" s="128">
        <v>3.075421686391582</v>
      </c>
      <c r="G411" s="128">
        <v>0.6920415224913493</v>
      </c>
      <c r="H411" s="128">
        <v>0.6736965395147678</v>
      </c>
    </row>
    <row r="412" spans="1:10" ht="12.75">
      <c r="A412" s="144" t="s">
        <v>1035</v>
      </c>
      <c r="C412" s="145" t="s">
        <v>1036</v>
      </c>
      <c r="D412" s="145" t="s">
        <v>1037</v>
      </c>
      <c r="F412" s="145" t="s">
        <v>1038</v>
      </c>
      <c r="G412" s="145" t="s">
        <v>1039</v>
      </c>
      <c r="H412" s="145" t="s">
        <v>1040</v>
      </c>
      <c r="I412" s="146" t="s">
        <v>1041</v>
      </c>
      <c r="J412" s="145" t="s">
        <v>1042</v>
      </c>
    </row>
    <row r="413" spans="1:8" ht="12.75">
      <c r="A413" s="147" t="s">
        <v>1203</v>
      </c>
      <c r="C413" s="148">
        <v>257.6099999998696</v>
      </c>
      <c r="D413" s="128">
        <v>457273.19768714905</v>
      </c>
      <c r="F413" s="128">
        <v>14155</v>
      </c>
      <c r="G413" s="128">
        <v>11875</v>
      </c>
      <c r="H413" s="149" t="s">
        <v>943</v>
      </c>
    </row>
    <row r="415" spans="4:8" ht="12.75">
      <c r="D415" s="128">
        <v>473832.3166513443</v>
      </c>
      <c r="F415" s="128">
        <v>13539.999999985099</v>
      </c>
      <c r="G415" s="128">
        <v>11867.5</v>
      </c>
      <c r="H415" s="149" t="s">
        <v>944</v>
      </c>
    </row>
    <row r="417" spans="4:8" ht="12.75">
      <c r="D417" s="128">
        <v>460122.7012696266</v>
      </c>
      <c r="F417" s="128">
        <v>13402.499999985099</v>
      </c>
      <c r="G417" s="128">
        <v>11845</v>
      </c>
      <c r="H417" s="149" t="s">
        <v>945</v>
      </c>
    </row>
    <row r="419" spans="1:10" ht="12.75">
      <c r="A419" s="144" t="s">
        <v>1043</v>
      </c>
      <c r="C419" s="150" t="s">
        <v>1044</v>
      </c>
      <c r="D419" s="128">
        <v>463742.73853603995</v>
      </c>
      <c r="F419" s="128">
        <v>13699.166666656733</v>
      </c>
      <c r="G419" s="128">
        <v>11862.5</v>
      </c>
      <c r="H419" s="128">
        <v>450961.9052027116</v>
      </c>
      <c r="I419" s="128">
        <v>-0.0001</v>
      </c>
      <c r="J419" s="128">
        <v>-0.0001</v>
      </c>
    </row>
    <row r="420" spans="1:8" ht="12.75">
      <c r="A420" s="127">
        <v>38394.871296296296</v>
      </c>
      <c r="C420" s="150" t="s">
        <v>1045</v>
      </c>
      <c r="D420" s="128">
        <v>8853.225828773398</v>
      </c>
      <c r="F420" s="128">
        <v>400.70510770409317</v>
      </c>
      <c r="G420" s="128">
        <v>15.612494995995997</v>
      </c>
      <c r="H420" s="128">
        <v>8853.225828773398</v>
      </c>
    </row>
    <row r="422" spans="3:8" ht="12.75">
      <c r="C422" s="150" t="s">
        <v>1046</v>
      </c>
      <c r="D422" s="128">
        <v>1.9090812843175908</v>
      </c>
      <c r="F422" s="128">
        <v>2.925032722460371</v>
      </c>
      <c r="G422" s="128">
        <v>0.13161218120966064</v>
      </c>
      <c r="H422" s="128">
        <v>1.9631870733723706</v>
      </c>
    </row>
    <row r="423" spans="1:10" ht="12.75">
      <c r="A423" s="144" t="s">
        <v>1035</v>
      </c>
      <c r="C423" s="145" t="s">
        <v>1036</v>
      </c>
      <c r="D423" s="145" t="s">
        <v>1037</v>
      </c>
      <c r="F423" s="145" t="s">
        <v>1038</v>
      </c>
      <c r="G423" s="145" t="s">
        <v>1039</v>
      </c>
      <c r="H423" s="145" t="s">
        <v>1040</v>
      </c>
      <c r="I423" s="146" t="s">
        <v>1041</v>
      </c>
      <c r="J423" s="145" t="s">
        <v>1042</v>
      </c>
    </row>
    <row r="424" spans="1:8" ht="12.75">
      <c r="A424" s="147" t="s">
        <v>1202</v>
      </c>
      <c r="C424" s="148">
        <v>259.9399999999441</v>
      </c>
      <c r="D424" s="128">
        <v>5159292.924781799</v>
      </c>
      <c r="F424" s="128">
        <v>29700</v>
      </c>
      <c r="G424" s="128">
        <v>29225</v>
      </c>
      <c r="H424" s="149" t="s">
        <v>946</v>
      </c>
    </row>
    <row r="426" spans="4:8" ht="12.75">
      <c r="D426" s="128">
        <v>5080458.028007507</v>
      </c>
      <c r="F426" s="128">
        <v>29550</v>
      </c>
      <c r="G426" s="128">
        <v>28925</v>
      </c>
      <c r="H426" s="149" t="s">
        <v>947</v>
      </c>
    </row>
    <row r="428" spans="4:8" ht="12.75">
      <c r="D428" s="128">
        <v>5178748.033744812</v>
      </c>
      <c r="F428" s="128">
        <v>29775</v>
      </c>
      <c r="G428" s="128">
        <v>28000</v>
      </c>
      <c r="H428" s="149" t="s">
        <v>948</v>
      </c>
    </row>
    <row r="430" spans="1:10" ht="12.75">
      <c r="A430" s="144" t="s">
        <v>1043</v>
      </c>
      <c r="C430" s="150" t="s">
        <v>1044</v>
      </c>
      <c r="D430" s="128">
        <v>5139499.66217804</v>
      </c>
      <c r="F430" s="128">
        <v>29675</v>
      </c>
      <c r="G430" s="128">
        <v>28716.666666666664</v>
      </c>
      <c r="H430" s="128">
        <v>5110356.265951624</v>
      </c>
      <c r="I430" s="128">
        <v>-0.0001</v>
      </c>
      <c r="J430" s="128">
        <v>-0.0001</v>
      </c>
    </row>
    <row r="431" spans="1:8" ht="12.75">
      <c r="A431" s="127">
        <v>38394.871979166666</v>
      </c>
      <c r="C431" s="150" t="s">
        <v>1045</v>
      </c>
      <c r="D431" s="128">
        <v>52048.64302112015</v>
      </c>
      <c r="F431" s="128">
        <v>114.56439237389601</v>
      </c>
      <c r="G431" s="128">
        <v>638.5204251496841</v>
      </c>
      <c r="H431" s="128">
        <v>52048.64302112015</v>
      </c>
    </row>
    <row r="433" spans="3:8" ht="12.75">
      <c r="C433" s="150" t="s">
        <v>1046</v>
      </c>
      <c r="D433" s="128">
        <v>1.0127180940228482</v>
      </c>
      <c r="F433" s="128">
        <v>0.3860636642759765</v>
      </c>
      <c r="G433" s="128">
        <v>2.223518601798088</v>
      </c>
      <c r="H433" s="128">
        <v>1.018493433968599</v>
      </c>
    </row>
    <row r="434" spans="1:10" ht="12.75">
      <c r="A434" s="144" t="s">
        <v>1035</v>
      </c>
      <c r="C434" s="145" t="s">
        <v>1036</v>
      </c>
      <c r="D434" s="145" t="s">
        <v>1037</v>
      </c>
      <c r="F434" s="145" t="s">
        <v>1038</v>
      </c>
      <c r="G434" s="145" t="s">
        <v>1039</v>
      </c>
      <c r="H434" s="145" t="s">
        <v>1040</v>
      </c>
      <c r="I434" s="146" t="s">
        <v>1041</v>
      </c>
      <c r="J434" s="145" t="s">
        <v>1042</v>
      </c>
    </row>
    <row r="435" spans="1:8" ht="12.75">
      <c r="A435" s="147" t="s">
        <v>1204</v>
      </c>
      <c r="C435" s="148">
        <v>285.2129999999888</v>
      </c>
      <c r="D435" s="128">
        <v>872273.5072288513</v>
      </c>
      <c r="F435" s="128">
        <v>76900</v>
      </c>
      <c r="G435" s="128">
        <v>11825</v>
      </c>
      <c r="H435" s="149" t="s">
        <v>949</v>
      </c>
    </row>
    <row r="437" spans="4:8" ht="12.75">
      <c r="D437" s="128">
        <v>841595.397269249</v>
      </c>
      <c r="F437" s="128">
        <v>66825</v>
      </c>
      <c r="G437" s="128">
        <v>11825</v>
      </c>
      <c r="H437" s="149" t="s">
        <v>950</v>
      </c>
    </row>
    <row r="439" spans="4:8" ht="12.75">
      <c r="D439" s="128">
        <v>859432.8585681915</v>
      </c>
      <c r="F439" s="128">
        <v>62725</v>
      </c>
      <c r="G439" s="128">
        <v>11825</v>
      </c>
      <c r="H439" s="149" t="s">
        <v>951</v>
      </c>
    </row>
    <row r="441" spans="1:10" ht="12.75">
      <c r="A441" s="144" t="s">
        <v>1043</v>
      </c>
      <c r="C441" s="150" t="s">
        <v>1044</v>
      </c>
      <c r="D441" s="128">
        <v>857767.2543554306</v>
      </c>
      <c r="F441" s="128">
        <v>68816.66666666667</v>
      </c>
      <c r="G441" s="128">
        <v>11825</v>
      </c>
      <c r="H441" s="128">
        <v>809844.2623875589</v>
      </c>
      <c r="I441" s="128">
        <v>-0.0001</v>
      </c>
      <c r="J441" s="128">
        <v>-0.0001</v>
      </c>
    </row>
    <row r="442" spans="1:8" ht="12.75">
      <c r="A442" s="127">
        <v>38394.872662037036</v>
      </c>
      <c r="C442" s="150" t="s">
        <v>1045</v>
      </c>
      <c r="D442" s="128">
        <v>15406.728585872797</v>
      </c>
      <c r="F442" s="128">
        <v>7294.361406821938</v>
      </c>
      <c r="H442" s="128">
        <v>15406.728585872797</v>
      </c>
    </row>
    <row r="444" spans="3:8" ht="12.75">
      <c r="C444" s="150" t="s">
        <v>1046</v>
      </c>
      <c r="D444" s="128">
        <v>1.7961432437112776</v>
      </c>
      <c r="F444" s="128">
        <v>10.599701729457891</v>
      </c>
      <c r="G444" s="128">
        <v>0</v>
      </c>
      <c r="H444" s="128">
        <v>1.902431035376004</v>
      </c>
    </row>
    <row r="445" spans="1:10" ht="12.75">
      <c r="A445" s="144" t="s">
        <v>1035</v>
      </c>
      <c r="C445" s="145" t="s">
        <v>1036</v>
      </c>
      <c r="D445" s="145" t="s">
        <v>1037</v>
      </c>
      <c r="F445" s="145" t="s">
        <v>1038</v>
      </c>
      <c r="G445" s="145" t="s">
        <v>1039</v>
      </c>
      <c r="H445" s="145" t="s">
        <v>1040</v>
      </c>
      <c r="I445" s="146" t="s">
        <v>1041</v>
      </c>
      <c r="J445" s="145" t="s">
        <v>1042</v>
      </c>
    </row>
    <row r="446" spans="1:8" ht="12.75">
      <c r="A446" s="147" t="s">
        <v>1200</v>
      </c>
      <c r="C446" s="148">
        <v>288.1579999998212</v>
      </c>
      <c r="D446" s="128">
        <v>502589.18750858307</v>
      </c>
      <c r="F446" s="128">
        <v>4680</v>
      </c>
      <c r="G446" s="128">
        <v>4430</v>
      </c>
      <c r="H446" s="149" t="s">
        <v>952</v>
      </c>
    </row>
    <row r="448" spans="4:8" ht="12.75">
      <c r="D448" s="128">
        <v>510781.1665177345</v>
      </c>
      <c r="F448" s="128">
        <v>4680</v>
      </c>
      <c r="G448" s="128">
        <v>4430</v>
      </c>
      <c r="H448" s="149" t="s">
        <v>953</v>
      </c>
    </row>
    <row r="450" spans="4:8" ht="12.75">
      <c r="D450" s="128">
        <v>505636.6452112198</v>
      </c>
      <c r="F450" s="128">
        <v>4680</v>
      </c>
      <c r="G450" s="128">
        <v>4430</v>
      </c>
      <c r="H450" s="149" t="s">
        <v>954</v>
      </c>
    </row>
    <row r="452" spans="1:10" ht="12.75">
      <c r="A452" s="144" t="s">
        <v>1043</v>
      </c>
      <c r="C452" s="150" t="s">
        <v>1044</v>
      </c>
      <c r="D452" s="128">
        <v>506335.6664125124</v>
      </c>
      <c r="F452" s="128">
        <v>4680</v>
      </c>
      <c r="G452" s="128">
        <v>4430</v>
      </c>
      <c r="H452" s="128">
        <v>501782.6022532204</v>
      </c>
      <c r="I452" s="128">
        <v>-0.0001</v>
      </c>
      <c r="J452" s="128">
        <v>-0.0001</v>
      </c>
    </row>
    <row r="453" spans="1:8" ht="12.75">
      <c r="A453" s="127">
        <v>38394.873078703706</v>
      </c>
      <c r="C453" s="150" t="s">
        <v>1045</v>
      </c>
      <c r="D453" s="128">
        <v>4140.483426051389</v>
      </c>
      <c r="H453" s="128">
        <v>4140.483426051389</v>
      </c>
    </row>
    <row r="455" spans="3:8" ht="12.75">
      <c r="C455" s="150" t="s">
        <v>1046</v>
      </c>
      <c r="D455" s="128">
        <v>0.8177348942031927</v>
      </c>
      <c r="F455" s="128">
        <v>0</v>
      </c>
      <c r="G455" s="128">
        <v>0</v>
      </c>
      <c r="H455" s="128">
        <v>0.8251548394581302</v>
      </c>
    </row>
    <row r="456" spans="1:10" ht="12.75">
      <c r="A456" s="144" t="s">
        <v>1035</v>
      </c>
      <c r="C456" s="145" t="s">
        <v>1036</v>
      </c>
      <c r="D456" s="145" t="s">
        <v>1037</v>
      </c>
      <c r="F456" s="145" t="s">
        <v>1038</v>
      </c>
      <c r="G456" s="145" t="s">
        <v>1039</v>
      </c>
      <c r="H456" s="145" t="s">
        <v>1040</v>
      </c>
      <c r="I456" s="146" t="s">
        <v>1041</v>
      </c>
      <c r="J456" s="145" t="s">
        <v>1042</v>
      </c>
    </row>
    <row r="457" spans="1:8" ht="12.75">
      <c r="A457" s="147" t="s">
        <v>1201</v>
      </c>
      <c r="C457" s="148">
        <v>334.94100000010803</v>
      </c>
      <c r="D457" s="128">
        <v>1823920.1484546661</v>
      </c>
      <c r="F457" s="128">
        <v>36100</v>
      </c>
      <c r="G457" s="128">
        <v>160400</v>
      </c>
      <c r="H457" s="149" t="s">
        <v>955</v>
      </c>
    </row>
    <row r="459" spans="4:8" ht="12.75">
      <c r="D459" s="128">
        <v>1869622.2001304626</v>
      </c>
      <c r="F459" s="128">
        <v>36400</v>
      </c>
      <c r="G459" s="128">
        <v>162600</v>
      </c>
      <c r="H459" s="149" t="s">
        <v>956</v>
      </c>
    </row>
    <row r="461" spans="4:8" ht="12.75">
      <c r="D461" s="128">
        <v>1825942.722808838</v>
      </c>
      <c r="F461" s="128">
        <v>36300</v>
      </c>
      <c r="G461" s="128">
        <v>207500</v>
      </c>
      <c r="H461" s="149" t="s">
        <v>957</v>
      </c>
    </row>
    <row r="463" spans="1:10" ht="12.75">
      <c r="A463" s="144" t="s">
        <v>1043</v>
      </c>
      <c r="C463" s="150" t="s">
        <v>1044</v>
      </c>
      <c r="D463" s="128">
        <v>1839828.3571313224</v>
      </c>
      <c r="F463" s="128">
        <v>36266.666666666664</v>
      </c>
      <c r="G463" s="128">
        <v>176833.3333333333</v>
      </c>
      <c r="H463" s="128">
        <v>1706684.6634376284</v>
      </c>
      <c r="I463" s="128">
        <v>-0.0001</v>
      </c>
      <c r="J463" s="128">
        <v>-0.0001</v>
      </c>
    </row>
    <row r="464" spans="1:8" ht="12.75">
      <c r="A464" s="127">
        <v>38394.873564814814</v>
      </c>
      <c r="C464" s="150" t="s">
        <v>1045</v>
      </c>
      <c r="D464" s="128">
        <v>25822.03540092583</v>
      </c>
      <c r="F464" s="128">
        <v>152.7525231651947</v>
      </c>
      <c r="G464" s="128">
        <v>26580.882854663298</v>
      </c>
      <c r="H464" s="128">
        <v>25822.03540092583</v>
      </c>
    </row>
    <row r="466" spans="3:8" ht="12.75">
      <c r="C466" s="150" t="s">
        <v>1046</v>
      </c>
      <c r="D466" s="128">
        <v>1.4035024137353656</v>
      </c>
      <c r="F466" s="128">
        <v>0.42119261902167665</v>
      </c>
      <c r="G466" s="128">
        <v>15.031601991327033</v>
      </c>
      <c r="H466" s="128">
        <v>1.512993932277725</v>
      </c>
    </row>
    <row r="467" spans="1:10" ht="12.75">
      <c r="A467" s="144" t="s">
        <v>1035</v>
      </c>
      <c r="C467" s="145" t="s">
        <v>1036</v>
      </c>
      <c r="D467" s="145" t="s">
        <v>1037</v>
      </c>
      <c r="F467" s="145" t="s">
        <v>1038</v>
      </c>
      <c r="G467" s="145" t="s">
        <v>1039</v>
      </c>
      <c r="H467" s="145" t="s">
        <v>1040</v>
      </c>
      <c r="I467" s="146" t="s">
        <v>1041</v>
      </c>
      <c r="J467" s="145" t="s">
        <v>1042</v>
      </c>
    </row>
    <row r="468" spans="1:8" ht="12.75">
      <c r="A468" s="147" t="s">
        <v>1205</v>
      </c>
      <c r="C468" s="148">
        <v>393.36599999992177</v>
      </c>
      <c r="D468" s="128">
        <v>4619925.502426147</v>
      </c>
      <c r="F468" s="128">
        <v>16400</v>
      </c>
      <c r="G468" s="128">
        <v>16800</v>
      </c>
      <c r="H468" s="149" t="s">
        <v>958</v>
      </c>
    </row>
    <row r="470" spans="4:8" ht="12.75">
      <c r="D470" s="128">
        <v>4653643.891304016</v>
      </c>
      <c r="F470" s="128">
        <v>16300</v>
      </c>
      <c r="G470" s="128">
        <v>17000</v>
      </c>
      <c r="H470" s="149" t="s">
        <v>959</v>
      </c>
    </row>
    <row r="472" spans="4:8" ht="12.75">
      <c r="D472" s="128">
        <v>4609888.435882568</v>
      </c>
      <c r="F472" s="128">
        <v>16000</v>
      </c>
      <c r="G472" s="128">
        <v>15700</v>
      </c>
      <c r="H472" s="149" t="s">
        <v>960</v>
      </c>
    </row>
    <row r="474" spans="1:10" ht="12.75">
      <c r="A474" s="144" t="s">
        <v>1043</v>
      </c>
      <c r="C474" s="150" t="s">
        <v>1044</v>
      </c>
      <c r="D474" s="128">
        <v>4627819.276537578</v>
      </c>
      <c r="F474" s="128">
        <v>16233.333333333332</v>
      </c>
      <c r="G474" s="128">
        <v>16500</v>
      </c>
      <c r="H474" s="128">
        <v>4611452.609870911</v>
      </c>
      <c r="I474" s="128">
        <v>-0.0001</v>
      </c>
      <c r="J474" s="128">
        <v>-0.0001</v>
      </c>
    </row>
    <row r="475" spans="1:8" ht="12.75">
      <c r="A475" s="127">
        <v>38394.87405092592</v>
      </c>
      <c r="C475" s="150" t="s">
        <v>1045</v>
      </c>
      <c r="D475" s="128">
        <v>22920.92323795008</v>
      </c>
      <c r="F475" s="128">
        <v>208.16659994661327</v>
      </c>
      <c r="G475" s="128">
        <v>700</v>
      </c>
      <c r="H475" s="128">
        <v>22920.92323795008</v>
      </c>
    </row>
    <row r="477" spans="3:8" ht="12.75">
      <c r="C477" s="150" t="s">
        <v>1046</v>
      </c>
      <c r="D477" s="128">
        <v>0.49528561657876485</v>
      </c>
      <c r="F477" s="128">
        <v>1.282340451416509</v>
      </c>
      <c r="G477" s="128">
        <v>4.242424242424242</v>
      </c>
      <c r="H477" s="128">
        <v>0.4970434519675505</v>
      </c>
    </row>
    <row r="478" spans="1:10" ht="12.75">
      <c r="A478" s="144" t="s">
        <v>1035</v>
      </c>
      <c r="C478" s="145" t="s">
        <v>1036</v>
      </c>
      <c r="D478" s="145" t="s">
        <v>1037</v>
      </c>
      <c r="F478" s="145" t="s">
        <v>1038</v>
      </c>
      <c r="G478" s="145" t="s">
        <v>1039</v>
      </c>
      <c r="H478" s="145" t="s">
        <v>1040</v>
      </c>
      <c r="I478" s="146" t="s">
        <v>1041</v>
      </c>
      <c r="J478" s="145" t="s">
        <v>1042</v>
      </c>
    </row>
    <row r="479" spans="1:8" ht="12.75">
      <c r="A479" s="147" t="s">
        <v>1199</v>
      </c>
      <c r="C479" s="148">
        <v>396.15199999976903</v>
      </c>
      <c r="D479" s="128">
        <v>5148700</v>
      </c>
      <c r="F479" s="128">
        <v>101800</v>
      </c>
      <c r="G479" s="128">
        <v>106600</v>
      </c>
      <c r="H479" s="149" t="s">
        <v>961</v>
      </c>
    </row>
    <row r="481" spans="4:8" ht="12.75">
      <c r="D481" s="128">
        <v>4951130.569122314</v>
      </c>
      <c r="F481" s="128">
        <v>103300</v>
      </c>
      <c r="G481" s="128">
        <v>106900</v>
      </c>
      <c r="H481" s="149" t="s">
        <v>962</v>
      </c>
    </row>
    <row r="483" spans="4:8" ht="12.75">
      <c r="D483" s="128">
        <v>5270821.790473938</v>
      </c>
      <c r="F483" s="128">
        <v>100300</v>
      </c>
      <c r="G483" s="128">
        <v>106600</v>
      </c>
      <c r="H483" s="149" t="s">
        <v>963</v>
      </c>
    </row>
    <row r="485" spans="1:10" ht="12.75">
      <c r="A485" s="144" t="s">
        <v>1043</v>
      </c>
      <c r="C485" s="150" t="s">
        <v>1044</v>
      </c>
      <c r="D485" s="128">
        <v>5123550.786532084</v>
      </c>
      <c r="F485" s="128">
        <v>101800</v>
      </c>
      <c r="G485" s="128">
        <v>106700</v>
      </c>
      <c r="H485" s="128">
        <v>5019327.005319242</v>
      </c>
      <c r="I485" s="128">
        <v>-0.0001</v>
      </c>
      <c r="J485" s="128">
        <v>-0.0001</v>
      </c>
    </row>
    <row r="486" spans="1:8" ht="12.75">
      <c r="A486" s="127">
        <v>38394.87451388889</v>
      </c>
      <c r="C486" s="150" t="s">
        <v>1045</v>
      </c>
      <c r="D486" s="128">
        <v>161322.60057371584</v>
      </c>
      <c r="F486" s="128">
        <v>1500</v>
      </c>
      <c r="G486" s="128">
        <v>173.20508075688772</v>
      </c>
      <c r="H486" s="128">
        <v>161322.60057371584</v>
      </c>
    </row>
    <row r="488" spans="3:8" ht="12.75">
      <c r="C488" s="150" t="s">
        <v>1046</v>
      </c>
      <c r="D488" s="128">
        <v>3.1486484138651103</v>
      </c>
      <c r="F488" s="128">
        <v>1.4734774066797645</v>
      </c>
      <c r="G488" s="128">
        <v>0.1623290353860241</v>
      </c>
      <c r="H488" s="128">
        <v>3.214028502282355</v>
      </c>
    </row>
    <row r="489" spans="1:10" ht="12.75">
      <c r="A489" s="144" t="s">
        <v>1035</v>
      </c>
      <c r="C489" s="145" t="s">
        <v>1036</v>
      </c>
      <c r="D489" s="145" t="s">
        <v>1037</v>
      </c>
      <c r="F489" s="145" t="s">
        <v>1038</v>
      </c>
      <c r="G489" s="145" t="s">
        <v>1039</v>
      </c>
      <c r="H489" s="145" t="s">
        <v>1040</v>
      </c>
      <c r="I489" s="146" t="s">
        <v>1041</v>
      </c>
      <c r="J489" s="145" t="s">
        <v>1042</v>
      </c>
    </row>
    <row r="490" spans="1:8" ht="12.75">
      <c r="A490" s="147" t="s">
        <v>1206</v>
      </c>
      <c r="C490" s="148">
        <v>589.5920000001788</v>
      </c>
      <c r="D490" s="128">
        <v>543055.8588905334</v>
      </c>
      <c r="F490" s="128">
        <v>4400</v>
      </c>
      <c r="G490" s="128">
        <v>5920</v>
      </c>
      <c r="H490" s="149" t="s">
        <v>964</v>
      </c>
    </row>
    <row r="492" spans="4:8" ht="12.75">
      <c r="D492" s="128">
        <v>554232.6646337509</v>
      </c>
      <c r="F492" s="128">
        <v>4410</v>
      </c>
      <c r="G492" s="128">
        <v>5860</v>
      </c>
      <c r="H492" s="149" t="s">
        <v>965</v>
      </c>
    </row>
    <row r="494" spans="4:8" ht="12.75">
      <c r="D494" s="128">
        <v>555205.9112548828</v>
      </c>
      <c r="F494" s="128">
        <v>4380</v>
      </c>
      <c r="G494" s="128">
        <v>5920</v>
      </c>
      <c r="H494" s="149" t="s">
        <v>966</v>
      </c>
    </row>
    <row r="496" spans="1:10" ht="12.75">
      <c r="A496" s="144" t="s">
        <v>1043</v>
      </c>
      <c r="C496" s="150" t="s">
        <v>1044</v>
      </c>
      <c r="D496" s="128">
        <v>550831.4782597224</v>
      </c>
      <c r="F496" s="128">
        <v>4396.666666666667</v>
      </c>
      <c r="G496" s="128">
        <v>5900</v>
      </c>
      <c r="H496" s="128">
        <v>545532.8115930557</v>
      </c>
      <c r="I496" s="128">
        <v>-0.0001</v>
      </c>
      <c r="J496" s="128">
        <v>-0.0001</v>
      </c>
    </row>
    <row r="497" spans="1:8" ht="12.75">
      <c r="A497" s="127">
        <v>38394.87501157408</v>
      </c>
      <c r="C497" s="150" t="s">
        <v>1045</v>
      </c>
      <c r="D497" s="128">
        <v>6751.443895741395</v>
      </c>
      <c r="F497" s="128">
        <v>15.275252316519468</v>
      </c>
      <c r="G497" s="128">
        <v>34.64101615137754</v>
      </c>
      <c r="H497" s="128">
        <v>6751.443895741395</v>
      </c>
    </row>
    <row r="499" spans="3:8" ht="12.75">
      <c r="C499" s="150" t="s">
        <v>1046</v>
      </c>
      <c r="D499" s="128">
        <v>1.2256822934432996</v>
      </c>
      <c r="F499" s="128">
        <v>0.3474280284272813</v>
      </c>
      <c r="G499" s="128">
        <v>0.5871358669725008</v>
      </c>
      <c r="H499" s="128">
        <v>1.237587135414631</v>
      </c>
    </row>
    <row r="500" spans="1:10" ht="12.75">
      <c r="A500" s="144" t="s">
        <v>1035</v>
      </c>
      <c r="C500" s="145" t="s">
        <v>1036</v>
      </c>
      <c r="D500" s="145" t="s">
        <v>1037</v>
      </c>
      <c r="F500" s="145" t="s">
        <v>1038</v>
      </c>
      <c r="G500" s="145" t="s">
        <v>1039</v>
      </c>
      <c r="H500" s="145" t="s">
        <v>1040</v>
      </c>
      <c r="I500" s="146" t="s">
        <v>1041</v>
      </c>
      <c r="J500" s="145" t="s">
        <v>1042</v>
      </c>
    </row>
    <row r="501" spans="1:8" ht="12.75">
      <c r="A501" s="147" t="s">
        <v>1207</v>
      </c>
      <c r="C501" s="148">
        <v>766.4900000002235</v>
      </c>
      <c r="D501" s="128">
        <v>31197.003944545984</v>
      </c>
      <c r="F501" s="128">
        <v>2086</v>
      </c>
      <c r="G501" s="128">
        <v>1973.0000000018626</v>
      </c>
      <c r="H501" s="149" t="s">
        <v>967</v>
      </c>
    </row>
    <row r="503" spans="4:8" ht="12.75">
      <c r="D503" s="128">
        <v>31004.125978171825</v>
      </c>
      <c r="F503" s="128">
        <v>1809</v>
      </c>
      <c r="G503" s="128">
        <v>2035.9999999981374</v>
      </c>
      <c r="H503" s="149" t="s">
        <v>968</v>
      </c>
    </row>
    <row r="505" spans="4:8" ht="12.75">
      <c r="D505" s="128">
        <v>32389.150593042374</v>
      </c>
      <c r="F505" s="128">
        <v>2035</v>
      </c>
      <c r="G505" s="128">
        <v>1970.0000000018626</v>
      </c>
      <c r="H505" s="149" t="s">
        <v>969</v>
      </c>
    </row>
    <row r="507" spans="1:10" ht="12.75">
      <c r="A507" s="144" t="s">
        <v>1043</v>
      </c>
      <c r="C507" s="150" t="s">
        <v>1044</v>
      </c>
      <c r="D507" s="128">
        <v>31530.093505253397</v>
      </c>
      <c r="F507" s="128">
        <v>1976.6666666666665</v>
      </c>
      <c r="G507" s="128">
        <v>1993.0000000006207</v>
      </c>
      <c r="H507" s="128">
        <v>29544.941472732746</v>
      </c>
      <c r="I507" s="128">
        <v>-0.0001</v>
      </c>
      <c r="J507" s="128">
        <v>-0.0001</v>
      </c>
    </row>
    <row r="508" spans="1:8" ht="12.75">
      <c r="A508" s="127">
        <v>38394.87550925926</v>
      </c>
      <c r="C508" s="150" t="s">
        <v>1045</v>
      </c>
      <c r="D508" s="128">
        <v>750.1898343343875</v>
      </c>
      <c r="F508" s="128">
        <v>147.4256874948641</v>
      </c>
      <c r="G508" s="128">
        <v>37.269290305025386</v>
      </c>
      <c r="H508" s="128">
        <v>750.1898343343875</v>
      </c>
    </row>
    <row r="510" spans="3:8" ht="12.75">
      <c r="C510" s="150" t="s">
        <v>1046</v>
      </c>
      <c r="D510" s="128">
        <v>2.3792819840809996</v>
      </c>
      <c r="F510" s="128">
        <v>7.4582978496558585</v>
      </c>
      <c r="G510" s="128">
        <v>1.870009548671038</v>
      </c>
      <c r="H510" s="128">
        <v>2.539148148344594</v>
      </c>
    </row>
    <row r="511" spans="1:16" ht="12.75">
      <c r="A511" s="138" t="s">
        <v>1153</v>
      </c>
      <c r="B511" s="133" t="s">
        <v>1026</v>
      </c>
      <c r="D511" s="138" t="s">
        <v>1154</v>
      </c>
      <c r="E511" s="133" t="s">
        <v>1155</v>
      </c>
      <c r="F511" s="134" t="s">
        <v>1050</v>
      </c>
      <c r="G511" s="139" t="s">
        <v>1157</v>
      </c>
      <c r="H511" s="140">
        <v>1</v>
      </c>
      <c r="I511" s="141" t="s">
        <v>1158</v>
      </c>
      <c r="J511" s="140">
        <v>5</v>
      </c>
      <c r="K511" s="139" t="s">
        <v>1159</v>
      </c>
      <c r="L511" s="142">
        <v>1</v>
      </c>
      <c r="M511" s="139" t="s">
        <v>1160</v>
      </c>
      <c r="N511" s="143">
        <v>1</v>
      </c>
      <c r="O511" s="139" t="s">
        <v>1161</v>
      </c>
      <c r="P511" s="143">
        <v>1</v>
      </c>
    </row>
    <row r="513" spans="1:10" ht="12.75">
      <c r="A513" s="144" t="s">
        <v>1035</v>
      </c>
      <c r="C513" s="145" t="s">
        <v>1036</v>
      </c>
      <c r="D513" s="145" t="s">
        <v>1037</v>
      </c>
      <c r="F513" s="145" t="s">
        <v>1038</v>
      </c>
      <c r="G513" s="145" t="s">
        <v>1039</v>
      </c>
      <c r="H513" s="145" t="s">
        <v>1040</v>
      </c>
      <c r="I513" s="146" t="s">
        <v>1041</v>
      </c>
      <c r="J513" s="145" t="s">
        <v>1042</v>
      </c>
    </row>
    <row r="514" spans="1:8" ht="12.75">
      <c r="A514" s="147" t="s">
        <v>1184</v>
      </c>
      <c r="C514" s="148">
        <v>178.2290000000503</v>
      </c>
      <c r="D514" s="128">
        <v>441.00000000046566</v>
      </c>
      <c r="F514" s="128">
        <v>368</v>
      </c>
      <c r="G514" s="128">
        <v>412.00000000046566</v>
      </c>
      <c r="H514" s="149" t="s">
        <v>970</v>
      </c>
    </row>
    <row r="516" spans="4:8" ht="12.75">
      <c r="D516" s="128">
        <v>405.00000000046566</v>
      </c>
      <c r="F516" s="128">
        <v>425</v>
      </c>
      <c r="G516" s="128">
        <v>440</v>
      </c>
      <c r="H516" s="149" t="s">
        <v>971</v>
      </c>
    </row>
    <row r="518" spans="4:8" ht="12.75">
      <c r="D518" s="128">
        <v>423.50000000046566</v>
      </c>
      <c r="F518" s="128">
        <v>412.00000000046566</v>
      </c>
      <c r="G518" s="128">
        <v>401.99999999953434</v>
      </c>
      <c r="H518" s="149" t="s">
        <v>972</v>
      </c>
    </row>
    <row r="520" spans="1:8" ht="12.75">
      <c r="A520" s="144" t="s">
        <v>1043</v>
      </c>
      <c r="C520" s="150" t="s">
        <v>1044</v>
      </c>
      <c r="D520" s="128">
        <v>423.1666666671323</v>
      </c>
      <c r="F520" s="128">
        <v>401.6666666668219</v>
      </c>
      <c r="G520" s="128">
        <v>418</v>
      </c>
      <c r="H520" s="128">
        <v>11.158597145039382</v>
      </c>
    </row>
    <row r="521" spans="1:8" ht="12.75">
      <c r="A521" s="127">
        <v>38394.87778935185</v>
      </c>
      <c r="C521" s="150" t="s">
        <v>1045</v>
      </c>
      <c r="D521" s="128">
        <v>18.002314665991786</v>
      </c>
      <c r="F521" s="128">
        <v>29.871948937726703</v>
      </c>
      <c r="G521" s="128">
        <v>19.69771560371073</v>
      </c>
      <c r="H521" s="128">
        <v>18.002314665991786</v>
      </c>
    </row>
    <row r="523" spans="3:8" ht="12.75">
      <c r="C523" s="150" t="s">
        <v>1046</v>
      </c>
      <c r="D523" s="128">
        <v>4.254190153439618</v>
      </c>
      <c r="F523" s="128">
        <v>7.436999735530744</v>
      </c>
      <c r="G523" s="128">
        <v>4.712372153997782</v>
      </c>
      <c r="H523" s="128">
        <v>161.33134328623754</v>
      </c>
    </row>
    <row r="524" spans="1:10" ht="12.75">
      <c r="A524" s="144" t="s">
        <v>1035</v>
      </c>
      <c r="C524" s="145" t="s">
        <v>1036</v>
      </c>
      <c r="D524" s="145" t="s">
        <v>1037</v>
      </c>
      <c r="F524" s="145" t="s">
        <v>1038</v>
      </c>
      <c r="G524" s="145" t="s">
        <v>1039</v>
      </c>
      <c r="H524" s="145" t="s">
        <v>1040</v>
      </c>
      <c r="I524" s="146" t="s">
        <v>1041</v>
      </c>
      <c r="J524" s="145" t="s">
        <v>1042</v>
      </c>
    </row>
    <row r="525" spans="1:8" ht="12.75">
      <c r="A525" s="147" t="s">
        <v>1200</v>
      </c>
      <c r="C525" s="148">
        <v>251.61100000003353</v>
      </c>
      <c r="D525" s="128">
        <v>4512164.984680176</v>
      </c>
      <c r="F525" s="128">
        <v>31800</v>
      </c>
      <c r="G525" s="128">
        <v>27700</v>
      </c>
      <c r="H525" s="149" t="s">
        <v>973</v>
      </c>
    </row>
    <row r="527" spans="4:8" ht="12.75">
      <c r="D527" s="128">
        <v>4443774.505050659</v>
      </c>
      <c r="F527" s="128">
        <v>32000</v>
      </c>
      <c r="G527" s="128">
        <v>27900</v>
      </c>
      <c r="H527" s="149" t="s">
        <v>974</v>
      </c>
    </row>
    <row r="529" spans="4:8" ht="12.75">
      <c r="D529" s="128">
        <v>4396785.463272095</v>
      </c>
      <c r="F529" s="128">
        <v>33000</v>
      </c>
      <c r="G529" s="128">
        <v>27300</v>
      </c>
      <c r="H529" s="149" t="s">
        <v>975</v>
      </c>
    </row>
    <row r="531" spans="1:10" ht="12.75">
      <c r="A531" s="144" t="s">
        <v>1043</v>
      </c>
      <c r="C531" s="150" t="s">
        <v>1044</v>
      </c>
      <c r="D531" s="128">
        <v>4450908.317667644</v>
      </c>
      <c r="F531" s="128">
        <v>32266.666666666664</v>
      </c>
      <c r="G531" s="128">
        <v>27633.333333333336</v>
      </c>
      <c r="H531" s="128">
        <v>4420981.154469397</v>
      </c>
      <c r="I531" s="128">
        <v>-0.0001</v>
      </c>
      <c r="J531" s="128">
        <v>-0.0001</v>
      </c>
    </row>
    <row r="532" spans="1:8" ht="12.75">
      <c r="A532" s="127">
        <v>38394.87831018519</v>
      </c>
      <c r="C532" s="150" t="s">
        <v>1045</v>
      </c>
      <c r="D532" s="128">
        <v>58019.62557551827</v>
      </c>
      <c r="F532" s="128">
        <v>642.9100507328636</v>
      </c>
      <c r="G532" s="128">
        <v>305.5050463303894</v>
      </c>
      <c r="H532" s="128">
        <v>58019.62557551827</v>
      </c>
    </row>
    <row r="534" spans="3:8" ht="12.75">
      <c r="C534" s="150" t="s">
        <v>1046</v>
      </c>
      <c r="D534" s="128">
        <v>1.3035457357144935</v>
      </c>
      <c r="F534" s="128">
        <v>1.9924898266514373</v>
      </c>
      <c r="G534" s="128">
        <v>1.1055671157915177</v>
      </c>
      <c r="H534" s="128">
        <v>1.3123698913953357</v>
      </c>
    </row>
    <row r="535" spans="1:10" ht="12.75">
      <c r="A535" s="144" t="s">
        <v>1035</v>
      </c>
      <c r="C535" s="145" t="s">
        <v>1036</v>
      </c>
      <c r="D535" s="145" t="s">
        <v>1037</v>
      </c>
      <c r="F535" s="145" t="s">
        <v>1038</v>
      </c>
      <c r="G535" s="145" t="s">
        <v>1039</v>
      </c>
      <c r="H535" s="145" t="s">
        <v>1040</v>
      </c>
      <c r="I535" s="146" t="s">
        <v>1041</v>
      </c>
      <c r="J535" s="145" t="s">
        <v>1042</v>
      </c>
    </row>
    <row r="536" spans="1:8" ht="12.75">
      <c r="A536" s="147" t="s">
        <v>1203</v>
      </c>
      <c r="C536" s="148">
        <v>257.6099999998696</v>
      </c>
      <c r="D536" s="128">
        <v>334983.95264196396</v>
      </c>
      <c r="F536" s="128">
        <v>13064.999999985099</v>
      </c>
      <c r="G536" s="128">
        <v>11425</v>
      </c>
      <c r="H536" s="149" t="s">
        <v>976</v>
      </c>
    </row>
    <row r="538" spans="4:8" ht="12.75">
      <c r="D538" s="128">
        <v>345997.04342222214</v>
      </c>
      <c r="F538" s="128">
        <v>13405</v>
      </c>
      <c r="G538" s="128">
        <v>11585</v>
      </c>
      <c r="H538" s="149" t="s">
        <v>977</v>
      </c>
    </row>
    <row r="540" spans="4:8" ht="12.75">
      <c r="D540" s="128">
        <v>338006.7509441376</v>
      </c>
      <c r="F540" s="128">
        <v>12795</v>
      </c>
      <c r="G540" s="128">
        <v>11447.5</v>
      </c>
      <c r="H540" s="149" t="s">
        <v>978</v>
      </c>
    </row>
    <row r="542" spans="1:10" ht="12.75">
      <c r="A542" s="144" t="s">
        <v>1043</v>
      </c>
      <c r="C542" s="150" t="s">
        <v>1044</v>
      </c>
      <c r="D542" s="128">
        <v>339662.58233610785</v>
      </c>
      <c r="F542" s="128">
        <v>13088.333333328366</v>
      </c>
      <c r="G542" s="128">
        <v>11485.833333333332</v>
      </c>
      <c r="H542" s="128">
        <v>327375.49900277704</v>
      </c>
      <c r="I542" s="128">
        <v>-0.0001</v>
      </c>
      <c r="J542" s="128">
        <v>-0.0001</v>
      </c>
    </row>
    <row r="543" spans="1:8" ht="12.75">
      <c r="A543" s="127">
        <v>38394.878958333335</v>
      </c>
      <c r="C543" s="150" t="s">
        <v>1045</v>
      </c>
      <c r="D543" s="128">
        <v>5690.199937833998</v>
      </c>
      <c r="F543" s="128">
        <v>305.6686659337024</v>
      </c>
      <c r="G543" s="128">
        <v>86.61456767388114</v>
      </c>
      <c r="H543" s="128">
        <v>5690.199937833998</v>
      </c>
    </row>
    <row r="545" spans="3:8" ht="12.75">
      <c r="C545" s="150" t="s">
        <v>1046</v>
      </c>
      <c r="D545" s="128">
        <v>1.6752507440467346</v>
      </c>
      <c r="F545" s="128">
        <v>2.3354284930636835</v>
      </c>
      <c r="G545" s="128">
        <v>0.7540991163655039</v>
      </c>
      <c r="H545" s="128">
        <v>1.7381263885559528</v>
      </c>
    </row>
    <row r="546" spans="1:10" ht="12.75">
      <c r="A546" s="144" t="s">
        <v>1035</v>
      </c>
      <c r="C546" s="145" t="s">
        <v>1036</v>
      </c>
      <c r="D546" s="145" t="s">
        <v>1037</v>
      </c>
      <c r="F546" s="145" t="s">
        <v>1038</v>
      </c>
      <c r="G546" s="145" t="s">
        <v>1039</v>
      </c>
      <c r="H546" s="145" t="s">
        <v>1040</v>
      </c>
      <c r="I546" s="146" t="s">
        <v>1041</v>
      </c>
      <c r="J546" s="145" t="s">
        <v>1042</v>
      </c>
    </row>
    <row r="547" spans="1:8" ht="12.75">
      <c r="A547" s="147" t="s">
        <v>1202</v>
      </c>
      <c r="C547" s="148">
        <v>259.9399999999441</v>
      </c>
      <c r="D547" s="128">
        <v>3461974.790245056</v>
      </c>
      <c r="F547" s="128">
        <v>25650</v>
      </c>
      <c r="G547" s="128">
        <v>24925</v>
      </c>
      <c r="H547" s="149" t="s">
        <v>979</v>
      </c>
    </row>
    <row r="549" spans="4:8" ht="12.75">
      <c r="D549" s="128">
        <v>3541431.0828552246</v>
      </c>
      <c r="F549" s="128">
        <v>25700</v>
      </c>
      <c r="G549" s="128">
        <v>24250</v>
      </c>
      <c r="H549" s="149" t="s">
        <v>980</v>
      </c>
    </row>
    <row r="551" spans="4:8" ht="12.75">
      <c r="D551" s="128">
        <v>3539944.910747528</v>
      </c>
      <c r="F551" s="128">
        <v>25650</v>
      </c>
      <c r="G551" s="128">
        <v>24375</v>
      </c>
      <c r="H551" s="149" t="s">
        <v>981</v>
      </c>
    </row>
    <row r="553" spans="1:10" ht="12.75">
      <c r="A553" s="144" t="s">
        <v>1043</v>
      </c>
      <c r="C553" s="150" t="s">
        <v>1044</v>
      </c>
      <c r="D553" s="128">
        <v>3514450.2612826033</v>
      </c>
      <c r="F553" s="128">
        <v>25666.666666666664</v>
      </c>
      <c r="G553" s="128">
        <v>24516.666666666664</v>
      </c>
      <c r="H553" s="128">
        <v>3489421.5191442384</v>
      </c>
      <c r="I553" s="128">
        <v>-0.0001</v>
      </c>
      <c r="J553" s="128">
        <v>-0.0001</v>
      </c>
    </row>
    <row r="554" spans="1:8" ht="12.75">
      <c r="A554" s="127">
        <v>38394.87962962963</v>
      </c>
      <c r="C554" s="150" t="s">
        <v>1045</v>
      </c>
      <c r="D554" s="128">
        <v>45451.16579740649</v>
      </c>
      <c r="F554" s="128">
        <v>28.867513459481284</v>
      </c>
      <c r="G554" s="128">
        <v>359.1076904402541</v>
      </c>
      <c r="H554" s="128">
        <v>45451.16579740649</v>
      </c>
    </row>
    <row r="556" spans="3:8" ht="12.75">
      <c r="C556" s="150" t="s">
        <v>1046</v>
      </c>
      <c r="D556" s="128">
        <v>1.2932653023468612</v>
      </c>
      <c r="F556" s="128">
        <v>0.1124708316603167</v>
      </c>
      <c r="G556" s="128">
        <v>1.4647492472070192</v>
      </c>
      <c r="H556" s="128">
        <v>1.302541568797144</v>
      </c>
    </row>
    <row r="557" spans="1:10" ht="12.75">
      <c r="A557" s="144" t="s">
        <v>1035</v>
      </c>
      <c r="C557" s="145" t="s">
        <v>1036</v>
      </c>
      <c r="D557" s="145" t="s">
        <v>1037</v>
      </c>
      <c r="F557" s="145" t="s">
        <v>1038</v>
      </c>
      <c r="G557" s="145" t="s">
        <v>1039</v>
      </c>
      <c r="H557" s="145" t="s">
        <v>1040</v>
      </c>
      <c r="I557" s="146" t="s">
        <v>1041</v>
      </c>
      <c r="J557" s="145" t="s">
        <v>1042</v>
      </c>
    </row>
    <row r="558" spans="1:8" ht="12.75">
      <c r="A558" s="147" t="s">
        <v>1204</v>
      </c>
      <c r="C558" s="148">
        <v>285.2129999999888</v>
      </c>
      <c r="D558" s="128">
        <v>5403600.746322632</v>
      </c>
      <c r="F558" s="128">
        <v>341975</v>
      </c>
      <c r="G558" s="128">
        <v>22750</v>
      </c>
      <c r="H558" s="149" t="s">
        <v>982</v>
      </c>
    </row>
    <row r="560" spans="4:8" ht="12.75">
      <c r="D560" s="128">
        <v>5399239.51399231</v>
      </c>
      <c r="F560" s="128">
        <v>449400</v>
      </c>
      <c r="G560" s="128">
        <v>22575</v>
      </c>
      <c r="H560" s="149" t="s">
        <v>983</v>
      </c>
    </row>
    <row r="562" spans="4:8" ht="12.75">
      <c r="D562" s="128">
        <v>5488440.40486908</v>
      </c>
      <c r="F562" s="128">
        <v>492975</v>
      </c>
      <c r="G562" s="128">
        <v>22175</v>
      </c>
      <c r="H562" s="149" t="s">
        <v>984</v>
      </c>
    </row>
    <row r="564" spans="1:10" ht="12.75">
      <c r="A564" s="144" t="s">
        <v>1043</v>
      </c>
      <c r="C564" s="150" t="s">
        <v>1044</v>
      </c>
      <c r="D564" s="128">
        <v>5430426.888394674</v>
      </c>
      <c r="F564" s="128">
        <v>428116.6666666666</v>
      </c>
      <c r="G564" s="128">
        <v>22500</v>
      </c>
      <c r="H564" s="128">
        <v>5151013.06165916</v>
      </c>
      <c r="I564" s="128">
        <v>-0.0001</v>
      </c>
      <c r="J564" s="128">
        <v>-0.0001</v>
      </c>
    </row>
    <row r="565" spans="1:8" ht="12.75">
      <c r="A565" s="127">
        <v>38394.8803125</v>
      </c>
      <c r="C565" s="150" t="s">
        <v>1045</v>
      </c>
      <c r="D565" s="128">
        <v>50288.47936814156</v>
      </c>
      <c r="F565" s="128">
        <v>77717.34174772921</v>
      </c>
      <c r="G565" s="128">
        <v>294.7456530637899</v>
      </c>
      <c r="H565" s="128">
        <v>50288.47936814156</v>
      </c>
    </row>
    <row r="567" spans="3:8" ht="12.75">
      <c r="C567" s="150" t="s">
        <v>1046</v>
      </c>
      <c r="D567" s="128">
        <v>0.9260502056590192</v>
      </c>
      <c r="F567" s="128">
        <v>18.15330908577784</v>
      </c>
      <c r="G567" s="128">
        <v>1.3099806802835108</v>
      </c>
      <c r="H567" s="128">
        <v>0.9762832818743321</v>
      </c>
    </row>
    <row r="568" spans="1:10" ht="12.75">
      <c r="A568" s="144" t="s">
        <v>1035</v>
      </c>
      <c r="C568" s="145" t="s">
        <v>1036</v>
      </c>
      <c r="D568" s="145" t="s">
        <v>1037</v>
      </c>
      <c r="F568" s="145" t="s">
        <v>1038</v>
      </c>
      <c r="G568" s="145" t="s">
        <v>1039</v>
      </c>
      <c r="H568" s="145" t="s">
        <v>1040</v>
      </c>
      <c r="I568" s="146" t="s">
        <v>1041</v>
      </c>
      <c r="J568" s="145" t="s">
        <v>1042</v>
      </c>
    </row>
    <row r="569" spans="1:8" ht="12.75">
      <c r="A569" s="147" t="s">
        <v>1200</v>
      </c>
      <c r="C569" s="148">
        <v>288.1579999998212</v>
      </c>
      <c r="D569" s="128">
        <v>450097.4608621597</v>
      </c>
      <c r="F569" s="128">
        <v>4780</v>
      </c>
      <c r="G569" s="128">
        <v>4330</v>
      </c>
      <c r="H569" s="149" t="s">
        <v>985</v>
      </c>
    </row>
    <row r="571" spans="4:8" ht="12.75">
      <c r="D571" s="128">
        <v>448464.7690229416</v>
      </c>
      <c r="F571" s="128">
        <v>4780</v>
      </c>
      <c r="G571" s="128">
        <v>4330</v>
      </c>
      <c r="H571" s="149" t="s">
        <v>986</v>
      </c>
    </row>
    <row r="573" spans="4:8" ht="12.75">
      <c r="D573" s="128">
        <v>453057.9266872406</v>
      </c>
      <c r="F573" s="128">
        <v>4780</v>
      </c>
      <c r="G573" s="128">
        <v>4330</v>
      </c>
      <c r="H573" s="149" t="s">
        <v>987</v>
      </c>
    </row>
    <row r="575" spans="1:10" ht="12.75">
      <c r="A575" s="144" t="s">
        <v>1043</v>
      </c>
      <c r="C575" s="150" t="s">
        <v>1044</v>
      </c>
      <c r="D575" s="128">
        <v>450540.05219078064</v>
      </c>
      <c r="F575" s="128">
        <v>4780</v>
      </c>
      <c r="G575" s="128">
        <v>4330</v>
      </c>
      <c r="H575" s="128">
        <v>445988.536704055</v>
      </c>
      <c r="I575" s="128">
        <v>-0.0001</v>
      </c>
      <c r="J575" s="128">
        <v>-0.0001</v>
      </c>
    </row>
    <row r="576" spans="1:8" ht="12.75">
      <c r="A576" s="127">
        <v>38394.880740740744</v>
      </c>
      <c r="C576" s="150" t="s">
        <v>1045</v>
      </c>
      <c r="D576" s="128">
        <v>2328.3448295767244</v>
      </c>
      <c r="H576" s="128">
        <v>2328.3448295767244</v>
      </c>
    </row>
    <row r="578" spans="3:8" ht="12.75">
      <c r="C578" s="150" t="s">
        <v>1046</v>
      </c>
      <c r="D578" s="128">
        <v>0.5167897544857543</v>
      </c>
      <c r="F578" s="128">
        <v>0</v>
      </c>
      <c r="G578" s="128">
        <v>0</v>
      </c>
      <c r="H578" s="128">
        <v>0.5220638285422449</v>
      </c>
    </row>
    <row r="579" spans="1:10" ht="12.75">
      <c r="A579" s="144" t="s">
        <v>1035</v>
      </c>
      <c r="C579" s="145" t="s">
        <v>1036</v>
      </c>
      <c r="D579" s="145" t="s">
        <v>1037</v>
      </c>
      <c r="F579" s="145" t="s">
        <v>1038</v>
      </c>
      <c r="G579" s="145" t="s">
        <v>1039</v>
      </c>
      <c r="H579" s="145" t="s">
        <v>1040</v>
      </c>
      <c r="I579" s="146" t="s">
        <v>1041</v>
      </c>
      <c r="J579" s="145" t="s">
        <v>1042</v>
      </c>
    </row>
    <row r="580" spans="1:8" ht="12.75">
      <c r="A580" s="147" t="s">
        <v>1201</v>
      </c>
      <c r="C580" s="148">
        <v>334.94100000010803</v>
      </c>
      <c r="D580" s="128">
        <v>32850</v>
      </c>
      <c r="F580" s="128">
        <v>29700</v>
      </c>
      <c r="G580" s="128">
        <v>30100</v>
      </c>
      <c r="H580" s="149" t="s">
        <v>988</v>
      </c>
    </row>
    <row r="582" spans="4:8" ht="12.75">
      <c r="D582" s="128">
        <v>32927.190692961216</v>
      </c>
      <c r="F582" s="128">
        <v>30000</v>
      </c>
      <c r="G582" s="128">
        <v>29700</v>
      </c>
      <c r="H582" s="149" t="s">
        <v>989</v>
      </c>
    </row>
    <row r="584" spans="4:8" ht="12.75">
      <c r="D584" s="128">
        <v>33115.11632078886</v>
      </c>
      <c r="F584" s="128">
        <v>29800</v>
      </c>
      <c r="G584" s="128">
        <v>29900</v>
      </c>
      <c r="H584" s="149" t="s">
        <v>990</v>
      </c>
    </row>
    <row r="586" spans="1:10" ht="12.75">
      <c r="A586" s="144" t="s">
        <v>1043</v>
      </c>
      <c r="C586" s="150" t="s">
        <v>1044</v>
      </c>
      <c r="D586" s="128">
        <v>32964.102337916695</v>
      </c>
      <c r="F586" s="128">
        <v>29833.333333333336</v>
      </c>
      <c r="G586" s="128">
        <v>29900</v>
      </c>
      <c r="H586" s="128">
        <v>3084.8230586374134</v>
      </c>
      <c r="I586" s="128">
        <v>-0.0001</v>
      </c>
      <c r="J586" s="128">
        <v>-0.0001</v>
      </c>
    </row>
    <row r="587" spans="1:8" ht="12.75">
      <c r="A587" s="127">
        <v>38394.881215277775</v>
      </c>
      <c r="C587" s="150" t="s">
        <v>1045</v>
      </c>
      <c r="D587" s="128">
        <v>136.35805087016087</v>
      </c>
      <c r="F587" s="128">
        <v>152.7525231651947</v>
      </c>
      <c r="G587" s="128">
        <v>200</v>
      </c>
      <c r="H587" s="128">
        <v>136.35805087016087</v>
      </c>
    </row>
    <row r="589" spans="3:8" ht="12.75">
      <c r="C589" s="150" t="s">
        <v>1046</v>
      </c>
      <c r="D589" s="128">
        <v>0.41365619325030467</v>
      </c>
      <c r="F589" s="128">
        <v>0.5120196307213231</v>
      </c>
      <c r="G589" s="128">
        <v>0.668896321070234</v>
      </c>
      <c r="H589" s="128">
        <v>4.420287591158992</v>
      </c>
    </row>
    <row r="590" spans="1:10" ht="12.75">
      <c r="A590" s="144" t="s">
        <v>1035</v>
      </c>
      <c r="C590" s="145" t="s">
        <v>1036</v>
      </c>
      <c r="D590" s="145" t="s">
        <v>1037</v>
      </c>
      <c r="F590" s="145" t="s">
        <v>1038</v>
      </c>
      <c r="G590" s="145" t="s">
        <v>1039</v>
      </c>
      <c r="H590" s="145" t="s">
        <v>1040</v>
      </c>
      <c r="I590" s="146" t="s">
        <v>1041</v>
      </c>
      <c r="J590" s="145" t="s">
        <v>1042</v>
      </c>
    </row>
    <row r="591" spans="1:8" ht="12.75">
      <c r="A591" s="147" t="s">
        <v>1205</v>
      </c>
      <c r="C591" s="148">
        <v>393.36599999992177</v>
      </c>
      <c r="D591" s="128">
        <v>259380.25736522675</v>
      </c>
      <c r="F591" s="128">
        <v>8300</v>
      </c>
      <c r="G591" s="128">
        <v>8300</v>
      </c>
      <c r="H591" s="149" t="s">
        <v>991</v>
      </c>
    </row>
    <row r="593" spans="4:8" ht="12.75">
      <c r="D593" s="128">
        <v>254226.36900305748</v>
      </c>
      <c r="F593" s="128">
        <v>8300</v>
      </c>
      <c r="G593" s="128">
        <v>8200</v>
      </c>
      <c r="H593" s="149" t="s">
        <v>992</v>
      </c>
    </row>
    <row r="595" spans="4:8" ht="12.75">
      <c r="D595" s="128">
        <v>260865.89853739738</v>
      </c>
      <c r="F595" s="128">
        <v>8300</v>
      </c>
      <c r="G595" s="128">
        <v>8300</v>
      </c>
      <c r="H595" s="149" t="s">
        <v>993</v>
      </c>
    </row>
    <row r="597" spans="1:10" ht="12.75">
      <c r="A597" s="144" t="s">
        <v>1043</v>
      </c>
      <c r="C597" s="150" t="s">
        <v>1044</v>
      </c>
      <c r="D597" s="128">
        <v>258157.5083018939</v>
      </c>
      <c r="F597" s="128">
        <v>8300</v>
      </c>
      <c r="G597" s="128">
        <v>8266.666666666666</v>
      </c>
      <c r="H597" s="128">
        <v>249874.17496856052</v>
      </c>
      <c r="I597" s="128">
        <v>-0.0001</v>
      </c>
      <c r="J597" s="128">
        <v>-0.0001</v>
      </c>
    </row>
    <row r="598" spans="1:8" ht="12.75">
      <c r="A598" s="127">
        <v>38394.881689814814</v>
      </c>
      <c r="C598" s="150" t="s">
        <v>1045</v>
      </c>
      <c r="D598" s="128">
        <v>3484.562320185307</v>
      </c>
      <c r="G598" s="128">
        <v>57.73502691896257</v>
      </c>
      <c r="H598" s="128">
        <v>3484.562320185307</v>
      </c>
    </row>
    <row r="600" spans="3:8" ht="12.75">
      <c r="C600" s="150" t="s">
        <v>1046</v>
      </c>
      <c r="D600" s="128">
        <v>1.3497815124983301</v>
      </c>
      <c r="F600" s="128">
        <v>0</v>
      </c>
      <c r="G600" s="128">
        <v>0.6984075836971279</v>
      </c>
      <c r="H600" s="128">
        <v>1.3945267935847065</v>
      </c>
    </row>
    <row r="601" spans="1:10" ht="12.75">
      <c r="A601" s="144" t="s">
        <v>1035</v>
      </c>
      <c r="C601" s="145" t="s">
        <v>1036</v>
      </c>
      <c r="D601" s="145" t="s">
        <v>1037</v>
      </c>
      <c r="F601" s="145" t="s">
        <v>1038</v>
      </c>
      <c r="G601" s="145" t="s">
        <v>1039</v>
      </c>
      <c r="H601" s="145" t="s">
        <v>1040</v>
      </c>
      <c r="I601" s="146" t="s">
        <v>1041</v>
      </c>
      <c r="J601" s="145" t="s">
        <v>1042</v>
      </c>
    </row>
    <row r="602" spans="1:8" ht="12.75">
      <c r="A602" s="147" t="s">
        <v>1199</v>
      </c>
      <c r="C602" s="148">
        <v>396.15199999976903</v>
      </c>
      <c r="D602" s="128">
        <v>337571.31309890747</v>
      </c>
      <c r="F602" s="128">
        <v>79500</v>
      </c>
      <c r="G602" s="128">
        <v>80500</v>
      </c>
      <c r="H602" s="149" t="s">
        <v>994</v>
      </c>
    </row>
    <row r="604" spans="4:8" ht="12.75">
      <c r="D604" s="128">
        <v>341394.9715604782</v>
      </c>
      <c r="F604" s="128">
        <v>78600</v>
      </c>
      <c r="G604" s="128">
        <v>79700</v>
      </c>
      <c r="H604" s="149" t="s">
        <v>995</v>
      </c>
    </row>
    <row r="606" spans="4:8" ht="12.75">
      <c r="D606" s="128">
        <v>338531.69291210175</v>
      </c>
      <c r="F606" s="128">
        <v>78800</v>
      </c>
      <c r="G606" s="128">
        <v>80700</v>
      </c>
      <c r="H606" s="149" t="s">
        <v>996</v>
      </c>
    </row>
    <row r="608" spans="1:10" ht="12.75">
      <c r="A608" s="144" t="s">
        <v>1043</v>
      </c>
      <c r="C608" s="150" t="s">
        <v>1044</v>
      </c>
      <c r="D608" s="128">
        <v>339165.9925238291</v>
      </c>
      <c r="F608" s="128">
        <v>78966.66666666667</v>
      </c>
      <c r="G608" s="128">
        <v>80300</v>
      </c>
      <c r="H608" s="128">
        <v>259539.79355434835</v>
      </c>
      <c r="I608" s="128">
        <v>-0.0001</v>
      </c>
      <c r="J608" s="128">
        <v>-0.0001</v>
      </c>
    </row>
    <row r="609" spans="1:8" ht="12.75">
      <c r="A609" s="127">
        <v>38394.88216435185</v>
      </c>
      <c r="C609" s="150" t="s">
        <v>1045</v>
      </c>
      <c r="D609" s="128">
        <v>1989.1814914067568</v>
      </c>
      <c r="F609" s="128">
        <v>472.58156262526086</v>
      </c>
      <c r="G609" s="128">
        <v>529.150262212918</v>
      </c>
      <c r="H609" s="128">
        <v>1989.1814914067568</v>
      </c>
    </row>
    <row r="611" spans="3:8" ht="12.75">
      <c r="C611" s="150" t="s">
        <v>1046</v>
      </c>
      <c r="D611" s="128">
        <v>0.5864920231550046</v>
      </c>
      <c r="F611" s="128">
        <v>0.5984570231641124</v>
      </c>
      <c r="G611" s="128">
        <v>0.6589667026312802</v>
      </c>
      <c r="H611" s="128">
        <v>0.7664263981123252</v>
      </c>
    </row>
    <row r="612" spans="1:10" ht="12.75">
      <c r="A612" s="144" t="s">
        <v>1035</v>
      </c>
      <c r="C612" s="145" t="s">
        <v>1036</v>
      </c>
      <c r="D612" s="145" t="s">
        <v>1037</v>
      </c>
      <c r="F612" s="145" t="s">
        <v>1038</v>
      </c>
      <c r="G612" s="145" t="s">
        <v>1039</v>
      </c>
      <c r="H612" s="145" t="s">
        <v>1040</v>
      </c>
      <c r="I612" s="146" t="s">
        <v>1041</v>
      </c>
      <c r="J612" s="145" t="s">
        <v>1042</v>
      </c>
    </row>
    <row r="613" spans="1:8" ht="12.75">
      <c r="A613" s="147" t="s">
        <v>1206</v>
      </c>
      <c r="C613" s="148">
        <v>589.5920000001788</v>
      </c>
      <c r="D613" s="128">
        <v>19140.319236963987</v>
      </c>
      <c r="F613" s="128">
        <v>2090</v>
      </c>
      <c r="G613" s="128">
        <v>2170</v>
      </c>
      <c r="H613" s="149" t="s">
        <v>997</v>
      </c>
    </row>
    <row r="615" spans="4:8" ht="12.75">
      <c r="D615" s="128">
        <v>18623.957411170006</v>
      </c>
      <c r="F615" s="128">
        <v>2110</v>
      </c>
      <c r="G615" s="128">
        <v>2190</v>
      </c>
      <c r="H615" s="149" t="s">
        <v>998</v>
      </c>
    </row>
    <row r="617" spans="4:8" ht="12.75">
      <c r="D617" s="128">
        <v>19014.18210658431</v>
      </c>
      <c r="F617" s="128">
        <v>2120</v>
      </c>
      <c r="G617" s="128">
        <v>2170</v>
      </c>
      <c r="H617" s="149" t="s">
        <v>999</v>
      </c>
    </row>
    <row r="619" spans="1:10" ht="12.75">
      <c r="A619" s="144" t="s">
        <v>1043</v>
      </c>
      <c r="C619" s="150" t="s">
        <v>1044</v>
      </c>
      <c r="D619" s="128">
        <v>18926.152918239433</v>
      </c>
      <c r="F619" s="128">
        <v>2106.6666666666665</v>
      </c>
      <c r="G619" s="128">
        <v>2176.6666666666665</v>
      </c>
      <c r="H619" s="128">
        <v>16777.48625157277</v>
      </c>
      <c r="I619" s="128">
        <v>-0.0001</v>
      </c>
      <c r="J619" s="128">
        <v>-0.0001</v>
      </c>
    </row>
    <row r="620" spans="1:8" ht="12.75">
      <c r="A620" s="127">
        <v>38394.88265046296</v>
      </c>
      <c r="C620" s="150" t="s">
        <v>1045</v>
      </c>
      <c r="D620" s="128">
        <v>269.2011093676052</v>
      </c>
      <c r="F620" s="128">
        <v>15.275252316519468</v>
      </c>
      <c r="G620" s="128">
        <v>11.547005383792516</v>
      </c>
      <c r="H620" s="128">
        <v>269.2011093676052</v>
      </c>
    </row>
    <row r="622" spans="3:8" ht="12.75">
      <c r="C622" s="150" t="s">
        <v>1046</v>
      </c>
      <c r="D622" s="128">
        <v>1.422376277580278</v>
      </c>
      <c r="F622" s="128">
        <v>0.7250910909740256</v>
      </c>
      <c r="G622" s="128">
        <v>0.5304902932829642</v>
      </c>
      <c r="H622" s="128">
        <v>1.6045378034052598</v>
      </c>
    </row>
    <row r="623" spans="1:10" ht="12.75">
      <c r="A623" s="144" t="s">
        <v>1035</v>
      </c>
      <c r="C623" s="145" t="s">
        <v>1036</v>
      </c>
      <c r="D623" s="145" t="s">
        <v>1037</v>
      </c>
      <c r="F623" s="145" t="s">
        <v>1038</v>
      </c>
      <c r="G623" s="145" t="s">
        <v>1039</v>
      </c>
      <c r="H623" s="145" t="s">
        <v>1040</v>
      </c>
      <c r="I623" s="146" t="s">
        <v>1041</v>
      </c>
      <c r="J623" s="145" t="s">
        <v>1042</v>
      </c>
    </row>
    <row r="624" spans="1:8" ht="12.75">
      <c r="A624" s="147" t="s">
        <v>1207</v>
      </c>
      <c r="C624" s="148">
        <v>766.4900000002235</v>
      </c>
      <c r="D624" s="128">
        <v>1992.5</v>
      </c>
      <c r="F624" s="128">
        <v>1745.0000000018626</v>
      </c>
      <c r="G624" s="128">
        <v>1619</v>
      </c>
      <c r="H624" s="149" t="s">
        <v>1000</v>
      </c>
    </row>
    <row r="626" spans="4:8" ht="12.75">
      <c r="D626" s="128">
        <v>2016.3537527658045</v>
      </c>
      <c r="F626" s="128">
        <v>1688</v>
      </c>
      <c r="G626" s="128">
        <v>1735.9999999981374</v>
      </c>
      <c r="H626" s="149" t="s">
        <v>1001</v>
      </c>
    </row>
    <row r="628" spans="4:8" ht="12.75">
      <c r="D628" s="128">
        <v>2010.5</v>
      </c>
      <c r="F628" s="128">
        <v>1639.0000000018626</v>
      </c>
      <c r="G628" s="128">
        <v>1601.0000000018626</v>
      </c>
      <c r="H628" s="149" t="s">
        <v>1002</v>
      </c>
    </row>
    <row r="630" spans="1:10" ht="12.75">
      <c r="A630" s="144" t="s">
        <v>1043</v>
      </c>
      <c r="C630" s="150" t="s">
        <v>1044</v>
      </c>
      <c r="D630" s="128">
        <v>2006.4512509219348</v>
      </c>
      <c r="F630" s="128">
        <v>1690.6666666679084</v>
      </c>
      <c r="G630" s="128">
        <v>1652</v>
      </c>
      <c r="H630" s="128">
        <v>335.87238913272034</v>
      </c>
      <c r="I630" s="128">
        <v>-0.0001</v>
      </c>
      <c r="J630" s="128">
        <v>-0.0001</v>
      </c>
    </row>
    <row r="631" spans="1:8" ht="12.75">
      <c r="A631" s="127">
        <v>38394.88314814815</v>
      </c>
      <c r="C631" s="150" t="s">
        <v>1045</v>
      </c>
      <c r="D631" s="128">
        <v>12.431599135919717</v>
      </c>
      <c r="F631" s="128">
        <v>53.050290605595194</v>
      </c>
      <c r="G631" s="128">
        <v>73.30075033551066</v>
      </c>
      <c r="H631" s="128">
        <v>12.431599135919717</v>
      </c>
    </row>
    <row r="633" spans="3:8" ht="12.75">
      <c r="C633" s="150" t="s">
        <v>1046</v>
      </c>
      <c r="D633" s="128">
        <v>0.6195814191950877</v>
      </c>
      <c r="F633" s="128">
        <v>3.137832646227695</v>
      </c>
      <c r="G633" s="128">
        <v>4.437091424667716</v>
      </c>
      <c r="H633" s="128">
        <v>3.7012864225071365</v>
      </c>
    </row>
    <row r="634" spans="1:16" ht="12.75">
      <c r="A634" s="138" t="s">
        <v>1153</v>
      </c>
      <c r="B634" s="133" t="s">
        <v>1003</v>
      </c>
      <c r="D634" s="138" t="s">
        <v>1154</v>
      </c>
      <c r="E634" s="133" t="s">
        <v>1155</v>
      </c>
      <c r="F634" s="134" t="s">
        <v>1051</v>
      </c>
      <c r="G634" s="139" t="s">
        <v>1157</v>
      </c>
      <c r="H634" s="140">
        <v>1</v>
      </c>
      <c r="I634" s="141" t="s">
        <v>1158</v>
      </c>
      <c r="J634" s="140">
        <v>6</v>
      </c>
      <c r="K634" s="139" t="s">
        <v>1159</v>
      </c>
      <c r="L634" s="142">
        <v>1</v>
      </c>
      <c r="M634" s="139" t="s">
        <v>1160</v>
      </c>
      <c r="N634" s="143">
        <v>1</v>
      </c>
      <c r="O634" s="139" t="s">
        <v>1161</v>
      </c>
      <c r="P634" s="143">
        <v>1</v>
      </c>
    </row>
    <row r="636" spans="1:10" ht="12.75">
      <c r="A636" s="144" t="s">
        <v>1035</v>
      </c>
      <c r="C636" s="145" t="s">
        <v>1036</v>
      </c>
      <c r="D636" s="145" t="s">
        <v>1037</v>
      </c>
      <c r="F636" s="145" t="s">
        <v>1038</v>
      </c>
      <c r="G636" s="145" t="s">
        <v>1039</v>
      </c>
      <c r="H636" s="145" t="s">
        <v>1040</v>
      </c>
      <c r="I636" s="146" t="s">
        <v>1041</v>
      </c>
      <c r="J636" s="145" t="s">
        <v>1042</v>
      </c>
    </row>
    <row r="637" spans="1:8" ht="12.75">
      <c r="A637" s="147" t="s">
        <v>1184</v>
      </c>
      <c r="C637" s="148">
        <v>178.2290000000503</v>
      </c>
      <c r="D637" s="128">
        <v>358.5</v>
      </c>
      <c r="F637" s="128">
        <v>367</v>
      </c>
      <c r="G637" s="128">
        <v>279</v>
      </c>
      <c r="H637" s="149" t="s">
        <v>1004</v>
      </c>
    </row>
    <row r="639" spans="4:8" ht="12.75">
      <c r="D639" s="128">
        <v>376.079170263838</v>
      </c>
      <c r="F639" s="128">
        <v>326</v>
      </c>
      <c r="G639" s="128">
        <v>339</v>
      </c>
      <c r="H639" s="149" t="s">
        <v>1005</v>
      </c>
    </row>
    <row r="641" spans="4:8" ht="12.75">
      <c r="D641" s="128">
        <v>390.1654436341487</v>
      </c>
      <c r="F641" s="128">
        <v>362</v>
      </c>
      <c r="G641" s="128">
        <v>287</v>
      </c>
      <c r="H641" s="149" t="s">
        <v>1006</v>
      </c>
    </row>
    <row r="643" spans="1:8" ht="12.75">
      <c r="A643" s="144" t="s">
        <v>1043</v>
      </c>
      <c r="C643" s="150" t="s">
        <v>1044</v>
      </c>
      <c r="D643" s="128">
        <v>374.91487129932887</v>
      </c>
      <c r="F643" s="128">
        <v>351.66666666666663</v>
      </c>
      <c r="G643" s="128">
        <v>301.6666666666667</v>
      </c>
      <c r="H643" s="128">
        <v>54.90556031236429</v>
      </c>
    </row>
    <row r="644" spans="1:8" ht="12.75">
      <c r="A644" s="127">
        <v>38394.88542824074</v>
      </c>
      <c r="C644" s="150" t="s">
        <v>1045</v>
      </c>
      <c r="D644" s="128">
        <v>15.864796695701909</v>
      </c>
      <c r="F644" s="128">
        <v>22.368132093076824</v>
      </c>
      <c r="G644" s="128">
        <v>32.578111260988315</v>
      </c>
      <c r="H644" s="128">
        <v>15.864796695701909</v>
      </c>
    </row>
    <row r="646" spans="3:8" ht="12.75">
      <c r="C646" s="150" t="s">
        <v>1046</v>
      </c>
      <c r="D646" s="128">
        <v>4.231573061031124</v>
      </c>
      <c r="F646" s="128">
        <v>6.360606282391516</v>
      </c>
      <c r="G646" s="128">
        <v>10.799373898670158</v>
      </c>
      <c r="H646" s="128">
        <v>28.8946995631138</v>
      </c>
    </row>
    <row r="647" spans="1:10" ht="12.75">
      <c r="A647" s="144" t="s">
        <v>1035</v>
      </c>
      <c r="C647" s="145" t="s">
        <v>1036</v>
      </c>
      <c r="D647" s="145" t="s">
        <v>1037</v>
      </c>
      <c r="F647" s="145" t="s">
        <v>1038</v>
      </c>
      <c r="G647" s="145" t="s">
        <v>1039</v>
      </c>
      <c r="H647" s="145" t="s">
        <v>1040</v>
      </c>
      <c r="I647" s="146" t="s">
        <v>1041</v>
      </c>
      <c r="J647" s="145" t="s">
        <v>1042</v>
      </c>
    </row>
    <row r="648" spans="1:8" ht="12.75">
      <c r="A648" s="147" t="s">
        <v>1200</v>
      </c>
      <c r="C648" s="148">
        <v>251.61100000003353</v>
      </c>
      <c r="D648" s="128">
        <v>4966393.723258972</v>
      </c>
      <c r="F648" s="128">
        <v>31900</v>
      </c>
      <c r="G648" s="128">
        <v>28500</v>
      </c>
      <c r="H648" s="149" t="s">
        <v>1007</v>
      </c>
    </row>
    <row r="650" spans="4:8" ht="12.75">
      <c r="D650" s="128">
        <v>4883464.242393494</v>
      </c>
      <c r="F650" s="128">
        <v>32200</v>
      </c>
      <c r="G650" s="128">
        <v>28700</v>
      </c>
      <c r="H650" s="149" t="s">
        <v>1008</v>
      </c>
    </row>
    <row r="652" spans="4:8" ht="12.75">
      <c r="D652" s="128">
        <v>4891993.0469818115</v>
      </c>
      <c r="F652" s="128">
        <v>33900</v>
      </c>
      <c r="G652" s="128">
        <v>28800</v>
      </c>
      <c r="H652" s="149" t="s">
        <v>1009</v>
      </c>
    </row>
    <row r="654" spans="1:10" ht="12.75">
      <c r="A654" s="144" t="s">
        <v>1043</v>
      </c>
      <c r="C654" s="150" t="s">
        <v>1044</v>
      </c>
      <c r="D654" s="128">
        <v>4913950.337544759</v>
      </c>
      <c r="F654" s="128">
        <v>32666.666666666664</v>
      </c>
      <c r="G654" s="128">
        <v>28666.666666666664</v>
      </c>
      <c r="H654" s="128">
        <v>4883303.386102627</v>
      </c>
      <c r="I654" s="128">
        <v>-0.0001</v>
      </c>
      <c r="J654" s="128">
        <v>-0.0001</v>
      </c>
    </row>
    <row r="655" spans="1:8" ht="12.75">
      <c r="A655" s="127">
        <v>38394.8859375</v>
      </c>
      <c r="C655" s="150" t="s">
        <v>1045</v>
      </c>
      <c r="D655" s="128">
        <v>45617.06540100974</v>
      </c>
      <c r="F655" s="128">
        <v>1078.5793124908957</v>
      </c>
      <c r="G655" s="128">
        <v>152.7525231651947</v>
      </c>
      <c r="H655" s="128">
        <v>45617.06540100974</v>
      </c>
    </row>
    <row r="657" spans="3:8" ht="12.75">
      <c r="C657" s="150" t="s">
        <v>1046</v>
      </c>
      <c r="D657" s="128">
        <v>0.9283175910931607</v>
      </c>
      <c r="F657" s="128">
        <v>3.301773405584375</v>
      </c>
      <c r="G657" s="128">
        <v>0.5328576389483538</v>
      </c>
      <c r="H657" s="128">
        <v>0.9341435867128622</v>
      </c>
    </row>
    <row r="658" spans="1:10" ht="12.75">
      <c r="A658" s="144" t="s">
        <v>1035</v>
      </c>
      <c r="C658" s="145" t="s">
        <v>1036</v>
      </c>
      <c r="D658" s="145" t="s">
        <v>1037</v>
      </c>
      <c r="F658" s="145" t="s">
        <v>1038</v>
      </c>
      <c r="G658" s="145" t="s">
        <v>1039</v>
      </c>
      <c r="H658" s="145" t="s">
        <v>1040</v>
      </c>
      <c r="I658" s="146" t="s">
        <v>1041</v>
      </c>
      <c r="J658" s="145" t="s">
        <v>1042</v>
      </c>
    </row>
    <row r="659" spans="1:8" ht="12.75">
      <c r="A659" s="147" t="s">
        <v>1203</v>
      </c>
      <c r="C659" s="148">
        <v>257.6099999998696</v>
      </c>
      <c r="D659" s="128">
        <v>309014.0662660599</v>
      </c>
      <c r="F659" s="128">
        <v>13320</v>
      </c>
      <c r="G659" s="128">
        <v>11122.5</v>
      </c>
      <c r="H659" s="149" t="s">
        <v>1010</v>
      </c>
    </row>
    <row r="661" spans="4:8" ht="12.75">
      <c r="D661" s="128">
        <v>302576.7199034691</v>
      </c>
      <c r="F661" s="128">
        <v>13014.999999985099</v>
      </c>
      <c r="G661" s="128">
        <v>11252.5</v>
      </c>
      <c r="H661" s="149" t="s">
        <v>789</v>
      </c>
    </row>
    <row r="663" spans="4:8" ht="12.75">
      <c r="D663" s="128">
        <v>294501.64742326736</v>
      </c>
      <c r="F663" s="128">
        <v>12920</v>
      </c>
      <c r="G663" s="128">
        <v>11272.5</v>
      </c>
      <c r="H663" s="149" t="s">
        <v>790</v>
      </c>
    </row>
    <row r="665" spans="1:10" ht="12.75">
      <c r="A665" s="144" t="s">
        <v>1043</v>
      </c>
      <c r="C665" s="150" t="s">
        <v>1044</v>
      </c>
      <c r="D665" s="128">
        <v>302030.81119759876</v>
      </c>
      <c r="F665" s="128">
        <v>13084.999999995034</v>
      </c>
      <c r="G665" s="128">
        <v>11215.833333333332</v>
      </c>
      <c r="H665" s="128">
        <v>289880.3945309346</v>
      </c>
      <c r="I665" s="128">
        <v>-0.0001</v>
      </c>
      <c r="J665" s="128">
        <v>-0.0001</v>
      </c>
    </row>
    <row r="666" spans="1:8" ht="12.75">
      <c r="A666" s="127">
        <v>38394.88658564815</v>
      </c>
      <c r="C666" s="150" t="s">
        <v>1045</v>
      </c>
      <c r="D666" s="128">
        <v>7271.5945571478105</v>
      </c>
      <c r="F666" s="128">
        <v>208.98564544261913</v>
      </c>
      <c r="G666" s="128">
        <v>81.44527815247078</v>
      </c>
      <c r="H666" s="128">
        <v>7271.5945571478105</v>
      </c>
    </row>
    <row r="668" spans="3:8" ht="12.75">
      <c r="C668" s="150" t="s">
        <v>1046</v>
      </c>
      <c r="D668" s="128">
        <v>2.4075671380395987</v>
      </c>
      <c r="F668" s="128">
        <v>1.5971390557332705</v>
      </c>
      <c r="G668" s="128">
        <v>0.7261634132028009</v>
      </c>
      <c r="H668" s="128">
        <v>2.5084809784788065</v>
      </c>
    </row>
    <row r="669" spans="1:10" ht="12.75">
      <c r="A669" s="144" t="s">
        <v>1035</v>
      </c>
      <c r="C669" s="145" t="s">
        <v>1036</v>
      </c>
      <c r="D669" s="145" t="s">
        <v>1037</v>
      </c>
      <c r="F669" s="145" t="s">
        <v>1038</v>
      </c>
      <c r="G669" s="145" t="s">
        <v>1039</v>
      </c>
      <c r="H669" s="145" t="s">
        <v>1040</v>
      </c>
      <c r="I669" s="146" t="s">
        <v>1041</v>
      </c>
      <c r="J669" s="145" t="s">
        <v>1042</v>
      </c>
    </row>
    <row r="670" spans="1:8" ht="12.75">
      <c r="A670" s="147" t="s">
        <v>1202</v>
      </c>
      <c r="C670" s="148">
        <v>259.9399999999441</v>
      </c>
      <c r="D670" s="128">
        <v>3040067.058532715</v>
      </c>
      <c r="F670" s="128">
        <v>24275</v>
      </c>
      <c r="G670" s="128">
        <v>24050</v>
      </c>
      <c r="H670" s="149" t="s">
        <v>791</v>
      </c>
    </row>
    <row r="672" spans="4:8" ht="12.75">
      <c r="D672" s="128">
        <v>3033842.331363678</v>
      </c>
      <c r="F672" s="128">
        <v>24200</v>
      </c>
      <c r="G672" s="128">
        <v>23975</v>
      </c>
      <c r="H672" s="149" t="s">
        <v>792</v>
      </c>
    </row>
    <row r="674" spans="4:8" ht="12.75">
      <c r="D674" s="128">
        <v>3007021.6758232117</v>
      </c>
      <c r="F674" s="128">
        <v>24100</v>
      </c>
      <c r="G674" s="128">
        <v>23900</v>
      </c>
      <c r="H674" s="149" t="s">
        <v>793</v>
      </c>
    </row>
    <row r="676" spans="1:10" ht="12.75">
      <c r="A676" s="144" t="s">
        <v>1043</v>
      </c>
      <c r="C676" s="150" t="s">
        <v>1044</v>
      </c>
      <c r="D676" s="128">
        <v>3026977.021906535</v>
      </c>
      <c r="F676" s="128">
        <v>24191.666666666664</v>
      </c>
      <c r="G676" s="128">
        <v>23975</v>
      </c>
      <c r="H676" s="128">
        <v>3002905.5439191135</v>
      </c>
      <c r="I676" s="128">
        <v>-0.0001</v>
      </c>
      <c r="J676" s="128">
        <v>-0.0001</v>
      </c>
    </row>
    <row r="677" spans="1:8" ht="12.75">
      <c r="A677" s="127">
        <v>38394.88725694444</v>
      </c>
      <c r="C677" s="150" t="s">
        <v>1045</v>
      </c>
      <c r="D677" s="128">
        <v>17559.86005249852</v>
      </c>
      <c r="F677" s="128">
        <v>87.79711460710615</v>
      </c>
      <c r="G677" s="128">
        <v>75</v>
      </c>
      <c r="H677" s="128">
        <v>17559.86005249852</v>
      </c>
    </row>
    <row r="679" spans="3:8" ht="12.75">
      <c r="C679" s="150" t="s">
        <v>1046</v>
      </c>
      <c r="D679" s="128">
        <v>0.5801121027816221</v>
      </c>
      <c r="F679" s="128">
        <v>0.36292296771797256</v>
      </c>
      <c r="G679" s="128">
        <v>0.31282586027111575</v>
      </c>
      <c r="H679" s="128">
        <v>0.5847623175513215</v>
      </c>
    </row>
    <row r="680" spans="1:10" ht="12.75">
      <c r="A680" s="144" t="s">
        <v>1035</v>
      </c>
      <c r="C680" s="145" t="s">
        <v>1036</v>
      </c>
      <c r="D680" s="145" t="s">
        <v>1037</v>
      </c>
      <c r="F680" s="145" t="s">
        <v>1038</v>
      </c>
      <c r="G680" s="145" t="s">
        <v>1039</v>
      </c>
      <c r="H680" s="145" t="s">
        <v>1040</v>
      </c>
      <c r="I680" s="146" t="s">
        <v>1041</v>
      </c>
      <c r="J680" s="145" t="s">
        <v>1042</v>
      </c>
    </row>
    <row r="681" spans="1:8" ht="12.75">
      <c r="A681" s="147" t="s">
        <v>1204</v>
      </c>
      <c r="C681" s="148">
        <v>285.2129999999888</v>
      </c>
      <c r="D681" s="128">
        <v>1324459.721195221</v>
      </c>
      <c r="F681" s="128">
        <v>80775</v>
      </c>
      <c r="G681" s="128">
        <v>12875</v>
      </c>
      <c r="H681" s="149" t="s">
        <v>794</v>
      </c>
    </row>
    <row r="683" spans="4:8" ht="12.75">
      <c r="D683" s="128">
        <v>1360381.9965553284</v>
      </c>
      <c r="F683" s="128">
        <v>82800</v>
      </c>
      <c r="G683" s="128">
        <v>12775</v>
      </c>
      <c r="H683" s="149" t="s">
        <v>795</v>
      </c>
    </row>
    <row r="685" spans="4:8" ht="12.75">
      <c r="D685" s="128">
        <v>1312723.50689888</v>
      </c>
      <c r="F685" s="128">
        <v>73425</v>
      </c>
      <c r="G685" s="128">
        <v>12950</v>
      </c>
      <c r="H685" s="149" t="s">
        <v>796</v>
      </c>
    </row>
    <row r="687" spans="1:10" ht="12.75">
      <c r="A687" s="144" t="s">
        <v>1043</v>
      </c>
      <c r="C687" s="150" t="s">
        <v>1044</v>
      </c>
      <c r="D687" s="128">
        <v>1332521.7415498097</v>
      </c>
      <c r="F687" s="128">
        <v>79000</v>
      </c>
      <c r="G687" s="128">
        <v>12866.666666666668</v>
      </c>
      <c r="H687" s="128">
        <v>1277766.8362141817</v>
      </c>
      <c r="I687" s="128">
        <v>-0.0001</v>
      </c>
      <c r="J687" s="128">
        <v>-0.0001</v>
      </c>
    </row>
    <row r="688" spans="1:8" ht="12.75">
      <c r="A688" s="127">
        <v>38394.88793981481</v>
      </c>
      <c r="C688" s="150" t="s">
        <v>1045</v>
      </c>
      <c r="D688" s="128">
        <v>24831.029745696545</v>
      </c>
      <c r="F688" s="128">
        <v>4933.115141571297</v>
      </c>
      <c r="G688" s="128">
        <v>87.79711460710615</v>
      </c>
      <c r="H688" s="128">
        <v>24831.029745696545</v>
      </c>
    </row>
    <row r="690" spans="3:8" ht="12.75">
      <c r="C690" s="150" t="s">
        <v>1046</v>
      </c>
      <c r="D690" s="128">
        <v>1.863461508464127</v>
      </c>
      <c r="F690" s="128">
        <v>6.244449546292779</v>
      </c>
      <c r="G690" s="128">
        <v>0.6823609943557473</v>
      </c>
      <c r="H690" s="128">
        <v>1.943314620628823</v>
      </c>
    </row>
    <row r="691" spans="1:10" ht="12.75">
      <c r="A691" s="144" t="s">
        <v>1035</v>
      </c>
      <c r="C691" s="145" t="s">
        <v>1036</v>
      </c>
      <c r="D691" s="145" t="s">
        <v>1037</v>
      </c>
      <c r="F691" s="145" t="s">
        <v>1038</v>
      </c>
      <c r="G691" s="145" t="s">
        <v>1039</v>
      </c>
      <c r="H691" s="145" t="s">
        <v>1040</v>
      </c>
      <c r="I691" s="146" t="s">
        <v>1041</v>
      </c>
      <c r="J691" s="145" t="s">
        <v>1042</v>
      </c>
    </row>
    <row r="692" spans="1:8" ht="12.75">
      <c r="A692" s="147" t="s">
        <v>1200</v>
      </c>
      <c r="C692" s="148">
        <v>288.1579999998212</v>
      </c>
      <c r="D692" s="128">
        <v>503058.09585905075</v>
      </c>
      <c r="F692" s="128">
        <v>4700</v>
      </c>
      <c r="G692" s="128">
        <v>4350</v>
      </c>
      <c r="H692" s="149" t="s">
        <v>797</v>
      </c>
    </row>
    <row r="694" spans="4:8" ht="12.75">
      <c r="D694" s="128">
        <v>495553.17293071747</v>
      </c>
      <c r="F694" s="128">
        <v>4700</v>
      </c>
      <c r="G694" s="128">
        <v>4350</v>
      </c>
      <c r="H694" s="149" t="s">
        <v>798</v>
      </c>
    </row>
    <row r="696" spans="4:8" ht="12.75">
      <c r="D696" s="128">
        <v>510711.23421001434</v>
      </c>
      <c r="F696" s="128">
        <v>4700</v>
      </c>
      <c r="G696" s="128">
        <v>4350</v>
      </c>
      <c r="H696" s="149" t="s">
        <v>799</v>
      </c>
    </row>
    <row r="698" spans="1:10" ht="12.75">
      <c r="A698" s="144" t="s">
        <v>1043</v>
      </c>
      <c r="C698" s="150" t="s">
        <v>1044</v>
      </c>
      <c r="D698" s="128">
        <v>503107.5009999275</v>
      </c>
      <c r="F698" s="128">
        <v>4700</v>
      </c>
      <c r="G698" s="128">
        <v>4350</v>
      </c>
      <c r="H698" s="128">
        <v>498585.21117691864</v>
      </c>
      <c r="I698" s="128">
        <v>-0.0001</v>
      </c>
      <c r="J698" s="128">
        <v>-0.0001</v>
      </c>
    </row>
    <row r="699" spans="1:8" ht="12.75">
      <c r="A699" s="127">
        <v>38394.88836805556</v>
      </c>
      <c r="C699" s="150" t="s">
        <v>1045</v>
      </c>
      <c r="D699" s="128">
        <v>7579.151409469021</v>
      </c>
      <c r="H699" s="128">
        <v>7579.151409469021</v>
      </c>
    </row>
    <row r="701" spans="3:8" ht="12.75">
      <c r="C701" s="150" t="s">
        <v>1046</v>
      </c>
      <c r="D701" s="128">
        <v>1.5064675828536522</v>
      </c>
      <c r="F701" s="128">
        <v>0</v>
      </c>
      <c r="G701" s="128">
        <v>0</v>
      </c>
      <c r="H701" s="128">
        <v>1.5201316123232596</v>
      </c>
    </row>
    <row r="702" spans="1:10" ht="12.75">
      <c r="A702" s="144" t="s">
        <v>1035</v>
      </c>
      <c r="C702" s="145" t="s">
        <v>1036</v>
      </c>
      <c r="D702" s="145" t="s">
        <v>1037</v>
      </c>
      <c r="F702" s="145" t="s">
        <v>1038</v>
      </c>
      <c r="G702" s="145" t="s">
        <v>1039</v>
      </c>
      <c r="H702" s="145" t="s">
        <v>1040</v>
      </c>
      <c r="I702" s="146" t="s">
        <v>1041</v>
      </c>
      <c r="J702" s="145" t="s">
        <v>1042</v>
      </c>
    </row>
    <row r="703" spans="1:8" ht="12.75">
      <c r="A703" s="147" t="s">
        <v>1201</v>
      </c>
      <c r="C703" s="148">
        <v>334.94100000010803</v>
      </c>
      <c r="D703" s="128">
        <v>194412.8487534523</v>
      </c>
      <c r="F703" s="128">
        <v>30100</v>
      </c>
      <c r="G703" s="128">
        <v>42000</v>
      </c>
      <c r="H703" s="149" t="s">
        <v>800</v>
      </c>
    </row>
    <row r="705" spans="4:8" ht="12.75">
      <c r="D705" s="128">
        <v>196157.21102285385</v>
      </c>
      <c r="F705" s="128">
        <v>30300</v>
      </c>
      <c r="G705" s="128">
        <v>42800</v>
      </c>
      <c r="H705" s="149" t="s">
        <v>801</v>
      </c>
    </row>
    <row r="707" spans="4:8" ht="12.75">
      <c r="D707" s="128">
        <v>190119.5548813343</v>
      </c>
      <c r="F707" s="128">
        <v>30000</v>
      </c>
      <c r="G707" s="128">
        <v>41100</v>
      </c>
      <c r="H707" s="149" t="s">
        <v>802</v>
      </c>
    </row>
    <row r="709" spans="1:10" ht="12.75">
      <c r="A709" s="144" t="s">
        <v>1043</v>
      </c>
      <c r="C709" s="150" t="s">
        <v>1044</v>
      </c>
      <c r="D709" s="128">
        <v>193563.20488588017</v>
      </c>
      <c r="F709" s="128">
        <v>30133.333333333336</v>
      </c>
      <c r="G709" s="128">
        <v>41966.66666666667</v>
      </c>
      <c r="H709" s="128">
        <v>155274.46614714141</v>
      </c>
      <c r="I709" s="128">
        <v>-0.0001</v>
      </c>
      <c r="J709" s="128">
        <v>-0.0001</v>
      </c>
    </row>
    <row r="710" spans="1:8" ht="12.75">
      <c r="A710" s="127">
        <v>38394.88884259259</v>
      </c>
      <c r="C710" s="150" t="s">
        <v>1045</v>
      </c>
      <c r="D710" s="128">
        <v>3107.208384883422</v>
      </c>
      <c r="F710" s="128">
        <v>152.7525231651947</v>
      </c>
      <c r="G710" s="128">
        <v>850.4900548115381</v>
      </c>
      <c r="H710" s="128">
        <v>3107.208384883422</v>
      </c>
    </row>
    <row r="712" spans="3:8" ht="12.75">
      <c r="C712" s="150" t="s">
        <v>1046</v>
      </c>
      <c r="D712" s="128">
        <v>1.60526810181478</v>
      </c>
      <c r="F712" s="128">
        <v>0.5069220901499825</v>
      </c>
      <c r="G712" s="128">
        <v>2.0265847215525135</v>
      </c>
      <c r="H712" s="128">
        <v>2.001107111802249</v>
      </c>
    </row>
    <row r="713" spans="1:10" ht="12.75">
      <c r="A713" s="144" t="s">
        <v>1035</v>
      </c>
      <c r="C713" s="145" t="s">
        <v>1036</v>
      </c>
      <c r="D713" s="145" t="s">
        <v>1037</v>
      </c>
      <c r="F713" s="145" t="s">
        <v>1038</v>
      </c>
      <c r="G713" s="145" t="s">
        <v>1039</v>
      </c>
      <c r="H713" s="145" t="s">
        <v>1040</v>
      </c>
      <c r="I713" s="146" t="s">
        <v>1041</v>
      </c>
      <c r="J713" s="145" t="s">
        <v>1042</v>
      </c>
    </row>
    <row r="714" spans="1:8" ht="12.75">
      <c r="A714" s="147" t="s">
        <v>1205</v>
      </c>
      <c r="C714" s="148">
        <v>393.36599999992177</v>
      </c>
      <c r="D714" s="128">
        <v>4518264.630661011</v>
      </c>
      <c r="F714" s="128">
        <v>15600</v>
      </c>
      <c r="G714" s="128">
        <v>16800</v>
      </c>
      <c r="H714" s="149" t="s">
        <v>803</v>
      </c>
    </row>
    <row r="716" spans="4:8" ht="12.75">
      <c r="D716" s="128">
        <v>4686698.568153381</v>
      </c>
      <c r="F716" s="128">
        <v>16400</v>
      </c>
      <c r="G716" s="128">
        <v>16600</v>
      </c>
      <c r="H716" s="149" t="s">
        <v>804</v>
      </c>
    </row>
    <row r="718" spans="4:8" ht="12.75">
      <c r="D718" s="128">
        <v>4417290.442810059</v>
      </c>
      <c r="F718" s="128">
        <v>16000</v>
      </c>
      <c r="G718" s="128">
        <v>16900</v>
      </c>
      <c r="H718" s="149" t="s">
        <v>805</v>
      </c>
    </row>
    <row r="720" spans="1:10" ht="12.75">
      <c r="A720" s="144" t="s">
        <v>1043</v>
      </c>
      <c r="C720" s="150" t="s">
        <v>1044</v>
      </c>
      <c r="D720" s="128">
        <v>4540751.213874817</v>
      </c>
      <c r="F720" s="128">
        <v>16000</v>
      </c>
      <c r="G720" s="128">
        <v>16766.666666666668</v>
      </c>
      <c r="H720" s="128">
        <v>4524367.880541484</v>
      </c>
      <c r="I720" s="128">
        <v>-0.0001</v>
      </c>
      <c r="J720" s="128">
        <v>-0.0001</v>
      </c>
    </row>
    <row r="721" spans="1:8" ht="12.75">
      <c r="A721" s="127">
        <v>38394.889328703706</v>
      </c>
      <c r="C721" s="150" t="s">
        <v>1045</v>
      </c>
      <c r="D721" s="128">
        <v>136104.44268548573</v>
      </c>
      <c r="F721" s="128">
        <v>400</v>
      </c>
      <c r="G721" s="128">
        <v>152.7525231651947</v>
      </c>
      <c r="H721" s="128">
        <v>136104.44268548573</v>
      </c>
    </row>
    <row r="723" spans="3:8" ht="12.75">
      <c r="C723" s="150" t="s">
        <v>1046</v>
      </c>
      <c r="D723" s="128">
        <v>2.9973992468383215</v>
      </c>
      <c r="F723" s="128">
        <v>2.5</v>
      </c>
      <c r="G723" s="128">
        <v>0.9110488459156741</v>
      </c>
      <c r="H723" s="128">
        <v>3.008253225181956</v>
      </c>
    </row>
    <row r="724" spans="1:10" ht="12.75">
      <c r="A724" s="144" t="s">
        <v>1035</v>
      </c>
      <c r="C724" s="145" t="s">
        <v>1036</v>
      </c>
      <c r="D724" s="145" t="s">
        <v>1037</v>
      </c>
      <c r="F724" s="145" t="s">
        <v>1038</v>
      </c>
      <c r="G724" s="145" t="s">
        <v>1039</v>
      </c>
      <c r="H724" s="145" t="s">
        <v>1040</v>
      </c>
      <c r="I724" s="146" t="s">
        <v>1041</v>
      </c>
      <c r="J724" s="145" t="s">
        <v>1042</v>
      </c>
    </row>
    <row r="725" spans="1:8" ht="12.75">
      <c r="A725" s="147" t="s">
        <v>1199</v>
      </c>
      <c r="C725" s="148">
        <v>396.15199999976903</v>
      </c>
      <c r="D725" s="128">
        <v>7829425.161109924</v>
      </c>
      <c r="F725" s="128">
        <v>104900</v>
      </c>
      <c r="G725" s="128">
        <v>114000</v>
      </c>
      <c r="H725" s="149" t="s">
        <v>806</v>
      </c>
    </row>
    <row r="727" spans="4:8" ht="12.75">
      <c r="D727" s="128">
        <v>7787816.810462952</v>
      </c>
      <c r="F727" s="128">
        <v>107700</v>
      </c>
      <c r="G727" s="128">
        <v>113700</v>
      </c>
      <c r="H727" s="149" t="s">
        <v>807</v>
      </c>
    </row>
    <row r="729" spans="4:8" ht="12.75">
      <c r="D729" s="128">
        <v>7859398.882827759</v>
      </c>
      <c r="F729" s="128">
        <v>106700</v>
      </c>
      <c r="G729" s="128">
        <v>114000</v>
      </c>
      <c r="H729" s="149" t="s">
        <v>808</v>
      </c>
    </row>
    <row r="731" spans="1:10" ht="12.75">
      <c r="A731" s="144" t="s">
        <v>1043</v>
      </c>
      <c r="C731" s="150" t="s">
        <v>1044</v>
      </c>
      <c r="D731" s="128">
        <v>7825546.951466879</v>
      </c>
      <c r="F731" s="128">
        <v>106433.33333333334</v>
      </c>
      <c r="G731" s="128">
        <v>113900</v>
      </c>
      <c r="H731" s="128">
        <v>7715420.237237786</v>
      </c>
      <c r="I731" s="128">
        <v>-0.0001</v>
      </c>
      <c r="J731" s="128">
        <v>-0.0001</v>
      </c>
    </row>
    <row r="732" spans="1:8" ht="12.75">
      <c r="A732" s="127">
        <v>38394.88979166667</v>
      </c>
      <c r="C732" s="150" t="s">
        <v>1045</v>
      </c>
      <c r="D732" s="128">
        <v>35948.27747676746</v>
      </c>
      <c r="F732" s="128">
        <v>1418.9197769195175</v>
      </c>
      <c r="G732" s="128">
        <v>173.20508075688772</v>
      </c>
      <c r="H732" s="128">
        <v>35948.27747676746</v>
      </c>
    </row>
    <row r="734" spans="3:8" ht="12.75">
      <c r="C734" s="150" t="s">
        <v>1046</v>
      </c>
      <c r="D734" s="128">
        <v>0.459370797973796</v>
      </c>
      <c r="F734" s="128">
        <v>1.3331535642839187</v>
      </c>
      <c r="G734" s="128">
        <v>0.15206767406223679</v>
      </c>
      <c r="H734" s="128">
        <v>0.4659276665613924</v>
      </c>
    </row>
    <row r="735" spans="1:10" ht="12.75">
      <c r="A735" s="144" t="s">
        <v>1035</v>
      </c>
      <c r="C735" s="145" t="s">
        <v>1036</v>
      </c>
      <c r="D735" s="145" t="s">
        <v>1037</v>
      </c>
      <c r="F735" s="145" t="s">
        <v>1038</v>
      </c>
      <c r="G735" s="145" t="s">
        <v>1039</v>
      </c>
      <c r="H735" s="145" t="s">
        <v>1040</v>
      </c>
      <c r="I735" s="146" t="s">
        <v>1041</v>
      </c>
      <c r="J735" s="145" t="s">
        <v>1042</v>
      </c>
    </row>
    <row r="736" spans="1:8" ht="12.75">
      <c r="A736" s="147" t="s">
        <v>1206</v>
      </c>
      <c r="C736" s="148">
        <v>589.5920000001788</v>
      </c>
      <c r="D736" s="128">
        <v>564837.9152679443</v>
      </c>
      <c r="F736" s="128">
        <v>4440</v>
      </c>
      <c r="G736" s="128">
        <v>6070</v>
      </c>
      <c r="H736" s="149" t="s">
        <v>809</v>
      </c>
    </row>
    <row r="738" spans="4:8" ht="12.75">
      <c r="D738" s="128">
        <v>556503.4118804932</v>
      </c>
      <c r="F738" s="128">
        <v>4410</v>
      </c>
      <c r="G738" s="128">
        <v>5480</v>
      </c>
      <c r="H738" s="149" t="s">
        <v>810</v>
      </c>
    </row>
    <row r="740" spans="4:8" ht="12.75">
      <c r="D740" s="128">
        <v>553931.8306188583</v>
      </c>
      <c r="F740" s="128">
        <v>4320</v>
      </c>
      <c r="G740" s="128">
        <v>5870</v>
      </c>
      <c r="H740" s="149" t="s">
        <v>811</v>
      </c>
    </row>
    <row r="742" spans="1:10" ht="12.75">
      <c r="A742" s="144" t="s">
        <v>1043</v>
      </c>
      <c r="C742" s="150" t="s">
        <v>1044</v>
      </c>
      <c r="D742" s="128">
        <v>558424.385922432</v>
      </c>
      <c r="F742" s="128">
        <v>4390</v>
      </c>
      <c r="G742" s="128">
        <v>5806.666666666666</v>
      </c>
      <c r="H742" s="128">
        <v>553184.385922432</v>
      </c>
      <c r="I742" s="128">
        <v>-0.0001</v>
      </c>
      <c r="J742" s="128">
        <v>-0.0001</v>
      </c>
    </row>
    <row r="743" spans="1:8" ht="12.75">
      <c r="A743" s="127">
        <v>38394.89028935185</v>
      </c>
      <c r="C743" s="150" t="s">
        <v>1045</v>
      </c>
      <c r="D743" s="128">
        <v>5701.164490314677</v>
      </c>
      <c r="F743" s="128">
        <v>62.44997998398399</v>
      </c>
      <c r="G743" s="128">
        <v>300.05555041247504</v>
      </c>
      <c r="H743" s="128">
        <v>5701.164490314677</v>
      </c>
    </row>
    <row r="745" spans="3:8" ht="12.75">
      <c r="C745" s="150" t="s">
        <v>1046</v>
      </c>
      <c r="D745" s="128">
        <v>1.020937594066065</v>
      </c>
      <c r="F745" s="128">
        <v>1.4225507969016855</v>
      </c>
      <c r="G745" s="128">
        <v>5.1674319818451515</v>
      </c>
      <c r="H745" s="128">
        <v>1.0306083532723027</v>
      </c>
    </row>
    <row r="746" spans="1:10" ht="12.75">
      <c r="A746" s="144" t="s">
        <v>1035</v>
      </c>
      <c r="C746" s="145" t="s">
        <v>1036</v>
      </c>
      <c r="D746" s="145" t="s">
        <v>1037</v>
      </c>
      <c r="F746" s="145" t="s">
        <v>1038</v>
      </c>
      <c r="G746" s="145" t="s">
        <v>1039</v>
      </c>
      <c r="H746" s="145" t="s">
        <v>1040</v>
      </c>
      <c r="I746" s="146" t="s">
        <v>1041</v>
      </c>
      <c r="J746" s="145" t="s">
        <v>1042</v>
      </c>
    </row>
    <row r="747" spans="1:8" ht="12.75">
      <c r="A747" s="147" t="s">
        <v>1207</v>
      </c>
      <c r="C747" s="148">
        <v>766.4900000002235</v>
      </c>
      <c r="D747" s="128">
        <v>2837.2582616843283</v>
      </c>
      <c r="F747" s="128">
        <v>1869</v>
      </c>
      <c r="G747" s="128">
        <v>1624</v>
      </c>
      <c r="H747" s="149" t="s">
        <v>812</v>
      </c>
    </row>
    <row r="749" spans="4:8" ht="12.75">
      <c r="D749" s="128">
        <v>3031.848520360887</v>
      </c>
      <c r="F749" s="128">
        <v>1635.9999999981374</v>
      </c>
      <c r="G749" s="128">
        <v>1564</v>
      </c>
      <c r="H749" s="149" t="s">
        <v>813</v>
      </c>
    </row>
    <row r="751" spans="4:8" ht="12.75">
      <c r="D751" s="128">
        <v>2990.1486683413386</v>
      </c>
      <c r="F751" s="128">
        <v>1629</v>
      </c>
      <c r="G751" s="128">
        <v>1812</v>
      </c>
      <c r="H751" s="149" t="s">
        <v>814</v>
      </c>
    </row>
    <row r="753" spans="1:10" ht="12.75">
      <c r="A753" s="144" t="s">
        <v>1043</v>
      </c>
      <c r="C753" s="150" t="s">
        <v>1044</v>
      </c>
      <c r="D753" s="128">
        <v>2953.0851501288516</v>
      </c>
      <c r="F753" s="128">
        <v>1711.3333333327123</v>
      </c>
      <c r="G753" s="128">
        <v>1666.6666666666665</v>
      </c>
      <c r="H753" s="128">
        <v>1264.9566948445968</v>
      </c>
      <c r="I753" s="128">
        <v>-0.0001</v>
      </c>
      <c r="J753" s="128">
        <v>-0.0001</v>
      </c>
    </row>
    <row r="754" spans="1:8" ht="12.75">
      <c r="A754" s="127">
        <v>38394.89079861111</v>
      </c>
      <c r="C754" s="150" t="s">
        <v>1045</v>
      </c>
      <c r="D754" s="128">
        <v>102.45301596179577</v>
      </c>
      <c r="F754" s="128">
        <v>136.5881888505518</v>
      </c>
      <c r="G754" s="128">
        <v>129.38830446888676</v>
      </c>
      <c r="H754" s="128">
        <v>102.45301596179577</v>
      </c>
    </row>
    <row r="756" spans="3:8" ht="12.75">
      <c r="C756" s="150" t="s">
        <v>1046</v>
      </c>
      <c r="D756" s="128">
        <v>3.469355292966254</v>
      </c>
      <c r="F756" s="128">
        <v>7.981390076973201</v>
      </c>
      <c r="G756" s="128">
        <v>7.763298268133208</v>
      </c>
      <c r="H756" s="128">
        <v>8.099329912189791</v>
      </c>
    </row>
    <row r="757" spans="1:16" ht="12.75">
      <c r="A757" s="138" t="s">
        <v>1153</v>
      </c>
      <c r="B757" s="133" t="s">
        <v>1223</v>
      </c>
      <c r="D757" s="138" t="s">
        <v>1154</v>
      </c>
      <c r="E757" s="133" t="s">
        <v>1155</v>
      </c>
      <c r="F757" s="134" t="s">
        <v>1052</v>
      </c>
      <c r="G757" s="139" t="s">
        <v>1157</v>
      </c>
      <c r="H757" s="140">
        <v>1</v>
      </c>
      <c r="I757" s="141" t="s">
        <v>1158</v>
      </c>
      <c r="J757" s="140">
        <v>7</v>
      </c>
      <c r="K757" s="139" t="s">
        <v>1159</v>
      </c>
      <c r="L757" s="142">
        <v>1</v>
      </c>
      <c r="M757" s="139" t="s">
        <v>1160</v>
      </c>
      <c r="N757" s="143">
        <v>1</v>
      </c>
      <c r="O757" s="139" t="s">
        <v>1161</v>
      </c>
      <c r="P757" s="143">
        <v>1</v>
      </c>
    </row>
    <row r="759" spans="1:10" ht="12.75">
      <c r="A759" s="144" t="s">
        <v>1035</v>
      </c>
      <c r="C759" s="145" t="s">
        <v>1036</v>
      </c>
      <c r="D759" s="145" t="s">
        <v>1037</v>
      </c>
      <c r="F759" s="145" t="s">
        <v>1038</v>
      </c>
      <c r="G759" s="145" t="s">
        <v>1039</v>
      </c>
      <c r="H759" s="145" t="s">
        <v>1040</v>
      </c>
      <c r="I759" s="146" t="s">
        <v>1041</v>
      </c>
      <c r="J759" s="145" t="s">
        <v>1042</v>
      </c>
    </row>
    <row r="760" spans="1:8" ht="12.75">
      <c r="A760" s="147" t="s">
        <v>1184</v>
      </c>
      <c r="C760" s="148">
        <v>178.2290000000503</v>
      </c>
      <c r="D760" s="128">
        <v>578.4817085750401</v>
      </c>
      <c r="F760" s="128">
        <v>323</v>
      </c>
      <c r="G760" s="128">
        <v>338</v>
      </c>
      <c r="H760" s="149" t="s">
        <v>815</v>
      </c>
    </row>
    <row r="762" spans="4:8" ht="12.75">
      <c r="D762" s="128">
        <v>624.2986315535381</v>
      </c>
      <c r="F762" s="128">
        <v>315</v>
      </c>
      <c r="G762" s="128">
        <v>344</v>
      </c>
      <c r="H762" s="149" t="s">
        <v>816</v>
      </c>
    </row>
    <row r="764" spans="4:8" ht="12.75">
      <c r="D764" s="128">
        <v>546.8430360676721</v>
      </c>
      <c r="F764" s="128">
        <v>323</v>
      </c>
      <c r="G764" s="128">
        <v>314</v>
      </c>
      <c r="H764" s="149" t="s">
        <v>817</v>
      </c>
    </row>
    <row r="766" spans="1:8" ht="12.75">
      <c r="A766" s="144" t="s">
        <v>1043</v>
      </c>
      <c r="C766" s="150" t="s">
        <v>1044</v>
      </c>
      <c r="D766" s="128">
        <v>583.2077920654168</v>
      </c>
      <c r="F766" s="128">
        <v>320.3333333333333</v>
      </c>
      <c r="G766" s="128">
        <v>332</v>
      </c>
      <c r="H766" s="128">
        <v>255.4877424068196</v>
      </c>
    </row>
    <row r="767" spans="1:8" ht="12.75">
      <c r="A767" s="127">
        <v>38394.89306712963</v>
      </c>
      <c r="C767" s="150" t="s">
        <v>1045</v>
      </c>
      <c r="D767" s="128">
        <v>38.943474638070796</v>
      </c>
      <c r="F767" s="128">
        <v>4.618802153517007</v>
      </c>
      <c r="G767" s="128">
        <v>15.874507866387544</v>
      </c>
      <c r="H767" s="128">
        <v>38.943474638070796</v>
      </c>
    </row>
    <row r="769" spans="3:8" ht="12.75">
      <c r="C769" s="150" t="s">
        <v>1046</v>
      </c>
      <c r="D769" s="128">
        <v>6.677461304169718</v>
      </c>
      <c r="F769" s="128">
        <v>1.4418737211811676</v>
      </c>
      <c r="G769" s="128">
        <v>4.781478273008297</v>
      </c>
      <c r="H769" s="128">
        <v>15.24279570957268</v>
      </c>
    </row>
    <row r="770" spans="1:10" ht="12.75">
      <c r="A770" s="144" t="s">
        <v>1035</v>
      </c>
      <c r="C770" s="145" t="s">
        <v>1036</v>
      </c>
      <c r="D770" s="145" t="s">
        <v>1037</v>
      </c>
      <c r="F770" s="145" t="s">
        <v>1038</v>
      </c>
      <c r="G770" s="145" t="s">
        <v>1039</v>
      </c>
      <c r="H770" s="145" t="s">
        <v>1040</v>
      </c>
      <c r="I770" s="146" t="s">
        <v>1041</v>
      </c>
      <c r="J770" s="145" t="s">
        <v>1042</v>
      </c>
    </row>
    <row r="771" spans="1:8" ht="12.75">
      <c r="A771" s="147" t="s">
        <v>1200</v>
      </c>
      <c r="C771" s="148">
        <v>251.61100000003353</v>
      </c>
      <c r="D771" s="128">
        <v>5082482.776130676</v>
      </c>
      <c r="F771" s="128">
        <v>31400</v>
      </c>
      <c r="G771" s="128">
        <v>29900</v>
      </c>
      <c r="H771" s="149" t="s">
        <v>818</v>
      </c>
    </row>
    <row r="773" spans="4:8" ht="12.75">
      <c r="D773" s="128">
        <v>4969964.415153503</v>
      </c>
      <c r="F773" s="128">
        <v>32600</v>
      </c>
      <c r="G773" s="128">
        <v>29700</v>
      </c>
      <c r="H773" s="149" t="s">
        <v>819</v>
      </c>
    </row>
    <row r="775" spans="4:8" ht="12.75">
      <c r="D775" s="128">
        <v>5108076.530029297</v>
      </c>
      <c r="F775" s="128">
        <v>31400</v>
      </c>
      <c r="G775" s="128">
        <v>29300</v>
      </c>
      <c r="H775" s="149" t="s">
        <v>820</v>
      </c>
    </row>
    <row r="777" spans="1:10" ht="12.75">
      <c r="A777" s="144" t="s">
        <v>1043</v>
      </c>
      <c r="C777" s="150" t="s">
        <v>1044</v>
      </c>
      <c r="D777" s="128">
        <v>5053507.907104492</v>
      </c>
      <c r="F777" s="128">
        <v>31800</v>
      </c>
      <c r="G777" s="128">
        <v>29633.333333333336</v>
      </c>
      <c r="H777" s="128">
        <v>5022801.919517782</v>
      </c>
      <c r="I777" s="128">
        <v>-0.0001</v>
      </c>
      <c r="J777" s="128">
        <v>-0.0001</v>
      </c>
    </row>
    <row r="778" spans="1:8" ht="12.75">
      <c r="A778" s="127">
        <v>38394.89357638889</v>
      </c>
      <c r="C778" s="150" t="s">
        <v>1045</v>
      </c>
      <c r="D778" s="128">
        <v>73473.77998424563</v>
      </c>
      <c r="F778" s="128">
        <v>692.8203230275509</v>
      </c>
      <c r="G778" s="128">
        <v>305.5050463303894</v>
      </c>
      <c r="H778" s="128">
        <v>73473.77998424563</v>
      </c>
    </row>
    <row r="780" spans="3:8" ht="12.75">
      <c r="C780" s="150" t="s">
        <v>1046</v>
      </c>
      <c r="D780" s="128">
        <v>1.4539163950045917</v>
      </c>
      <c r="F780" s="128">
        <v>2.1786802610929272</v>
      </c>
      <c r="G780" s="128">
        <v>1.0309506625322478</v>
      </c>
      <c r="H780" s="128">
        <v>1.462804648909976</v>
      </c>
    </row>
    <row r="781" spans="1:10" ht="12.75">
      <c r="A781" s="144" t="s">
        <v>1035</v>
      </c>
      <c r="C781" s="145" t="s">
        <v>1036</v>
      </c>
      <c r="D781" s="145" t="s">
        <v>1037</v>
      </c>
      <c r="F781" s="145" t="s">
        <v>1038</v>
      </c>
      <c r="G781" s="145" t="s">
        <v>1039</v>
      </c>
      <c r="H781" s="145" t="s">
        <v>1040</v>
      </c>
      <c r="I781" s="146" t="s">
        <v>1041</v>
      </c>
      <c r="J781" s="145" t="s">
        <v>1042</v>
      </c>
    </row>
    <row r="782" spans="1:8" ht="12.75">
      <c r="A782" s="147" t="s">
        <v>1203</v>
      </c>
      <c r="C782" s="148">
        <v>257.6099999998696</v>
      </c>
      <c r="D782" s="128">
        <v>472574.7819161415</v>
      </c>
      <c r="F782" s="128">
        <v>13582.5</v>
      </c>
      <c r="G782" s="128">
        <v>11807.5</v>
      </c>
      <c r="H782" s="149" t="s">
        <v>821</v>
      </c>
    </row>
    <row r="784" spans="4:8" ht="12.75">
      <c r="D784" s="128">
        <v>438109.1475338936</v>
      </c>
      <c r="F784" s="128">
        <v>13292.5</v>
      </c>
      <c r="G784" s="128">
        <v>11870</v>
      </c>
      <c r="H784" s="149" t="s">
        <v>822</v>
      </c>
    </row>
    <row r="786" spans="4:8" ht="12.75">
      <c r="D786" s="128">
        <v>469634.7114839554</v>
      </c>
      <c r="F786" s="128">
        <v>14105</v>
      </c>
      <c r="G786" s="128">
        <v>11842.5</v>
      </c>
      <c r="H786" s="149" t="s">
        <v>823</v>
      </c>
    </row>
    <row r="788" spans="1:10" ht="12.75">
      <c r="A788" s="144" t="s">
        <v>1043</v>
      </c>
      <c r="C788" s="150" t="s">
        <v>1044</v>
      </c>
      <c r="D788" s="128">
        <v>460106.21364466345</v>
      </c>
      <c r="F788" s="128">
        <v>13660</v>
      </c>
      <c r="G788" s="128">
        <v>11840</v>
      </c>
      <c r="H788" s="128">
        <v>447356.21364466345</v>
      </c>
      <c r="I788" s="128">
        <v>-0.0001</v>
      </c>
      <c r="J788" s="128">
        <v>-0.0001</v>
      </c>
    </row>
    <row r="789" spans="1:8" ht="12.75">
      <c r="A789" s="127">
        <v>38394.894224537034</v>
      </c>
      <c r="C789" s="150" t="s">
        <v>1045</v>
      </c>
      <c r="D789" s="128">
        <v>19106.653072888206</v>
      </c>
      <c r="F789" s="128">
        <v>411.7569064387384</v>
      </c>
      <c r="G789" s="128">
        <v>31.324910215354166</v>
      </c>
      <c r="H789" s="128">
        <v>19106.653072888206</v>
      </c>
    </row>
    <row r="791" spans="3:8" ht="12.75">
      <c r="C791" s="150" t="s">
        <v>1046</v>
      </c>
      <c r="D791" s="128">
        <v>4.152661386930134</v>
      </c>
      <c r="F791" s="128">
        <v>3.014325815803356</v>
      </c>
      <c r="G791" s="128">
        <v>0.2645684984404913</v>
      </c>
      <c r="H791" s="128">
        <v>4.271015466002823</v>
      </c>
    </row>
    <row r="792" spans="1:10" ht="12.75">
      <c r="A792" s="144" t="s">
        <v>1035</v>
      </c>
      <c r="C792" s="145" t="s">
        <v>1036</v>
      </c>
      <c r="D792" s="145" t="s">
        <v>1037</v>
      </c>
      <c r="F792" s="145" t="s">
        <v>1038</v>
      </c>
      <c r="G792" s="145" t="s">
        <v>1039</v>
      </c>
      <c r="H792" s="145" t="s">
        <v>1040</v>
      </c>
      <c r="I792" s="146" t="s">
        <v>1041</v>
      </c>
      <c r="J792" s="145" t="s">
        <v>1042</v>
      </c>
    </row>
    <row r="793" spans="1:8" ht="12.75">
      <c r="A793" s="147" t="s">
        <v>1202</v>
      </c>
      <c r="C793" s="148">
        <v>259.9399999999441</v>
      </c>
      <c r="D793" s="128">
        <v>4923050</v>
      </c>
      <c r="F793" s="128">
        <v>29125</v>
      </c>
      <c r="G793" s="128">
        <v>29600</v>
      </c>
      <c r="H793" s="149" t="s">
        <v>824</v>
      </c>
    </row>
    <row r="795" spans="4:8" ht="12.75">
      <c r="D795" s="128">
        <v>5093565.139160156</v>
      </c>
      <c r="F795" s="128">
        <v>29050</v>
      </c>
      <c r="G795" s="128">
        <v>31125</v>
      </c>
      <c r="H795" s="149" t="s">
        <v>825</v>
      </c>
    </row>
    <row r="797" spans="4:8" ht="12.75">
      <c r="D797" s="128">
        <v>5181626.513641357</v>
      </c>
      <c r="F797" s="128">
        <v>29400</v>
      </c>
      <c r="G797" s="128">
        <v>31725</v>
      </c>
      <c r="H797" s="149" t="s">
        <v>826</v>
      </c>
    </row>
    <row r="799" spans="1:10" ht="12.75">
      <c r="A799" s="144" t="s">
        <v>1043</v>
      </c>
      <c r="C799" s="150" t="s">
        <v>1044</v>
      </c>
      <c r="D799" s="128">
        <v>5066080.550933838</v>
      </c>
      <c r="F799" s="128">
        <v>29191.666666666664</v>
      </c>
      <c r="G799" s="128">
        <v>30816.666666666664</v>
      </c>
      <c r="H799" s="128">
        <v>5035987.469172832</v>
      </c>
      <c r="I799" s="128">
        <v>-0.0001</v>
      </c>
      <c r="J799" s="128">
        <v>-0.0001</v>
      </c>
    </row>
    <row r="800" spans="1:8" ht="12.75">
      <c r="A800" s="127">
        <v>38394.894895833335</v>
      </c>
      <c r="C800" s="150" t="s">
        <v>1045</v>
      </c>
      <c r="D800" s="128">
        <v>131461.04097490886</v>
      </c>
      <c r="F800" s="128">
        <v>184.27786989579985</v>
      </c>
      <c r="G800" s="128">
        <v>1095.540201605278</v>
      </c>
      <c r="H800" s="128">
        <v>131461.04097490886</v>
      </c>
    </row>
    <row r="802" spans="3:8" ht="12.75">
      <c r="C802" s="150" t="s">
        <v>1046</v>
      </c>
      <c r="D802" s="128">
        <v>2.5949259916658143</v>
      </c>
      <c r="F802" s="128">
        <v>0.6312687521409073</v>
      </c>
      <c r="G802" s="128">
        <v>3.555024991688301</v>
      </c>
      <c r="H802" s="128">
        <v>2.610432249477013</v>
      </c>
    </row>
    <row r="803" spans="1:10" ht="12.75">
      <c r="A803" s="144" t="s">
        <v>1035</v>
      </c>
      <c r="C803" s="145" t="s">
        <v>1036</v>
      </c>
      <c r="D803" s="145" t="s">
        <v>1037</v>
      </c>
      <c r="F803" s="145" t="s">
        <v>1038</v>
      </c>
      <c r="G803" s="145" t="s">
        <v>1039</v>
      </c>
      <c r="H803" s="145" t="s">
        <v>1040</v>
      </c>
      <c r="I803" s="146" t="s">
        <v>1041</v>
      </c>
      <c r="J803" s="145" t="s">
        <v>1042</v>
      </c>
    </row>
    <row r="804" spans="1:8" ht="12.75">
      <c r="A804" s="147" t="s">
        <v>1204</v>
      </c>
      <c r="C804" s="148">
        <v>285.2129999999888</v>
      </c>
      <c r="D804" s="128">
        <v>855566.7762145996</v>
      </c>
      <c r="F804" s="128">
        <v>64075</v>
      </c>
      <c r="G804" s="128">
        <v>11950</v>
      </c>
      <c r="H804" s="149" t="s">
        <v>827</v>
      </c>
    </row>
    <row r="806" spans="4:8" ht="12.75">
      <c r="D806" s="128">
        <v>863270.3066129684</v>
      </c>
      <c r="F806" s="128">
        <v>55875</v>
      </c>
      <c r="G806" s="128">
        <v>12000</v>
      </c>
      <c r="H806" s="149" t="s">
        <v>828</v>
      </c>
    </row>
    <row r="808" spans="4:8" ht="12.75">
      <c r="D808" s="128">
        <v>875153.2162055969</v>
      </c>
      <c r="F808" s="128">
        <v>43925</v>
      </c>
      <c r="G808" s="128">
        <v>11950</v>
      </c>
      <c r="H808" s="149" t="s">
        <v>829</v>
      </c>
    </row>
    <row r="810" spans="1:10" ht="12.75">
      <c r="A810" s="144" t="s">
        <v>1043</v>
      </c>
      <c r="C810" s="150" t="s">
        <v>1044</v>
      </c>
      <c r="D810" s="128">
        <v>864663.433011055</v>
      </c>
      <c r="F810" s="128">
        <v>54625</v>
      </c>
      <c r="G810" s="128">
        <v>11966.666666666668</v>
      </c>
      <c r="H810" s="128">
        <v>825677.3744912616</v>
      </c>
      <c r="I810" s="128">
        <v>-0.0001</v>
      </c>
      <c r="J810" s="128">
        <v>-0.0001</v>
      </c>
    </row>
    <row r="811" spans="1:8" ht="12.75">
      <c r="A811" s="127">
        <v>38394.895578703705</v>
      </c>
      <c r="C811" s="150" t="s">
        <v>1045</v>
      </c>
      <c r="D811" s="128">
        <v>9867.256901035953</v>
      </c>
      <c r="F811" s="128">
        <v>10132.990674031038</v>
      </c>
      <c r="G811" s="128">
        <v>28.867513459481284</v>
      </c>
      <c r="H811" s="128">
        <v>9867.256901035953</v>
      </c>
    </row>
    <row r="813" spans="3:8" ht="12.75">
      <c r="C813" s="150" t="s">
        <v>1046</v>
      </c>
      <c r="D813" s="128">
        <v>1.1411673634300434</v>
      </c>
      <c r="F813" s="128">
        <v>18.550097343763913</v>
      </c>
      <c r="G813" s="128">
        <v>0.24123270300402183</v>
      </c>
      <c r="H813" s="128">
        <v>1.195049931835135</v>
      </c>
    </row>
    <row r="814" spans="1:10" ht="12.75">
      <c r="A814" s="144" t="s">
        <v>1035</v>
      </c>
      <c r="C814" s="145" t="s">
        <v>1036</v>
      </c>
      <c r="D814" s="145" t="s">
        <v>1037</v>
      </c>
      <c r="F814" s="145" t="s">
        <v>1038</v>
      </c>
      <c r="G814" s="145" t="s">
        <v>1039</v>
      </c>
      <c r="H814" s="145" t="s">
        <v>1040</v>
      </c>
      <c r="I814" s="146" t="s">
        <v>1041</v>
      </c>
      <c r="J814" s="145" t="s">
        <v>1042</v>
      </c>
    </row>
    <row r="815" spans="1:8" ht="12.75">
      <c r="A815" s="147" t="s">
        <v>1200</v>
      </c>
      <c r="C815" s="148">
        <v>288.1579999998212</v>
      </c>
      <c r="D815" s="128">
        <v>506730.02564525604</v>
      </c>
      <c r="F815" s="128">
        <v>4730</v>
      </c>
      <c r="G815" s="128">
        <v>4510</v>
      </c>
      <c r="H815" s="149" t="s">
        <v>830</v>
      </c>
    </row>
    <row r="817" spans="4:8" ht="12.75">
      <c r="D817" s="128">
        <v>504426.2554769516</v>
      </c>
      <c r="F817" s="128">
        <v>4730</v>
      </c>
      <c r="G817" s="128">
        <v>4510</v>
      </c>
      <c r="H817" s="149" t="s">
        <v>831</v>
      </c>
    </row>
    <row r="819" spans="4:8" ht="12.75">
      <c r="D819" s="128">
        <v>515262.33216428757</v>
      </c>
      <c r="F819" s="128">
        <v>4730</v>
      </c>
      <c r="G819" s="128">
        <v>4510</v>
      </c>
      <c r="H819" s="149" t="s">
        <v>832</v>
      </c>
    </row>
    <row r="821" spans="1:10" ht="12.75">
      <c r="A821" s="144" t="s">
        <v>1043</v>
      </c>
      <c r="C821" s="150" t="s">
        <v>1044</v>
      </c>
      <c r="D821" s="128">
        <v>508806.2044288317</v>
      </c>
      <c r="F821" s="128">
        <v>4730</v>
      </c>
      <c r="G821" s="128">
        <v>4510</v>
      </c>
      <c r="H821" s="128">
        <v>504187.9079686547</v>
      </c>
      <c r="I821" s="128">
        <v>-0.0001</v>
      </c>
      <c r="J821" s="128">
        <v>-0.0001</v>
      </c>
    </row>
    <row r="822" spans="1:8" ht="12.75">
      <c r="A822" s="127">
        <v>38394.896006944444</v>
      </c>
      <c r="C822" s="150" t="s">
        <v>1045</v>
      </c>
      <c r="D822" s="128">
        <v>5708.5924928503255</v>
      </c>
      <c r="H822" s="128">
        <v>5708.5924928503255</v>
      </c>
    </row>
    <row r="824" spans="3:8" ht="12.75">
      <c r="C824" s="150" t="s">
        <v>1046</v>
      </c>
      <c r="D824" s="128">
        <v>1.121958113552997</v>
      </c>
      <c r="F824" s="128">
        <v>0</v>
      </c>
      <c r="G824" s="128">
        <v>0</v>
      </c>
      <c r="H824" s="128">
        <v>1.132235105726738</v>
      </c>
    </row>
    <row r="825" spans="1:10" ht="12.75">
      <c r="A825" s="144" t="s">
        <v>1035</v>
      </c>
      <c r="C825" s="145" t="s">
        <v>1036</v>
      </c>
      <c r="D825" s="145" t="s">
        <v>1037</v>
      </c>
      <c r="F825" s="145" t="s">
        <v>1038</v>
      </c>
      <c r="G825" s="145" t="s">
        <v>1039</v>
      </c>
      <c r="H825" s="145" t="s">
        <v>1040</v>
      </c>
      <c r="I825" s="146" t="s">
        <v>1041</v>
      </c>
      <c r="J825" s="145" t="s">
        <v>1042</v>
      </c>
    </row>
    <row r="826" spans="1:8" ht="12.75">
      <c r="A826" s="147" t="s">
        <v>1201</v>
      </c>
      <c r="C826" s="148">
        <v>334.94100000010803</v>
      </c>
      <c r="D826" s="128">
        <v>1890225.44754982</v>
      </c>
      <c r="F826" s="128">
        <v>35000</v>
      </c>
      <c r="G826" s="128">
        <v>212200</v>
      </c>
      <c r="H826" s="149" t="s">
        <v>833</v>
      </c>
    </row>
    <row r="828" spans="4:8" ht="12.75">
      <c r="D828" s="128">
        <v>1829364.1263217926</v>
      </c>
      <c r="F828" s="128">
        <v>35200</v>
      </c>
      <c r="G828" s="128">
        <v>199900</v>
      </c>
      <c r="H828" s="149" t="s">
        <v>834</v>
      </c>
    </row>
    <row r="830" spans="4:8" ht="12.75">
      <c r="D830" s="128">
        <v>1898143.1404361725</v>
      </c>
      <c r="F830" s="128">
        <v>35700</v>
      </c>
      <c r="G830" s="128">
        <v>222600</v>
      </c>
      <c r="H830" s="149" t="s">
        <v>835</v>
      </c>
    </row>
    <row r="832" spans="1:10" ht="12.75">
      <c r="A832" s="144" t="s">
        <v>1043</v>
      </c>
      <c r="C832" s="150" t="s">
        <v>1044</v>
      </c>
      <c r="D832" s="128">
        <v>1872577.5714359283</v>
      </c>
      <c r="F832" s="128">
        <v>35300</v>
      </c>
      <c r="G832" s="128">
        <v>211566.6666666667</v>
      </c>
      <c r="H832" s="128">
        <v>1715796.490354847</v>
      </c>
      <c r="I832" s="128">
        <v>-0.0001</v>
      </c>
      <c r="J832" s="128">
        <v>-0.0001</v>
      </c>
    </row>
    <row r="833" spans="1:8" ht="12.75">
      <c r="A833" s="127">
        <v>38394.89649305555</v>
      </c>
      <c r="C833" s="150" t="s">
        <v>1045</v>
      </c>
      <c r="D833" s="128">
        <v>37632.74962230371</v>
      </c>
      <c r="F833" s="128">
        <v>360.5551275463989</v>
      </c>
      <c r="G833" s="128">
        <v>11363.244841740116</v>
      </c>
      <c r="H833" s="128">
        <v>37632.74962230371</v>
      </c>
    </row>
    <row r="835" spans="3:8" ht="12.75">
      <c r="C835" s="150" t="s">
        <v>1046</v>
      </c>
      <c r="D835" s="128">
        <v>2.009676405204736</v>
      </c>
      <c r="F835" s="128">
        <v>1.0214026276101953</v>
      </c>
      <c r="G835" s="128">
        <v>5.3709996100867095</v>
      </c>
      <c r="H835" s="128">
        <v>2.193310793783056</v>
      </c>
    </row>
    <row r="836" spans="1:10" ht="12.75">
      <c r="A836" s="144" t="s">
        <v>1035</v>
      </c>
      <c r="C836" s="145" t="s">
        <v>1036</v>
      </c>
      <c r="D836" s="145" t="s">
        <v>1037</v>
      </c>
      <c r="F836" s="145" t="s">
        <v>1038</v>
      </c>
      <c r="G836" s="145" t="s">
        <v>1039</v>
      </c>
      <c r="H836" s="145" t="s">
        <v>1040</v>
      </c>
      <c r="I836" s="146" t="s">
        <v>1041</v>
      </c>
      <c r="J836" s="145" t="s">
        <v>1042</v>
      </c>
    </row>
    <row r="837" spans="1:8" ht="12.75">
      <c r="A837" s="147" t="s">
        <v>1205</v>
      </c>
      <c r="C837" s="148">
        <v>393.36599999992177</v>
      </c>
      <c r="D837" s="128">
        <v>4715556.415481567</v>
      </c>
      <c r="F837" s="128">
        <v>15300</v>
      </c>
      <c r="G837" s="128">
        <v>18100</v>
      </c>
      <c r="H837" s="149" t="s">
        <v>836</v>
      </c>
    </row>
    <row r="839" spans="4:8" ht="12.75">
      <c r="D839" s="128">
        <v>4635310.888900757</v>
      </c>
      <c r="F839" s="128">
        <v>15900</v>
      </c>
      <c r="G839" s="128">
        <v>17800</v>
      </c>
      <c r="H839" s="149" t="s">
        <v>837</v>
      </c>
    </row>
    <row r="841" spans="4:8" ht="12.75">
      <c r="D841" s="128">
        <v>4679100.686882019</v>
      </c>
      <c r="F841" s="128">
        <v>15000</v>
      </c>
      <c r="G841" s="128">
        <v>16700</v>
      </c>
      <c r="H841" s="149" t="s">
        <v>838</v>
      </c>
    </row>
    <row r="843" spans="1:10" ht="12.75">
      <c r="A843" s="144" t="s">
        <v>1043</v>
      </c>
      <c r="C843" s="150" t="s">
        <v>1044</v>
      </c>
      <c r="D843" s="128">
        <v>4676655.997088115</v>
      </c>
      <c r="F843" s="128">
        <v>15400</v>
      </c>
      <c r="G843" s="128">
        <v>17533.333333333332</v>
      </c>
      <c r="H843" s="128">
        <v>4660189.330421448</v>
      </c>
      <c r="I843" s="128">
        <v>-0.0001</v>
      </c>
      <c r="J843" s="128">
        <v>-0.0001</v>
      </c>
    </row>
    <row r="844" spans="1:8" ht="12.75">
      <c r="A844" s="127">
        <v>38394.89696759259</v>
      </c>
      <c r="C844" s="150" t="s">
        <v>1045</v>
      </c>
      <c r="D844" s="128">
        <v>40178.582792328554</v>
      </c>
      <c r="F844" s="128">
        <v>458.25756949558405</v>
      </c>
      <c r="G844" s="128">
        <v>737.1114795831994</v>
      </c>
      <c r="H844" s="128">
        <v>40178.582792328554</v>
      </c>
    </row>
    <row r="846" spans="3:8" ht="12.75">
      <c r="C846" s="150" t="s">
        <v>1046</v>
      </c>
      <c r="D846" s="128">
        <v>0.859130601381531</v>
      </c>
      <c r="F846" s="128">
        <v>2.9756985032180783</v>
      </c>
      <c r="G846" s="128">
        <v>4.204057868345243</v>
      </c>
      <c r="H846" s="128">
        <v>0.8621663186524434</v>
      </c>
    </row>
    <row r="847" spans="1:10" ht="12.75">
      <c r="A847" s="144" t="s">
        <v>1035</v>
      </c>
      <c r="C847" s="145" t="s">
        <v>1036</v>
      </c>
      <c r="D847" s="145" t="s">
        <v>1037</v>
      </c>
      <c r="F847" s="145" t="s">
        <v>1038</v>
      </c>
      <c r="G847" s="145" t="s">
        <v>1039</v>
      </c>
      <c r="H847" s="145" t="s">
        <v>1040</v>
      </c>
      <c r="I847" s="146" t="s">
        <v>1041</v>
      </c>
      <c r="J847" s="145" t="s">
        <v>1042</v>
      </c>
    </row>
    <row r="848" spans="1:8" ht="12.75">
      <c r="A848" s="147" t="s">
        <v>1199</v>
      </c>
      <c r="C848" s="148">
        <v>396.15199999976903</v>
      </c>
      <c r="D848" s="128">
        <v>4839050</v>
      </c>
      <c r="F848" s="128">
        <v>101400</v>
      </c>
      <c r="G848" s="128">
        <v>111600</v>
      </c>
      <c r="H848" s="149" t="s">
        <v>839</v>
      </c>
    </row>
    <row r="850" spans="4:8" ht="12.75">
      <c r="D850" s="128">
        <v>5052670.440673828</v>
      </c>
      <c r="F850" s="128">
        <v>102100</v>
      </c>
      <c r="G850" s="128">
        <v>110700</v>
      </c>
      <c r="H850" s="149" t="s">
        <v>840</v>
      </c>
    </row>
    <row r="852" spans="4:8" ht="12.75">
      <c r="D852" s="128">
        <v>5035548.829711914</v>
      </c>
      <c r="F852" s="128">
        <v>101900</v>
      </c>
      <c r="G852" s="128">
        <v>111500</v>
      </c>
      <c r="H852" s="149" t="s">
        <v>841</v>
      </c>
    </row>
    <row r="854" spans="1:10" ht="12.75">
      <c r="A854" s="144" t="s">
        <v>1043</v>
      </c>
      <c r="C854" s="150" t="s">
        <v>1044</v>
      </c>
      <c r="D854" s="128">
        <v>4975756.423461914</v>
      </c>
      <c r="F854" s="128">
        <v>101800</v>
      </c>
      <c r="G854" s="128">
        <v>111266.66666666666</v>
      </c>
      <c r="H854" s="128">
        <v>4869273.744111934</v>
      </c>
      <c r="I854" s="128">
        <v>-0.0001</v>
      </c>
      <c r="J854" s="128">
        <v>-0.0001</v>
      </c>
    </row>
    <row r="855" spans="1:8" ht="12.75">
      <c r="A855" s="127">
        <v>38394.89744212963</v>
      </c>
      <c r="C855" s="150" t="s">
        <v>1045</v>
      </c>
      <c r="D855" s="128">
        <v>118700.34562836512</v>
      </c>
      <c r="F855" s="128">
        <v>360.5551275463989</v>
      </c>
      <c r="G855" s="128">
        <v>493.28828623162474</v>
      </c>
      <c r="H855" s="128">
        <v>118700.34562836512</v>
      </c>
    </row>
    <row r="857" spans="3:8" ht="12.75">
      <c r="C857" s="150" t="s">
        <v>1046</v>
      </c>
      <c r="D857" s="128">
        <v>2.3855738811623457</v>
      </c>
      <c r="F857" s="128">
        <v>0.35417988953477303</v>
      </c>
      <c r="G857" s="128">
        <v>0.44333878331182575</v>
      </c>
      <c r="H857" s="128">
        <v>2.437742297234798</v>
      </c>
    </row>
    <row r="858" spans="1:10" ht="12.75">
      <c r="A858" s="144" t="s">
        <v>1035</v>
      </c>
      <c r="C858" s="145" t="s">
        <v>1036</v>
      </c>
      <c r="D858" s="145" t="s">
        <v>1037</v>
      </c>
      <c r="F858" s="145" t="s">
        <v>1038</v>
      </c>
      <c r="G858" s="145" t="s">
        <v>1039</v>
      </c>
      <c r="H858" s="145" t="s">
        <v>1040</v>
      </c>
      <c r="I858" s="146" t="s">
        <v>1041</v>
      </c>
      <c r="J858" s="145" t="s">
        <v>1042</v>
      </c>
    </row>
    <row r="859" spans="1:8" ht="12.75">
      <c r="A859" s="147" t="s">
        <v>1206</v>
      </c>
      <c r="C859" s="148">
        <v>589.5920000001788</v>
      </c>
      <c r="D859" s="128">
        <v>546817.3479747772</v>
      </c>
      <c r="F859" s="128">
        <v>4330</v>
      </c>
      <c r="G859" s="128">
        <v>6410</v>
      </c>
      <c r="H859" s="149" t="s">
        <v>842</v>
      </c>
    </row>
    <row r="861" spans="4:8" ht="12.75">
      <c r="D861" s="128">
        <v>546309.8205690384</v>
      </c>
      <c r="F861" s="128">
        <v>4410</v>
      </c>
      <c r="G861" s="128">
        <v>6530.000000007451</v>
      </c>
      <c r="H861" s="149" t="s">
        <v>843</v>
      </c>
    </row>
    <row r="863" spans="4:8" ht="12.75">
      <c r="D863" s="128">
        <v>528054.6511917114</v>
      </c>
      <c r="F863" s="128">
        <v>4330</v>
      </c>
      <c r="G863" s="128">
        <v>6840</v>
      </c>
      <c r="H863" s="149" t="s">
        <v>844</v>
      </c>
    </row>
    <row r="865" spans="1:10" ht="12.75">
      <c r="A865" s="144" t="s">
        <v>1043</v>
      </c>
      <c r="C865" s="150" t="s">
        <v>1044</v>
      </c>
      <c r="D865" s="128">
        <v>540393.9399118423</v>
      </c>
      <c r="F865" s="128">
        <v>4356.666666666667</v>
      </c>
      <c r="G865" s="128">
        <v>6593.333333335817</v>
      </c>
      <c r="H865" s="128">
        <v>534695.2732451742</v>
      </c>
      <c r="I865" s="128">
        <v>-0.0001</v>
      </c>
      <c r="J865" s="128">
        <v>-0.0001</v>
      </c>
    </row>
    <row r="866" spans="1:8" ht="12.75">
      <c r="A866" s="127">
        <v>38394.897939814815</v>
      </c>
      <c r="C866" s="150" t="s">
        <v>1045</v>
      </c>
      <c r="D866" s="128">
        <v>10689.150134876838</v>
      </c>
      <c r="F866" s="128">
        <v>46.188021535170066</v>
      </c>
      <c r="G866" s="128">
        <v>221.88585654084142</v>
      </c>
      <c r="H866" s="128">
        <v>10689.150134876838</v>
      </c>
    </row>
    <row r="868" spans="3:8" ht="12.75">
      <c r="C868" s="150" t="s">
        <v>1046</v>
      </c>
      <c r="D868" s="128">
        <v>1.9780292385626346</v>
      </c>
      <c r="F868" s="128">
        <v>1.0601688187108662</v>
      </c>
      <c r="G868" s="128">
        <v>3.365306216492789</v>
      </c>
      <c r="H868" s="128">
        <v>1.999110646705779</v>
      </c>
    </row>
    <row r="869" spans="1:10" ht="12.75">
      <c r="A869" s="144" t="s">
        <v>1035</v>
      </c>
      <c r="C869" s="145" t="s">
        <v>1036</v>
      </c>
      <c r="D869" s="145" t="s">
        <v>1037</v>
      </c>
      <c r="F869" s="145" t="s">
        <v>1038</v>
      </c>
      <c r="G869" s="145" t="s">
        <v>1039</v>
      </c>
      <c r="H869" s="145" t="s">
        <v>1040</v>
      </c>
      <c r="I869" s="146" t="s">
        <v>1041</v>
      </c>
      <c r="J869" s="145" t="s">
        <v>1042</v>
      </c>
    </row>
    <row r="870" spans="1:8" ht="12.75">
      <c r="A870" s="147" t="s">
        <v>1207</v>
      </c>
      <c r="C870" s="148">
        <v>766.4900000002235</v>
      </c>
      <c r="D870" s="128">
        <v>32009.28046873212</v>
      </c>
      <c r="F870" s="128">
        <v>1991</v>
      </c>
      <c r="G870" s="128">
        <v>2058</v>
      </c>
      <c r="H870" s="149" t="s">
        <v>845</v>
      </c>
    </row>
    <row r="872" spans="4:8" ht="12.75">
      <c r="D872" s="128">
        <v>31036.311419337988</v>
      </c>
      <c r="F872" s="128">
        <v>2014.0000000018626</v>
      </c>
      <c r="G872" s="128">
        <v>1992.0000000018626</v>
      </c>
      <c r="H872" s="149" t="s">
        <v>846</v>
      </c>
    </row>
    <row r="874" spans="4:8" ht="12.75">
      <c r="D874" s="128">
        <v>31082.39190220833</v>
      </c>
      <c r="F874" s="128">
        <v>1956</v>
      </c>
      <c r="G874" s="128">
        <v>2044</v>
      </c>
      <c r="H874" s="149" t="s">
        <v>847</v>
      </c>
    </row>
    <row r="876" spans="1:10" ht="12.75">
      <c r="A876" s="144" t="s">
        <v>1043</v>
      </c>
      <c r="C876" s="150" t="s">
        <v>1044</v>
      </c>
      <c r="D876" s="128">
        <v>31375.994596759476</v>
      </c>
      <c r="F876" s="128">
        <v>1987.0000000006207</v>
      </c>
      <c r="G876" s="128">
        <v>2031.3333333339542</v>
      </c>
      <c r="H876" s="128">
        <v>29365.962889441787</v>
      </c>
      <c r="I876" s="128">
        <v>-0.0001</v>
      </c>
      <c r="J876" s="128">
        <v>-0.0001</v>
      </c>
    </row>
    <row r="877" spans="1:8" ht="12.75">
      <c r="A877" s="127">
        <v>38394.8984375</v>
      </c>
      <c r="C877" s="150" t="s">
        <v>1045</v>
      </c>
      <c r="D877" s="128">
        <v>548.9254042723531</v>
      </c>
      <c r="F877" s="128">
        <v>29.20616373387761</v>
      </c>
      <c r="G877" s="128">
        <v>34.77547028095821</v>
      </c>
      <c r="H877" s="128">
        <v>548.9254042723531</v>
      </c>
    </row>
    <row r="879" spans="3:8" ht="12.75">
      <c r="C879" s="150" t="s">
        <v>1046</v>
      </c>
      <c r="D879" s="128">
        <v>1.7495075815988526</v>
      </c>
      <c r="F879" s="128">
        <v>1.4698622915887514</v>
      </c>
      <c r="G879" s="128">
        <v>1.711952918326924</v>
      </c>
      <c r="H879" s="128">
        <v>1.8692572974329866</v>
      </c>
    </row>
    <row r="880" spans="1:16" ht="12.75">
      <c r="A880" s="138" t="s">
        <v>1153</v>
      </c>
      <c r="B880" s="133" t="s">
        <v>848</v>
      </c>
      <c r="D880" s="138" t="s">
        <v>1154</v>
      </c>
      <c r="E880" s="133" t="s">
        <v>1155</v>
      </c>
      <c r="F880" s="134" t="s">
        <v>1053</v>
      </c>
      <c r="G880" s="139" t="s">
        <v>1157</v>
      </c>
      <c r="H880" s="140">
        <v>1</v>
      </c>
      <c r="I880" s="141" t="s">
        <v>1158</v>
      </c>
      <c r="J880" s="140">
        <v>8</v>
      </c>
      <c r="K880" s="139" t="s">
        <v>1159</v>
      </c>
      <c r="L880" s="142">
        <v>1</v>
      </c>
      <c r="M880" s="139" t="s">
        <v>1160</v>
      </c>
      <c r="N880" s="143">
        <v>1</v>
      </c>
      <c r="O880" s="139" t="s">
        <v>1161</v>
      </c>
      <c r="P880" s="143">
        <v>1</v>
      </c>
    </row>
    <row r="882" spans="1:10" ht="12.75">
      <c r="A882" s="144" t="s">
        <v>1035</v>
      </c>
      <c r="C882" s="145" t="s">
        <v>1036</v>
      </c>
      <c r="D882" s="145" t="s">
        <v>1037</v>
      </c>
      <c r="F882" s="145" t="s">
        <v>1038</v>
      </c>
      <c r="G882" s="145" t="s">
        <v>1039</v>
      </c>
      <c r="H882" s="145" t="s">
        <v>1040</v>
      </c>
      <c r="I882" s="146" t="s">
        <v>1041</v>
      </c>
      <c r="J882" s="145" t="s">
        <v>1042</v>
      </c>
    </row>
    <row r="883" spans="1:8" ht="12.75">
      <c r="A883" s="147" t="s">
        <v>1184</v>
      </c>
      <c r="C883" s="148">
        <v>178.2290000000503</v>
      </c>
      <c r="D883" s="128">
        <v>361.5</v>
      </c>
      <c r="F883" s="128">
        <v>293</v>
      </c>
      <c r="G883" s="128">
        <v>339</v>
      </c>
      <c r="H883" s="149" t="s">
        <v>849</v>
      </c>
    </row>
    <row r="885" spans="4:8" ht="12.75">
      <c r="D885" s="128">
        <v>393.5380162652582</v>
      </c>
      <c r="F885" s="128">
        <v>314</v>
      </c>
      <c r="G885" s="128">
        <v>319</v>
      </c>
      <c r="H885" s="149" t="s">
        <v>850</v>
      </c>
    </row>
    <row r="887" spans="4:8" ht="12.75">
      <c r="D887" s="128">
        <v>348</v>
      </c>
      <c r="F887" s="128">
        <v>293</v>
      </c>
      <c r="G887" s="128">
        <v>308</v>
      </c>
      <c r="H887" s="149" t="s">
        <v>851</v>
      </c>
    </row>
    <row r="889" spans="1:8" ht="12.75">
      <c r="A889" s="144" t="s">
        <v>1043</v>
      </c>
      <c r="C889" s="150" t="s">
        <v>1044</v>
      </c>
      <c r="D889" s="128">
        <v>367.67933875508606</v>
      </c>
      <c r="F889" s="128">
        <v>300</v>
      </c>
      <c r="G889" s="128">
        <v>322</v>
      </c>
      <c r="H889" s="128">
        <v>53.750102256017165</v>
      </c>
    </row>
    <row r="890" spans="1:8" ht="12.75">
      <c r="A890" s="127">
        <v>38394.900717592594</v>
      </c>
      <c r="C890" s="150" t="s">
        <v>1045</v>
      </c>
      <c r="D890" s="128">
        <v>23.389439966175456</v>
      </c>
      <c r="F890" s="128">
        <v>12.124355652982139</v>
      </c>
      <c r="G890" s="128">
        <v>15.716233645501712</v>
      </c>
      <c r="H890" s="128">
        <v>23.389439966175456</v>
      </c>
    </row>
    <row r="892" spans="3:8" ht="12.75">
      <c r="C892" s="150" t="s">
        <v>1046</v>
      </c>
      <c r="D892" s="128">
        <v>6.361369133595872</v>
      </c>
      <c r="F892" s="128">
        <v>4.04145188432738</v>
      </c>
      <c r="G892" s="128">
        <v>4.880817902329724</v>
      </c>
      <c r="H892" s="128">
        <v>43.515154361510206</v>
      </c>
    </row>
    <row r="893" spans="1:10" ht="12.75">
      <c r="A893" s="144" t="s">
        <v>1035</v>
      </c>
      <c r="C893" s="145" t="s">
        <v>1036</v>
      </c>
      <c r="D893" s="145" t="s">
        <v>1037</v>
      </c>
      <c r="F893" s="145" t="s">
        <v>1038</v>
      </c>
      <c r="G893" s="145" t="s">
        <v>1039</v>
      </c>
      <c r="H893" s="145" t="s">
        <v>1040</v>
      </c>
      <c r="I893" s="146" t="s">
        <v>1041</v>
      </c>
      <c r="J893" s="145" t="s">
        <v>1042</v>
      </c>
    </row>
    <row r="894" spans="1:8" ht="12.75">
      <c r="A894" s="147" t="s">
        <v>1200</v>
      </c>
      <c r="C894" s="148">
        <v>251.61100000003353</v>
      </c>
      <c r="D894" s="128">
        <v>4924303.229537964</v>
      </c>
      <c r="F894" s="128">
        <v>32000</v>
      </c>
      <c r="G894" s="128">
        <v>29900</v>
      </c>
      <c r="H894" s="149" t="s">
        <v>852</v>
      </c>
    </row>
    <row r="896" spans="4:8" ht="12.75">
      <c r="D896" s="128">
        <v>5020667.607475281</v>
      </c>
      <c r="F896" s="128">
        <v>32800</v>
      </c>
      <c r="G896" s="128">
        <v>29700</v>
      </c>
      <c r="H896" s="149" t="s">
        <v>853</v>
      </c>
    </row>
    <row r="898" spans="4:8" ht="12.75">
      <c r="D898" s="128">
        <v>5018972.207237244</v>
      </c>
      <c r="F898" s="128">
        <v>31700</v>
      </c>
      <c r="G898" s="128">
        <v>29100</v>
      </c>
      <c r="H898" s="149" t="s">
        <v>854</v>
      </c>
    </row>
    <row r="900" spans="1:10" ht="12.75">
      <c r="A900" s="144" t="s">
        <v>1043</v>
      </c>
      <c r="C900" s="150" t="s">
        <v>1044</v>
      </c>
      <c r="D900" s="128">
        <v>4987981.014750163</v>
      </c>
      <c r="F900" s="128">
        <v>32166.666666666664</v>
      </c>
      <c r="G900" s="128">
        <v>29566.666666666664</v>
      </c>
      <c r="H900" s="128">
        <v>4957127.162979444</v>
      </c>
      <c r="I900" s="128">
        <v>-0.0001</v>
      </c>
      <c r="J900" s="128">
        <v>-0.0001</v>
      </c>
    </row>
    <row r="901" spans="1:8" ht="12.75">
      <c r="A901" s="127">
        <v>38394.90122685185</v>
      </c>
      <c r="C901" s="150" t="s">
        <v>1045</v>
      </c>
      <c r="D901" s="128">
        <v>55153.094588004155</v>
      </c>
      <c r="F901" s="128">
        <v>568.6240703077326</v>
      </c>
      <c r="G901" s="128">
        <v>416.33319989322655</v>
      </c>
      <c r="H901" s="128">
        <v>55153.094588004155</v>
      </c>
    </row>
    <row r="903" spans="3:8" ht="12.75">
      <c r="C903" s="150" t="s">
        <v>1046</v>
      </c>
      <c r="D903" s="128">
        <v>1.1057198177961922</v>
      </c>
      <c r="F903" s="128">
        <v>1.7677432237546093</v>
      </c>
      <c r="G903" s="128">
        <v>1.4081167978350395</v>
      </c>
      <c r="H903" s="128">
        <v>1.1126019723660834</v>
      </c>
    </row>
    <row r="904" spans="1:10" ht="12.75">
      <c r="A904" s="144" t="s">
        <v>1035</v>
      </c>
      <c r="C904" s="145" t="s">
        <v>1036</v>
      </c>
      <c r="D904" s="145" t="s">
        <v>1037</v>
      </c>
      <c r="F904" s="145" t="s">
        <v>1038</v>
      </c>
      <c r="G904" s="145" t="s">
        <v>1039</v>
      </c>
      <c r="H904" s="145" t="s">
        <v>1040</v>
      </c>
      <c r="I904" s="146" t="s">
        <v>1041</v>
      </c>
      <c r="J904" s="145" t="s">
        <v>1042</v>
      </c>
    </row>
    <row r="905" spans="1:8" ht="12.75">
      <c r="A905" s="147" t="s">
        <v>1203</v>
      </c>
      <c r="C905" s="148">
        <v>257.6099999998696</v>
      </c>
      <c r="D905" s="128">
        <v>439868.0016365051</v>
      </c>
      <c r="F905" s="128">
        <v>13350</v>
      </c>
      <c r="G905" s="128">
        <v>11642.5</v>
      </c>
      <c r="H905" s="149" t="s">
        <v>855</v>
      </c>
    </row>
    <row r="907" spans="4:8" ht="12.75">
      <c r="D907" s="128">
        <v>451247.3253388405</v>
      </c>
      <c r="F907" s="128">
        <v>13520</v>
      </c>
      <c r="G907" s="128">
        <v>11740</v>
      </c>
      <c r="H907" s="149" t="s">
        <v>856</v>
      </c>
    </row>
    <row r="909" spans="4:8" ht="12.75">
      <c r="D909" s="128">
        <v>448763.20906448364</v>
      </c>
      <c r="F909" s="128">
        <v>13270</v>
      </c>
      <c r="G909" s="128">
        <v>11640</v>
      </c>
      <c r="H909" s="149" t="s">
        <v>857</v>
      </c>
    </row>
    <row r="911" spans="1:10" ht="12.75">
      <c r="A911" s="144" t="s">
        <v>1043</v>
      </c>
      <c r="C911" s="150" t="s">
        <v>1044</v>
      </c>
      <c r="D911" s="128">
        <v>446626.1786799431</v>
      </c>
      <c r="F911" s="128">
        <v>13380</v>
      </c>
      <c r="G911" s="128">
        <v>11674.166666666668</v>
      </c>
      <c r="H911" s="128">
        <v>434099.0953466097</v>
      </c>
      <c r="I911" s="128">
        <v>-0.0001</v>
      </c>
      <c r="J911" s="128">
        <v>-0.0001</v>
      </c>
    </row>
    <row r="912" spans="1:8" ht="12.75">
      <c r="A912" s="127">
        <v>38394.901875</v>
      </c>
      <c r="C912" s="150" t="s">
        <v>1045</v>
      </c>
      <c r="D912" s="128">
        <v>5983.0950292435045</v>
      </c>
      <c r="F912" s="128">
        <v>127.67145334803703</v>
      </c>
      <c r="G912" s="128">
        <v>57.027040369752086</v>
      </c>
      <c r="H912" s="128">
        <v>5983.0950292435045</v>
      </c>
    </row>
    <row r="914" spans="3:8" ht="12.75">
      <c r="C914" s="150" t="s">
        <v>1046</v>
      </c>
      <c r="D914" s="128">
        <v>1.339620316687941</v>
      </c>
      <c r="F914" s="128">
        <v>0.9541962133635056</v>
      </c>
      <c r="G914" s="128">
        <v>0.48848917441432294</v>
      </c>
      <c r="H914" s="128">
        <v>1.3782786219506533</v>
      </c>
    </row>
    <row r="915" spans="1:10" ht="12.75">
      <c r="A915" s="144" t="s">
        <v>1035</v>
      </c>
      <c r="C915" s="145" t="s">
        <v>1036</v>
      </c>
      <c r="D915" s="145" t="s">
        <v>1037</v>
      </c>
      <c r="F915" s="145" t="s">
        <v>1038</v>
      </c>
      <c r="G915" s="145" t="s">
        <v>1039</v>
      </c>
      <c r="H915" s="145" t="s">
        <v>1040</v>
      </c>
      <c r="I915" s="146" t="s">
        <v>1041</v>
      </c>
      <c r="J915" s="145" t="s">
        <v>1042</v>
      </c>
    </row>
    <row r="916" spans="1:8" ht="12.75">
      <c r="A916" s="147" t="s">
        <v>1202</v>
      </c>
      <c r="C916" s="148">
        <v>259.9399999999441</v>
      </c>
      <c r="D916" s="128">
        <v>4034174.791332245</v>
      </c>
      <c r="F916" s="128">
        <v>26625</v>
      </c>
      <c r="G916" s="128">
        <v>27750</v>
      </c>
      <c r="H916" s="149" t="s">
        <v>858</v>
      </c>
    </row>
    <row r="918" spans="4:8" ht="12.75">
      <c r="D918" s="128">
        <v>3967067.680873871</v>
      </c>
      <c r="F918" s="128">
        <v>26500</v>
      </c>
      <c r="G918" s="128">
        <v>26975</v>
      </c>
      <c r="H918" s="149" t="s">
        <v>859</v>
      </c>
    </row>
    <row r="920" spans="4:8" ht="12.75">
      <c r="D920" s="128">
        <v>3973859.190032959</v>
      </c>
      <c r="F920" s="128">
        <v>26275</v>
      </c>
      <c r="G920" s="128">
        <v>27500</v>
      </c>
      <c r="H920" s="149" t="s">
        <v>860</v>
      </c>
    </row>
    <row r="922" spans="1:10" ht="12.75">
      <c r="A922" s="144" t="s">
        <v>1043</v>
      </c>
      <c r="C922" s="150" t="s">
        <v>1044</v>
      </c>
      <c r="D922" s="128">
        <v>3991700.554079692</v>
      </c>
      <c r="F922" s="128">
        <v>26466.666666666664</v>
      </c>
      <c r="G922" s="128">
        <v>27408.333333333336</v>
      </c>
      <c r="H922" s="128">
        <v>3964711.528922458</v>
      </c>
      <c r="I922" s="128">
        <v>-0.0001</v>
      </c>
      <c r="J922" s="128">
        <v>-0.0001</v>
      </c>
    </row>
    <row r="923" spans="1:8" ht="12.75">
      <c r="A923" s="127">
        <v>38394.902546296296</v>
      </c>
      <c r="C923" s="150" t="s">
        <v>1045</v>
      </c>
      <c r="D923" s="128">
        <v>36940.1782860704</v>
      </c>
      <c r="F923" s="128">
        <v>177.3649721149397</v>
      </c>
      <c r="G923" s="128">
        <v>395.54814287686065</v>
      </c>
      <c r="H923" s="128">
        <v>36940.1782860704</v>
      </c>
    </row>
    <row r="925" spans="3:8" ht="12.75">
      <c r="C925" s="150" t="s">
        <v>1046</v>
      </c>
      <c r="D925" s="128">
        <v>0.9254245849758425</v>
      </c>
      <c r="F925" s="128">
        <v>0.6701447309128706</v>
      </c>
      <c r="G925" s="128">
        <v>1.443167441326339</v>
      </c>
      <c r="H925" s="128">
        <v>0.931724238108948</v>
      </c>
    </row>
    <row r="926" spans="1:10" ht="12.75">
      <c r="A926" s="144" t="s">
        <v>1035</v>
      </c>
      <c r="C926" s="145" t="s">
        <v>1036</v>
      </c>
      <c r="D926" s="145" t="s">
        <v>1037</v>
      </c>
      <c r="F926" s="145" t="s">
        <v>1038</v>
      </c>
      <c r="G926" s="145" t="s">
        <v>1039</v>
      </c>
      <c r="H926" s="145" t="s">
        <v>1040</v>
      </c>
      <c r="I926" s="146" t="s">
        <v>1041</v>
      </c>
      <c r="J926" s="145" t="s">
        <v>1042</v>
      </c>
    </row>
    <row r="927" spans="1:8" ht="12.75">
      <c r="A927" s="147" t="s">
        <v>1204</v>
      </c>
      <c r="C927" s="148">
        <v>285.2129999999888</v>
      </c>
      <c r="D927" s="128">
        <v>1043981.9833278656</v>
      </c>
      <c r="F927" s="128">
        <v>55175</v>
      </c>
      <c r="G927" s="128">
        <v>12350</v>
      </c>
      <c r="H927" s="149" t="s">
        <v>861</v>
      </c>
    </row>
    <row r="929" spans="4:8" ht="12.75">
      <c r="D929" s="128">
        <v>1026685.7695083618</v>
      </c>
      <c r="F929" s="128">
        <v>76250</v>
      </c>
      <c r="G929" s="128">
        <v>12450</v>
      </c>
      <c r="H929" s="149" t="s">
        <v>862</v>
      </c>
    </row>
    <row r="931" spans="4:8" ht="12.75">
      <c r="D931" s="128">
        <v>1033984.5779237747</v>
      </c>
      <c r="F931" s="128">
        <v>93175</v>
      </c>
      <c r="G931" s="128">
        <v>12300</v>
      </c>
      <c r="H931" s="149" t="s">
        <v>863</v>
      </c>
    </row>
    <row r="933" spans="1:10" ht="12.75">
      <c r="A933" s="144" t="s">
        <v>1043</v>
      </c>
      <c r="C933" s="150" t="s">
        <v>1044</v>
      </c>
      <c r="D933" s="128">
        <v>1034884.110253334</v>
      </c>
      <c r="F933" s="128">
        <v>74866.66666666667</v>
      </c>
      <c r="G933" s="128">
        <v>12366.666666666668</v>
      </c>
      <c r="H933" s="128">
        <v>982930.524481676</v>
      </c>
      <c r="I933" s="128">
        <v>-0.0001</v>
      </c>
      <c r="J933" s="128">
        <v>-0.0001</v>
      </c>
    </row>
    <row r="934" spans="1:8" ht="12.75">
      <c r="A934" s="127">
        <v>38394.903229166666</v>
      </c>
      <c r="C934" s="150" t="s">
        <v>1045</v>
      </c>
      <c r="D934" s="128">
        <v>8683.122821396593</v>
      </c>
      <c r="F934" s="128">
        <v>19037.731176096942</v>
      </c>
      <c r="G934" s="128">
        <v>76.37626158259735</v>
      </c>
      <c r="H934" s="128">
        <v>8683.122821396593</v>
      </c>
    </row>
    <row r="936" spans="3:8" ht="12.75">
      <c r="C936" s="150" t="s">
        <v>1046</v>
      </c>
      <c r="D936" s="128">
        <v>0.8390430131612525</v>
      </c>
      <c r="F936" s="128">
        <v>25.428848409746582</v>
      </c>
      <c r="G936" s="128">
        <v>0.6175978025546955</v>
      </c>
      <c r="H936" s="128">
        <v>0.8833913084523876</v>
      </c>
    </row>
    <row r="937" spans="1:10" ht="12.75">
      <c r="A937" s="144" t="s">
        <v>1035</v>
      </c>
      <c r="C937" s="145" t="s">
        <v>1036</v>
      </c>
      <c r="D937" s="145" t="s">
        <v>1037</v>
      </c>
      <c r="F937" s="145" t="s">
        <v>1038</v>
      </c>
      <c r="G937" s="145" t="s">
        <v>1039</v>
      </c>
      <c r="H937" s="145" t="s">
        <v>1040</v>
      </c>
      <c r="I937" s="146" t="s">
        <v>1041</v>
      </c>
      <c r="J937" s="145" t="s">
        <v>1042</v>
      </c>
    </row>
    <row r="938" spans="1:8" ht="12.75">
      <c r="A938" s="147" t="s">
        <v>1200</v>
      </c>
      <c r="C938" s="148">
        <v>288.1579999998212</v>
      </c>
      <c r="D938" s="128">
        <v>514186.9656305313</v>
      </c>
      <c r="F938" s="128">
        <v>4750</v>
      </c>
      <c r="G938" s="128">
        <v>4480</v>
      </c>
      <c r="H938" s="149" t="s">
        <v>864</v>
      </c>
    </row>
    <row r="940" spans="4:8" ht="12.75">
      <c r="D940" s="128">
        <v>502714.4706850052</v>
      </c>
      <c r="F940" s="128">
        <v>4750</v>
      </c>
      <c r="G940" s="128">
        <v>4480</v>
      </c>
      <c r="H940" s="149" t="s">
        <v>865</v>
      </c>
    </row>
    <row r="942" spans="4:8" ht="12.75">
      <c r="D942" s="128">
        <v>516954.2417650223</v>
      </c>
      <c r="F942" s="128">
        <v>4750</v>
      </c>
      <c r="G942" s="128">
        <v>4480</v>
      </c>
      <c r="H942" s="149" t="s">
        <v>866</v>
      </c>
    </row>
    <row r="944" spans="1:10" ht="12.75">
      <c r="A944" s="144" t="s">
        <v>1043</v>
      </c>
      <c r="C944" s="150" t="s">
        <v>1044</v>
      </c>
      <c r="D944" s="128">
        <v>511285.22602685296</v>
      </c>
      <c r="F944" s="128">
        <v>4750</v>
      </c>
      <c r="G944" s="128">
        <v>4480</v>
      </c>
      <c r="H944" s="128">
        <v>506672.3167348176</v>
      </c>
      <c r="I944" s="128">
        <v>-0.0001</v>
      </c>
      <c r="J944" s="128">
        <v>-0.0001</v>
      </c>
    </row>
    <row r="945" spans="1:8" ht="12.75">
      <c r="A945" s="127">
        <v>38394.903657407405</v>
      </c>
      <c r="C945" s="150" t="s">
        <v>1045</v>
      </c>
      <c r="D945" s="128">
        <v>7550.353610824433</v>
      </c>
      <c r="H945" s="128">
        <v>7550.353610824433</v>
      </c>
    </row>
    <row r="947" spans="3:8" ht="12.75">
      <c r="C947" s="150" t="s">
        <v>1046</v>
      </c>
      <c r="D947" s="128">
        <v>1.4767400320751465</v>
      </c>
      <c r="F947" s="128">
        <v>0</v>
      </c>
      <c r="G947" s="128">
        <v>0</v>
      </c>
      <c r="H947" s="128">
        <v>1.4901847528362484</v>
      </c>
    </row>
    <row r="948" spans="1:10" ht="12.75">
      <c r="A948" s="144" t="s">
        <v>1035</v>
      </c>
      <c r="C948" s="145" t="s">
        <v>1036</v>
      </c>
      <c r="D948" s="145" t="s">
        <v>1037</v>
      </c>
      <c r="F948" s="145" t="s">
        <v>1038</v>
      </c>
      <c r="G948" s="145" t="s">
        <v>1039</v>
      </c>
      <c r="H948" s="145" t="s">
        <v>1040</v>
      </c>
      <c r="I948" s="146" t="s">
        <v>1041</v>
      </c>
      <c r="J948" s="145" t="s">
        <v>1042</v>
      </c>
    </row>
    <row r="949" spans="1:8" ht="12.75">
      <c r="A949" s="147" t="s">
        <v>1201</v>
      </c>
      <c r="C949" s="148">
        <v>334.94100000010803</v>
      </c>
      <c r="D949" s="128">
        <v>674970.9195632935</v>
      </c>
      <c r="F949" s="128">
        <v>32500</v>
      </c>
      <c r="G949" s="128">
        <v>139400</v>
      </c>
      <c r="H949" s="149" t="s">
        <v>867</v>
      </c>
    </row>
    <row r="951" spans="4:8" ht="12.75">
      <c r="D951" s="128">
        <v>684767.1922969818</v>
      </c>
      <c r="F951" s="128">
        <v>32000</v>
      </c>
      <c r="G951" s="128">
        <v>77900</v>
      </c>
      <c r="H951" s="149" t="s">
        <v>868</v>
      </c>
    </row>
    <row r="953" spans="4:8" ht="12.75">
      <c r="D953" s="128">
        <v>684691.5538063049</v>
      </c>
      <c r="F953" s="128">
        <v>31700</v>
      </c>
      <c r="G953" s="128">
        <v>92000</v>
      </c>
      <c r="H953" s="149" t="s">
        <v>869</v>
      </c>
    </row>
    <row r="955" spans="1:10" ht="12.75">
      <c r="A955" s="144" t="s">
        <v>1043</v>
      </c>
      <c r="C955" s="150" t="s">
        <v>1044</v>
      </c>
      <c r="D955" s="128">
        <v>681476.5552221935</v>
      </c>
      <c r="F955" s="128">
        <v>32066.666666666664</v>
      </c>
      <c r="G955" s="128">
        <v>103100</v>
      </c>
      <c r="H955" s="128">
        <v>600454.4831501213</v>
      </c>
      <c r="I955" s="128">
        <v>-0.0001</v>
      </c>
      <c r="J955" s="128">
        <v>-0.0001</v>
      </c>
    </row>
    <row r="956" spans="1:8" ht="12.75">
      <c r="A956" s="127">
        <v>38394.90414351852</v>
      </c>
      <c r="C956" s="150" t="s">
        <v>1045</v>
      </c>
      <c r="D956" s="128">
        <v>5634.172680181551</v>
      </c>
      <c r="F956" s="128">
        <v>404.14518843273805</v>
      </c>
      <c r="G956" s="128">
        <v>32217.541805668538</v>
      </c>
      <c r="H956" s="128">
        <v>5634.172680181551</v>
      </c>
    </row>
    <row r="958" spans="3:8" ht="12.75">
      <c r="C958" s="150" t="s">
        <v>1046</v>
      </c>
      <c r="D958" s="128">
        <v>0.8267595762475711</v>
      </c>
      <c r="F958" s="128">
        <v>1.2603280304555244</v>
      </c>
      <c r="G958" s="128">
        <v>31.24882813352914</v>
      </c>
      <c r="H958" s="128">
        <v>0.9383180304730837</v>
      </c>
    </row>
    <row r="959" spans="1:10" ht="12.75">
      <c r="A959" s="144" t="s">
        <v>1035</v>
      </c>
      <c r="C959" s="145" t="s">
        <v>1036</v>
      </c>
      <c r="D959" s="145" t="s">
        <v>1037</v>
      </c>
      <c r="F959" s="145" t="s">
        <v>1038</v>
      </c>
      <c r="G959" s="145" t="s">
        <v>1039</v>
      </c>
      <c r="H959" s="145" t="s">
        <v>1040</v>
      </c>
      <c r="I959" s="146" t="s">
        <v>1041</v>
      </c>
      <c r="J959" s="145" t="s">
        <v>1042</v>
      </c>
    </row>
    <row r="960" spans="1:8" ht="12.75">
      <c r="A960" s="147" t="s">
        <v>1205</v>
      </c>
      <c r="C960" s="148">
        <v>393.36599999992177</v>
      </c>
      <c r="D960" s="128">
        <v>4937012.954025269</v>
      </c>
      <c r="F960" s="128">
        <v>15900</v>
      </c>
      <c r="G960" s="128">
        <v>18800</v>
      </c>
      <c r="H960" s="149" t="s">
        <v>870</v>
      </c>
    </row>
    <row r="962" spans="4:8" ht="12.75">
      <c r="D962" s="128">
        <v>4908940.523071289</v>
      </c>
      <c r="F962" s="128">
        <v>17000</v>
      </c>
      <c r="G962" s="128">
        <v>18300</v>
      </c>
      <c r="H962" s="149" t="s">
        <v>871</v>
      </c>
    </row>
    <row r="964" spans="4:8" ht="12.75">
      <c r="D964" s="128">
        <v>4972264.282653809</v>
      </c>
      <c r="F964" s="128">
        <v>16000</v>
      </c>
      <c r="G964" s="128">
        <v>17600</v>
      </c>
      <c r="H964" s="149" t="s">
        <v>872</v>
      </c>
    </row>
    <row r="966" spans="1:10" ht="12.75">
      <c r="A966" s="144" t="s">
        <v>1043</v>
      </c>
      <c r="C966" s="150" t="s">
        <v>1044</v>
      </c>
      <c r="D966" s="128">
        <v>4939405.919916789</v>
      </c>
      <c r="F966" s="128">
        <v>16300</v>
      </c>
      <c r="G966" s="128">
        <v>18233.333333333332</v>
      </c>
      <c r="H966" s="128">
        <v>4922139.253250122</v>
      </c>
      <c r="I966" s="128">
        <v>-0.0001</v>
      </c>
      <c r="J966" s="128">
        <v>-0.0001</v>
      </c>
    </row>
    <row r="967" spans="1:8" ht="12.75">
      <c r="A967" s="127">
        <v>38394.90461805555</v>
      </c>
      <c r="C967" s="150" t="s">
        <v>1045</v>
      </c>
      <c r="D967" s="128">
        <v>31729.628838568744</v>
      </c>
      <c r="F967" s="128">
        <v>608.276253029822</v>
      </c>
      <c r="G967" s="128">
        <v>602.7713773341708</v>
      </c>
      <c r="H967" s="128">
        <v>31729.628838568744</v>
      </c>
    </row>
    <row r="969" spans="3:8" ht="12.75">
      <c r="C969" s="150" t="s">
        <v>1046</v>
      </c>
      <c r="D969" s="128">
        <v>0.6423774306668699</v>
      </c>
      <c r="F969" s="128">
        <v>3.731756153557191</v>
      </c>
      <c r="G969" s="128">
        <v>3.3058759268784517</v>
      </c>
      <c r="H969" s="128">
        <v>0.6446308648748093</v>
      </c>
    </row>
    <row r="970" spans="1:10" ht="12.75">
      <c r="A970" s="144" t="s">
        <v>1035</v>
      </c>
      <c r="C970" s="145" t="s">
        <v>1036</v>
      </c>
      <c r="D970" s="145" t="s">
        <v>1037</v>
      </c>
      <c r="F970" s="145" t="s">
        <v>1038</v>
      </c>
      <c r="G970" s="145" t="s">
        <v>1039</v>
      </c>
      <c r="H970" s="145" t="s">
        <v>1040</v>
      </c>
      <c r="I970" s="146" t="s">
        <v>1041</v>
      </c>
      <c r="J970" s="145" t="s">
        <v>1042</v>
      </c>
    </row>
    <row r="971" spans="1:8" ht="12.75">
      <c r="A971" s="147" t="s">
        <v>1199</v>
      </c>
      <c r="C971" s="148">
        <v>396.15199999976903</v>
      </c>
      <c r="D971" s="128">
        <v>6660225.142654419</v>
      </c>
      <c r="F971" s="128">
        <v>104200</v>
      </c>
      <c r="G971" s="128">
        <v>112300</v>
      </c>
      <c r="H971" s="149" t="s">
        <v>873</v>
      </c>
    </row>
    <row r="973" spans="4:8" ht="12.75">
      <c r="D973" s="128">
        <v>6485115.303329468</v>
      </c>
      <c r="F973" s="128">
        <v>104900</v>
      </c>
      <c r="G973" s="128">
        <v>114200</v>
      </c>
      <c r="H973" s="149" t="s">
        <v>874</v>
      </c>
    </row>
    <row r="975" spans="4:8" ht="12.75">
      <c r="D975" s="128">
        <v>6544257.009742737</v>
      </c>
      <c r="F975" s="128">
        <v>105600</v>
      </c>
      <c r="G975" s="128">
        <v>114100</v>
      </c>
      <c r="H975" s="149" t="s">
        <v>875</v>
      </c>
    </row>
    <row r="977" spans="1:10" ht="12.75">
      <c r="A977" s="144" t="s">
        <v>1043</v>
      </c>
      <c r="C977" s="150" t="s">
        <v>1044</v>
      </c>
      <c r="D977" s="128">
        <v>6563199.1519088745</v>
      </c>
      <c r="F977" s="128">
        <v>104900</v>
      </c>
      <c r="G977" s="128">
        <v>113533.33333333334</v>
      </c>
      <c r="H977" s="128">
        <v>6454028.680248154</v>
      </c>
      <c r="I977" s="128">
        <v>-0.0001</v>
      </c>
      <c r="J977" s="128">
        <v>-0.0001</v>
      </c>
    </row>
    <row r="978" spans="1:8" ht="12.75">
      <c r="A978" s="127">
        <v>38394.90508101852</v>
      </c>
      <c r="C978" s="150" t="s">
        <v>1045</v>
      </c>
      <c r="D978" s="128">
        <v>89078.43464887184</v>
      </c>
      <c r="F978" s="128">
        <v>700</v>
      </c>
      <c r="G978" s="128">
        <v>1069.2676621563628</v>
      </c>
      <c r="H978" s="128">
        <v>89078.43464887184</v>
      </c>
    </row>
    <row r="980" spans="3:8" ht="12.75">
      <c r="C980" s="150" t="s">
        <v>1046</v>
      </c>
      <c r="D980" s="128">
        <v>1.3572410738589857</v>
      </c>
      <c r="F980" s="128">
        <v>0.667302192564347</v>
      </c>
      <c r="G980" s="128">
        <v>0.9418094499322044</v>
      </c>
      <c r="H980" s="128">
        <v>1.380198927864802</v>
      </c>
    </row>
    <row r="981" spans="1:10" ht="12.75">
      <c r="A981" s="144" t="s">
        <v>1035</v>
      </c>
      <c r="C981" s="145" t="s">
        <v>1036</v>
      </c>
      <c r="D981" s="145" t="s">
        <v>1037</v>
      </c>
      <c r="F981" s="145" t="s">
        <v>1038</v>
      </c>
      <c r="G981" s="145" t="s">
        <v>1039</v>
      </c>
      <c r="H981" s="145" t="s">
        <v>1040</v>
      </c>
      <c r="I981" s="146" t="s">
        <v>1041</v>
      </c>
      <c r="J981" s="145" t="s">
        <v>1042</v>
      </c>
    </row>
    <row r="982" spans="1:8" ht="12.75">
      <c r="A982" s="147" t="s">
        <v>1206</v>
      </c>
      <c r="C982" s="148">
        <v>589.5920000001788</v>
      </c>
      <c r="D982" s="128">
        <v>616289.3442192078</v>
      </c>
      <c r="F982" s="128">
        <v>4650</v>
      </c>
      <c r="G982" s="128">
        <v>6600</v>
      </c>
      <c r="H982" s="149" t="s">
        <v>876</v>
      </c>
    </row>
    <row r="984" spans="4:8" ht="12.75">
      <c r="D984" s="128">
        <v>587329.7922992706</v>
      </c>
      <c r="F984" s="128">
        <v>4720</v>
      </c>
      <c r="G984" s="128">
        <v>6650</v>
      </c>
      <c r="H984" s="149" t="s">
        <v>877</v>
      </c>
    </row>
    <row r="986" spans="4:8" ht="12.75">
      <c r="D986" s="128">
        <v>628485.9552202225</v>
      </c>
      <c r="F986" s="128">
        <v>4670</v>
      </c>
      <c r="G986" s="128">
        <v>6600</v>
      </c>
      <c r="H986" s="149" t="s">
        <v>878</v>
      </c>
    </row>
    <row r="988" spans="1:10" ht="12.75">
      <c r="A988" s="144" t="s">
        <v>1043</v>
      </c>
      <c r="C988" s="150" t="s">
        <v>1044</v>
      </c>
      <c r="D988" s="128">
        <v>610701.6972462336</v>
      </c>
      <c r="F988" s="128">
        <v>4680</v>
      </c>
      <c r="G988" s="128">
        <v>6616.666666666666</v>
      </c>
      <c r="H988" s="128">
        <v>604859.6972462336</v>
      </c>
      <c r="I988" s="128">
        <v>-0.0001</v>
      </c>
      <c r="J988" s="128">
        <v>-0.0001</v>
      </c>
    </row>
    <row r="989" spans="1:8" ht="12.75">
      <c r="A989" s="127">
        <v>38394.90557870371</v>
      </c>
      <c r="C989" s="150" t="s">
        <v>1045</v>
      </c>
      <c r="D989" s="128">
        <v>21139.389433354027</v>
      </c>
      <c r="F989" s="128">
        <v>36.05551275463989</v>
      </c>
      <c r="G989" s="128">
        <v>28.867513459481284</v>
      </c>
      <c r="H989" s="128">
        <v>21139.389433354027</v>
      </c>
    </row>
    <row r="991" spans="3:8" ht="12.75">
      <c r="C991" s="150" t="s">
        <v>1046</v>
      </c>
      <c r="D991" s="128">
        <v>3.461491842691027</v>
      </c>
      <c r="F991" s="128">
        <v>0.7704169392017072</v>
      </c>
      <c r="G991" s="128">
        <v>0.4362848381785585</v>
      </c>
      <c r="H991" s="128">
        <v>3.4949244477018526</v>
      </c>
    </row>
    <row r="992" spans="1:10" ht="12.75">
      <c r="A992" s="144" t="s">
        <v>1035</v>
      </c>
      <c r="C992" s="145" t="s">
        <v>1036</v>
      </c>
      <c r="D992" s="145" t="s">
        <v>1037</v>
      </c>
      <c r="F992" s="145" t="s">
        <v>1038</v>
      </c>
      <c r="G992" s="145" t="s">
        <v>1039</v>
      </c>
      <c r="H992" s="145" t="s">
        <v>1040</v>
      </c>
      <c r="I992" s="146" t="s">
        <v>1041</v>
      </c>
      <c r="J992" s="145" t="s">
        <v>1042</v>
      </c>
    </row>
    <row r="993" spans="1:8" ht="12.75">
      <c r="A993" s="147" t="s">
        <v>1207</v>
      </c>
      <c r="C993" s="148">
        <v>766.4900000002235</v>
      </c>
      <c r="D993" s="128">
        <v>6824.863320611417</v>
      </c>
      <c r="F993" s="128">
        <v>1738</v>
      </c>
      <c r="G993" s="128">
        <v>1771</v>
      </c>
      <c r="H993" s="149" t="s">
        <v>879</v>
      </c>
    </row>
    <row r="995" spans="4:8" ht="12.75">
      <c r="D995" s="128">
        <v>6989.366901598871</v>
      </c>
      <c r="F995" s="128">
        <v>1807.9999999981374</v>
      </c>
      <c r="G995" s="128">
        <v>1869</v>
      </c>
      <c r="H995" s="149" t="s">
        <v>880</v>
      </c>
    </row>
    <row r="997" spans="4:8" ht="12.75">
      <c r="D997" s="128">
        <v>7017.408075749874</v>
      </c>
      <c r="F997" s="128">
        <v>1663</v>
      </c>
      <c r="G997" s="128">
        <v>1765</v>
      </c>
      <c r="H997" s="149" t="s">
        <v>881</v>
      </c>
    </row>
    <row r="999" spans="1:10" ht="12.75">
      <c r="A999" s="144" t="s">
        <v>1043</v>
      </c>
      <c r="C999" s="150" t="s">
        <v>1044</v>
      </c>
      <c r="D999" s="128">
        <v>6943.879432653388</v>
      </c>
      <c r="F999" s="128">
        <v>1736.3333333327123</v>
      </c>
      <c r="G999" s="128">
        <v>1801.6666666666665</v>
      </c>
      <c r="H999" s="128">
        <v>5173.604635905718</v>
      </c>
      <c r="I999" s="128">
        <v>-0.0001</v>
      </c>
      <c r="J999" s="128">
        <v>-0.0001</v>
      </c>
    </row>
    <row r="1000" spans="1:8" ht="12.75">
      <c r="A1000" s="127">
        <v>38394.90607638889</v>
      </c>
      <c r="C1000" s="150" t="s">
        <v>1045</v>
      </c>
      <c r="D1000" s="128">
        <v>104.02020503786407</v>
      </c>
      <c r="F1000" s="128">
        <v>72.51436639176971</v>
      </c>
      <c r="G1000" s="128">
        <v>58.38949677239335</v>
      </c>
      <c r="H1000" s="128">
        <v>104.02020503786407</v>
      </c>
    </row>
    <row r="1002" spans="3:8" ht="12.75">
      <c r="C1002" s="150" t="s">
        <v>1046</v>
      </c>
      <c r="D1002" s="128">
        <v>1.4980128334128633</v>
      </c>
      <c r="F1002" s="128">
        <v>4.17629293867128</v>
      </c>
      <c r="G1002" s="128">
        <v>3.2408601353779853</v>
      </c>
      <c r="H1002" s="128">
        <v>2.0105943990374855</v>
      </c>
    </row>
    <row r="1003" spans="1:16" ht="12.75">
      <c r="A1003" s="138" t="s">
        <v>1153</v>
      </c>
      <c r="B1003" s="133" t="s">
        <v>882</v>
      </c>
      <c r="D1003" s="138" t="s">
        <v>1154</v>
      </c>
      <c r="E1003" s="133" t="s">
        <v>1155</v>
      </c>
      <c r="F1003" s="134" t="s">
        <v>1058</v>
      </c>
      <c r="G1003" s="139" t="s">
        <v>1157</v>
      </c>
      <c r="H1003" s="140">
        <v>1</v>
      </c>
      <c r="I1003" s="141" t="s">
        <v>1158</v>
      </c>
      <c r="J1003" s="140">
        <v>9</v>
      </c>
      <c r="K1003" s="139" t="s">
        <v>1159</v>
      </c>
      <c r="L1003" s="142">
        <v>1</v>
      </c>
      <c r="M1003" s="139" t="s">
        <v>1160</v>
      </c>
      <c r="N1003" s="143">
        <v>1</v>
      </c>
      <c r="O1003" s="139" t="s">
        <v>1161</v>
      </c>
      <c r="P1003" s="143">
        <v>1</v>
      </c>
    </row>
    <row r="1005" spans="1:10" ht="12.75">
      <c r="A1005" s="144" t="s">
        <v>1035</v>
      </c>
      <c r="C1005" s="145" t="s">
        <v>1036</v>
      </c>
      <c r="D1005" s="145" t="s">
        <v>1037</v>
      </c>
      <c r="F1005" s="145" t="s">
        <v>1038</v>
      </c>
      <c r="G1005" s="145" t="s">
        <v>1039</v>
      </c>
      <c r="H1005" s="145" t="s">
        <v>1040</v>
      </c>
      <c r="I1005" s="146" t="s">
        <v>1041</v>
      </c>
      <c r="J1005" s="145" t="s">
        <v>1042</v>
      </c>
    </row>
    <row r="1006" spans="1:8" ht="12.75">
      <c r="A1006" s="147" t="s">
        <v>1184</v>
      </c>
      <c r="C1006" s="148">
        <v>178.2290000000503</v>
      </c>
      <c r="D1006" s="128">
        <v>329.5</v>
      </c>
      <c r="F1006" s="128">
        <v>324</v>
      </c>
      <c r="G1006" s="128">
        <v>308</v>
      </c>
      <c r="H1006" s="149" t="s">
        <v>883</v>
      </c>
    </row>
    <row r="1008" spans="4:8" ht="12.75">
      <c r="D1008" s="128">
        <v>326.5</v>
      </c>
      <c r="F1008" s="128">
        <v>332</v>
      </c>
      <c r="G1008" s="128">
        <v>312</v>
      </c>
      <c r="H1008" s="149" t="s">
        <v>884</v>
      </c>
    </row>
    <row r="1010" spans="4:8" ht="12.75">
      <c r="D1010" s="128">
        <v>341</v>
      </c>
      <c r="F1010" s="128">
        <v>283</v>
      </c>
      <c r="G1010" s="128">
        <v>325</v>
      </c>
      <c r="H1010" s="149" t="s">
        <v>885</v>
      </c>
    </row>
    <row r="1012" spans="1:8" ht="12.75">
      <c r="A1012" s="144" t="s">
        <v>1043</v>
      </c>
      <c r="C1012" s="150" t="s">
        <v>1044</v>
      </c>
      <c r="D1012" s="128">
        <v>332.33333333333337</v>
      </c>
      <c r="F1012" s="128">
        <v>313</v>
      </c>
      <c r="G1012" s="128">
        <v>315</v>
      </c>
      <c r="H1012" s="128">
        <v>18.067039106145252</v>
      </c>
    </row>
    <row r="1013" spans="1:8" ht="12.75">
      <c r="A1013" s="127">
        <v>38394.90835648148</v>
      </c>
      <c r="C1013" s="150" t="s">
        <v>1045</v>
      </c>
      <c r="D1013" s="128">
        <v>7.653975002136689</v>
      </c>
      <c r="F1013" s="128">
        <v>26.286878856189833</v>
      </c>
      <c r="G1013" s="128">
        <v>8.888194417315589</v>
      </c>
      <c r="H1013" s="128">
        <v>7.653975002136689</v>
      </c>
    </row>
    <row r="1015" spans="3:8" ht="12.75">
      <c r="C1015" s="150" t="s">
        <v>1046</v>
      </c>
      <c r="D1015" s="128">
        <v>2.3031018060591837</v>
      </c>
      <c r="F1015" s="128">
        <v>8.39836385181784</v>
      </c>
      <c r="G1015" s="128">
        <v>2.8216490213700287</v>
      </c>
      <c r="H1015" s="128">
        <v>42.3643019598784</v>
      </c>
    </row>
    <row r="1016" spans="1:10" ht="12.75">
      <c r="A1016" s="144" t="s">
        <v>1035</v>
      </c>
      <c r="C1016" s="145" t="s">
        <v>1036</v>
      </c>
      <c r="D1016" s="145" t="s">
        <v>1037</v>
      </c>
      <c r="F1016" s="145" t="s">
        <v>1038</v>
      </c>
      <c r="G1016" s="145" t="s">
        <v>1039</v>
      </c>
      <c r="H1016" s="145" t="s">
        <v>1040</v>
      </c>
      <c r="I1016" s="146" t="s">
        <v>1041</v>
      </c>
      <c r="J1016" s="145" t="s">
        <v>1042</v>
      </c>
    </row>
    <row r="1017" spans="1:8" ht="12.75">
      <c r="A1017" s="147" t="s">
        <v>1200</v>
      </c>
      <c r="C1017" s="148">
        <v>251.61100000003353</v>
      </c>
      <c r="D1017" s="128">
        <v>5234468.499649048</v>
      </c>
      <c r="F1017" s="128">
        <v>33000</v>
      </c>
      <c r="G1017" s="128">
        <v>29400</v>
      </c>
      <c r="H1017" s="149" t="s">
        <v>886</v>
      </c>
    </row>
    <row r="1019" spans="4:8" ht="12.75">
      <c r="D1019" s="128">
        <v>5423136.230102539</v>
      </c>
      <c r="F1019" s="128">
        <v>34000</v>
      </c>
      <c r="G1019" s="128">
        <v>29400</v>
      </c>
      <c r="H1019" s="149" t="s">
        <v>887</v>
      </c>
    </row>
    <row r="1021" spans="4:8" ht="12.75">
      <c r="D1021" s="128">
        <v>5357531.190895081</v>
      </c>
      <c r="F1021" s="128">
        <v>33100</v>
      </c>
      <c r="G1021" s="128">
        <v>29100</v>
      </c>
      <c r="H1021" s="149" t="s">
        <v>888</v>
      </c>
    </row>
    <row r="1023" spans="1:10" ht="12.75">
      <c r="A1023" s="144" t="s">
        <v>1043</v>
      </c>
      <c r="C1023" s="150" t="s">
        <v>1044</v>
      </c>
      <c r="D1023" s="128">
        <v>5338378.640215556</v>
      </c>
      <c r="F1023" s="128">
        <v>33366.666666666664</v>
      </c>
      <c r="G1023" s="128">
        <v>29300</v>
      </c>
      <c r="H1023" s="128">
        <v>5307065.350693833</v>
      </c>
      <c r="I1023" s="128">
        <v>-0.0001</v>
      </c>
      <c r="J1023" s="128">
        <v>-0.0001</v>
      </c>
    </row>
    <row r="1024" spans="1:8" ht="12.75">
      <c r="A1024" s="127">
        <v>38394.90887731482</v>
      </c>
      <c r="C1024" s="150" t="s">
        <v>1045</v>
      </c>
      <c r="D1024" s="128">
        <v>95780.9651066432</v>
      </c>
      <c r="F1024" s="128">
        <v>550.7570547286101</v>
      </c>
      <c r="G1024" s="128">
        <v>173.20508075688772</v>
      </c>
      <c r="H1024" s="128">
        <v>95780.9651066432</v>
      </c>
    </row>
    <row r="1026" spans="3:8" ht="12.75">
      <c r="C1026" s="150" t="s">
        <v>1046</v>
      </c>
      <c r="D1026" s="128">
        <v>1.7941957954255507</v>
      </c>
      <c r="F1026" s="128">
        <v>1.6506205436421881</v>
      </c>
      <c r="G1026" s="128">
        <v>0.5911436203306748</v>
      </c>
      <c r="H1026" s="128">
        <v>1.8047820928777714</v>
      </c>
    </row>
    <row r="1027" spans="1:10" ht="12.75">
      <c r="A1027" s="144" t="s">
        <v>1035</v>
      </c>
      <c r="C1027" s="145" t="s">
        <v>1036</v>
      </c>
      <c r="D1027" s="145" t="s">
        <v>1037</v>
      </c>
      <c r="F1027" s="145" t="s">
        <v>1038</v>
      </c>
      <c r="G1027" s="145" t="s">
        <v>1039</v>
      </c>
      <c r="H1027" s="145" t="s">
        <v>1040</v>
      </c>
      <c r="I1027" s="146" t="s">
        <v>1041</v>
      </c>
      <c r="J1027" s="145" t="s">
        <v>1042</v>
      </c>
    </row>
    <row r="1028" spans="1:8" ht="12.75">
      <c r="A1028" s="147" t="s">
        <v>1203</v>
      </c>
      <c r="C1028" s="148">
        <v>257.6099999998696</v>
      </c>
      <c r="D1028" s="128">
        <v>258029.02963614464</v>
      </c>
      <c r="F1028" s="128">
        <v>12570</v>
      </c>
      <c r="G1028" s="128">
        <v>11162.5</v>
      </c>
      <c r="H1028" s="149" t="s">
        <v>889</v>
      </c>
    </row>
    <row r="1030" spans="4:8" ht="12.75">
      <c r="D1030" s="128">
        <v>264372.92029714584</v>
      </c>
      <c r="F1030" s="128">
        <v>12370</v>
      </c>
      <c r="G1030" s="128">
        <v>11117.5</v>
      </c>
      <c r="H1030" s="149" t="s">
        <v>890</v>
      </c>
    </row>
    <row r="1032" spans="4:8" ht="12.75">
      <c r="D1032" s="128">
        <v>265779.65392684937</v>
      </c>
      <c r="F1032" s="128">
        <v>12405</v>
      </c>
      <c r="G1032" s="128">
        <v>11055</v>
      </c>
      <c r="H1032" s="149" t="s">
        <v>891</v>
      </c>
    </row>
    <row r="1034" spans="1:10" ht="12.75">
      <c r="A1034" s="144" t="s">
        <v>1043</v>
      </c>
      <c r="C1034" s="150" t="s">
        <v>1044</v>
      </c>
      <c r="D1034" s="128">
        <v>262727.2012867133</v>
      </c>
      <c r="F1034" s="128">
        <v>12448.333333333332</v>
      </c>
      <c r="G1034" s="128">
        <v>11111.666666666668</v>
      </c>
      <c r="H1034" s="128">
        <v>250947.2012867133</v>
      </c>
      <c r="I1034" s="128">
        <v>-0.0001</v>
      </c>
      <c r="J1034" s="128">
        <v>-0.0001</v>
      </c>
    </row>
    <row r="1035" spans="1:8" ht="12.75">
      <c r="A1035" s="127">
        <v>38394.90951388889</v>
      </c>
      <c r="C1035" s="150" t="s">
        <v>1045</v>
      </c>
      <c r="D1035" s="128">
        <v>4129.084344003623</v>
      </c>
      <c r="F1035" s="128">
        <v>106.80979980008077</v>
      </c>
      <c r="G1035" s="128">
        <v>53.98688112248506</v>
      </c>
      <c r="H1035" s="128">
        <v>4129.084344003623</v>
      </c>
    </row>
    <row r="1037" spans="3:8" ht="12.75">
      <c r="C1037" s="150" t="s">
        <v>1046</v>
      </c>
      <c r="D1037" s="128">
        <v>1.571624226110325</v>
      </c>
      <c r="F1037" s="128">
        <v>0.8580249013261279</v>
      </c>
      <c r="G1037" s="128">
        <v>0.48585763722050446</v>
      </c>
      <c r="H1037" s="128">
        <v>1.6453996389806491</v>
      </c>
    </row>
    <row r="1038" spans="1:10" ht="12.75">
      <c r="A1038" s="144" t="s">
        <v>1035</v>
      </c>
      <c r="C1038" s="145" t="s">
        <v>1036</v>
      </c>
      <c r="D1038" s="145" t="s">
        <v>1037</v>
      </c>
      <c r="F1038" s="145" t="s">
        <v>1038</v>
      </c>
      <c r="G1038" s="145" t="s">
        <v>1039</v>
      </c>
      <c r="H1038" s="145" t="s">
        <v>1040</v>
      </c>
      <c r="I1038" s="146" t="s">
        <v>1041</v>
      </c>
      <c r="J1038" s="145" t="s">
        <v>1042</v>
      </c>
    </row>
    <row r="1039" spans="1:8" ht="12.75">
      <c r="A1039" s="147" t="s">
        <v>1202</v>
      </c>
      <c r="C1039" s="148">
        <v>259.9399999999441</v>
      </c>
      <c r="D1039" s="128">
        <v>1976264.4599552155</v>
      </c>
      <c r="F1039" s="128">
        <v>21575</v>
      </c>
      <c r="G1039" s="128">
        <v>21900</v>
      </c>
      <c r="H1039" s="149" t="s">
        <v>892</v>
      </c>
    </row>
    <row r="1041" spans="4:8" ht="12.75">
      <c r="D1041" s="128">
        <v>1986590.5663452148</v>
      </c>
      <c r="F1041" s="128">
        <v>21475</v>
      </c>
      <c r="G1041" s="128">
        <v>21850</v>
      </c>
      <c r="H1041" s="149" t="s">
        <v>893</v>
      </c>
    </row>
    <row r="1043" spans="4:8" ht="12.75">
      <c r="D1043" s="128">
        <v>1951618.7080936432</v>
      </c>
      <c r="F1043" s="128">
        <v>21575</v>
      </c>
      <c r="G1043" s="128">
        <v>21675</v>
      </c>
      <c r="H1043" s="149" t="s">
        <v>894</v>
      </c>
    </row>
    <row r="1045" spans="1:10" ht="12.75">
      <c r="A1045" s="144" t="s">
        <v>1043</v>
      </c>
      <c r="C1045" s="150" t="s">
        <v>1044</v>
      </c>
      <c r="D1045" s="128">
        <v>1971491.2447980247</v>
      </c>
      <c r="F1045" s="128">
        <v>21541.666666666664</v>
      </c>
      <c r="G1045" s="128">
        <v>21808.333333333336</v>
      </c>
      <c r="H1045" s="128">
        <v>1949801.6536030557</v>
      </c>
      <c r="I1045" s="128">
        <v>-0.0001</v>
      </c>
      <c r="J1045" s="128">
        <v>-0.0001</v>
      </c>
    </row>
    <row r="1046" spans="1:8" ht="12.75">
      <c r="A1046" s="127">
        <v>38394.91019675926</v>
      </c>
      <c r="C1046" s="150" t="s">
        <v>1045</v>
      </c>
      <c r="D1046" s="128">
        <v>17967.89928165876</v>
      </c>
      <c r="F1046" s="128">
        <v>57.73502691896257</v>
      </c>
      <c r="G1046" s="128">
        <v>118.14539065631521</v>
      </c>
      <c r="H1046" s="128">
        <v>17967.89928165876</v>
      </c>
    </row>
    <row r="1048" spans="3:8" ht="12.75">
      <c r="C1048" s="150" t="s">
        <v>1046</v>
      </c>
      <c r="D1048" s="128">
        <v>0.9113862072209982</v>
      </c>
      <c r="F1048" s="128">
        <v>0.26801559885011644</v>
      </c>
      <c r="G1048" s="128">
        <v>0.5417442445073681</v>
      </c>
      <c r="H1048" s="128">
        <v>0.9215244662684392</v>
      </c>
    </row>
    <row r="1049" spans="1:10" ht="12.75">
      <c r="A1049" s="144" t="s">
        <v>1035</v>
      </c>
      <c r="C1049" s="145" t="s">
        <v>1036</v>
      </c>
      <c r="D1049" s="145" t="s">
        <v>1037</v>
      </c>
      <c r="F1049" s="145" t="s">
        <v>1038</v>
      </c>
      <c r="G1049" s="145" t="s">
        <v>1039</v>
      </c>
      <c r="H1049" s="145" t="s">
        <v>1040</v>
      </c>
      <c r="I1049" s="146" t="s">
        <v>1041</v>
      </c>
      <c r="J1049" s="145" t="s">
        <v>1042</v>
      </c>
    </row>
    <row r="1050" spans="1:8" ht="12.75">
      <c r="A1050" s="147" t="s">
        <v>1204</v>
      </c>
      <c r="C1050" s="148">
        <v>285.2129999999888</v>
      </c>
      <c r="D1050" s="128">
        <v>997134.7230892181</v>
      </c>
      <c r="F1050" s="128">
        <v>53375</v>
      </c>
      <c r="G1050" s="128">
        <v>12275</v>
      </c>
      <c r="H1050" s="149" t="s">
        <v>895</v>
      </c>
    </row>
    <row r="1052" spans="4:8" ht="12.75">
      <c r="D1052" s="128">
        <v>996228.0908946991</v>
      </c>
      <c r="F1052" s="128">
        <v>55400</v>
      </c>
      <c r="G1052" s="128">
        <v>12275</v>
      </c>
      <c r="H1052" s="149" t="s">
        <v>896</v>
      </c>
    </row>
    <row r="1054" spans="4:8" ht="12.75">
      <c r="D1054" s="128">
        <v>1008565.4776296616</v>
      </c>
      <c r="F1054" s="128">
        <v>59775</v>
      </c>
      <c r="G1054" s="128">
        <v>12350</v>
      </c>
      <c r="H1054" s="149" t="s">
        <v>897</v>
      </c>
    </row>
    <row r="1056" spans="1:10" ht="12.75">
      <c r="A1056" s="144" t="s">
        <v>1043</v>
      </c>
      <c r="C1056" s="150" t="s">
        <v>1044</v>
      </c>
      <c r="D1056" s="128">
        <v>1000642.7638711929</v>
      </c>
      <c r="F1056" s="128">
        <v>56183.33333333333</v>
      </c>
      <c r="G1056" s="128">
        <v>12300</v>
      </c>
      <c r="H1056" s="128">
        <v>960547.4684036083</v>
      </c>
      <c r="I1056" s="128">
        <v>-0.0001</v>
      </c>
      <c r="J1056" s="128">
        <v>-0.0001</v>
      </c>
    </row>
    <row r="1057" spans="1:8" ht="12.75">
      <c r="A1057" s="127">
        <v>38394.91086805556</v>
      </c>
      <c r="C1057" s="150" t="s">
        <v>1045</v>
      </c>
      <c r="D1057" s="128">
        <v>6876.23010510362</v>
      </c>
      <c r="F1057" s="128">
        <v>3271.117291283413</v>
      </c>
      <c r="G1057" s="128">
        <v>43.30127018922193</v>
      </c>
      <c r="H1057" s="128">
        <v>6876.23010510362</v>
      </c>
    </row>
    <row r="1059" spans="3:8" ht="12.75">
      <c r="C1059" s="150" t="s">
        <v>1046</v>
      </c>
      <c r="D1059" s="128">
        <v>0.6871813151880004</v>
      </c>
      <c r="F1059" s="128">
        <v>5.8222200378820785</v>
      </c>
      <c r="G1059" s="128">
        <v>0.35204284706684497</v>
      </c>
      <c r="H1059" s="128">
        <v>0.7158657256711781</v>
      </c>
    </row>
    <row r="1060" spans="1:10" ht="12.75">
      <c r="A1060" s="144" t="s">
        <v>1035</v>
      </c>
      <c r="C1060" s="145" t="s">
        <v>1036</v>
      </c>
      <c r="D1060" s="145" t="s">
        <v>1037</v>
      </c>
      <c r="F1060" s="145" t="s">
        <v>1038</v>
      </c>
      <c r="G1060" s="145" t="s">
        <v>1039</v>
      </c>
      <c r="H1060" s="145" t="s">
        <v>1040</v>
      </c>
      <c r="I1060" s="146" t="s">
        <v>1041</v>
      </c>
      <c r="J1060" s="145" t="s">
        <v>1042</v>
      </c>
    </row>
    <row r="1061" spans="1:8" ht="12.75">
      <c r="A1061" s="147" t="s">
        <v>1200</v>
      </c>
      <c r="C1061" s="148">
        <v>288.1579999998212</v>
      </c>
      <c r="D1061" s="128">
        <v>538672.2938194275</v>
      </c>
      <c r="F1061" s="128">
        <v>4850</v>
      </c>
      <c r="G1061" s="128">
        <v>4490</v>
      </c>
      <c r="H1061" s="149" t="s">
        <v>898</v>
      </c>
    </row>
    <row r="1063" spans="4:8" ht="12.75">
      <c r="D1063" s="128">
        <v>549716.4352788925</v>
      </c>
      <c r="F1063" s="128">
        <v>4850</v>
      </c>
      <c r="G1063" s="128">
        <v>4490</v>
      </c>
      <c r="H1063" s="149" t="s">
        <v>899</v>
      </c>
    </row>
    <row r="1065" spans="4:8" ht="12.75">
      <c r="D1065" s="128">
        <v>511436.75778102875</v>
      </c>
      <c r="F1065" s="128">
        <v>4850</v>
      </c>
      <c r="G1065" s="128">
        <v>4490</v>
      </c>
      <c r="H1065" s="149" t="s">
        <v>678</v>
      </c>
    </row>
    <row r="1067" spans="1:10" ht="12.75">
      <c r="A1067" s="144" t="s">
        <v>1043</v>
      </c>
      <c r="C1067" s="150" t="s">
        <v>1044</v>
      </c>
      <c r="D1067" s="128">
        <v>533275.1622931162</v>
      </c>
      <c r="F1067" s="128">
        <v>4850</v>
      </c>
      <c r="G1067" s="128">
        <v>4490</v>
      </c>
      <c r="H1067" s="128">
        <v>528607.9499037358</v>
      </c>
      <c r="I1067" s="128">
        <v>-0.0001</v>
      </c>
      <c r="J1067" s="128">
        <v>-0.0001</v>
      </c>
    </row>
    <row r="1068" spans="1:8" ht="12.75">
      <c r="A1068" s="127">
        <v>38394.9112962963</v>
      </c>
      <c r="C1068" s="150" t="s">
        <v>1045</v>
      </c>
      <c r="D1068" s="128">
        <v>19702.28917840064</v>
      </c>
      <c r="H1068" s="128">
        <v>19702.28917840064</v>
      </c>
    </row>
    <row r="1070" spans="3:8" ht="12.75">
      <c r="C1070" s="150" t="s">
        <v>1046</v>
      </c>
      <c r="D1070" s="128">
        <v>3.6945821916174713</v>
      </c>
      <c r="F1070" s="128">
        <v>0</v>
      </c>
      <c r="G1070" s="128">
        <v>0</v>
      </c>
      <c r="H1070" s="128">
        <v>3.727202585959708</v>
      </c>
    </row>
    <row r="1071" spans="1:10" ht="12.75">
      <c r="A1071" s="144" t="s">
        <v>1035</v>
      </c>
      <c r="C1071" s="145" t="s">
        <v>1036</v>
      </c>
      <c r="D1071" s="145" t="s">
        <v>1037</v>
      </c>
      <c r="F1071" s="145" t="s">
        <v>1038</v>
      </c>
      <c r="G1071" s="145" t="s">
        <v>1039</v>
      </c>
      <c r="H1071" s="145" t="s">
        <v>1040</v>
      </c>
      <c r="I1071" s="146" t="s">
        <v>1041</v>
      </c>
      <c r="J1071" s="145" t="s">
        <v>1042</v>
      </c>
    </row>
    <row r="1072" spans="1:8" ht="12.75">
      <c r="A1072" s="147" t="s">
        <v>1201</v>
      </c>
      <c r="C1072" s="148">
        <v>334.94100000010803</v>
      </c>
      <c r="D1072" s="128">
        <v>192163.53387498856</v>
      </c>
      <c r="F1072" s="128">
        <v>30500</v>
      </c>
      <c r="G1072" s="128">
        <v>46700</v>
      </c>
      <c r="H1072" s="149" t="s">
        <v>679</v>
      </c>
    </row>
    <row r="1074" spans="4:8" ht="12.75">
      <c r="D1074" s="128">
        <v>187832.9092760086</v>
      </c>
      <c r="F1074" s="128">
        <v>30300</v>
      </c>
      <c r="G1074" s="128">
        <v>45600</v>
      </c>
      <c r="H1074" s="149" t="s">
        <v>680</v>
      </c>
    </row>
    <row r="1076" spans="4:8" ht="12.75">
      <c r="D1076" s="128">
        <v>187300.20204734802</v>
      </c>
      <c r="F1076" s="128">
        <v>30400</v>
      </c>
      <c r="G1076" s="128">
        <v>46300</v>
      </c>
      <c r="H1076" s="149" t="s">
        <v>681</v>
      </c>
    </row>
    <row r="1078" spans="1:10" ht="12.75">
      <c r="A1078" s="144" t="s">
        <v>1043</v>
      </c>
      <c r="C1078" s="150" t="s">
        <v>1044</v>
      </c>
      <c r="D1078" s="128">
        <v>189098.8817327817</v>
      </c>
      <c r="F1078" s="128">
        <v>30400</v>
      </c>
      <c r="G1078" s="128">
        <v>46200</v>
      </c>
      <c r="H1078" s="128">
        <v>147809.69254359254</v>
      </c>
      <c r="I1078" s="128">
        <v>-0.0001</v>
      </c>
      <c r="J1078" s="128">
        <v>-0.0001</v>
      </c>
    </row>
    <row r="1079" spans="1:8" ht="12.75">
      <c r="A1079" s="127">
        <v>38394.911770833336</v>
      </c>
      <c r="C1079" s="150" t="s">
        <v>1045</v>
      </c>
      <c r="D1079" s="128">
        <v>2667.3983227885865</v>
      </c>
      <c r="F1079" s="128">
        <v>100</v>
      </c>
      <c r="G1079" s="128">
        <v>556.7764362830022</v>
      </c>
      <c r="H1079" s="128">
        <v>2667.3983227885865</v>
      </c>
    </row>
    <row r="1081" spans="3:8" ht="12.75">
      <c r="C1081" s="150" t="s">
        <v>1046</v>
      </c>
      <c r="D1081" s="128">
        <v>1.4105838693207742</v>
      </c>
      <c r="F1081" s="128">
        <v>0.32894736842105265</v>
      </c>
      <c r="G1081" s="128">
        <v>1.2051438014783595</v>
      </c>
      <c r="H1081" s="128">
        <v>1.804616650563635</v>
      </c>
    </row>
    <row r="1082" spans="1:10" ht="12.75">
      <c r="A1082" s="144" t="s">
        <v>1035</v>
      </c>
      <c r="C1082" s="145" t="s">
        <v>1036</v>
      </c>
      <c r="D1082" s="145" t="s">
        <v>1037</v>
      </c>
      <c r="F1082" s="145" t="s">
        <v>1038</v>
      </c>
      <c r="G1082" s="145" t="s">
        <v>1039</v>
      </c>
      <c r="H1082" s="145" t="s">
        <v>1040</v>
      </c>
      <c r="I1082" s="146" t="s">
        <v>1041</v>
      </c>
      <c r="J1082" s="145" t="s">
        <v>1042</v>
      </c>
    </row>
    <row r="1083" spans="1:8" ht="12.75">
      <c r="A1083" s="147" t="s">
        <v>1205</v>
      </c>
      <c r="C1083" s="148">
        <v>393.36599999992177</v>
      </c>
      <c r="D1083" s="128">
        <v>5760988.113121033</v>
      </c>
      <c r="F1083" s="128">
        <v>16300</v>
      </c>
      <c r="G1083" s="128">
        <v>19800</v>
      </c>
      <c r="H1083" s="149" t="s">
        <v>682</v>
      </c>
    </row>
    <row r="1085" spans="4:8" ht="12.75">
      <c r="D1085" s="128">
        <v>5787034.856781006</v>
      </c>
      <c r="F1085" s="128">
        <v>17600</v>
      </c>
      <c r="G1085" s="128">
        <v>19400</v>
      </c>
      <c r="H1085" s="149" t="s">
        <v>683</v>
      </c>
    </row>
    <row r="1087" spans="4:8" ht="12.75">
      <c r="D1087" s="128">
        <v>5818590.178321838</v>
      </c>
      <c r="F1087" s="128">
        <v>17400</v>
      </c>
      <c r="G1087" s="128">
        <v>20300</v>
      </c>
      <c r="H1087" s="149" t="s">
        <v>684</v>
      </c>
    </row>
    <row r="1089" spans="1:10" ht="12.75">
      <c r="A1089" s="144" t="s">
        <v>1043</v>
      </c>
      <c r="C1089" s="150" t="s">
        <v>1044</v>
      </c>
      <c r="D1089" s="128">
        <v>5788871.049407959</v>
      </c>
      <c r="F1089" s="128">
        <v>17100</v>
      </c>
      <c r="G1089" s="128">
        <v>19833.333333333332</v>
      </c>
      <c r="H1089" s="128">
        <v>5770404.382741293</v>
      </c>
      <c r="I1089" s="128">
        <v>-0.0001</v>
      </c>
      <c r="J1089" s="128">
        <v>-0.0001</v>
      </c>
    </row>
    <row r="1090" spans="1:8" ht="12.75">
      <c r="A1090" s="127">
        <v>38394.91224537037</v>
      </c>
      <c r="C1090" s="150" t="s">
        <v>1045</v>
      </c>
      <c r="D1090" s="128">
        <v>28844.898706125954</v>
      </c>
      <c r="F1090" s="128">
        <v>700</v>
      </c>
      <c r="G1090" s="128">
        <v>450.9249752822894</v>
      </c>
      <c r="H1090" s="128">
        <v>28844.898706125954</v>
      </c>
    </row>
    <row r="1092" spans="3:8" ht="12.75">
      <c r="C1092" s="150" t="s">
        <v>1046</v>
      </c>
      <c r="D1092" s="128">
        <v>0.4982819354574496</v>
      </c>
      <c r="F1092" s="128">
        <v>4.093567251461988</v>
      </c>
      <c r="G1092" s="128">
        <v>2.2735713039443164</v>
      </c>
      <c r="H1092" s="128">
        <v>0.4998765561803291</v>
      </c>
    </row>
    <row r="1093" spans="1:10" ht="12.75">
      <c r="A1093" s="144" t="s">
        <v>1035</v>
      </c>
      <c r="C1093" s="145" t="s">
        <v>1036</v>
      </c>
      <c r="D1093" s="145" t="s">
        <v>1037</v>
      </c>
      <c r="F1093" s="145" t="s">
        <v>1038</v>
      </c>
      <c r="G1093" s="145" t="s">
        <v>1039</v>
      </c>
      <c r="H1093" s="145" t="s">
        <v>1040</v>
      </c>
      <c r="I1093" s="146" t="s">
        <v>1041</v>
      </c>
      <c r="J1093" s="145" t="s">
        <v>1042</v>
      </c>
    </row>
    <row r="1094" spans="1:8" ht="12.75">
      <c r="A1094" s="147" t="s">
        <v>1199</v>
      </c>
      <c r="C1094" s="148">
        <v>396.15199999976903</v>
      </c>
      <c r="D1094" s="128">
        <v>7240702.05292511</v>
      </c>
      <c r="F1094" s="128">
        <v>106600</v>
      </c>
      <c r="G1094" s="128">
        <v>120100</v>
      </c>
      <c r="H1094" s="149" t="s">
        <v>685</v>
      </c>
    </row>
    <row r="1096" spans="4:8" ht="12.75">
      <c r="D1096" s="128">
        <v>7445718.5810165405</v>
      </c>
      <c r="F1096" s="128">
        <v>107200</v>
      </c>
      <c r="G1096" s="128">
        <v>119100</v>
      </c>
      <c r="H1096" s="149" t="s">
        <v>686</v>
      </c>
    </row>
    <row r="1098" spans="4:8" ht="12.75">
      <c r="D1098" s="128">
        <v>7499068.250389099</v>
      </c>
      <c r="F1098" s="128">
        <v>108200</v>
      </c>
      <c r="G1098" s="128">
        <v>118300</v>
      </c>
      <c r="H1098" s="149" t="s">
        <v>687</v>
      </c>
    </row>
    <row r="1100" spans="1:10" ht="12.75">
      <c r="A1100" s="144" t="s">
        <v>1043</v>
      </c>
      <c r="C1100" s="150" t="s">
        <v>1044</v>
      </c>
      <c r="D1100" s="128">
        <v>7395162.961443583</v>
      </c>
      <c r="F1100" s="128">
        <v>107333.33333333334</v>
      </c>
      <c r="G1100" s="128">
        <v>119166.66666666666</v>
      </c>
      <c r="H1100" s="128">
        <v>7281976.278922774</v>
      </c>
      <c r="I1100" s="128">
        <v>-0.0001</v>
      </c>
      <c r="J1100" s="128">
        <v>-0.0001</v>
      </c>
    </row>
    <row r="1101" spans="1:8" ht="12.75">
      <c r="A1101" s="127">
        <v>38394.91271990741</v>
      </c>
      <c r="C1101" s="150" t="s">
        <v>1045</v>
      </c>
      <c r="D1101" s="128">
        <v>136400.7917895396</v>
      </c>
      <c r="F1101" s="128">
        <v>808.2903768654761</v>
      </c>
      <c r="G1101" s="128">
        <v>901.8499505645788</v>
      </c>
      <c r="H1101" s="128">
        <v>136400.7917895396</v>
      </c>
    </row>
    <row r="1103" spans="3:8" ht="12.75">
      <c r="C1103" s="150" t="s">
        <v>1046</v>
      </c>
      <c r="D1103" s="128">
        <v>1.8444595812248783</v>
      </c>
      <c r="F1103" s="128">
        <v>0.7530655685082075</v>
      </c>
      <c r="G1103" s="128">
        <v>0.7567971613129335</v>
      </c>
      <c r="H1103" s="128">
        <v>1.8731287574273379</v>
      </c>
    </row>
    <row r="1104" spans="1:10" ht="12.75">
      <c r="A1104" s="144" t="s">
        <v>1035</v>
      </c>
      <c r="C1104" s="145" t="s">
        <v>1036</v>
      </c>
      <c r="D1104" s="145" t="s">
        <v>1037</v>
      </c>
      <c r="F1104" s="145" t="s">
        <v>1038</v>
      </c>
      <c r="G1104" s="145" t="s">
        <v>1039</v>
      </c>
      <c r="H1104" s="145" t="s">
        <v>1040</v>
      </c>
      <c r="I1104" s="146" t="s">
        <v>1041</v>
      </c>
      <c r="J1104" s="145" t="s">
        <v>1042</v>
      </c>
    </row>
    <row r="1105" spans="1:8" ht="12.75">
      <c r="A1105" s="147" t="s">
        <v>1206</v>
      </c>
      <c r="C1105" s="148">
        <v>589.5920000001788</v>
      </c>
      <c r="D1105" s="128">
        <v>580370.1734905243</v>
      </c>
      <c r="F1105" s="128">
        <v>4290</v>
      </c>
      <c r="G1105" s="128">
        <v>6140</v>
      </c>
      <c r="H1105" s="149" t="s">
        <v>688</v>
      </c>
    </row>
    <row r="1107" spans="4:8" ht="12.75">
      <c r="D1107" s="128">
        <v>585802.9516086578</v>
      </c>
      <c r="F1107" s="128">
        <v>4240</v>
      </c>
      <c r="G1107" s="128">
        <v>6580.000000007451</v>
      </c>
      <c r="H1107" s="149" t="s">
        <v>689</v>
      </c>
    </row>
    <row r="1109" spans="4:8" ht="12.75">
      <c r="D1109" s="128">
        <v>588047.3417167664</v>
      </c>
      <c r="F1109" s="128">
        <v>4470</v>
      </c>
      <c r="G1109" s="128">
        <v>6610</v>
      </c>
      <c r="H1109" s="149" t="s">
        <v>690</v>
      </c>
    </row>
    <row r="1111" spans="1:10" ht="12.75">
      <c r="A1111" s="144" t="s">
        <v>1043</v>
      </c>
      <c r="C1111" s="150" t="s">
        <v>1044</v>
      </c>
      <c r="D1111" s="128">
        <v>584740.1556053162</v>
      </c>
      <c r="F1111" s="128">
        <v>4333.333333333333</v>
      </c>
      <c r="G1111" s="128">
        <v>6443.333333335817</v>
      </c>
      <c r="H1111" s="128">
        <v>579140.8222719813</v>
      </c>
      <c r="I1111" s="128">
        <v>-0.0001</v>
      </c>
      <c r="J1111" s="128">
        <v>-0.0001</v>
      </c>
    </row>
    <row r="1112" spans="1:8" ht="12.75">
      <c r="A1112" s="127">
        <v>38394.91320601852</v>
      </c>
      <c r="C1112" s="150" t="s">
        <v>1045</v>
      </c>
      <c r="D1112" s="128">
        <v>3947.3889473903087</v>
      </c>
      <c r="F1112" s="128">
        <v>120.96831541082703</v>
      </c>
      <c r="G1112" s="128">
        <v>263.12227829347825</v>
      </c>
      <c r="H1112" s="128">
        <v>3947.3889473903087</v>
      </c>
    </row>
    <row r="1114" spans="3:8" ht="12.75">
      <c r="C1114" s="150" t="s">
        <v>1046</v>
      </c>
      <c r="D1114" s="128">
        <v>0.6750671917347659</v>
      </c>
      <c r="F1114" s="128">
        <v>2.7915765094806244</v>
      </c>
      <c r="G1114" s="128">
        <v>4.083635979721317</v>
      </c>
      <c r="H1114" s="128">
        <v>0.681593974312607</v>
      </c>
    </row>
    <row r="1115" spans="1:10" ht="12.75">
      <c r="A1115" s="144" t="s">
        <v>1035</v>
      </c>
      <c r="C1115" s="145" t="s">
        <v>1036</v>
      </c>
      <c r="D1115" s="145" t="s">
        <v>1037</v>
      </c>
      <c r="F1115" s="145" t="s">
        <v>1038</v>
      </c>
      <c r="G1115" s="145" t="s">
        <v>1039</v>
      </c>
      <c r="H1115" s="145" t="s">
        <v>1040</v>
      </c>
      <c r="I1115" s="146" t="s">
        <v>1041</v>
      </c>
      <c r="J1115" s="145" t="s">
        <v>1042</v>
      </c>
    </row>
    <row r="1116" spans="1:8" ht="12.75">
      <c r="A1116" s="147" t="s">
        <v>1207</v>
      </c>
      <c r="C1116" s="148">
        <v>766.4900000002235</v>
      </c>
      <c r="D1116" s="128">
        <v>2653.4745778739452</v>
      </c>
      <c r="F1116" s="128">
        <v>1831</v>
      </c>
      <c r="G1116" s="128">
        <v>1721</v>
      </c>
      <c r="H1116" s="149" t="s">
        <v>691</v>
      </c>
    </row>
    <row r="1118" spans="4:8" ht="12.75">
      <c r="D1118" s="128">
        <v>2643.399585712701</v>
      </c>
      <c r="F1118" s="128">
        <v>1746</v>
      </c>
      <c r="G1118" s="128">
        <v>1632</v>
      </c>
      <c r="H1118" s="149" t="s">
        <v>692</v>
      </c>
    </row>
    <row r="1120" spans="4:8" ht="12.75">
      <c r="D1120" s="128">
        <v>2505.190585527569</v>
      </c>
      <c r="F1120" s="128">
        <v>1757.9999999981374</v>
      </c>
      <c r="G1120" s="128">
        <v>1749</v>
      </c>
      <c r="H1120" s="149" t="s">
        <v>693</v>
      </c>
    </row>
    <row r="1122" spans="1:10" ht="12.75">
      <c r="A1122" s="144" t="s">
        <v>1043</v>
      </c>
      <c r="C1122" s="150" t="s">
        <v>1044</v>
      </c>
      <c r="D1122" s="128">
        <v>2600.6882497047386</v>
      </c>
      <c r="F1122" s="128">
        <v>1778.3333333327123</v>
      </c>
      <c r="G1122" s="128">
        <v>1700.6666666666665</v>
      </c>
      <c r="H1122" s="128">
        <v>862.7036968595085</v>
      </c>
      <c r="I1122" s="128">
        <v>-0.0001</v>
      </c>
      <c r="J1122" s="128">
        <v>-0.0001</v>
      </c>
    </row>
    <row r="1123" spans="1:8" ht="12.75">
      <c r="A1123" s="127">
        <v>38394.91370370371</v>
      </c>
      <c r="C1123" s="150" t="s">
        <v>1045</v>
      </c>
      <c r="D1123" s="128">
        <v>82.85667905626146</v>
      </c>
      <c r="F1123" s="128">
        <v>46.00362304614149</v>
      </c>
      <c r="G1123" s="128">
        <v>61.09282554714042</v>
      </c>
      <c r="H1123" s="128">
        <v>82.85667905626146</v>
      </c>
    </row>
    <row r="1125" spans="3:8" ht="12.75">
      <c r="C1125" s="150" t="s">
        <v>1046</v>
      </c>
      <c r="D1125" s="128">
        <v>3.1859519904267017</v>
      </c>
      <c r="F1125" s="128">
        <v>2.5868953915365087</v>
      </c>
      <c r="G1125" s="128">
        <v>3.5922868804669013</v>
      </c>
      <c r="H1125" s="128">
        <v>9.604303233877841</v>
      </c>
    </row>
    <row r="1126" spans="1:16" ht="12.75">
      <c r="A1126" s="138" t="s">
        <v>1153</v>
      </c>
      <c r="B1126" s="133" t="s">
        <v>694</v>
      </c>
      <c r="D1126" s="138" t="s">
        <v>1154</v>
      </c>
      <c r="E1126" s="133" t="s">
        <v>1155</v>
      </c>
      <c r="F1126" s="134" t="s">
        <v>1059</v>
      </c>
      <c r="G1126" s="139" t="s">
        <v>1157</v>
      </c>
      <c r="H1126" s="140">
        <v>1</v>
      </c>
      <c r="I1126" s="141" t="s">
        <v>1158</v>
      </c>
      <c r="J1126" s="140">
        <v>10</v>
      </c>
      <c r="K1126" s="139" t="s">
        <v>1159</v>
      </c>
      <c r="L1126" s="142">
        <v>1</v>
      </c>
      <c r="M1126" s="139" t="s">
        <v>1160</v>
      </c>
      <c r="N1126" s="143">
        <v>1</v>
      </c>
      <c r="O1126" s="139" t="s">
        <v>1161</v>
      </c>
      <c r="P1126" s="143">
        <v>1</v>
      </c>
    </row>
    <row r="1128" spans="1:10" ht="12.75">
      <c r="A1128" s="144" t="s">
        <v>1035</v>
      </c>
      <c r="C1128" s="145" t="s">
        <v>1036</v>
      </c>
      <c r="D1128" s="145" t="s">
        <v>1037</v>
      </c>
      <c r="F1128" s="145" t="s">
        <v>1038</v>
      </c>
      <c r="G1128" s="145" t="s">
        <v>1039</v>
      </c>
      <c r="H1128" s="145" t="s">
        <v>1040</v>
      </c>
      <c r="I1128" s="146" t="s">
        <v>1041</v>
      </c>
      <c r="J1128" s="145" t="s">
        <v>1042</v>
      </c>
    </row>
    <row r="1129" spans="1:8" ht="12.75">
      <c r="A1129" s="147" t="s">
        <v>1184</v>
      </c>
      <c r="C1129" s="148">
        <v>178.2290000000503</v>
      </c>
      <c r="D1129" s="128">
        <v>365.5</v>
      </c>
      <c r="F1129" s="128">
        <v>354</v>
      </c>
      <c r="G1129" s="128">
        <v>359</v>
      </c>
      <c r="H1129" s="149" t="s">
        <v>695</v>
      </c>
    </row>
    <row r="1131" spans="4:8" ht="12.75">
      <c r="D1131" s="128">
        <v>391.77461708988994</v>
      </c>
      <c r="F1131" s="128">
        <v>335</v>
      </c>
      <c r="G1131" s="128">
        <v>297</v>
      </c>
      <c r="H1131" s="149" t="s">
        <v>696</v>
      </c>
    </row>
    <row r="1133" spans="4:8" ht="12.75">
      <c r="D1133" s="128">
        <v>395.5</v>
      </c>
      <c r="F1133" s="128">
        <v>327</v>
      </c>
      <c r="G1133" s="128">
        <v>334</v>
      </c>
      <c r="H1133" s="149" t="s">
        <v>697</v>
      </c>
    </row>
    <row r="1135" spans="1:8" ht="12.75">
      <c r="A1135" s="144" t="s">
        <v>1043</v>
      </c>
      <c r="C1135" s="150" t="s">
        <v>1044</v>
      </c>
      <c r="D1135" s="128">
        <v>384.25820569662994</v>
      </c>
      <c r="F1135" s="128">
        <v>338.66666666666663</v>
      </c>
      <c r="G1135" s="128">
        <v>330</v>
      </c>
      <c r="H1135" s="128">
        <v>51.07881401444501</v>
      </c>
    </row>
    <row r="1136" spans="1:8" ht="12.75">
      <c r="A1136" s="127">
        <v>38394.915983796294</v>
      </c>
      <c r="C1136" s="150" t="s">
        <v>1045</v>
      </c>
      <c r="D1136" s="128">
        <v>16.35152378754256</v>
      </c>
      <c r="F1136" s="128">
        <v>13.868429375143146</v>
      </c>
      <c r="G1136" s="128">
        <v>31.192947920964443</v>
      </c>
      <c r="H1136" s="128">
        <v>16.35152378754256</v>
      </c>
    </row>
    <row r="1138" spans="3:8" ht="12.75">
      <c r="C1138" s="150" t="s">
        <v>1046</v>
      </c>
      <c r="D1138" s="128">
        <v>4.255347978294579</v>
      </c>
      <c r="F1138" s="128">
        <v>4.095008673762742</v>
      </c>
      <c r="G1138" s="128">
        <v>9.452408460898317</v>
      </c>
      <c r="H1138" s="128">
        <v>32.01234034705344</v>
      </c>
    </row>
    <row r="1139" spans="1:10" ht="12.75">
      <c r="A1139" s="144" t="s">
        <v>1035</v>
      </c>
      <c r="C1139" s="145" t="s">
        <v>1036</v>
      </c>
      <c r="D1139" s="145" t="s">
        <v>1037</v>
      </c>
      <c r="F1139" s="145" t="s">
        <v>1038</v>
      </c>
      <c r="G1139" s="145" t="s">
        <v>1039</v>
      </c>
      <c r="H1139" s="145" t="s">
        <v>1040</v>
      </c>
      <c r="I1139" s="146" t="s">
        <v>1041</v>
      </c>
      <c r="J1139" s="145" t="s">
        <v>1042</v>
      </c>
    </row>
    <row r="1140" spans="1:8" ht="12.75">
      <c r="A1140" s="147" t="s">
        <v>1200</v>
      </c>
      <c r="C1140" s="148">
        <v>251.61100000003353</v>
      </c>
      <c r="D1140" s="128">
        <v>4962114.76839447</v>
      </c>
      <c r="F1140" s="128">
        <v>32800</v>
      </c>
      <c r="G1140" s="128">
        <v>31000</v>
      </c>
      <c r="H1140" s="149" t="s">
        <v>698</v>
      </c>
    </row>
    <row r="1142" spans="4:8" ht="12.75">
      <c r="D1142" s="128">
        <v>5126378.7130737305</v>
      </c>
      <c r="F1142" s="128">
        <v>33800</v>
      </c>
      <c r="G1142" s="128">
        <v>30000</v>
      </c>
      <c r="H1142" s="149" t="s">
        <v>699</v>
      </c>
    </row>
    <row r="1144" spans="4:8" ht="12.75">
      <c r="D1144" s="128">
        <v>5194785.15827179</v>
      </c>
      <c r="F1144" s="128">
        <v>33900</v>
      </c>
      <c r="G1144" s="128">
        <v>30500</v>
      </c>
      <c r="H1144" s="149" t="s">
        <v>700</v>
      </c>
    </row>
    <row r="1146" spans="1:10" ht="12.75">
      <c r="A1146" s="144" t="s">
        <v>1043</v>
      </c>
      <c r="C1146" s="150" t="s">
        <v>1044</v>
      </c>
      <c r="D1146" s="128">
        <v>5094426.213246663</v>
      </c>
      <c r="F1146" s="128">
        <v>33500</v>
      </c>
      <c r="G1146" s="128">
        <v>30500</v>
      </c>
      <c r="H1146" s="128">
        <v>5062440.999665065</v>
      </c>
      <c r="I1146" s="128">
        <v>-0.0001</v>
      </c>
      <c r="J1146" s="128">
        <v>-0.0001</v>
      </c>
    </row>
    <row r="1147" spans="1:8" ht="12.75">
      <c r="A1147" s="127">
        <v>38394.916493055556</v>
      </c>
      <c r="C1147" s="150" t="s">
        <v>1045</v>
      </c>
      <c r="D1147" s="128">
        <v>119580.9318634037</v>
      </c>
      <c r="F1147" s="128">
        <v>608.276253029822</v>
      </c>
      <c r="G1147" s="128">
        <v>500</v>
      </c>
      <c r="H1147" s="128">
        <v>119580.9318634037</v>
      </c>
    </row>
    <row r="1149" spans="3:8" ht="12.75">
      <c r="C1149" s="150" t="s">
        <v>1046</v>
      </c>
      <c r="D1149" s="128">
        <v>2.3472895053905414</v>
      </c>
      <c r="F1149" s="128">
        <v>1.8157500090442449</v>
      </c>
      <c r="G1149" s="128">
        <v>1.639344262295082</v>
      </c>
      <c r="H1149" s="128">
        <v>2.3621200103135083</v>
      </c>
    </row>
    <row r="1150" spans="1:10" ht="12.75">
      <c r="A1150" s="144" t="s">
        <v>1035</v>
      </c>
      <c r="C1150" s="145" t="s">
        <v>1036</v>
      </c>
      <c r="D1150" s="145" t="s">
        <v>1037</v>
      </c>
      <c r="F1150" s="145" t="s">
        <v>1038</v>
      </c>
      <c r="G1150" s="145" t="s">
        <v>1039</v>
      </c>
      <c r="H1150" s="145" t="s">
        <v>1040</v>
      </c>
      <c r="I1150" s="146" t="s">
        <v>1041</v>
      </c>
      <c r="J1150" s="145" t="s">
        <v>1042</v>
      </c>
    </row>
    <row r="1151" spans="1:8" ht="12.75">
      <c r="A1151" s="147" t="s">
        <v>1203</v>
      </c>
      <c r="C1151" s="148">
        <v>257.6099999998696</v>
      </c>
      <c r="D1151" s="128">
        <v>795328.9381580353</v>
      </c>
      <c r="F1151" s="128">
        <v>15892.5</v>
      </c>
      <c r="G1151" s="128">
        <v>13039.999999985099</v>
      </c>
      <c r="H1151" s="149" t="s">
        <v>701</v>
      </c>
    </row>
    <row r="1153" spans="4:8" ht="12.75">
      <c r="D1153" s="128">
        <v>783967.5057115555</v>
      </c>
      <c r="F1153" s="128">
        <v>15135.000000014901</v>
      </c>
      <c r="G1153" s="128">
        <v>12960.000000014901</v>
      </c>
      <c r="H1153" s="149" t="s">
        <v>702</v>
      </c>
    </row>
    <row r="1155" spans="4:8" ht="12.75">
      <c r="D1155" s="128">
        <v>813439.3691883087</v>
      </c>
      <c r="F1155" s="128">
        <v>15705</v>
      </c>
      <c r="G1155" s="128">
        <v>12937.5</v>
      </c>
      <c r="H1155" s="149" t="s">
        <v>703</v>
      </c>
    </row>
    <row r="1157" spans="1:10" ht="12.75">
      <c r="A1157" s="144" t="s">
        <v>1043</v>
      </c>
      <c r="C1157" s="150" t="s">
        <v>1044</v>
      </c>
      <c r="D1157" s="128">
        <v>797578.6043526332</v>
      </c>
      <c r="F1157" s="128">
        <v>15577.500000004966</v>
      </c>
      <c r="G1157" s="128">
        <v>12979.166666666668</v>
      </c>
      <c r="H1157" s="128">
        <v>783300.2710192974</v>
      </c>
      <c r="I1157" s="128">
        <v>-0.0001</v>
      </c>
      <c r="J1157" s="128">
        <v>-0.0001</v>
      </c>
    </row>
    <row r="1158" spans="1:8" ht="12.75">
      <c r="A1158" s="127">
        <v>38394.9171412037</v>
      </c>
      <c r="C1158" s="150" t="s">
        <v>1045</v>
      </c>
      <c r="D1158" s="128">
        <v>14864.166060978105</v>
      </c>
      <c r="F1158" s="128">
        <v>394.51710988680674</v>
      </c>
      <c r="G1158" s="128">
        <v>53.870987852122155</v>
      </c>
      <c r="H1158" s="128">
        <v>14864.166060978105</v>
      </c>
    </row>
    <row r="1160" spans="3:8" ht="12.75">
      <c r="C1160" s="150" t="s">
        <v>1046</v>
      </c>
      <c r="D1160" s="128">
        <v>1.863661585185429</v>
      </c>
      <c r="F1160" s="128">
        <v>2.5326086335206615</v>
      </c>
      <c r="G1160" s="128">
        <v>0.4150573702892237</v>
      </c>
      <c r="H1160" s="128">
        <v>1.8976332079696059</v>
      </c>
    </row>
    <row r="1161" spans="1:10" ht="12.75">
      <c r="A1161" s="144" t="s">
        <v>1035</v>
      </c>
      <c r="C1161" s="145" t="s">
        <v>1036</v>
      </c>
      <c r="D1161" s="145" t="s">
        <v>1037</v>
      </c>
      <c r="F1161" s="145" t="s">
        <v>1038</v>
      </c>
      <c r="G1161" s="145" t="s">
        <v>1039</v>
      </c>
      <c r="H1161" s="145" t="s">
        <v>1040</v>
      </c>
      <c r="I1161" s="146" t="s">
        <v>1041</v>
      </c>
      <c r="J1161" s="145" t="s">
        <v>1042</v>
      </c>
    </row>
    <row r="1162" spans="1:8" ht="12.75">
      <c r="A1162" s="147" t="s">
        <v>1202</v>
      </c>
      <c r="C1162" s="148">
        <v>259.9399999999441</v>
      </c>
      <c r="D1162" s="128">
        <v>7537111.329025269</v>
      </c>
      <c r="F1162" s="128">
        <v>36325</v>
      </c>
      <c r="G1162" s="128">
        <v>38550</v>
      </c>
      <c r="H1162" s="149" t="s">
        <v>704</v>
      </c>
    </row>
    <row r="1164" spans="4:8" ht="12.75">
      <c r="D1164" s="128">
        <v>7948374.789489746</v>
      </c>
      <c r="F1164" s="128">
        <v>36950</v>
      </c>
      <c r="G1164" s="128">
        <v>41000</v>
      </c>
      <c r="H1164" s="149" t="s">
        <v>705</v>
      </c>
    </row>
    <row r="1166" spans="4:8" ht="12.75">
      <c r="D1166" s="128">
        <v>8178650.654525757</v>
      </c>
      <c r="F1166" s="128">
        <v>37800</v>
      </c>
      <c r="G1166" s="128">
        <v>37475</v>
      </c>
      <c r="H1166" s="149" t="s">
        <v>706</v>
      </c>
    </row>
    <row r="1168" spans="1:10" ht="12.75">
      <c r="A1168" s="144" t="s">
        <v>1043</v>
      </c>
      <c r="C1168" s="150" t="s">
        <v>1044</v>
      </c>
      <c r="D1168" s="128">
        <v>7888045.59101359</v>
      </c>
      <c r="F1168" s="128">
        <v>37025</v>
      </c>
      <c r="G1168" s="128">
        <v>39008.333333333336</v>
      </c>
      <c r="H1168" s="128">
        <v>7849920.402334346</v>
      </c>
      <c r="I1168" s="128">
        <v>-0.0001</v>
      </c>
      <c r="J1168" s="128">
        <v>-0.0001</v>
      </c>
    </row>
    <row r="1169" spans="1:8" ht="12.75">
      <c r="A1169" s="127">
        <v>38394.9178125</v>
      </c>
      <c r="C1169" s="150" t="s">
        <v>1045</v>
      </c>
      <c r="D1169" s="128">
        <v>324996.74718753726</v>
      </c>
      <c r="F1169" s="128">
        <v>740.3546447480423</v>
      </c>
      <c r="G1169" s="128">
        <v>1806.6428350211706</v>
      </c>
      <c r="H1169" s="128">
        <v>324996.74718753726</v>
      </c>
    </row>
    <row r="1171" spans="3:8" ht="12.75">
      <c r="C1171" s="150" t="s">
        <v>1046</v>
      </c>
      <c r="D1171" s="128">
        <v>4.120117504870763</v>
      </c>
      <c r="F1171" s="128">
        <v>1.9996074132290138</v>
      </c>
      <c r="G1171" s="128">
        <v>4.631427904348225</v>
      </c>
      <c r="H1171" s="128">
        <v>4.140127931627081</v>
      </c>
    </row>
    <row r="1172" spans="1:10" ht="12.75">
      <c r="A1172" s="144" t="s">
        <v>1035</v>
      </c>
      <c r="C1172" s="145" t="s">
        <v>1036</v>
      </c>
      <c r="D1172" s="145" t="s">
        <v>1037</v>
      </c>
      <c r="F1172" s="145" t="s">
        <v>1038</v>
      </c>
      <c r="G1172" s="145" t="s">
        <v>1039</v>
      </c>
      <c r="H1172" s="145" t="s">
        <v>1040</v>
      </c>
      <c r="I1172" s="146" t="s">
        <v>1041</v>
      </c>
      <c r="J1172" s="145" t="s">
        <v>1042</v>
      </c>
    </row>
    <row r="1173" spans="1:8" ht="12.75">
      <c r="A1173" s="147" t="s">
        <v>1204</v>
      </c>
      <c r="C1173" s="148">
        <v>285.2129999999888</v>
      </c>
      <c r="D1173" s="128">
        <v>1014808.1046419144</v>
      </c>
      <c r="F1173" s="128">
        <v>56400</v>
      </c>
      <c r="G1173" s="128">
        <v>12325</v>
      </c>
      <c r="H1173" s="149" t="s">
        <v>707</v>
      </c>
    </row>
    <row r="1175" spans="4:8" ht="12.75">
      <c r="D1175" s="128">
        <v>1022674.5104999542</v>
      </c>
      <c r="F1175" s="128">
        <v>88250</v>
      </c>
      <c r="G1175" s="128">
        <v>12300</v>
      </c>
      <c r="H1175" s="149" t="s">
        <v>708</v>
      </c>
    </row>
    <row r="1177" spans="4:8" ht="12.75">
      <c r="D1177" s="128">
        <v>1019767.0954008102</v>
      </c>
      <c r="F1177" s="128">
        <v>63825</v>
      </c>
      <c r="G1177" s="128">
        <v>12375</v>
      </c>
      <c r="H1177" s="149" t="s">
        <v>709</v>
      </c>
    </row>
    <row r="1179" spans="1:10" ht="12.75">
      <c r="A1179" s="144" t="s">
        <v>1043</v>
      </c>
      <c r="C1179" s="150" t="s">
        <v>1044</v>
      </c>
      <c r="D1179" s="128">
        <v>1019083.2368475597</v>
      </c>
      <c r="F1179" s="128">
        <v>69491.66666666667</v>
      </c>
      <c r="G1179" s="128">
        <v>12333.333333333332</v>
      </c>
      <c r="H1179" s="128">
        <v>970546.3464287417</v>
      </c>
      <c r="I1179" s="128">
        <v>-0.0001</v>
      </c>
      <c r="J1179" s="128">
        <v>-0.0001</v>
      </c>
    </row>
    <row r="1180" spans="1:8" ht="12.75">
      <c r="A1180" s="127">
        <v>38394.91849537037</v>
      </c>
      <c r="C1180" s="150" t="s">
        <v>1045</v>
      </c>
      <c r="D1180" s="128">
        <v>3977.5409704573335</v>
      </c>
      <c r="F1180" s="128">
        <v>16664.001870299144</v>
      </c>
      <c r="G1180" s="128">
        <v>38.188130791298676</v>
      </c>
      <c r="H1180" s="128">
        <v>3977.5409704573335</v>
      </c>
    </row>
    <row r="1182" spans="3:8" ht="12.75">
      <c r="C1182" s="150" t="s">
        <v>1046</v>
      </c>
      <c r="D1182" s="128">
        <v>0.39030579903968304</v>
      </c>
      <c r="F1182" s="128">
        <v>23.979856390884958</v>
      </c>
      <c r="G1182" s="128">
        <v>0.3096334929024218</v>
      </c>
      <c r="H1182" s="128">
        <v>0.40982493881855725</v>
      </c>
    </row>
    <row r="1183" spans="1:10" ht="12.75">
      <c r="A1183" s="144" t="s">
        <v>1035</v>
      </c>
      <c r="C1183" s="145" t="s">
        <v>1036</v>
      </c>
      <c r="D1183" s="145" t="s">
        <v>1037</v>
      </c>
      <c r="F1183" s="145" t="s">
        <v>1038</v>
      </c>
      <c r="G1183" s="145" t="s">
        <v>1039</v>
      </c>
      <c r="H1183" s="145" t="s">
        <v>1040</v>
      </c>
      <c r="I1183" s="146" t="s">
        <v>1041</v>
      </c>
      <c r="J1183" s="145" t="s">
        <v>1042</v>
      </c>
    </row>
    <row r="1184" spans="1:8" ht="12.75">
      <c r="A1184" s="147" t="s">
        <v>1200</v>
      </c>
      <c r="C1184" s="148">
        <v>288.1579999998212</v>
      </c>
      <c r="D1184" s="128">
        <v>525421.5217866898</v>
      </c>
      <c r="F1184" s="128">
        <v>4830</v>
      </c>
      <c r="G1184" s="128">
        <v>4610</v>
      </c>
      <c r="H1184" s="149" t="s">
        <v>710</v>
      </c>
    </row>
    <row r="1186" spans="4:8" ht="12.75">
      <c r="D1186" s="128">
        <v>527641.5862979889</v>
      </c>
      <c r="F1186" s="128">
        <v>4830</v>
      </c>
      <c r="G1186" s="128">
        <v>4610</v>
      </c>
      <c r="H1186" s="149" t="s">
        <v>711</v>
      </c>
    </row>
    <row r="1188" spans="4:8" ht="12.75">
      <c r="D1188" s="128">
        <v>524539.2311248779</v>
      </c>
      <c r="F1188" s="128">
        <v>4830</v>
      </c>
      <c r="G1188" s="128">
        <v>4610</v>
      </c>
      <c r="H1188" s="149" t="s">
        <v>712</v>
      </c>
    </row>
    <row r="1190" spans="1:10" ht="12.75">
      <c r="A1190" s="144" t="s">
        <v>1043</v>
      </c>
      <c r="C1190" s="150" t="s">
        <v>1044</v>
      </c>
      <c r="D1190" s="128">
        <v>525867.4464031855</v>
      </c>
      <c r="F1190" s="128">
        <v>4830</v>
      </c>
      <c r="G1190" s="128">
        <v>4610</v>
      </c>
      <c r="H1190" s="128">
        <v>521149.1499430085</v>
      </c>
      <c r="I1190" s="128">
        <v>-0.0001</v>
      </c>
      <c r="J1190" s="128">
        <v>-0.0001</v>
      </c>
    </row>
    <row r="1191" spans="1:8" ht="12.75">
      <c r="A1191" s="127">
        <v>38394.91892361111</v>
      </c>
      <c r="C1191" s="150" t="s">
        <v>1045</v>
      </c>
      <c r="D1191" s="128">
        <v>1598.526971233334</v>
      </c>
      <c r="H1191" s="128">
        <v>1598.526971233334</v>
      </c>
    </row>
    <row r="1193" spans="3:8" ht="12.75">
      <c r="C1193" s="150" t="s">
        <v>1046</v>
      </c>
      <c r="D1193" s="128">
        <v>0.3039790696623071</v>
      </c>
      <c r="F1193" s="128">
        <v>0</v>
      </c>
      <c r="G1193" s="128">
        <v>0</v>
      </c>
      <c r="H1193" s="128">
        <v>0.3067311865342475</v>
      </c>
    </row>
    <row r="1194" spans="1:10" ht="12.75">
      <c r="A1194" s="144" t="s">
        <v>1035</v>
      </c>
      <c r="C1194" s="145" t="s">
        <v>1036</v>
      </c>
      <c r="D1194" s="145" t="s">
        <v>1037</v>
      </c>
      <c r="F1194" s="145" t="s">
        <v>1038</v>
      </c>
      <c r="G1194" s="145" t="s">
        <v>1039</v>
      </c>
      <c r="H1194" s="145" t="s">
        <v>1040</v>
      </c>
      <c r="I1194" s="146" t="s">
        <v>1041</v>
      </c>
      <c r="J1194" s="145" t="s">
        <v>1042</v>
      </c>
    </row>
    <row r="1195" spans="1:8" ht="12.75">
      <c r="A1195" s="147" t="s">
        <v>1201</v>
      </c>
      <c r="C1195" s="148">
        <v>334.94100000010803</v>
      </c>
      <c r="D1195" s="128">
        <v>4561337.144210815</v>
      </c>
      <c r="F1195" s="128">
        <v>42800</v>
      </c>
      <c r="G1195" s="128">
        <v>574700</v>
      </c>
      <c r="H1195" s="149" t="s">
        <v>713</v>
      </c>
    </row>
    <row r="1197" spans="4:8" ht="12.75">
      <c r="D1197" s="128">
        <v>4602787.573760986</v>
      </c>
      <c r="F1197" s="128">
        <v>43800</v>
      </c>
      <c r="G1197" s="128">
        <v>570300</v>
      </c>
      <c r="H1197" s="149" t="s">
        <v>714</v>
      </c>
    </row>
    <row r="1199" spans="4:8" ht="12.75">
      <c r="D1199" s="128">
        <v>4609293.994857788</v>
      </c>
      <c r="F1199" s="128">
        <v>44800</v>
      </c>
      <c r="G1199" s="128">
        <v>474400</v>
      </c>
      <c r="H1199" s="149" t="s">
        <v>715</v>
      </c>
    </row>
    <row r="1201" spans="1:10" ht="12.75">
      <c r="A1201" s="144" t="s">
        <v>1043</v>
      </c>
      <c r="C1201" s="150" t="s">
        <v>1044</v>
      </c>
      <c r="D1201" s="128">
        <v>4591139.570943196</v>
      </c>
      <c r="F1201" s="128">
        <v>43800</v>
      </c>
      <c r="G1201" s="128">
        <v>539800</v>
      </c>
      <c r="H1201" s="128">
        <v>4205501.733105359</v>
      </c>
      <c r="I1201" s="128">
        <v>-0.0001</v>
      </c>
      <c r="J1201" s="128">
        <v>-0.0001</v>
      </c>
    </row>
    <row r="1202" spans="1:8" ht="12.75">
      <c r="A1202" s="127">
        <v>38394.91939814815</v>
      </c>
      <c r="C1202" s="150" t="s">
        <v>1045</v>
      </c>
      <c r="D1202" s="128">
        <v>26013.878185050893</v>
      </c>
      <c r="F1202" s="128">
        <v>1000</v>
      </c>
      <c r="G1202" s="128">
        <v>56680.77275408302</v>
      </c>
      <c r="H1202" s="128">
        <v>26013.878185050893</v>
      </c>
    </row>
    <row r="1204" spans="3:8" ht="12.75">
      <c r="C1204" s="150" t="s">
        <v>1046</v>
      </c>
      <c r="D1204" s="128">
        <v>0.5666104848933322</v>
      </c>
      <c r="F1204" s="128">
        <v>2.2831050228310503</v>
      </c>
      <c r="G1204" s="128">
        <v>10.500328409426272</v>
      </c>
      <c r="H1204" s="128">
        <v>0.6185677675572409</v>
      </c>
    </row>
    <row r="1205" spans="1:10" ht="12.75">
      <c r="A1205" s="144" t="s">
        <v>1035</v>
      </c>
      <c r="C1205" s="145" t="s">
        <v>1036</v>
      </c>
      <c r="D1205" s="145" t="s">
        <v>1037</v>
      </c>
      <c r="F1205" s="145" t="s">
        <v>1038</v>
      </c>
      <c r="G1205" s="145" t="s">
        <v>1039</v>
      </c>
      <c r="H1205" s="145" t="s">
        <v>1040</v>
      </c>
      <c r="I1205" s="146" t="s">
        <v>1041</v>
      </c>
      <c r="J1205" s="145" t="s">
        <v>1042</v>
      </c>
    </row>
    <row r="1206" spans="1:8" ht="12.75">
      <c r="A1206" s="147" t="s">
        <v>1205</v>
      </c>
      <c r="C1206" s="148">
        <v>393.36599999992177</v>
      </c>
      <c r="D1206" s="128">
        <v>5042703.168998718</v>
      </c>
      <c r="F1206" s="128">
        <v>15300</v>
      </c>
      <c r="G1206" s="128">
        <v>18900</v>
      </c>
      <c r="H1206" s="149" t="s">
        <v>716</v>
      </c>
    </row>
    <row r="1208" spans="4:8" ht="12.75">
      <c r="D1208" s="128">
        <v>5015321.589622498</v>
      </c>
      <c r="F1208" s="128">
        <v>16300</v>
      </c>
      <c r="G1208" s="128">
        <v>18900</v>
      </c>
      <c r="H1208" s="149" t="s">
        <v>717</v>
      </c>
    </row>
    <row r="1210" spans="4:8" ht="12.75">
      <c r="D1210" s="128">
        <v>5092995.662719727</v>
      </c>
      <c r="F1210" s="128">
        <v>16300</v>
      </c>
      <c r="G1210" s="128">
        <v>17800</v>
      </c>
      <c r="H1210" s="149" t="s">
        <v>718</v>
      </c>
    </row>
    <row r="1212" spans="1:10" ht="12.75">
      <c r="A1212" s="144" t="s">
        <v>1043</v>
      </c>
      <c r="C1212" s="150" t="s">
        <v>1044</v>
      </c>
      <c r="D1212" s="128">
        <v>5050340.1404469805</v>
      </c>
      <c r="F1212" s="128">
        <v>15966.666666666668</v>
      </c>
      <c r="G1212" s="128">
        <v>18533.333333333332</v>
      </c>
      <c r="H1212" s="128">
        <v>5033090.1404469805</v>
      </c>
      <c r="I1212" s="128">
        <v>-0.0001</v>
      </c>
      <c r="J1212" s="128">
        <v>-0.0001</v>
      </c>
    </row>
    <row r="1213" spans="1:8" ht="12.75">
      <c r="A1213" s="127">
        <v>38394.91987268518</v>
      </c>
      <c r="C1213" s="150" t="s">
        <v>1045</v>
      </c>
      <c r="D1213" s="128">
        <v>39396.166152981605</v>
      </c>
      <c r="F1213" s="128">
        <v>577.3502691896258</v>
      </c>
      <c r="G1213" s="128">
        <v>635.0852961085883</v>
      </c>
      <c r="H1213" s="128">
        <v>39396.166152981605</v>
      </c>
    </row>
    <row r="1215" spans="3:8" ht="12.75">
      <c r="C1215" s="150" t="s">
        <v>1046</v>
      </c>
      <c r="D1215" s="128">
        <v>0.7800695608097172</v>
      </c>
      <c r="F1215" s="128">
        <v>3.6159724583901403</v>
      </c>
      <c r="G1215" s="128">
        <v>3.4267192236074906</v>
      </c>
      <c r="H1215" s="128">
        <v>0.7827431071894712</v>
      </c>
    </row>
    <row r="1216" spans="1:10" ht="12.75">
      <c r="A1216" s="144" t="s">
        <v>1035</v>
      </c>
      <c r="C1216" s="145" t="s">
        <v>1036</v>
      </c>
      <c r="D1216" s="145" t="s">
        <v>1037</v>
      </c>
      <c r="F1216" s="145" t="s">
        <v>1038</v>
      </c>
      <c r="G1216" s="145" t="s">
        <v>1039</v>
      </c>
      <c r="H1216" s="145" t="s">
        <v>1040</v>
      </c>
      <c r="I1216" s="146" t="s">
        <v>1041</v>
      </c>
      <c r="J1216" s="145" t="s">
        <v>1042</v>
      </c>
    </row>
    <row r="1217" spans="1:8" ht="12.75">
      <c r="A1217" s="147" t="s">
        <v>1199</v>
      </c>
      <c r="C1217" s="148">
        <v>396.15199999976903</v>
      </c>
      <c r="D1217" s="128">
        <v>4883876.319137573</v>
      </c>
      <c r="F1217" s="128">
        <v>103500</v>
      </c>
      <c r="G1217" s="128">
        <v>109200</v>
      </c>
      <c r="H1217" s="149" t="s">
        <v>719</v>
      </c>
    </row>
    <row r="1219" spans="4:8" ht="12.75">
      <c r="D1219" s="128">
        <v>4939062.828170776</v>
      </c>
      <c r="F1219" s="128">
        <v>103100</v>
      </c>
      <c r="G1219" s="128">
        <v>110200</v>
      </c>
      <c r="H1219" s="149" t="s">
        <v>720</v>
      </c>
    </row>
    <row r="1221" spans="4:8" ht="12.75">
      <c r="D1221" s="128">
        <v>4883328.359359741</v>
      </c>
      <c r="F1221" s="128">
        <v>102200</v>
      </c>
      <c r="G1221" s="128">
        <v>109800</v>
      </c>
      <c r="H1221" s="149" t="s">
        <v>721</v>
      </c>
    </row>
    <row r="1223" spans="1:10" ht="12.75">
      <c r="A1223" s="144" t="s">
        <v>1043</v>
      </c>
      <c r="C1223" s="150" t="s">
        <v>1044</v>
      </c>
      <c r="D1223" s="128">
        <v>4902089.168889363</v>
      </c>
      <c r="F1223" s="128">
        <v>102933.33333333334</v>
      </c>
      <c r="G1223" s="128">
        <v>109733.33333333334</v>
      </c>
      <c r="H1223" s="128">
        <v>4795792.220811679</v>
      </c>
      <c r="I1223" s="128">
        <v>-0.0001</v>
      </c>
      <c r="J1223" s="128">
        <v>-0.0001</v>
      </c>
    </row>
    <row r="1224" spans="1:8" ht="12.75">
      <c r="A1224" s="127">
        <v>38394.92034722222</v>
      </c>
      <c r="C1224" s="150" t="s">
        <v>1045</v>
      </c>
      <c r="D1224" s="128">
        <v>32021.30034013818</v>
      </c>
      <c r="F1224" s="128">
        <v>665.8328118479393</v>
      </c>
      <c r="G1224" s="128">
        <v>503.32229568471666</v>
      </c>
      <c r="H1224" s="128">
        <v>32021.30034013818</v>
      </c>
    </row>
    <row r="1226" spans="3:8" ht="12.75">
      <c r="C1226" s="150" t="s">
        <v>1046</v>
      </c>
      <c r="D1226" s="128">
        <v>0.6532174188784302</v>
      </c>
      <c r="F1226" s="128">
        <v>0.6468583016657439</v>
      </c>
      <c r="G1226" s="128">
        <v>0.4586776692145048</v>
      </c>
      <c r="H1226" s="128">
        <v>0.6676957396356642</v>
      </c>
    </row>
    <row r="1227" spans="1:10" ht="12.75">
      <c r="A1227" s="144" t="s">
        <v>1035</v>
      </c>
      <c r="C1227" s="145" t="s">
        <v>1036</v>
      </c>
      <c r="D1227" s="145" t="s">
        <v>1037</v>
      </c>
      <c r="F1227" s="145" t="s">
        <v>1038</v>
      </c>
      <c r="G1227" s="145" t="s">
        <v>1039</v>
      </c>
      <c r="H1227" s="145" t="s">
        <v>1040</v>
      </c>
      <c r="I1227" s="146" t="s">
        <v>1041</v>
      </c>
      <c r="J1227" s="145" t="s">
        <v>1042</v>
      </c>
    </row>
    <row r="1228" spans="1:8" ht="12.75">
      <c r="A1228" s="147" t="s">
        <v>1206</v>
      </c>
      <c r="C1228" s="148">
        <v>589.5920000001788</v>
      </c>
      <c r="D1228" s="128">
        <v>566386.2459831238</v>
      </c>
      <c r="F1228" s="128">
        <v>4430</v>
      </c>
      <c r="G1228" s="128">
        <v>6910</v>
      </c>
      <c r="H1228" s="149" t="s">
        <v>722</v>
      </c>
    </row>
    <row r="1230" spans="4:8" ht="12.75">
      <c r="D1230" s="128">
        <v>568724.8042259216</v>
      </c>
      <c r="F1230" s="128">
        <v>4460</v>
      </c>
      <c r="G1230" s="128">
        <v>6400</v>
      </c>
      <c r="H1230" s="149" t="s">
        <v>723</v>
      </c>
    </row>
    <row r="1232" spans="4:8" ht="12.75">
      <c r="D1232" s="128">
        <v>556030.5622339249</v>
      </c>
      <c r="F1232" s="128">
        <v>4660</v>
      </c>
      <c r="G1232" s="128">
        <v>6810</v>
      </c>
      <c r="H1232" s="149" t="s">
        <v>724</v>
      </c>
    </row>
    <row r="1234" spans="1:10" ht="12.75">
      <c r="A1234" s="144" t="s">
        <v>1043</v>
      </c>
      <c r="C1234" s="150" t="s">
        <v>1044</v>
      </c>
      <c r="D1234" s="128">
        <v>563713.8708143234</v>
      </c>
      <c r="F1234" s="128">
        <v>4516.666666666667</v>
      </c>
      <c r="G1234" s="128">
        <v>6706.666666666666</v>
      </c>
      <c r="H1234" s="128">
        <v>557883.2041476568</v>
      </c>
      <c r="I1234" s="128">
        <v>-0.0001</v>
      </c>
      <c r="J1234" s="128">
        <v>-0.0001</v>
      </c>
    </row>
    <row r="1235" spans="1:8" ht="12.75">
      <c r="A1235" s="127">
        <v>38394.92084490741</v>
      </c>
      <c r="C1235" s="150" t="s">
        <v>1045</v>
      </c>
      <c r="D1235" s="128">
        <v>6755.896440887766</v>
      </c>
      <c r="F1235" s="128">
        <v>125.03332889007368</v>
      </c>
      <c r="G1235" s="128">
        <v>270.2468007827906</v>
      </c>
      <c r="H1235" s="128">
        <v>6755.896440887766</v>
      </c>
    </row>
    <row r="1237" spans="3:8" ht="12.75">
      <c r="C1237" s="150" t="s">
        <v>1046</v>
      </c>
      <c r="D1237" s="128">
        <v>1.1984619841141058</v>
      </c>
      <c r="F1237" s="128">
        <v>2.768265584282074</v>
      </c>
      <c r="G1237" s="128">
        <v>4.029524862566462</v>
      </c>
      <c r="H1237" s="128">
        <v>1.2109876028997033</v>
      </c>
    </row>
    <row r="1238" spans="1:10" ht="12.75">
      <c r="A1238" s="144" t="s">
        <v>1035</v>
      </c>
      <c r="C1238" s="145" t="s">
        <v>1036</v>
      </c>
      <c r="D1238" s="145" t="s">
        <v>1037</v>
      </c>
      <c r="F1238" s="145" t="s">
        <v>1038</v>
      </c>
      <c r="G1238" s="145" t="s">
        <v>1039</v>
      </c>
      <c r="H1238" s="145" t="s">
        <v>1040</v>
      </c>
      <c r="I1238" s="146" t="s">
        <v>1041</v>
      </c>
      <c r="J1238" s="145" t="s">
        <v>1042</v>
      </c>
    </row>
    <row r="1239" spans="1:8" ht="12.75">
      <c r="A1239" s="147" t="s">
        <v>1207</v>
      </c>
      <c r="C1239" s="148">
        <v>766.4900000002235</v>
      </c>
      <c r="D1239" s="128">
        <v>3794.9579308368266</v>
      </c>
      <c r="F1239" s="128">
        <v>1778</v>
      </c>
      <c r="G1239" s="128">
        <v>1771</v>
      </c>
      <c r="H1239" s="149" t="s">
        <v>725</v>
      </c>
    </row>
    <row r="1241" spans="4:8" ht="12.75">
      <c r="D1241" s="128">
        <v>3726.2150374278426</v>
      </c>
      <c r="F1241" s="128">
        <v>1598</v>
      </c>
      <c r="G1241" s="128">
        <v>1763</v>
      </c>
      <c r="H1241" s="149" t="s">
        <v>726</v>
      </c>
    </row>
    <row r="1243" spans="4:8" ht="12.75">
      <c r="D1243" s="128">
        <v>3846.3629243448377</v>
      </c>
      <c r="F1243" s="128">
        <v>1771</v>
      </c>
      <c r="G1243" s="128">
        <v>1744</v>
      </c>
      <c r="H1243" s="149" t="s">
        <v>727</v>
      </c>
    </row>
    <row r="1245" spans="1:10" ht="12.75">
      <c r="A1245" s="144" t="s">
        <v>1043</v>
      </c>
      <c r="C1245" s="150" t="s">
        <v>1044</v>
      </c>
      <c r="D1245" s="128">
        <v>3789.1786308698356</v>
      </c>
      <c r="F1245" s="128">
        <v>1715.6666666666665</v>
      </c>
      <c r="G1245" s="128">
        <v>1759.3333333333335</v>
      </c>
      <c r="H1245" s="128">
        <v>2050.8265983495103</v>
      </c>
      <c r="I1245" s="128">
        <v>-0.0001</v>
      </c>
      <c r="J1245" s="128">
        <v>-0.0001</v>
      </c>
    </row>
    <row r="1246" spans="1:8" ht="12.75">
      <c r="A1246" s="127">
        <v>38394.92134259259</v>
      </c>
      <c r="C1246" s="150" t="s">
        <v>1045</v>
      </c>
      <c r="D1246" s="128">
        <v>60.28207788168193</v>
      </c>
      <c r="F1246" s="128">
        <v>101.96241137464989</v>
      </c>
      <c r="G1246" s="128">
        <v>13.868429375143146</v>
      </c>
      <c r="H1246" s="128">
        <v>60.28207788168193</v>
      </c>
    </row>
    <row r="1248" spans="3:8" ht="12.75">
      <c r="C1248" s="150" t="s">
        <v>1046</v>
      </c>
      <c r="D1248" s="128">
        <v>1.5909009248224253</v>
      </c>
      <c r="F1248" s="128">
        <v>5.943019897492709</v>
      </c>
      <c r="G1248" s="128">
        <v>0.7882775317436423</v>
      </c>
      <c r="H1248" s="128">
        <v>2.9394039423028984</v>
      </c>
    </row>
    <row r="1249" spans="1:16" ht="12.75">
      <c r="A1249" s="138" t="s">
        <v>1153</v>
      </c>
      <c r="B1249" s="133" t="s">
        <v>1226</v>
      </c>
      <c r="D1249" s="138" t="s">
        <v>1154</v>
      </c>
      <c r="E1249" s="133" t="s">
        <v>1155</v>
      </c>
      <c r="F1249" s="134" t="s">
        <v>1060</v>
      </c>
      <c r="G1249" s="139" t="s">
        <v>1157</v>
      </c>
      <c r="H1249" s="140">
        <v>1</v>
      </c>
      <c r="I1249" s="141" t="s">
        <v>1158</v>
      </c>
      <c r="J1249" s="140">
        <v>11</v>
      </c>
      <c r="K1249" s="139" t="s">
        <v>1159</v>
      </c>
      <c r="L1249" s="142">
        <v>1</v>
      </c>
      <c r="M1249" s="139" t="s">
        <v>1160</v>
      </c>
      <c r="N1249" s="143">
        <v>1</v>
      </c>
      <c r="O1249" s="139" t="s">
        <v>1161</v>
      </c>
      <c r="P1249" s="143">
        <v>1</v>
      </c>
    </row>
    <row r="1251" spans="1:10" ht="12.75">
      <c r="A1251" s="144" t="s">
        <v>1035</v>
      </c>
      <c r="C1251" s="145" t="s">
        <v>1036</v>
      </c>
      <c r="D1251" s="145" t="s">
        <v>1037</v>
      </c>
      <c r="F1251" s="145" t="s">
        <v>1038</v>
      </c>
      <c r="G1251" s="145" t="s">
        <v>1039</v>
      </c>
      <c r="H1251" s="145" t="s">
        <v>1040</v>
      </c>
      <c r="I1251" s="146" t="s">
        <v>1041</v>
      </c>
      <c r="J1251" s="145" t="s">
        <v>1042</v>
      </c>
    </row>
    <row r="1252" spans="1:8" ht="12.75">
      <c r="A1252" s="147" t="s">
        <v>1184</v>
      </c>
      <c r="C1252" s="148">
        <v>178.2290000000503</v>
      </c>
      <c r="D1252" s="128">
        <v>437</v>
      </c>
      <c r="F1252" s="128">
        <v>327</v>
      </c>
      <c r="G1252" s="128">
        <v>314</v>
      </c>
      <c r="H1252" s="149" t="s">
        <v>728</v>
      </c>
    </row>
    <row r="1254" spans="4:8" ht="12.75">
      <c r="D1254" s="128">
        <v>464.4995877663605</v>
      </c>
      <c r="F1254" s="128">
        <v>316</v>
      </c>
      <c r="G1254" s="128">
        <v>278</v>
      </c>
      <c r="H1254" s="149" t="s">
        <v>729</v>
      </c>
    </row>
    <row r="1256" spans="4:8" ht="12.75">
      <c r="D1256" s="128">
        <v>421.27373614301905</v>
      </c>
      <c r="F1256" s="128">
        <v>362</v>
      </c>
      <c r="G1256" s="128">
        <v>314</v>
      </c>
      <c r="H1256" s="149" t="s">
        <v>730</v>
      </c>
    </row>
    <row r="1258" spans="1:8" ht="12.75">
      <c r="A1258" s="144" t="s">
        <v>1043</v>
      </c>
      <c r="C1258" s="150" t="s">
        <v>1044</v>
      </c>
      <c r="D1258" s="128">
        <v>440.9244413031265</v>
      </c>
      <c r="F1258" s="128">
        <v>335</v>
      </c>
      <c r="G1258" s="128">
        <v>302</v>
      </c>
      <c r="H1258" s="128">
        <v>126.81829605172987</v>
      </c>
    </row>
    <row r="1259" spans="1:8" ht="12.75">
      <c r="A1259" s="127">
        <v>38394.923622685186</v>
      </c>
      <c r="C1259" s="150" t="s">
        <v>1045</v>
      </c>
      <c r="D1259" s="128">
        <v>21.87851667268579</v>
      </c>
      <c r="F1259" s="128">
        <v>24.020824298928627</v>
      </c>
      <c r="G1259" s="128">
        <v>20.784609690826528</v>
      </c>
      <c r="H1259" s="128">
        <v>21.87851667268579</v>
      </c>
    </row>
    <row r="1261" spans="3:8" ht="12.75">
      <c r="C1261" s="150" t="s">
        <v>1046</v>
      </c>
      <c r="D1261" s="128">
        <v>4.961965049618277</v>
      </c>
      <c r="F1261" s="128">
        <v>7.1703953131130245</v>
      </c>
      <c r="G1261" s="128">
        <v>6.882321089677658</v>
      </c>
      <c r="H1261" s="128">
        <v>17.251861406307988</v>
      </c>
    </row>
    <row r="1262" spans="1:10" ht="12.75">
      <c r="A1262" s="144" t="s">
        <v>1035</v>
      </c>
      <c r="C1262" s="145" t="s">
        <v>1036</v>
      </c>
      <c r="D1262" s="145" t="s">
        <v>1037</v>
      </c>
      <c r="F1262" s="145" t="s">
        <v>1038</v>
      </c>
      <c r="G1262" s="145" t="s">
        <v>1039</v>
      </c>
      <c r="H1262" s="145" t="s">
        <v>1040</v>
      </c>
      <c r="I1262" s="146" t="s">
        <v>1041</v>
      </c>
      <c r="J1262" s="145" t="s">
        <v>1042</v>
      </c>
    </row>
    <row r="1263" spans="1:8" ht="12.75">
      <c r="A1263" s="147" t="s">
        <v>1200</v>
      </c>
      <c r="C1263" s="148">
        <v>251.61100000003353</v>
      </c>
      <c r="D1263" s="128">
        <v>6506188.9122924805</v>
      </c>
      <c r="F1263" s="128">
        <v>35800</v>
      </c>
      <c r="G1263" s="128">
        <v>31400</v>
      </c>
      <c r="H1263" s="149" t="s">
        <v>731</v>
      </c>
    </row>
    <row r="1265" spans="4:8" ht="12.75">
      <c r="D1265" s="128">
        <v>6563240.151603699</v>
      </c>
      <c r="F1265" s="128">
        <v>36200</v>
      </c>
      <c r="G1265" s="128">
        <v>31800</v>
      </c>
      <c r="H1265" s="149" t="s">
        <v>732</v>
      </c>
    </row>
    <row r="1267" spans="4:8" ht="12.75">
      <c r="D1267" s="128">
        <v>6501048.4890060425</v>
      </c>
      <c r="F1267" s="128">
        <v>36200</v>
      </c>
      <c r="G1267" s="128">
        <v>31800</v>
      </c>
      <c r="H1267" s="149" t="s">
        <v>733</v>
      </c>
    </row>
    <row r="1269" spans="1:10" ht="12.75">
      <c r="A1269" s="144" t="s">
        <v>1043</v>
      </c>
      <c r="C1269" s="150" t="s">
        <v>1044</v>
      </c>
      <c r="D1269" s="128">
        <v>6523492.517634073</v>
      </c>
      <c r="F1269" s="128">
        <v>36066.666666666664</v>
      </c>
      <c r="G1269" s="128">
        <v>31666.666666666664</v>
      </c>
      <c r="H1269" s="128">
        <v>6489647.537714395</v>
      </c>
      <c r="I1269" s="128">
        <v>-0.0001</v>
      </c>
      <c r="J1269" s="128">
        <v>-0.0001</v>
      </c>
    </row>
    <row r="1270" spans="1:8" ht="12.75">
      <c r="A1270" s="127">
        <v>38394.92413194444</v>
      </c>
      <c r="C1270" s="150" t="s">
        <v>1045</v>
      </c>
      <c r="D1270" s="128">
        <v>34518.282004178596</v>
      </c>
      <c r="F1270" s="128">
        <v>230.94010767585027</v>
      </c>
      <c r="G1270" s="128">
        <v>230.94010767585027</v>
      </c>
      <c r="H1270" s="128">
        <v>34518.282004178596</v>
      </c>
    </row>
    <row r="1272" spans="3:8" ht="12.75">
      <c r="C1272" s="150" t="s">
        <v>1046</v>
      </c>
      <c r="D1272" s="128">
        <v>0.5291380638648701</v>
      </c>
      <c r="F1272" s="128">
        <v>0.6403145314487532</v>
      </c>
      <c r="G1272" s="128">
        <v>0.7292845505553167</v>
      </c>
      <c r="H1272" s="128">
        <v>0.5318976385632135</v>
      </c>
    </row>
    <row r="1273" spans="1:10" ht="12.75">
      <c r="A1273" s="144" t="s">
        <v>1035</v>
      </c>
      <c r="C1273" s="145" t="s">
        <v>1036</v>
      </c>
      <c r="D1273" s="145" t="s">
        <v>1037</v>
      </c>
      <c r="F1273" s="145" t="s">
        <v>1038</v>
      </c>
      <c r="G1273" s="145" t="s">
        <v>1039</v>
      </c>
      <c r="H1273" s="145" t="s">
        <v>1040</v>
      </c>
      <c r="I1273" s="146" t="s">
        <v>1041</v>
      </c>
      <c r="J1273" s="145" t="s">
        <v>1042</v>
      </c>
    </row>
    <row r="1274" spans="1:8" ht="12.75">
      <c r="A1274" s="147" t="s">
        <v>1203</v>
      </c>
      <c r="C1274" s="148">
        <v>257.6099999998696</v>
      </c>
      <c r="D1274" s="128">
        <v>308449.8226184845</v>
      </c>
      <c r="F1274" s="128">
        <v>13225</v>
      </c>
      <c r="G1274" s="128">
        <v>11402.5</v>
      </c>
      <c r="H1274" s="149" t="s">
        <v>734</v>
      </c>
    </row>
    <row r="1276" spans="4:8" ht="12.75">
      <c r="D1276" s="128">
        <v>315508.640583992</v>
      </c>
      <c r="F1276" s="128">
        <v>12795</v>
      </c>
      <c r="G1276" s="128">
        <v>11585</v>
      </c>
      <c r="H1276" s="149" t="s">
        <v>735</v>
      </c>
    </row>
    <row r="1278" spans="4:8" ht="12.75">
      <c r="D1278" s="128">
        <v>311251.9494328499</v>
      </c>
      <c r="F1278" s="128">
        <v>12912.5</v>
      </c>
      <c r="G1278" s="128">
        <v>11447.5</v>
      </c>
      <c r="H1278" s="149" t="s">
        <v>736</v>
      </c>
    </row>
    <row r="1280" spans="1:10" ht="12.75">
      <c r="A1280" s="144" t="s">
        <v>1043</v>
      </c>
      <c r="C1280" s="150" t="s">
        <v>1044</v>
      </c>
      <c r="D1280" s="128">
        <v>311736.8042117755</v>
      </c>
      <c r="F1280" s="128">
        <v>12977.5</v>
      </c>
      <c r="G1280" s="128">
        <v>11478.333333333332</v>
      </c>
      <c r="H1280" s="128">
        <v>299508.8875451088</v>
      </c>
      <c r="I1280" s="128">
        <v>-0.0001</v>
      </c>
      <c r="J1280" s="128">
        <v>-0.0001</v>
      </c>
    </row>
    <row r="1281" spans="1:8" ht="12.75">
      <c r="A1281" s="127">
        <v>38394.92476851852</v>
      </c>
      <c r="C1281" s="150" t="s">
        <v>1045</v>
      </c>
      <c r="D1281" s="128">
        <v>3554.298930176257</v>
      </c>
      <c r="F1281" s="128">
        <v>222.24704722447947</v>
      </c>
      <c r="G1281" s="128">
        <v>95.07672340448704</v>
      </c>
      <c r="H1281" s="128">
        <v>3554.298930176257</v>
      </c>
    </row>
    <row r="1283" spans="3:8" ht="12.75">
      <c r="C1283" s="150" t="s">
        <v>1046</v>
      </c>
      <c r="D1283" s="128">
        <v>1.1401601871050417</v>
      </c>
      <c r="F1283" s="128">
        <v>1.7125567114196067</v>
      </c>
      <c r="G1283" s="128">
        <v>0.8283147094916835</v>
      </c>
      <c r="H1283" s="128">
        <v>1.1867090019627369</v>
      </c>
    </row>
    <row r="1284" spans="1:10" ht="12.75">
      <c r="A1284" s="144" t="s">
        <v>1035</v>
      </c>
      <c r="C1284" s="145" t="s">
        <v>1036</v>
      </c>
      <c r="D1284" s="145" t="s">
        <v>1037</v>
      </c>
      <c r="F1284" s="145" t="s">
        <v>1038</v>
      </c>
      <c r="G1284" s="145" t="s">
        <v>1039</v>
      </c>
      <c r="H1284" s="145" t="s">
        <v>1040</v>
      </c>
      <c r="I1284" s="146" t="s">
        <v>1041</v>
      </c>
      <c r="J1284" s="145" t="s">
        <v>1042</v>
      </c>
    </row>
    <row r="1285" spans="1:8" ht="12.75">
      <c r="A1285" s="147" t="s">
        <v>1202</v>
      </c>
      <c r="C1285" s="148">
        <v>259.9399999999441</v>
      </c>
      <c r="D1285" s="128">
        <v>2768529.6011886597</v>
      </c>
      <c r="F1285" s="128">
        <v>23850</v>
      </c>
      <c r="G1285" s="128">
        <v>23525</v>
      </c>
      <c r="H1285" s="149" t="s">
        <v>737</v>
      </c>
    </row>
    <row r="1287" spans="4:8" ht="12.75">
      <c r="D1287" s="128">
        <v>2822592.6609191895</v>
      </c>
      <c r="F1287" s="128">
        <v>23825</v>
      </c>
      <c r="G1287" s="128">
        <v>23750</v>
      </c>
      <c r="H1287" s="149" t="s">
        <v>738</v>
      </c>
    </row>
    <row r="1289" spans="4:8" ht="12.75">
      <c r="D1289" s="128">
        <v>2855973.1872825623</v>
      </c>
      <c r="F1289" s="128">
        <v>23875</v>
      </c>
      <c r="G1289" s="128">
        <v>23800</v>
      </c>
      <c r="H1289" s="149" t="s">
        <v>739</v>
      </c>
    </row>
    <row r="1291" spans="1:10" ht="12.75">
      <c r="A1291" s="144" t="s">
        <v>1043</v>
      </c>
      <c r="C1291" s="150" t="s">
        <v>1044</v>
      </c>
      <c r="D1291" s="128">
        <v>2815698.4831301374</v>
      </c>
      <c r="F1291" s="128">
        <v>23850</v>
      </c>
      <c r="G1291" s="128">
        <v>23691.666666666664</v>
      </c>
      <c r="H1291" s="128">
        <v>2791936.313318816</v>
      </c>
      <c r="I1291" s="128">
        <v>-0.0001</v>
      </c>
      <c r="J1291" s="128">
        <v>-0.0001</v>
      </c>
    </row>
    <row r="1292" spans="1:8" ht="12.75">
      <c r="A1292" s="127">
        <v>38394.92545138889</v>
      </c>
      <c r="C1292" s="150" t="s">
        <v>1045</v>
      </c>
      <c r="D1292" s="128">
        <v>44127.57021162242</v>
      </c>
      <c r="F1292" s="128">
        <v>25</v>
      </c>
      <c r="G1292" s="128">
        <v>146.48663192705789</v>
      </c>
      <c r="H1292" s="128">
        <v>44127.57021162242</v>
      </c>
    </row>
    <row r="1294" spans="3:8" ht="12.75">
      <c r="C1294" s="150" t="s">
        <v>1046</v>
      </c>
      <c r="D1294" s="128">
        <v>1.5671979963766207</v>
      </c>
      <c r="F1294" s="128">
        <v>0.10482180293501049</v>
      </c>
      <c r="G1294" s="128">
        <v>0.6183044611764669</v>
      </c>
      <c r="H1294" s="128">
        <v>1.5805364184388337</v>
      </c>
    </row>
    <row r="1295" spans="1:10" ht="12.75">
      <c r="A1295" s="144" t="s">
        <v>1035</v>
      </c>
      <c r="C1295" s="145" t="s">
        <v>1036</v>
      </c>
      <c r="D1295" s="145" t="s">
        <v>1037</v>
      </c>
      <c r="F1295" s="145" t="s">
        <v>1038</v>
      </c>
      <c r="G1295" s="145" t="s">
        <v>1039</v>
      </c>
      <c r="H1295" s="145" t="s">
        <v>1040</v>
      </c>
      <c r="I1295" s="146" t="s">
        <v>1041</v>
      </c>
      <c r="J1295" s="145" t="s">
        <v>1042</v>
      </c>
    </row>
    <row r="1296" spans="1:8" ht="12.75">
      <c r="A1296" s="147" t="s">
        <v>1204</v>
      </c>
      <c r="C1296" s="148">
        <v>285.2129999999888</v>
      </c>
      <c r="D1296" s="128">
        <v>468879.7698073387</v>
      </c>
      <c r="F1296" s="128">
        <v>42550</v>
      </c>
      <c r="G1296" s="128">
        <v>10925</v>
      </c>
      <c r="H1296" s="149" t="s">
        <v>740</v>
      </c>
    </row>
    <row r="1298" spans="4:8" ht="12.75">
      <c r="D1298" s="128">
        <v>461265.16737031937</v>
      </c>
      <c r="F1298" s="128">
        <v>41250</v>
      </c>
      <c r="G1298" s="128">
        <v>10925</v>
      </c>
      <c r="H1298" s="149" t="s">
        <v>741</v>
      </c>
    </row>
    <row r="1300" spans="4:8" ht="12.75">
      <c r="D1300" s="128">
        <v>483972.405166626</v>
      </c>
      <c r="F1300" s="128">
        <v>41150</v>
      </c>
      <c r="G1300" s="128">
        <v>10950</v>
      </c>
      <c r="H1300" s="149" t="s">
        <v>742</v>
      </c>
    </row>
    <row r="1302" spans="1:10" ht="12.75">
      <c r="A1302" s="144" t="s">
        <v>1043</v>
      </c>
      <c r="C1302" s="150" t="s">
        <v>1044</v>
      </c>
      <c r="D1302" s="128">
        <v>471372.4474480947</v>
      </c>
      <c r="F1302" s="128">
        <v>41650</v>
      </c>
      <c r="G1302" s="128">
        <v>10933.333333333332</v>
      </c>
      <c r="H1302" s="128">
        <v>440983.4629386283</v>
      </c>
      <c r="I1302" s="128">
        <v>-0.0001</v>
      </c>
      <c r="J1302" s="128">
        <v>-0.0001</v>
      </c>
    </row>
    <row r="1303" spans="1:8" ht="12.75">
      <c r="A1303" s="127">
        <v>38394.92613425926</v>
      </c>
      <c r="C1303" s="150" t="s">
        <v>1045</v>
      </c>
      <c r="D1303" s="128">
        <v>11557.021391777382</v>
      </c>
      <c r="F1303" s="128">
        <v>781.0249675906655</v>
      </c>
      <c r="G1303" s="128">
        <v>14.433756729740642</v>
      </c>
      <c r="H1303" s="128">
        <v>11557.021391777382</v>
      </c>
    </row>
    <row r="1305" spans="3:8" ht="12.75">
      <c r="C1305" s="150" t="s">
        <v>1046</v>
      </c>
      <c r="D1305" s="128">
        <v>2.4517812728224824</v>
      </c>
      <c r="F1305" s="128">
        <v>1.875210006220085</v>
      </c>
      <c r="G1305" s="128">
        <v>0.1320160676500669</v>
      </c>
      <c r="H1305" s="128">
        <v>2.62073804644819</v>
      </c>
    </row>
    <row r="1306" spans="1:10" ht="12.75">
      <c r="A1306" s="144" t="s">
        <v>1035</v>
      </c>
      <c r="C1306" s="145" t="s">
        <v>1036</v>
      </c>
      <c r="D1306" s="145" t="s">
        <v>1037</v>
      </c>
      <c r="F1306" s="145" t="s">
        <v>1038</v>
      </c>
      <c r="G1306" s="145" t="s">
        <v>1039</v>
      </c>
      <c r="H1306" s="145" t="s">
        <v>1040</v>
      </c>
      <c r="I1306" s="146" t="s">
        <v>1041</v>
      </c>
      <c r="J1306" s="145" t="s">
        <v>1042</v>
      </c>
    </row>
    <row r="1307" spans="1:8" ht="12.75">
      <c r="A1307" s="147" t="s">
        <v>1200</v>
      </c>
      <c r="C1307" s="148">
        <v>288.1579999998212</v>
      </c>
      <c r="D1307" s="128">
        <v>680380.6602525711</v>
      </c>
      <c r="F1307" s="128">
        <v>5160</v>
      </c>
      <c r="G1307" s="128">
        <v>4790</v>
      </c>
      <c r="H1307" s="149" t="s">
        <v>743</v>
      </c>
    </row>
    <row r="1309" spans="4:8" ht="12.75">
      <c r="D1309" s="128">
        <v>655479.9570331573</v>
      </c>
      <c r="F1309" s="128">
        <v>5160</v>
      </c>
      <c r="G1309" s="128">
        <v>4790</v>
      </c>
      <c r="H1309" s="149" t="s">
        <v>744</v>
      </c>
    </row>
    <row r="1311" spans="4:8" ht="12.75">
      <c r="D1311" s="128">
        <v>668909.3641138077</v>
      </c>
      <c r="F1311" s="128">
        <v>5160</v>
      </c>
      <c r="G1311" s="128">
        <v>4790</v>
      </c>
      <c r="H1311" s="149" t="s">
        <v>745</v>
      </c>
    </row>
    <row r="1313" spans="1:10" ht="12.75">
      <c r="A1313" s="144" t="s">
        <v>1043</v>
      </c>
      <c r="C1313" s="150" t="s">
        <v>1044</v>
      </c>
      <c r="D1313" s="128">
        <v>668256.6604665121</v>
      </c>
      <c r="F1313" s="128">
        <v>5160</v>
      </c>
      <c r="G1313" s="128">
        <v>4790</v>
      </c>
      <c r="H1313" s="128">
        <v>663284.5255107599</v>
      </c>
      <c r="I1313" s="128">
        <v>-0.0001</v>
      </c>
      <c r="J1313" s="128">
        <v>-0.0001</v>
      </c>
    </row>
    <row r="1314" spans="1:8" ht="12.75">
      <c r="A1314" s="127">
        <v>38394.9265625</v>
      </c>
      <c r="C1314" s="150" t="s">
        <v>1045</v>
      </c>
      <c r="D1314" s="128">
        <v>12463.176631326614</v>
      </c>
      <c r="H1314" s="128">
        <v>12463.176631326614</v>
      </c>
    </row>
    <row r="1316" spans="3:8" ht="12.75">
      <c r="C1316" s="150" t="s">
        <v>1046</v>
      </c>
      <c r="D1316" s="128">
        <v>1.865028419264244</v>
      </c>
      <c r="F1316" s="128">
        <v>0</v>
      </c>
      <c r="G1316" s="128">
        <v>0</v>
      </c>
      <c r="H1316" s="128">
        <v>1.8790091057422744</v>
      </c>
    </row>
    <row r="1317" spans="1:10" ht="12.75">
      <c r="A1317" s="144" t="s">
        <v>1035</v>
      </c>
      <c r="C1317" s="145" t="s">
        <v>1036</v>
      </c>
      <c r="D1317" s="145" t="s">
        <v>1037</v>
      </c>
      <c r="F1317" s="145" t="s">
        <v>1038</v>
      </c>
      <c r="G1317" s="145" t="s">
        <v>1039</v>
      </c>
      <c r="H1317" s="145" t="s">
        <v>1040</v>
      </c>
      <c r="I1317" s="146" t="s">
        <v>1041</v>
      </c>
      <c r="J1317" s="145" t="s">
        <v>1042</v>
      </c>
    </row>
    <row r="1318" spans="1:8" ht="12.75">
      <c r="A1318" s="147" t="s">
        <v>1201</v>
      </c>
      <c r="C1318" s="148">
        <v>334.94100000010803</v>
      </c>
      <c r="D1318" s="128">
        <v>484278.91134023666</v>
      </c>
      <c r="F1318" s="128">
        <v>31900</v>
      </c>
      <c r="G1318" s="128">
        <v>83700</v>
      </c>
      <c r="H1318" s="149" t="s">
        <v>746</v>
      </c>
    </row>
    <row r="1320" spans="4:8" ht="12.75">
      <c r="D1320" s="128">
        <v>490363.7424931526</v>
      </c>
      <c r="F1320" s="128">
        <v>32000</v>
      </c>
      <c r="G1320" s="128">
        <v>67100</v>
      </c>
      <c r="H1320" s="149" t="s">
        <v>747</v>
      </c>
    </row>
    <row r="1322" spans="4:8" ht="12.75">
      <c r="D1322" s="128">
        <v>491056.9459967613</v>
      </c>
      <c r="F1322" s="128">
        <v>32300</v>
      </c>
      <c r="G1322" s="128">
        <v>68900</v>
      </c>
      <c r="H1322" s="149" t="s">
        <v>748</v>
      </c>
    </row>
    <row r="1324" spans="1:10" ht="12.75">
      <c r="A1324" s="144" t="s">
        <v>1043</v>
      </c>
      <c r="C1324" s="150" t="s">
        <v>1044</v>
      </c>
      <c r="D1324" s="128">
        <v>488566.53327671683</v>
      </c>
      <c r="F1324" s="128">
        <v>32066.666666666664</v>
      </c>
      <c r="G1324" s="128">
        <v>73233.33333333333</v>
      </c>
      <c r="H1324" s="128">
        <v>428128.2449884286</v>
      </c>
      <c r="I1324" s="128">
        <v>-0.0001</v>
      </c>
      <c r="J1324" s="128">
        <v>-0.0001</v>
      </c>
    </row>
    <row r="1325" spans="1:8" ht="12.75">
      <c r="A1325" s="127">
        <v>38394.927037037036</v>
      </c>
      <c r="C1325" s="150" t="s">
        <v>1045</v>
      </c>
      <c r="D1325" s="128">
        <v>3729.330928863671</v>
      </c>
      <c r="F1325" s="128">
        <v>208.16659994661327</v>
      </c>
      <c r="G1325" s="128">
        <v>9108.969938106795</v>
      </c>
      <c r="H1325" s="128">
        <v>3729.330928863671</v>
      </c>
    </row>
    <row r="1327" spans="3:8" ht="12.75">
      <c r="C1327" s="150" t="s">
        <v>1046</v>
      </c>
      <c r="D1327" s="128">
        <v>0.7633209961910008</v>
      </c>
      <c r="F1327" s="128">
        <v>0.6491681911017048</v>
      </c>
      <c r="G1327" s="128">
        <v>12.43828393915357</v>
      </c>
      <c r="H1327" s="128">
        <v>0.8710779941567433</v>
      </c>
    </row>
    <row r="1328" spans="1:10" ht="12.75">
      <c r="A1328" s="144" t="s">
        <v>1035</v>
      </c>
      <c r="C1328" s="145" t="s">
        <v>1036</v>
      </c>
      <c r="D1328" s="145" t="s">
        <v>1037</v>
      </c>
      <c r="F1328" s="145" t="s">
        <v>1038</v>
      </c>
      <c r="G1328" s="145" t="s">
        <v>1039</v>
      </c>
      <c r="H1328" s="145" t="s">
        <v>1040</v>
      </c>
      <c r="I1328" s="146" t="s">
        <v>1041</v>
      </c>
      <c r="J1328" s="145" t="s">
        <v>1042</v>
      </c>
    </row>
    <row r="1329" spans="1:8" ht="12.75">
      <c r="A1329" s="147" t="s">
        <v>1205</v>
      </c>
      <c r="C1329" s="148">
        <v>393.36599999992177</v>
      </c>
      <c r="D1329" s="128">
        <v>2658862.3297538757</v>
      </c>
      <c r="F1329" s="128">
        <v>12200</v>
      </c>
      <c r="G1329" s="128">
        <v>13100</v>
      </c>
      <c r="H1329" s="149" t="s">
        <v>749</v>
      </c>
    </row>
    <row r="1331" spans="4:8" ht="12.75">
      <c r="D1331" s="128">
        <v>2680179.6408576965</v>
      </c>
      <c r="F1331" s="128">
        <v>12200</v>
      </c>
      <c r="G1331" s="128">
        <v>12600</v>
      </c>
      <c r="H1331" s="149" t="s">
        <v>750</v>
      </c>
    </row>
    <row r="1333" spans="4:8" ht="12.75">
      <c r="D1333" s="128">
        <v>2686932.233352661</v>
      </c>
      <c r="F1333" s="128">
        <v>12200</v>
      </c>
      <c r="G1333" s="128">
        <v>12800</v>
      </c>
      <c r="H1333" s="149" t="s">
        <v>751</v>
      </c>
    </row>
    <row r="1335" spans="1:10" ht="12.75">
      <c r="A1335" s="144" t="s">
        <v>1043</v>
      </c>
      <c r="C1335" s="150" t="s">
        <v>1044</v>
      </c>
      <c r="D1335" s="128">
        <v>2675324.7346547446</v>
      </c>
      <c r="F1335" s="128">
        <v>12200</v>
      </c>
      <c r="G1335" s="128">
        <v>12833.333333333332</v>
      </c>
      <c r="H1335" s="128">
        <v>2662808.0679880776</v>
      </c>
      <c r="I1335" s="128">
        <v>-0.0001</v>
      </c>
      <c r="J1335" s="128">
        <v>-0.0001</v>
      </c>
    </row>
    <row r="1336" spans="1:8" ht="12.75">
      <c r="A1336" s="127">
        <v>38394.927511574075</v>
      </c>
      <c r="C1336" s="150" t="s">
        <v>1045</v>
      </c>
      <c r="D1336" s="128">
        <v>14651.193046586113</v>
      </c>
      <c r="G1336" s="128">
        <v>251.66114784235833</v>
      </c>
      <c r="H1336" s="128">
        <v>14651.193046586113</v>
      </c>
    </row>
    <row r="1338" spans="3:8" ht="12.75">
      <c r="C1338" s="150" t="s">
        <v>1046</v>
      </c>
      <c r="D1338" s="128">
        <v>0.5476416696934877</v>
      </c>
      <c r="F1338" s="128">
        <v>0</v>
      </c>
      <c r="G1338" s="128">
        <v>1.9609959572131823</v>
      </c>
      <c r="H1338" s="128">
        <v>0.5502158876083033</v>
      </c>
    </row>
    <row r="1339" spans="1:10" ht="12.75">
      <c r="A1339" s="144" t="s">
        <v>1035</v>
      </c>
      <c r="C1339" s="145" t="s">
        <v>1036</v>
      </c>
      <c r="D1339" s="145" t="s">
        <v>1037</v>
      </c>
      <c r="F1339" s="145" t="s">
        <v>1038</v>
      </c>
      <c r="G1339" s="145" t="s">
        <v>1039</v>
      </c>
      <c r="H1339" s="145" t="s">
        <v>1040</v>
      </c>
      <c r="I1339" s="146" t="s">
        <v>1041</v>
      </c>
      <c r="J1339" s="145" t="s">
        <v>1042</v>
      </c>
    </row>
    <row r="1340" spans="1:8" ht="12.75">
      <c r="A1340" s="147" t="s">
        <v>1199</v>
      </c>
      <c r="C1340" s="148">
        <v>396.15199999976903</v>
      </c>
      <c r="D1340" s="128">
        <v>6036800.5182724</v>
      </c>
      <c r="F1340" s="128">
        <v>100800</v>
      </c>
      <c r="G1340" s="128">
        <v>106400</v>
      </c>
      <c r="H1340" s="149" t="s">
        <v>752</v>
      </c>
    </row>
    <row r="1342" spans="4:8" ht="12.75">
      <c r="D1342" s="128">
        <v>6068687.326385498</v>
      </c>
      <c r="F1342" s="128">
        <v>98600</v>
      </c>
      <c r="G1342" s="128">
        <v>105900</v>
      </c>
      <c r="H1342" s="149" t="s">
        <v>753</v>
      </c>
    </row>
    <row r="1344" spans="4:8" ht="12.75">
      <c r="D1344" s="128">
        <v>6074287.4527282715</v>
      </c>
      <c r="F1344" s="128">
        <v>101500</v>
      </c>
      <c r="G1344" s="128">
        <v>106500</v>
      </c>
      <c r="H1344" s="149" t="s">
        <v>754</v>
      </c>
    </row>
    <row r="1346" spans="1:10" ht="12.75">
      <c r="A1346" s="144" t="s">
        <v>1043</v>
      </c>
      <c r="C1346" s="150" t="s">
        <v>1044</v>
      </c>
      <c r="D1346" s="128">
        <v>6059925.099128723</v>
      </c>
      <c r="F1346" s="128">
        <v>100300</v>
      </c>
      <c r="G1346" s="128">
        <v>106266.66666666666</v>
      </c>
      <c r="H1346" s="128">
        <v>5956673.69207363</v>
      </c>
      <c r="I1346" s="128">
        <v>-0.0001</v>
      </c>
      <c r="J1346" s="128">
        <v>-0.0001</v>
      </c>
    </row>
    <row r="1347" spans="1:8" ht="12.75">
      <c r="A1347" s="127">
        <v>38394.92798611111</v>
      </c>
      <c r="C1347" s="150" t="s">
        <v>1045</v>
      </c>
      <c r="D1347" s="128">
        <v>20221.27675510789</v>
      </c>
      <c r="F1347" s="128">
        <v>1513.2745950421556</v>
      </c>
      <c r="G1347" s="128">
        <v>321.4550253664318</v>
      </c>
      <c r="H1347" s="128">
        <v>20221.27675510789</v>
      </c>
    </row>
    <row r="1349" spans="3:8" ht="12.75">
      <c r="C1349" s="150" t="s">
        <v>1046</v>
      </c>
      <c r="D1349" s="128">
        <v>0.33368855925323637</v>
      </c>
      <c r="F1349" s="128">
        <v>1.5087483499921794</v>
      </c>
      <c r="G1349" s="128">
        <v>0.3024984554891141</v>
      </c>
      <c r="H1349" s="128">
        <v>0.339472628524469</v>
      </c>
    </row>
    <row r="1350" spans="1:10" ht="12.75">
      <c r="A1350" s="144" t="s">
        <v>1035</v>
      </c>
      <c r="C1350" s="145" t="s">
        <v>1036</v>
      </c>
      <c r="D1350" s="145" t="s">
        <v>1037</v>
      </c>
      <c r="F1350" s="145" t="s">
        <v>1038</v>
      </c>
      <c r="G1350" s="145" t="s">
        <v>1039</v>
      </c>
      <c r="H1350" s="145" t="s">
        <v>1040</v>
      </c>
      <c r="I1350" s="146" t="s">
        <v>1041</v>
      </c>
      <c r="J1350" s="145" t="s">
        <v>1042</v>
      </c>
    </row>
    <row r="1351" spans="1:8" ht="12.75">
      <c r="A1351" s="147" t="s">
        <v>1206</v>
      </c>
      <c r="C1351" s="148">
        <v>589.5920000001788</v>
      </c>
      <c r="D1351" s="128">
        <v>798629.1303300858</v>
      </c>
      <c r="F1351" s="128">
        <v>5500</v>
      </c>
      <c r="G1351" s="128">
        <v>8420</v>
      </c>
      <c r="H1351" s="149" t="s">
        <v>755</v>
      </c>
    </row>
    <row r="1353" spans="4:8" ht="12.75">
      <c r="D1353" s="128">
        <v>778376.3173122406</v>
      </c>
      <c r="F1353" s="128">
        <v>5610</v>
      </c>
      <c r="G1353" s="128">
        <v>7790</v>
      </c>
      <c r="H1353" s="149" t="s">
        <v>756</v>
      </c>
    </row>
    <row r="1355" spans="4:8" ht="12.75">
      <c r="D1355" s="128">
        <v>786685.8559951782</v>
      </c>
      <c r="F1355" s="128">
        <v>5490</v>
      </c>
      <c r="G1355" s="128">
        <v>7769.999999992549</v>
      </c>
      <c r="H1355" s="149" t="s">
        <v>757</v>
      </c>
    </row>
    <row r="1357" spans="1:10" ht="12.75">
      <c r="A1357" s="144" t="s">
        <v>1043</v>
      </c>
      <c r="C1357" s="150" t="s">
        <v>1044</v>
      </c>
      <c r="D1357" s="128">
        <v>787897.1012125015</v>
      </c>
      <c r="F1357" s="128">
        <v>5533.333333333334</v>
      </c>
      <c r="G1357" s="128">
        <v>7993.333333330849</v>
      </c>
      <c r="H1357" s="128">
        <v>780887.7678791698</v>
      </c>
      <c r="I1357" s="128">
        <v>-0.0001</v>
      </c>
      <c r="J1357" s="128">
        <v>-0.0001</v>
      </c>
    </row>
    <row r="1358" spans="1:8" ht="12.75">
      <c r="A1358" s="127">
        <v>38394.92847222222</v>
      </c>
      <c r="C1358" s="150" t="s">
        <v>1045</v>
      </c>
      <c r="D1358" s="128">
        <v>10180.591584792808</v>
      </c>
      <c r="F1358" s="128">
        <v>66.58328118479393</v>
      </c>
      <c r="G1358" s="128">
        <v>369.6394639848562</v>
      </c>
      <c r="H1358" s="128">
        <v>10180.591584792808</v>
      </c>
    </row>
    <row r="1360" spans="3:8" ht="12.75">
      <c r="C1360" s="150" t="s">
        <v>1046</v>
      </c>
      <c r="D1360" s="128">
        <v>1.2921219749540658</v>
      </c>
      <c r="F1360" s="128">
        <v>1.2033123105685648</v>
      </c>
      <c r="G1360" s="128">
        <v>4.624346922247345</v>
      </c>
      <c r="H1360" s="128">
        <v>1.3037202020006669</v>
      </c>
    </row>
    <row r="1361" spans="1:10" ht="12.75">
      <c r="A1361" s="144" t="s">
        <v>1035</v>
      </c>
      <c r="C1361" s="145" t="s">
        <v>1036</v>
      </c>
      <c r="D1361" s="145" t="s">
        <v>1037</v>
      </c>
      <c r="F1361" s="145" t="s">
        <v>1038</v>
      </c>
      <c r="G1361" s="145" t="s">
        <v>1039</v>
      </c>
      <c r="H1361" s="145" t="s">
        <v>1040</v>
      </c>
      <c r="I1361" s="146" t="s">
        <v>1041</v>
      </c>
      <c r="J1361" s="145" t="s">
        <v>1042</v>
      </c>
    </row>
    <row r="1362" spans="1:8" ht="12.75">
      <c r="A1362" s="147" t="s">
        <v>1207</v>
      </c>
      <c r="C1362" s="148">
        <v>766.4900000002235</v>
      </c>
      <c r="D1362" s="128">
        <v>82513.61813235283</v>
      </c>
      <c r="F1362" s="128">
        <v>2403</v>
      </c>
      <c r="G1362" s="128">
        <v>2547</v>
      </c>
      <c r="H1362" s="149" t="s">
        <v>758</v>
      </c>
    </row>
    <row r="1364" spans="4:8" ht="12.75">
      <c r="D1364" s="128">
        <v>83716.29983329773</v>
      </c>
      <c r="F1364" s="128">
        <v>2389</v>
      </c>
      <c r="G1364" s="128">
        <v>2517</v>
      </c>
      <c r="H1364" s="149" t="s">
        <v>759</v>
      </c>
    </row>
    <row r="1366" spans="4:8" ht="12.75">
      <c r="D1366" s="128">
        <v>81236.47667753696</v>
      </c>
      <c r="F1366" s="128">
        <v>2398</v>
      </c>
      <c r="G1366" s="128">
        <v>2648</v>
      </c>
      <c r="H1366" s="149" t="s">
        <v>760</v>
      </c>
    </row>
    <row r="1368" spans="1:10" ht="12.75">
      <c r="A1368" s="144" t="s">
        <v>1043</v>
      </c>
      <c r="C1368" s="150" t="s">
        <v>1044</v>
      </c>
      <c r="D1368" s="128">
        <v>82488.79821439584</v>
      </c>
      <c r="F1368" s="128">
        <v>2396.6666666666665</v>
      </c>
      <c r="G1368" s="128">
        <v>2570.6666666666665</v>
      </c>
      <c r="H1368" s="128">
        <v>80001.73642577796</v>
      </c>
      <c r="I1368" s="128">
        <v>-0.0001</v>
      </c>
      <c r="J1368" s="128">
        <v>-0.0001</v>
      </c>
    </row>
    <row r="1369" spans="1:8" ht="12.75">
      <c r="A1369" s="127">
        <v>38394.928981481484</v>
      </c>
      <c r="C1369" s="150" t="s">
        <v>1045</v>
      </c>
      <c r="D1369" s="128">
        <v>1240.0978760600547</v>
      </c>
      <c r="F1369" s="128">
        <v>7.094598884597588</v>
      </c>
      <c r="G1369" s="128">
        <v>68.631868205181</v>
      </c>
      <c r="H1369" s="128">
        <v>1240.0978760600547</v>
      </c>
    </row>
    <row r="1371" spans="3:8" ht="12.75">
      <c r="C1371" s="150" t="s">
        <v>1046</v>
      </c>
      <c r="D1371" s="128">
        <v>1.5033530647845403</v>
      </c>
      <c r="F1371" s="128">
        <v>0.296019424948439</v>
      </c>
      <c r="G1371" s="128">
        <v>2.669808151135153</v>
      </c>
      <c r="H1371" s="128">
        <v>1.5500886999003607</v>
      </c>
    </row>
    <row r="1372" spans="1:16" ht="12.75">
      <c r="A1372" s="138" t="s">
        <v>1153</v>
      </c>
      <c r="B1372" s="133" t="s">
        <v>1027</v>
      </c>
      <c r="D1372" s="138" t="s">
        <v>1154</v>
      </c>
      <c r="E1372" s="133" t="s">
        <v>1155</v>
      </c>
      <c r="F1372" s="134" t="s">
        <v>1062</v>
      </c>
      <c r="G1372" s="139" t="s">
        <v>1157</v>
      </c>
      <c r="H1372" s="140">
        <v>1</v>
      </c>
      <c r="I1372" s="141" t="s">
        <v>1158</v>
      </c>
      <c r="J1372" s="140">
        <v>12</v>
      </c>
      <c r="K1372" s="139" t="s">
        <v>1159</v>
      </c>
      <c r="L1372" s="142">
        <v>1</v>
      </c>
      <c r="M1372" s="139" t="s">
        <v>1160</v>
      </c>
      <c r="N1372" s="143">
        <v>1</v>
      </c>
      <c r="O1372" s="139" t="s">
        <v>1161</v>
      </c>
      <c r="P1372" s="143">
        <v>1</v>
      </c>
    </row>
    <row r="1374" spans="1:10" ht="12.75">
      <c r="A1374" s="144" t="s">
        <v>1035</v>
      </c>
      <c r="C1374" s="145" t="s">
        <v>1036</v>
      </c>
      <c r="D1374" s="145" t="s">
        <v>1037</v>
      </c>
      <c r="F1374" s="145" t="s">
        <v>1038</v>
      </c>
      <c r="G1374" s="145" t="s">
        <v>1039</v>
      </c>
      <c r="H1374" s="145" t="s">
        <v>1040</v>
      </c>
      <c r="I1374" s="146" t="s">
        <v>1041</v>
      </c>
      <c r="J1374" s="145" t="s">
        <v>1042</v>
      </c>
    </row>
    <row r="1375" spans="1:8" ht="12.75">
      <c r="A1375" s="147" t="s">
        <v>1184</v>
      </c>
      <c r="C1375" s="148">
        <v>178.2290000000503</v>
      </c>
      <c r="D1375" s="128">
        <v>610.5255311913788</v>
      </c>
      <c r="F1375" s="128">
        <v>343</v>
      </c>
      <c r="G1375" s="128">
        <v>323</v>
      </c>
      <c r="H1375" s="149" t="s">
        <v>761</v>
      </c>
    </row>
    <row r="1377" spans="4:8" ht="12.75">
      <c r="D1377" s="128">
        <v>615.48398511298</v>
      </c>
      <c r="F1377" s="128">
        <v>362</v>
      </c>
      <c r="G1377" s="128">
        <v>355</v>
      </c>
      <c r="H1377" s="149" t="s">
        <v>762</v>
      </c>
    </row>
    <row r="1379" spans="4:8" ht="12.75">
      <c r="D1379" s="128">
        <v>607.1345577938482</v>
      </c>
      <c r="F1379" s="128">
        <v>304</v>
      </c>
      <c r="G1379" s="128">
        <v>319</v>
      </c>
      <c r="H1379" s="149" t="s">
        <v>763</v>
      </c>
    </row>
    <row r="1381" spans="1:8" ht="12.75">
      <c r="A1381" s="144" t="s">
        <v>1043</v>
      </c>
      <c r="C1381" s="150" t="s">
        <v>1044</v>
      </c>
      <c r="D1381" s="128">
        <v>611.0480246994024</v>
      </c>
      <c r="F1381" s="128">
        <v>336.33333333333337</v>
      </c>
      <c r="G1381" s="128">
        <v>332.33333333333337</v>
      </c>
      <c r="H1381" s="128">
        <v>277.2472798204452</v>
      </c>
    </row>
    <row r="1382" spans="1:8" ht="12.75">
      <c r="A1382" s="127">
        <v>38394.93125</v>
      </c>
      <c r="C1382" s="150" t="s">
        <v>1045</v>
      </c>
      <c r="D1382" s="128">
        <v>4.19916464773412</v>
      </c>
      <c r="F1382" s="128">
        <v>29.569128044860122</v>
      </c>
      <c r="G1382" s="128">
        <v>19.73153144926499</v>
      </c>
      <c r="H1382" s="128">
        <v>4.19916464773412</v>
      </c>
    </row>
    <row r="1384" spans="3:8" ht="12.75">
      <c r="C1384" s="150" t="s">
        <v>1046</v>
      </c>
      <c r="D1384" s="128">
        <v>0.6872069752291319</v>
      </c>
      <c r="F1384" s="128">
        <v>8.791613888461876</v>
      </c>
      <c r="G1384" s="128">
        <v>5.9372712485250725</v>
      </c>
      <c r="H1384" s="128">
        <v>1.514591829522599</v>
      </c>
    </row>
    <row r="1385" spans="1:10" ht="12.75">
      <c r="A1385" s="144" t="s">
        <v>1035</v>
      </c>
      <c r="C1385" s="145" t="s">
        <v>1036</v>
      </c>
      <c r="D1385" s="145" t="s">
        <v>1037</v>
      </c>
      <c r="F1385" s="145" t="s">
        <v>1038</v>
      </c>
      <c r="G1385" s="145" t="s">
        <v>1039</v>
      </c>
      <c r="H1385" s="145" t="s">
        <v>1040</v>
      </c>
      <c r="I1385" s="146" t="s">
        <v>1041</v>
      </c>
      <c r="J1385" s="145" t="s">
        <v>1042</v>
      </c>
    </row>
    <row r="1386" spans="1:8" ht="12.75">
      <c r="A1386" s="147" t="s">
        <v>1200</v>
      </c>
      <c r="C1386" s="148">
        <v>251.61100000003353</v>
      </c>
      <c r="D1386" s="128">
        <v>5130628.302078247</v>
      </c>
      <c r="F1386" s="128">
        <v>34100</v>
      </c>
      <c r="G1386" s="128">
        <v>29300</v>
      </c>
      <c r="H1386" s="149" t="s">
        <v>764</v>
      </c>
    </row>
    <row r="1388" spans="4:8" ht="12.75">
      <c r="D1388" s="128">
        <v>4944495.529724121</v>
      </c>
      <c r="F1388" s="128">
        <v>34200</v>
      </c>
      <c r="G1388" s="128">
        <v>29200</v>
      </c>
      <c r="H1388" s="149" t="s">
        <v>765</v>
      </c>
    </row>
    <row r="1390" spans="4:8" ht="12.75">
      <c r="D1390" s="128">
        <v>5081628.97832489</v>
      </c>
      <c r="F1390" s="128">
        <v>34300</v>
      </c>
      <c r="G1390" s="128">
        <v>29500</v>
      </c>
      <c r="H1390" s="149" t="s">
        <v>766</v>
      </c>
    </row>
    <row r="1392" spans="1:10" ht="12.75">
      <c r="A1392" s="144" t="s">
        <v>1043</v>
      </c>
      <c r="C1392" s="150" t="s">
        <v>1044</v>
      </c>
      <c r="D1392" s="128">
        <v>5052250.936709086</v>
      </c>
      <c r="F1392" s="128">
        <v>34200</v>
      </c>
      <c r="G1392" s="128">
        <v>29333.333333333336</v>
      </c>
      <c r="H1392" s="128">
        <v>5020508.256898937</v>
      </c>
      <c r="I1392" s="128">
        <v>-0.0001</v>
      </c>
      <c r="J1392" s="128">
        <v>-0.0001</v>
      </c>
    </row>
    <row r="1393" spans="1:8" ht="12.75">
      <c r="A1393" s="127">
        <v>38394.931759259256</v>
      </c>
      <c r="C1393" s="150" t="s">
        <v>1045</v>
      </c>
      <c r="D1393" s="128">
        <v>96481.36728377487</v>
      </c>
      <c r="F1393" s="128">
        <v>100</v>
      </c>
      <c r="G1393" s="128">
        <v>152.7525231651947</v>
      </c>
      <c r="H1393" s="128">
        <v>96481.36728377487</v>
      </c>
    </row>
    <row r="1395" spans="3:8" ht="12.75">
      <c r="C1395" s="150" t="s">
        <v>1046</v>
      </c>
      <c r="D1395" s="128">
        <v>1.9096709267299479</v>
      </c>
      <c r="F1395" s="128">
        <v>0.29239766081871343</v>
      </c>
      <c r="G1395" s="128">
        <v>0.5207472380631638</v>
      </c>
      <c r="H1395" s="128">
        <v>1.9217450175725719</v>
      </c>
    </row>
    <row r="1396" spans="1:10" ht="12.75">
      <c r="A1396" s="144" t="s">
        <v>1035</v>
      </c>
      <c r="C1396" s="145" t="s">
        <v>1036</v>
      </c>
      <c r="D1396" s="145" t="s">
        <v>1037</v>
      </c>
      <c r="F1396" s="145" t="s">
        <v>1038</v>
      </c>
      <c r="G1396" s="145" t="s">
        <v>1039</v>
      </c>
      <c r="H1396" s="145" t="s">
        <v>1040</v>
      </c>
      <c r="I1396" s="146" t="s">
        <v>1041</v>
      </c>
      <c r="J1396" s="145" t="s">
        <v>1042</v>
      </c>
    </row>
    <row r="1397" spans="1:8" ht="12.75">
      <c r="A1397" s="147" t="s">
        <v>1203</v>
      </c>
      <c r="C1397" s="148">
        <v>257.6099999998696</v>
      </c>
      <c r="D1397" s="128">
        <v>478453.966401577</v>
      </c>
      <c r="F1397" s="128">
        <v>15585.000000014901</v>
      </c>
      <c r="G1397" s="128">
        <v>12152.5</v>
      </c>
      <c r="H1397" s="149" t="s">
        <v>767</v>
      </c>
    </row>
    <row r="1399" spans="4:8" ht="12.75">
      <c r="D1399" s="128">
        <v>478896.49971294403</v>
      </c>
      <c r="F1399" s="128">
        <v>14722.500000014901</v>
      </c>
      <c r="G1399" s="128">
        <v>12085</v>
      </c>
      <c r="H1399" s="149" t="s">
        <v>768</v>
      </c>
    </row>
    <row r="1401" spans="4:8" ht="12.75">
      <c r="D1401" s="128">
        <v>481906.51735782623</v>
      </c>
      <c r="F1401" s="128">
        <v>14985.000000014901</v>
      </c>
      <c r="G1401" s="128">
        <v>12157.5</v>
      </c>
      <c r="H1401" s="149" t="s">
        <v>769</v>
      </c>
    </row>
    <row r="1403" spans="1:10" ht="12.75">
      <c r="A1403" s="144" t="s">
        <v>1043</v>
      </c>
      <c r="C1403" s="150" t="s">
        <v>1044</v>
      </c>
      <c r="D1403" s="128">
        <v>479752.32782411575</v>
      </c>
      <c r="F1403" s="128">
        <v>15097.500000014901</v>
      </c>
      <c r="G1403" s="128">
        <v>12131.666666666668</v>
      </c>
      <c r="H1403" s="128">
        <v>466137.74449077493</v>
      </c>
      <c r="I1403" s="128">
        <v>-0.0001</v>
      </c>
      <c r="J1403" s="128">
        <v>-0.0001</v>
      </c>
    </row>
    <row r="1404" spans="1:8" ht="12.75">
      <c r="A1404" s="127">
        <v>38394.93240740741</v>
      </c>
      <c r="C1404" s="150" t="s">
        <v>1045</v>
      </c>
      <c r="D1404" s="128">
        <v>1878.658655353157</v>
      </c>
      <c r="F1404" s="128">
        <v>442.1184795956274</v>
      </c>
      <c r="G1404" s="128">
        <v>40.49176871085447</v>
      </c>
      <c r="H1404" s="128">
        <v>1878.658655353157</v>
      </c>
    </row>
    <row r="1406" spans="3:8" ht="12.75">
      <c r="C1406" s="150" t="s">
        <v>1046</v>
      </c>
      <c r="D1406" s="128">
        <v>0.3915892735473919</v>
      </c>
      <c r="F1406" s="128">
        <v>2.9284217890060664</v>
      </c>
      <c r="G1406" s="128">
        <v>0.33376921591582187</v>
      </c>
      <c r="H1406" s="128">
        <v>0.40302650398016354</v>
      </c>
    </row>
    <row r="1407" spans="1:10" ht="12.75">
      <c r="A1407" s="144" t="s">
        <v>1035</v>
      </c>
      <c r="C1407" s="145" t="s">
        <v>1036</v>
      </c>
      <c r="D1407" s="145" t="s">
        <v>1037</v>
      </c>
      <c r="F1407" s="145" t="s">
        <v>1038</v>
      </c>
      <c r="G1407" s="145" t="s">
        <v>1039</v>
      </c>
      <c r="H1407" s="145" t="s">
        <v>1040</v>
      </c>
      <c r="I1407" s="146" t="s">
        <v>1041</v>
      </c>
      <c r="J1407" s="145" t="s">
        <v>1042</v>
      </c>
    </row>
    <row r="1408" spans="1:8" ht="12.75">
      <c r="A1408" s="147" t="s">
        <v>1202</v>
      </c>
      <c r="C1408" s="148">
        <v>259.9399999999441</v>
      </c>
      <c r="D1408" s="128">
        <v>4961359.705444336</v>
      </c>
      <c r="F1408" s="128">
        <v>30100</v>
      </c>
      <c r="G1408" s="128">
        <v>30650</v>
      </c>
      <c r="H1408" s="149" t="s">
        <v>770</v>
      </c>
    </row>
    <row r="1410" spans="4:8" ht="12.75">
      <c r="D1410" s="128">
        <v>5104203.016822815</v>
      </c>
      <c r="F1410" s="128">
        <v>29750</v>
      </c>
      <c r="G1410" s="128">
        <v>30450</v>
      </c>
      <c r="H1410" s="149" t="s">
        <v>771</v>
      </c>
    </row>
    <row r="1412" spans="4:8" ht="12.75">
      <c r="D1412" s="128">
        <v>5063662.360282898</v>
      </c>
      <c r="F1412" s="128">
        <v>29925</v>
      </c>
      <c r="G1412" s="128">
        <v>29725</v>
      </c>
      <c r="H1412" s="149" t="s">
        <v>772</v>
      </c>
    </row>
    <row r="1414" spans="1:10" ht="12.75">
      <c r="A1414" s="144" t="s">
        <v>1043</v>
      </c>
      <c r="C1414" s="150" t="s">
        <v>1044</v>
      </c>
      <c r="D1414" s="128">
        <v>5043075.027516683</v>
      </c>
      <c r="F1414" s="128">
        <v>29925</v>
      </c>
      <c r="G1414" s="128">
        <v>30275</v>
      </c>
      <c r="H1414" s="128">
        <v>5012955.876573287</v>
      </c>
      <c r="I1414" s="128">
        <v>-0.0001</v>
      </c>
      <c r="J1414" s="128">
        <v>-0.0001</v>
      </c>
    </row>
    <row r="1415" spans="1:8" ht="12.75">
      <c r="A1415" s="127">
        <v>38394.9330787037</v>
      </c>
      <c r="C1415" s="150" t="s">
        <v>1045</v>
      </c>
      <c r="D1415" s="128">
        <v>73613.39283178482</v>
      </c>
      <c r="F1415" s="128">
        <v>175</v>
      </c>
      <c r="G1415" s="128">
        <v>486.6980583482946</v>
      </c>
      <c r="H1415" s="128">
        <v>73613.39283178482</v>
      </c>
    </row>
    <row r="1417" spans="3:8" ht="12.75">
      <c r="C1417" s="150" t="s">
        <v>1046</v>
      </c>
      <c r="D1417" s="128">
        <v>1.4596925968803922</v>
      </c>
      <c r="F1417" s="128">
        <v>0.5847953216374269</v>
      </c>
      <c r="G1417" s="128">
        <v>1.6075906138671991</v>
      </c>
      <c r="H1417" s="128">
        <v>1.4684628120466288</v>
      </c>
    </row>
    <row r="1418" spans="1:10" ht="12.75">
      <c r="A1418" s="144" t="s">
        <v>1035</v>
      </c>
      <c r="C1418" s="145" t="s">
        <v>1036</v>
      </c>
      <c r="D1418" s="145" t="s">
        <v>1037</v>
      </c>
      <c r="F1418" s="145" t="s">
        <v>1038</v>
      </c>
      <c r="G1418" s="145" t="s">
        <v>1039</v>
      </c>
      <c r="H1418" s="145" t="s">
        <v>1040</v>
      </c>
      <c r="I1418" s="146" t="s">
        <v>1041</v>
      </c>
      <c r="J1418" s="145" t="s">
        <v>1042</v>
      </c>
    </row>
    <row r="1419" spans="1:8" ht="12.75">
      <c r="A1419" s="147" t="s">
        <v>1204</v>
      </c>
      <c r="C1419" s="148">
        <v>285.2129999999888</v>
      </c>
      <c r="D1419" s="128">
        <v>885026.3605060577</v>
      </c>
      <c r="F1419" s="128">
        <v>68925</v>
      </c>
      <c r="G1419" s="128">
        <v>12000</v>
      </c>
      <c r="H1419" s="149" t="s">
        <v>773</v>
      </c>
    </row>
    <row r="1421" spans="4:8" ht="12.75">
      <c r="D1421" s="128">
        <v>865535.4377374649</v>
      </c>
      <c r="F1421" s="128">
        <v>70775</v>
      </c>
      <c r="G1421" s="128">
        <v>11925</v>
      </c>
      <c r="H1421" s="149" t="s">
        <v>774</v>
      </c>
    </row>
    <row r="1423" spans="4:8" ht="12.75">
      <c r="D1423" s="128">
        <v>869467.7348003387</v>
      </c>
      <c r="F1423" s="128">
        <v>59025</v>
      </c>
      <c r="G1423" s="128">
        <v>11950</v>
      </c>
      <c r="H1423" s="149" t="s">
        <v>775</v>
      </c>
    </row>
    <row r="1425" spans="1:10" ht="12.75">
      <c r="A1425" s="144" t="s">
        <v>1043</v>
      </c>
      <c r="C1425" s="150" t="s">
        <v>1044</v>
      </c>
      <c r="D1425" s="128">
        <v>873343.177681287</v>
      </c>
      <c r="F1425" s="128">
        <v>66241.66666666667</v>
      </c>
      <c r="G1425" s="128">
        <v>11958.333333333332</v>
      </c>
      <c r="H1425" s="128">
        <v>827002.2855412986</v>
      </c>
      <c r="I1425" s="128">
        <v>-0.0001</v>
      </c>
      <c r="J1425" s="128">
        <v>-0.0001</v>
      </c>
    </row>
    <row r="1426" spans="1:8" ht="12.75">
      <c r="A1426" s="127">
        <v>38394.93376157407</v>
      </c>
      <c r="C1426" s="150" t="s">
        <v>1045</v>
      </c>
      <c r="D1426" s="128">
        <v>10307.197035829706</v>
      </c>
      <c r="F1426" s="128">
        <v>6317.897857146263</v>
      </c>
      <c r="G1426" s="128">
        <v>38.188130791298676</v>
      </c>
      <c r="H1426" s="128">
        <v>10307.197035829706</v>
      </c>
    </row>
    <row r="1428" spans="3:8" ht="12.75">
      <c r="C1428" s="150" t="s">
        <v>1046</v>
      </c>
      <c r="D1428" s="128">
        <v>1.1802000976517797</v>
      </c>
      <c r="F1428" s="128">
        <v>9.537649300006938</v>
      </c>
      <c r="G1428" s="128">
        <v>0.31934325400389146</v>
      </c>
      <c r="H1428" s="128">
        <v>1.2463323519212923</v>
      </c>
    </row>
    <row r="1429" spans="1:10" ht="12.75">
      <c r="A1429" s="144" t="s">
        <v>1035</v>
      </c>
      <c r="C1429" s="145" t="s">
        <v>1036</v>
      </c>
      <c r="D1429" s="145" t="s">
        <v>1037</v>
      </c>
      <c r="F1429" s="145" t="s">
        <v>1038</v>
      </c>
      <c r="G1429" s="145" t="s">
        <v>1039</v>
      </c>
      <c r="H1429" s="145" t="s">
        <v>1040</v>
      </c>
      <c r="I1429" s="146" t="s">
        <v>1041</v>
      </c>
      <c r="J1429" s="145" t="s">
        <v>1042</v>
      </c>
    </row>
    <row r="1430" spans="1:8" ht="12.75">
      <c r="A1430" s="147" t="s">
        <v>1200</v>
      </c>
      <c r="C1430" s="148">
        <v>288.1579999998212</v>
      </c>
      <c r="D1430" s="128">
        <v>517430.6721830368</v>
      </c>
      <c r="F1430" s="128">
        <v>4890</v>
      </c>
      <c r="G1430" s="128">
        <v>4530</v>
      </c>
      <c r="H1430" s="149" t="s">
        <v>776</v>
      </c>
    </row>
    <row r="1432" spans="4:8" ht="12.75">
      <c r="D1432" s="128">
        <v>500445.5687222481</v>
      </c>
      <c r="F1432" s="128">
        <v>4890</v>
      </c>
      <c r="G1432" s="128">
        <v>4530</v>
      </c>
      <c r="H1432" s="149" t="s">
        <v>777</v>
      </c>
    </row>
    <row r="1434" spans="4:8" ht="12.75">
      <c r="D1434" s="128">
        <v>522804.6285676956</v>
      </c>
      <c r="F1434" s="128">
        <v>4890</v>
      </c>
      <c r="G1434" s="128">
        <v>4530</v>
      </c>
      <c r="H1434" s="149" t="s">
        <v>778</v>
      </c>
    </row>
    <row r="1436" spans="1:10" ht="12.75">
      <c r="A1436" s="144" t="s">
        <v>1043</v>
      </c>
      <c r="C1436" s="150" t="s">
        <v>1044</v>
      </c>
      <c r="D1436" s="128">
        <v>513560.2898243269</v>
      </c>
      <c r="F1436" s="128">
        <v>4890</v>
      </c>
      <c r="G1436" s="128">
        <v>4530</v>
      </c>
      <c r="H1436" s="128">
        <v>508853.0774349463</v>
      </c>
      <c r="I1436" s="128">
        <v>-0.0001</v>
      </c>
      <c r="J1436" s="128">
        <v>-0.0001</v>
      </c>
    </row>
    <row r="1437" spans="1:8" ht="12.75">
      <c r="A1437" s="127">
        <v>38394.93418981481</v>
      </c>
      <c r="C1437" s="150" t="s">
        <v>1045</v>
      </c>
      <c r="D1437" s="128">
        <v>11671.19462587494</v>
      </c>
      <c r="H1437" s="128">
        <v>11671.19462587494</v>
      </c>
    </row>
    <row r="1439" spans="3:8" ht="12.75">
      <c r="C1439" s="150" t="s">
        <v>1046</v>
      </c>
      <c r="D1439" s="128">
        <v>2.272604571873596</v>
      </c>
      <c r="F1439" s="128">
        <v>0</v>
      </c>
      <c r="G1439" s="128">
        <v>0</v>
      </c>
      <c r="H1439" s="128">
        <v>2.2936275996811735</v>
      </c>
    </row>
    <row r="1440" spans="1:10" ht="12.75">
      <c r="A1440" s="144" t="s">
        <v>1035</v>
      </c>
      <c r="C1440" s="145" t="s">
        <v>1036</v>
      </c>
      <c r="D1440" s="145" t="s">
        <v>1037</v>
      </c>
      <c r="F1440" s="145" t="s">
        <v>1038</v>
      </c>
      <c r="G1440" s="145" t="s">
        <v>1039</v>
      </c>
      <c r="H1440" s="145" t="s">
        <v>1040</v>
      </c>
      <c r="I1440" s="146" t="s">
        <v>1041</v>
      </c>
      <c r="J1440" s="145" t="s">
        <v>1042</v>
      </c>
    </row>
    <row r="1441" spans="1:8" ht="12.75">
      <c r="A1441" s="147" t="s">
        <v>1201</v>
      </c>
      <c r="C1441" s="148">
        <v>334.94100000010803</v>
      </c>
      <c r="D1441" s="128">
        <v>1908011.7670135498</v>
      </c>
      <c r="F1441" s="128">
        <v>35500</v>
      </c>
      <c r="G1441" s="128">
        <v>195500</v>
      </c>
      <c r="H1441" s="149" t="s">
        <v>779</v>
      </c>
    </row>
    <row r="1443" spans="4:8" ht="12.75">
      <c r="D1443" s="128">
        <v>1870762.9903678894</v>
      </c>
      <c r="F1443" s="128">
        <v>36200</v>
      </c>
      <c r="G1443" s="128">
        <v>221600</v>
      </c>
      <c r="H1443" s="149" t="s">
        <v>780</v>
      </c>
    </row>
    <row r="1445" spans="4:8" ht="12.75">
      <c r="D1445" s="128">
        <v>1855176.9315338135</v>
      </c>
      <c r="F1445" s="128">
        <v>36700</v>
      </c>
      <c r="G1445" s="128">
        <v>272800</v>
      </c>
      <c r="H1445" s="149" t="s">
        <v>781</v>
      </c>
    </row>
    <row r="1447" spans="1:10" ht="12.75">
      <c r="A1447" s="144" t="s">
        <v>1043</v>
      </c>
      <c r="C1447" s="150" t="s">
        <v>1044</v>
      </c>
      <c r="D1447" s="128">
        <v>1877983.8963050842</v>
      </c>
      <c r="F1447" s="128">
        <v>36133.333333333336</v>
      </c>
      <c r="G1447" s="128">
        <v>229966.6666666667</v>
      </c>
      <c r="H1447" s="128">
        <v>1708262.7251339129</v>
      </c>
      <c r="I1447" s="128">
        <v>-0.0001</v>
      </c>
      <c r="J1447" s="128">
        <v>-0.0001</v>
      </c>
    </row>
    <row r="1448" spans="1:8" ht="12.75">
      <c r="A1448" s="127">
        <v>38394.93467592593</v>
      </c>
      <c r="C1448" s="150" t="s">
        <v>1045</v>
      </c>
      <c r="D1448" s="128">
        <v>27147.487396795434</v>
      </c>
      <c r="F1448" s="128">
        <v>602.7713773341708</v>
      </c>
      <c r="G1448" s="128">
        <v>39323.317933934995</v>
      </c>
      <c r="H1448" s="128">
        <v>27147.487396795434</v>
      </c>
    </row>
    <row r="1450" spans="3:8" ht="12.75">
      <c r="C1450" s="150" t="s">
        <v>1046</v>
      </c>
      <c r="D1450" s="128">
        <v>1.445565505125356</v>
      </c>
      <c r="F1450" s="128">
        <v>1.6681864686370043</v>
      </c>
      <c r="G1450" s="128">
        <v>17.099572952863458</v>
      </c>
      <c r="H1450" s="128">
        <v>1.5891868971540846</v>
      </c>
    </row>
    <row r="1451" spans="1:10" ht="12.75">
      <c r="A1451" s="144" t="s">
        <v>1035</v>
      </c>
      <c r="C1451" s="145" t="s">
        <v>1036</v>
      </c>
      <c r="D1451" s="145" t="s">
        <v>1037</v>
      </c>
      <c r="F1451" s="145" t="s">
        <v>1038</v>
      </c>
      <c r="G1451" s="145" t="s">
        <v>1039</v>
      </c>
      <c r="H1451" s="145" t="s">
        <v>1040</v>
      </c>
      <c r="I1451" s="146" t="s">
        <v>1041</v>
      </c>
      <c r="J1451" s="145" t="s">
        <v>1042</v>
      </c>
    </row>
    <row r="1452" spans="1:8" ht="12.75">
      <c r="A1452" s="147" t="s">
        <v>1205</v>
      </c>
      <c r="C1452" s="148">
        <v>393.36599999992177</v>
      </c>
      <c r="D1452" s="128">
        <v>4476362.634590149</v>
      </c>
      <c r="F1452" s="128">
        <v>15600</v>
      </c>
      <c r="G1452" s="128">
        <v>18400</v>
      </c>
      <c r="H1452" s="149" t="s">
        <v>782</v>
      </c>
    </row>
    <row r="1454" spans="4:8" ht="12.75">
      <c r="D1454" s="128">
        <v>4630691.276390076</v>
      </c>
      <c r="F1454" s="128">
        <v>15100</v>
      </c>
      <c r="G1454" s="128">
        <v>17100</v>
      </c>
      <c r="H1454" s="149" t="s">
        <v>783</v>
      </c>
    </row>
    <row r="1456" spans="4:8" ht="12.75">
      <c r="D1456" s="128">
        <v>4540912.570602417</v>
      </c>
      <c r="F1456" s="128">
        <v>14900</v>
      </c>
      <c r="G1456" s="128">
        <v>16900</v>
      </c>
      <c r="H1456" s="149" t="s">
        <v>784</v>
      </c>
    </row>
    <row r="1458" spans="1:10" ht="12.75">
      <c r="A1458" s="144" t="s">
        <v>1043</v>
      </c>
      <c r="C1458" s="150" t="s">
        <v>1044</v>
      </c>
      <c r="D1458" s="128">
        <v>4549322.160527547</v>
      </c>
      <c r="F1458" s="128">
        <v>15200</v>
      </c>
      <c r="G1458" s="128">
        <v>17466.666666666668</v>
      </c>
      <c r="H1458" s="128">
        <v>4532988.827194214</v>
      </c>
      <c r="I1458" s="128">
        <v>-0.0001</v>
      </c>
      <c r="J1458" s="128">
        <v>-0.0001</v>
      </c>
    </row>
    <row r="1459" spans="1:8" ht="12.75">
      <c r="A1459" s="127">
        <v>38394.93515046296</v>
      </c>
      <c r="C1459" s="150" t="s">
        <v>1045</v>
      </c>
      <c r="D1459" s="128">
        <v>77507.2468998007</v>
      </c>
      <c r="F1459" s="128">
        <v>360.5551275463989</v>
      </c>
      <c r="G1459" s="128">
        <v>814.4527815247077</v>
      </c>
      <c r="H1459" s="128">
        <v>77507.2468998007</v>
      </c>
    </row>
    <row r="1461" spans="3:8" ht="12.75">
      <c r="C1461" s="150" t="s">
        <v>1046</v>
      </c>
      <c r="D1461" s="128">
        <v>1.703709787191964</v>
      </c>
      <c r="F1461" s="128">
        <v>2.3720732075420985</v>
      </c>
      <c r="G1461" s="128">
        <v>4.662897604149089</v>
      </c>
      <c r="H1461" s="128">
        <v>1.7098486198514504</v>
      </c>
    </row>
    <row r="1462" spans="1:10" ht="12.75">
      <c r="A1462" s="144" t="s">
        <v>1035</v>
      </c>
      <c r="C1462" s="145" t="s">
        <v>1036</v>
      </c>
      <c r="D1462" s="145" t="s">
        <v>1037</v>
      </c>
      <c r="F1462" s="145" t="s">
        <v>1038</v>
      </c>
      <c r="G1462" s="145" t="s">
        <v>1039</v>
      </c>
      <c r="H1462" s="145" t="s">
        <v>1040</v>
      </c>
      <c r="I1462" s="146" t="s">
        <v>1041</v>
      </c>
      <c r="J1462" s="145" t="s">
        <v>1042</v>
      </c>
    </row>
    <row r="1463" spans="1:8" ht="12.75">
      <c r="A1463" s="147" t="s">
        <v>1199</v>
      </c>
      <c r="C1463" s="148">
        <v>396.15199999976903</v>
      </c>
      <c r="D1463" s="128">
        <v>5089927.282493591</v>
      </c>
      <c r="F1463" s="128">
        <v>103700</v>
      </c>
      <c r="G1463" s="128">
        <v>108500</v>
      </c>
      <c r="H1463" s="149" t="s">
        <v>785</v>
      </c>
    </row>
    <row r="1465" spans="4:8" ht="12.75">
      <c r="D1465" s="128">
        <v>5141174.052284241</v>
      </c>
      <c r="F1465" s="128">
        <v>103700</v>
      </c>
      <c r="G1465" s="128">
        <v>109900</v>
      </c>
      <c r="H1465" s="149" t="s">
        <v>786</v>
      </c>
    </row>
    <row r="1467" spans="4:8" ht="12.75">
      <c r="D1467" s="128">
        <v>5115050.713027954</v>
      </c>
      <c r="F1467" s="128">
        <v>102100</v>
      </c>
      <c r="G1467" s="128">
        <v>107700</v>
      </c>
      <c r="H1467" s="149" t="s">
        <v>787</v>
      </c>
    </row>
    <row r="1469" spans="1:10" ht="12.75">
      <c r="A1469" s="144" t="s">
        <v>1043</v>
      </c>
      <c r="C1469" s="150" t="s">
        <v>1044</v>
      </c>
      <c r="D1469" s="128">
        <v>5115384.015935262</v>
      </c>
      <c r="F1469" s="128">
        <v>103166.66666666666</v>
      </c>
      <c r="G1469" s="128">
        <v>108700</v>
      </c>
      <c r="H1469" s="128">
        <v>5009480.290211917</v>
      </c>
      <c r="I1469" s="128">
        <v>-0.0001</v>
      </c>
      <c r="J1469" s="128">
        <v>-0.0001</v>
      </c>
    </row>
    <row r="1470" spans="1:8" ht="12.75">
      <c r="A1470" s="127">
        <v>38394.93561342593</v>
      </c>
      <c r="C1470" s="150" t="s">
        <v>1045</v>
      </c>
      <c r="D1470" s="128">
        <v>25625.010665753874</v>
      </c>
      <c r="F1470" s="128">
        <v>923.7604307034011</v>
      </c>
      <c r="G1470" s="128">
        <v>1113.5528725660045</v>
      </c>
      <c r="H1470" s="128">
        <v>25625.010665753874</v>
      </c>
    </row>
    <row r="1472" spans="3:8" ht="12.75">
      <c r="C1472" s="150" t="s">
        <v>1046</v>
      </c>
      <c r="D1472" s="128">
        <v>0.5009401168304815</v>
      </c>
      <c r="F1472" s="128">
        <v>0.895405910213313</v>
      </c>
      <c r="G1472" s="128">
        <v>1.0244276656540978</v>
      </c>
      <c r="H1472" s="128">
        <v>0.5115303221338727</v>
      </c>
    </row>
    <row r="1473" spans="1:10" ht="12.75">
      <c r="A1473" s="144" t="s">
        <v>1035</v>
      </c>
      <c r="C1473" s="145" t="s">
        <v>1036</v>
      </c>
      <c r="D1473" s="145" t="s">
        <v>1037</v>
      </c>
      <c r="F1473" s="145" t="s">
        <v>1038</v>
      </c>
      <c r="G1473" s="145" t="s">
        <v>1039</v>
      </c>
      <c r="H1473" s="145" t="s">
        <v>1040</v>
      </c>
      <c r="I1473" s="146" t="s">
        <v>1041</v>
      </c>
      <c r="J1473" s="145" t="s">
        <v>1042</v>
      </c>
    </row>
    <row r="1474" spans="1:8" ht="12.75">
      <c r="A1474" s="147" t="s">
        <v>1206</v>
      </c>
      <c r="C1474" s="148">
        <v>589.5920000001788</v>
      </c>
      <c r="D1474" s="128">
        <v>548918.1501646042</v>
      </c>
      <c r="F1474" s="128">
        <v>4370</v>
      </c>
      <c r="G1474" s="128">
        <v>6010</v>
      </c>
      <c r="H1474" s="149" t="s">
        <v>788</v>
      </c>
    </row>
    <row r="1476" spans="4:8" ht="12.75">
      <c r="D1476" s="128">
        <v>548634.2370080948</v>
      </c>
      <c r="F1476" s="128">
        <v>4580</v>
      </c>
      <c r="G1476" s="128">
        <v>6010</v>
      </c>
      <c r="H1476" s="149" t="s">
        <v>566</v>
      </c>
    </row>
    <row r="1478" spans="4:8" ht="12.75">
      <c r="D1478" s="128">
        <v>545168.508392334</v>
      </c>
      <c r="F1478" s="128">
        <v>4420</v>
      </c>
      <c r="G1478" s="128">
        <v>5910</v>
      </c>
      <c r="H1478" s="149" t="s">
        <v>567</v>
      </c>
    </row>
    <row r="1480" spans="1:10" ht="12.75">
      <c r="A1480" s="144" t="s">
        <v>1043</v>
      </c>
      <c r="C1480" s="150" t="s">
        <v>1044</v>
      </c>
      <c r="D1480" s="128">
        <v>547573.631855011</v>
      </c>
      <c r="F1480" s="128">
        <v>4456.666666666667</v>
      </c>
      <c r="G1480" s="128">
        <v>5976.666666666666</v>
      </c>
      <c r="H1480" s="128">
        <v>542204.9651883444</v>
      </c>
      <c r="I1480" s="128">
        <v>-0.0001</v>
      </c>
      <c r="J1480" s="128">
        <v>-0.0001</v>
      </c>
    </row>
    <row r="1481" spans="1:8" ht="12.75">
      <c r="A1481" s="127">
        <v>38394.936111111114</v>
      </c>
      <c r="C1481" s="150" t="s">
        <v>1045</v>
      </c>
      <c r="D1481" s="128">
        <v>2087.7298252353157</v>
      </c>
      <c r="F1481" s="128">
        <v>109.69655114602891</v>
      </c>
      <c r="G1481" s="128">
        <v>57.73502691896257</v>
      </c>
      <c r="H1481" s="128">
        <v>2087.7298252353157</v>
      </c>
    </row>
    <row r="1483" spans="3:8" ht="12.75">
      <c r="C1483" s="150" t="s">
        <v>1046</v>
      </c>
      <c r="D1483" s="128">
        <v>0.38126924011346747</v>
      </c>
      <c r="F1483" s="128">
        <v>2.461403541047769</v>
      </c>
      <c r="G1483" s="128">
        <v>0.9660071430947448</v>
      </c>
      <c r="H1483" s="128">
        <v>0.3850443945141865</v>
      </c>
    </row>
    <row r="1484" spans="1:10" ht="12.75">
      <c r="A1484" s="144" t="s">
        <v>1035</v>
      </c>
      <c r="C1484" s="145" t="s">
        <v>1036</v>
      </c>
      <c r="D1484" s="145" t="s">
        <v>1037</v>
      </c>
      <c r="F1484" s="145" t="s">
        <v>1038</v>
      </c>
      <c r="G1484" s="145" t="s">
        <v>1039</v>
      </c>
      <c r="H1484" s="145" t="s">
        <v>1040</v>
      </c>
      <c r="I1484" s="146" t="s">
        <v>1041</v>
      </c>
      <c r="J1484" s="145" t="s">
        <v>1042</v>
      </c>
    </row>
    <row r="1485" spans="1:8" ht="12.75">
      <c r="A1485" s="147" t="s">
        <v>1207</v>
      </c>
      <c r="C1485" s="148">
        <v>766.4900000002235</v>
      </c>
      <c r="D1485" s="128">
        <v>30785.29818701744</v>
      </c>
      <c r="F1485" s="128">
        <v>2064</v>
      </c>
      <c r="G1485" s="128">
        <v>2074</v>
      </c>
      <c r="H1485" s="149" t="s">
        <v>568</v>
      </c>
    </row>
    <row r="1487" spans="4:8" ht="12.75">
      <c r="D1487" s="128">
        <v>31828.822060972452</v>
      </c>
      <c r="F1487" s="128">
        <v>1889.0000000018626</v>
      </c>
      <c r="G1487" s="128">
        <v>2100</v>
      </c>
      <c r="H1487" s="149" t="s">
        <v>569</v>
      </c>
    </row>
    <row r="1489" spans="4:8" ht="12.75">
      <c r="D1489" s="128">
        <v>31167.36244505644</v>
      </c>
      <c r="F1489" s="128">
        <v>1985.9999999981374</v>
      </c>
      <c r="G1489" s="128">
        <v>2174</v>
      </c>
      <c r="H1489" s="149" t="s">
        <v>570</v>
      </c>
    </row>
    <row r="1491" spans="1:10" ht="12.75">
      <c r="A1491" s="144" t="s">
        <v>1043</v>
      </c>
      <c r="C1491" s="150" t="s">
        <v>1044</v>
      </c>
      <c r="D1491" s="128">
        <v>31260.494231015444</v>
      </c>
      <c r="F1491" s="128">
        <v>1979.6666666666665</v>
      </c>
      <c r="G1491" s="128">
        <v>2116</v>
      </c>
      <c r="H1491" s="128">
        <v>29210.000735080484</v>
      </c>
      <c r="I1491" s="128">
        <v>-0.0001</v>
      </c>
      <c r="J1491" s="128">
        <v>-0.0001</v>
      </c>
    </row>
    <row r="1492" spans="1:8" ht="12.75">
      <c r="A1492" s="127">
        <v>38394.9366087963</v>
      </c>
      <c r="C1492" s="150" t="s">
        <v>1045</v>
      </c>
      <c r="D1492" s="128">
        <v>527.9589624631116</v>
      </c>
      <c r="F1492" s="128">
        <v>87.67173622755355</v>
      </c>
      <c r="G1492" s="128">
        <v>51.88448708429139</v>
      </c>
      <c r="H1492" s="128">
        <v>527.9589624631116</v>
      </c>
    </row>
    <row r="1494" spans="3:8" ht="12.75">
      <c r="C1494" s="150" t="s">
        <v>1046</v>
      </c>
      <c r="D1494" s="128">
        <v>1.688901520754881</v>
      </c>
      <c r="F1494" s="128">
        <v>4.428611023449415</v>
      </c>
      <c r="G1494" s="128">
        <v>2.4520078962330527</v>
      </c>
      <c r="H1494" s="128">
        <v>1.8074596000576133</v>
      </c>
    </row>
    <row r="1495" spans="1:16" ht="12.75">
      <c r="A1495" s="138" t="s">
        <v>1153</v>
      </c>
      <c r="B1495" s="133" t="s">
        <v>1224</v>
      </c>
      <c r="D1495" s="138" t="s">
        <v>1154</v>
      </c>
      <c r="E1495" s="133" t="s">
        <v>1155</v>
      </c>
      <c r="F1495" s="134" t="s">
        <v>1063</v>
      </c>
      <c r="G1495" s="139" t="s">
        <v>1157</v>
      </c>
      <c r="H1495" s="140">
        <v>1</v>
      </c>
      <c r="I1495" s="141" t="s">
        <v>1158</v>
      </c>
      <c r="J1495" s="140">
        <v>13</v>
      </c>
      <c r="K1495" s="139" t="s">
        <v>1159</v>
      </c>
      <c r="L1495" s="142">
        <v>1</v>
      </c>
      <c r="M1495" s="139" t="s">
        <v>1160</v>
      </c>
      <c r="N1495" s="143">
        <v>1</v>
      </c>
      <c r="O1495" s="139" t="s">
        <v>1161</v>
      </c>
      <c r="P1495" s="143">
        <v>1</v>
      </c>
    </row>
    <row r="1497" spans="1:10" ht="12.75">
      <c r="A1497" s="144" t="s">
        <v>1035</v>
      </c>
      <c r="C1497" s="145" t="s">
        <v>1036</v>
      </c>
      <c r="D1497" s="145" t="s">
        <v>1037</v>
      </c>
      <c r="F1497" s="145" t="s">
        <v>1038</v>
      </c>
      <c r="G1497" s="145" t="s">
        <v>1039</v>
      </c>
      <c r="H1497" s="145" t="s">
        <v>1040</v>
      </c>
      <c r="I1497" s="146" t="s">
        <v>1041</v>
      </c>
      <c r="J1497" s="145" t="s">
        <v>1042</v>
      </c>
    </row>
    <row r="1498" spans="1:8" ht="12.75">
      <c r="A1498" s="147" t="s">
        <v>1184</v>
      </c>
      <c r="C1498" s="148">
        <v>178.2290000000503</v>
      </c>
      <c r="D1498" s="128">
        <v>451.5</v>
      </c>
      <c r="F1498" s="128">
        <v>408.99999999953434</v>
      </c>
      <c r="G1498" s="128">
        <v>403</v>
      </c>
      <c r="H1498" s="149" t="s">
        <v>571</v>
      </c>
    </row>
    <row r="1500" spans="4:8" ht="12.75">
      <c r="D1500" s="128">
        <v>446.2545438776724</v>
      </c>
      <c r="F1500" s="128">
        <v>358</v>
      </c>
      <c r="G1500" s="128">
        <v>430.00000000046566</v>
      </c>
      <c r="H1500" s="149" t="s">
        <v>572</v>
      </c>
    </row>
    <row r="1502" spans="4:8" ht="12.75">
      <c r="D1502" s="128">
        <v>422</v>
      </c>
      <c r="F1502" s="128">
        <v>426.99999999953434</v>
      </c>
      <c r="G1502" s="128">
        <v>398</v>
      </c>
      <c r="H1502" s="149" t="s">
        <v>573</v>
      </c>
    </row>
    <row r="1504" spans="1:8" ht="12.75">
      <c r="A1504" s="144" t="s">
        <v>1043</v>
      </c>
      <c r="C1504" s="150" t="s">
        <v>1044</v>
      </c>
      <c r="D1504" s="128">
        <v>439.9181812925575</v>
      </c>
      <c r="F1504" s="128">
        <v>397.9999999996895</v>
      </c>
      <c r="G1504" s="128">
        <v>410.33333333348855</v>
      </c>
      <c r="H1504" s="128">
        <v>34.1093668915799</v>
      </c>
    </row>
    <row r="1505" spans="1:8" ht="12.75">
      <c r="A1505" s="127">
        <v>38394.938888888886</v>
      </c>
      <c r="C1505" s="150" t="s">
        <v>1045</v>
      </c>
      <c r="D1505" s="128">
        <v>15.737681471790165</v>
      </c>
      <c r="F1505" s="128">
        <v>35.79106033608566</v>
      </c>
      <c r="G1505" s="128">
        <v>17.2143351118326</v>
      </c>
      <c r="H1505" s="128">
        <v>15.737681471790165</v>
      </c>
    </row>
    <row r="1507" spans="3:8" ht="12.75">
      <c r="C1507" s="150" t="s">
        <v>1046</v>
      </c>
      <c r="D1507" s="128">
        <v>3.577411014373189</v>
      </c>
      <c r="F1507" s="128">
        <v>8.99272872766673</v>
      </c>
      <c r="G1507" s="128">
        <v>4.195207582085968</v>
      </c>
      <c r="H1507" s="128">
        <v>46.13888472868461</v>
      </c>
    </row>
    <row r="1508" spans="1:10" ht="12.75">
      <c r="A1508" s="144" t="s">
        <v>1035</v>
      </c>
      <c r="C1508" s="145" t="s">
        <v>1036</v>
      </c>
      <c r="D1508" s="145" t="s">
        <v>1037</v>
      </c>
      <c r="F1508" s="145" t="s">
        <v>1038</v>
      </c>
      <c r="G1508" s="145" t="s">
        <v>1039</v>
      </c>
      <c r="H1508" s="145" t="s">
        <v>1040</v>
      </c>
      <c r="I1508" s="146" t="s">
        <v>1041</v>
      </c>
      <c r="J1508" s="145" t="s">
        <v>1042</v>
      </c>
    </row>
    <row r="1509" spans="1:8" ht="12.75">
      <c r="A1509" s="147" t="s">
        <v>1200</v>
      </c>
      <c r="C1509" s="148">
        <v>251.61100000003353</v>
      </c>
      <c r="D1509" s="128">
        <v>4242717.462814331</v>
      </c>
      <c r="F1509" s="128">
        <v>30600</v>
      </c>
      <c r="G1509" s="128">
        <v>27400</v>
      </c>
      <c r="H1509" s="149" t="s">
        <v>574</v>
      </c>
    </row>
    <row r="1511" spans="4:8" ht="12.75">
      <c r="D1511" s="128">
        <v>3809141.6218032837</v>
      </c>
      <c r="F1511" s="128">
        <v>32100</v>
      </c>
      <c r="G1511" s="128">
        <v>27900</v>
      </c>
      <c r="H1511" s="149" t="s">
        <v>575</v>
      </c>
    </row>
    <row r="1513" spans="4:8" ht="12.75">
      <c r="D1513" s="128">
        <v>4107884.681907654</v>
      </c>
      <c r="F1513" s="128">
        <v>31800</v>
      </c>
      <c r="G1513" s="128">
        <v>27900</v>
      </c>
      <c r="H1513" s="149" t="s">
        <v>576</v>
      </c>
    </row>
    <row r="1515" spans="1:10" ht="12.75">
      <c r="A1515" s="144" t="s">
        <v>1043</v>
      </c>
      <c r="C1515" s="150" t="s">
        <v>1044</v>
      </c>
      <c r="D1515" s="128">
        <v>4053247.92217509</v>
      </c>
      <c r="F1515" s="128">
        <v>31500</v>
      </c>
      <c r="G1515" s="128">
        <v>27733.333333333336</v>
      </c>
      <c r="H1515" s="128">
        <v>4023649.820678193</v>
      </c>
      <c r="I1515" s="128">
        <v>-0.0001</v>
      </c>
      <c r="J1515" s="128">
        <v>-0.0001</v>
      </c>
    </row>
    <row r="1516" spans="1:8" ht="12.75">
      <c r="A1516" s="127">
        <v>38394.93939814815</v>
      </c>
      <c r="C1516" s="150" t="s">
        <v>1045</v>
      </c>
      <c r="D1516" s="128">
        <v>221891.60442131048</v>
      </c>
      <c r="F1516" s="128">
        <v>793.7253933193772</v>
      </c>
      <c r="G1516" s="128">
        <v>288.6751345948129</v>
      </c>
      <c r="H1516" s="128">
        <v>221891.60442131048</v>
      </c>
    </row>
    <row r="1518" spans="3:8" ht="12.75">
      <c r="C1518" s="150" t="s">
        <v>1046</v>
      </c>
      <c r="D1518" s="128">
        <v>5.474414807131684</v>
      </c>
      <c r="F1518" s="128">
        <v>2.519763153394848</v>
      </c>
      <c r="G1518" s="128">
        <v>1.0408959180101425</v>
      </c>
      <c r="H1518" s="128">
        <v>5.514684783973329</v>
      </c>
    </row>
    <row r="1519" spans="1:10" ht="12.75">
      <c r="A1519" s="144" t="s">
        <v>1035</v>
      </c>
      <c r="C1519" s="145" t="s">
        <v>1036</v>
      </c>
      <c r="D1519" s="145" t="s">
        <v>1037</v>
      </c>
      <c r="F1519" s="145" t="s">
        <v>1038</v>
      </c>
      <c r="G1519" s="145" t="s">
        <v>1039</v>
      </c>
      <c r="H1519" s="145" t="s">
        <v>1040</v>
      </c>
      <c r="I1519" s="146" t="s">
        <v>1041</v>
      </c>
      <c r="J1519" s="145" t="s">
        <v>1042</v>
      </c>
    </row>
    <row r="1520" spans="1:8" ht="12.75">
      <c r="A1520" s="147" t="s">
        <v>1203</v>
      </c>
      <c r="C1520" s="148">
        <v>257.6099999998696</v>
      </c>
      <c r="D1520" s="128">
        <v>350714.40079402924</v>
      </c>
      <c r="F1520" s="128">
        <v>14012.5</v>
      </c>
      <c r="G1520" s="128">
        <v>11777.5</v>
      </c>
      <c r="H1520" s="149" t="s">
        <v>577</v>
      </c>
    </row>
    <row r="1522" spans="4:8" ht="12.75">
      <c r="D1522" s="128">
        <v>336361.7965040207</v>
      </c>
      <c r="F1522" s="128">
        <v>12875</v>
      </c>
      <c r="G1522" s="128">
        <v>11932.5</v>
      </c>
      <c r="H1522" s="149" t="s">
        <v>578</v>
      </c>
    </row>
    <row r="1524" spans="4:8" ht="12.75">
      <c r="D1524" s="128">
        <v>339320.68998384476</v>
      </c>
      <c r="F1524" s="128">
        <v>12800</v>
      </c>
      <c r="G1524" s="128">
        <v>11865</v>
      </c>
      <c r="H1524" s="149" t="s">
        <v>579</v>
      </c>
    </row>
    <row r="1526" spans="1:10" ht="12.75">
      <c r="A1526" s="144" t="s">
        <v>1043</v>
      </c>
      <c r="C1526" s="150" t="s">
        <v>1044</v>
      </c>
      <c r="D1526" s="128">
        <v>342132.29576063156</v>
      </c>
      <c r="F1526" s="128">
        <v>13229.166666666668</v>
      </c>
      <c r="G1526" s="128">
        <v>11858.333333333332</v>
      </c>
      <c r="H1526" s="128">
        <v>329588.54576063156</v>
      </c>
      <c r="I1526" s="128">
        <v>-0.0001</v>
      </c>
      <c r="J1526" s="128">
        <v>-0.0001</v>
      </c>
    </row>
    <row r="1527" spans="1:8" ht="12.75">
      <c r="A1527" s="127">
        <v>38394.940046296295</v>
      </c>
      <c r="C1527" s="150" t="s">
        <v>1045</v>
      </c>
      <c r="D1527" s="128">
        <v>7578.136826387678</v>
      </c>
      <c r="F1527" s="128">
        <v>679.4222423010107</v>
      </c>
      <c r="G1527" s="128">
        <v>77.71475621356176</v>
      </c>
      <c r="H1527" s="128">
        <v>7578.136826387678</v>
      </c>
    </row>
    <row r="1529" spans="3:8" ht="12.75">
      <c r="C1529" s="150" t="s">
        <v>1046</v>
      </c>
      <c r="D1529" s="128">
        <v>2.2149726641677887</v>
      </c>
      <c r="F1529" s="128">
        <v>5.135790178023387</v>
      </c>
      <c r="G1529" s="128">
        <v>0.6553598556308792</v>
      </c>
      <c r="H1529" s="128">
        <v>2.2992719024560433</v>
      </c>
    </row>
    <row r="1530" spans="1:10" ht="12.75">
      <c r="A1530" s="144" t="s">
        <v>1035</v>
      </c>
      <c r="C1530" s="145" t="s">
        <v>1036</v>
      </c>
      <c r="D1530" s="145" t="s">
        <v>1037</v>
      </c>
      <c r="F1530" s="145" t="s">
        <v>1038</v>
      </c>
      <c r="G1530" s="145" t="s">
        <v>1039</v>
      </c>
      <c r="H1530" s="145" t="s">
        <v>1040</v>
      </c>
      <c r="I1530" s="146" t="s">
        <v>1041</v>
      </c>
      <c r="J1530" s="145" t="s">
        <v>1042</v>
      </c>
    </row>
    <row r="1531" spans="1:8" ht="12.75">
      <c r="A1531" s="147" t="s">
        <v>1202</v>
      </c>
      <c r="C1531" s="148">
        <v>259.9399999999441</v>
      </c>
      <c r="D1531" s="128">
        <v>3496187.6512565613</v>
      </c>
      <c r="F1531" s="128">
        <v>25725</v>
      </c>
      <c r="G1531" s="128">
        <v>26700</v>
      </c>
      <c r="H1531" s="149" t="s">
        <v>580</v>
      </c>
    </row>
    <row r="1533" spans="4:8" ht="12.75">
      <c r="D1533" s="128">
        <v>3561511.869178772</v>
      </c>
      <c r="F1533" s="128">
        <v>26000</v>
      </c>
      <c r="G1533" s="128">
        <v>26225</v>
      </c>
      <c r="H1533" s="149" t="s">
        <v>581</v>
      </c>
    </row>
    <row r="1535" spans="4:8" ht="12.75">
      <c r="D1535" s="128">
        <v>3713957.600009918</v>
      </c>
      <c r="F1535" s="128">
        <v>26200</v>
      </c>
      <c r="G1535" s="128">
        <v>26325</v>
      </c>
      <c r="H1535" s="149" t="s">
        <v>582</v>
      </c>
    </row>
    <row r="1537" spans="1:10" ht="12.75">
      <c r="A1537" s="144" t="s">
        <v>1043</v>
      </c>
      <c r="C1537" s="150" t="s">
        <v>1044</v>
      </c>
      <c r="D1537" s="128">
        <v>3590552.3734817505</v>
      </c>
      <c r="F1537" s="128">
        <v>25975</v>
      </c>
      <c r="G1537" s="128">
        <v>26416.666666666664</v>
      </c>
      <c r="H1537" s="128">
        <v>3564332.3734817505</v>
      </c>
      <c r="I1537" s="128">
        <v>-0.0001</v>
      </c>
      <c r="J1537" s="128">
        <v>-0.0001</v>
      </c>
    </row>
    <row r="1538" spans="1:8" ht="12.75">
      <c r="A1538" s="127">
        <v>38394.940717592595</v>
      </c>
      <c r="C1538" s="150" t="s">
        <v>1045</v>
      </c>
      <c r="D1538" s="128">
        <v>111751.73740322787</v>
      </c>
      <c r="F1538" s="128">
        <v>238.4848003542364</v>
      </c>
      <c r="G1538" s="128">
        <v>250.41632002194532</v>
      </c>
      <c r="H1538" s="128">
        <v>111751.73740322787</v>
      </c>
    </row>
    <row r="1540" spans="3:8" ht="12.75">
      <c r="C1540" s="150" t="s">
        <v>1046</v>
      </c>
      <c r="D1540" s="128">
        <v>3.1123828809343475</v>
      </c>
      <c r="F1540" s="128">
        <v>0.918132051411882</v>
      </c>
      <c r="G1540" s="128">
        <v>0.9479482145941148</v>
      </c>
      <c r="H1540" s="128">
        <v>3.1352782426983747</v>
      </c>
    </row>
    <row r="1541" spans="1:10" ht="12.75">
      <c r="A1541" s="144" t="s">
        <v>1035</v>
      </c>
      <c r="C1541" s="145" t="s">
        <v>1036</v>
      </c>
      <c r="D1541" s="145" t="s">
        <v>1037</v>
      </c>
      <c r="F1541" s="145" t="s">
        <v>1038</v>
      </c>
      <c r="G1541" s="145" t="s">
        <v>1039</v>
      </c>
      <c r="H1541" s="145" t="s">
        <v>1040</v>
      </c>
      <c r="I1541" s="146" t="s">
        <v>1041</v>
      </c>
      <c r="J1541" s="145" t="s">
        <v>1042</v>
      </c>
    </row>
    <row r="1542" spans="1:8" ht="12.75">
      <c r="A1542" s="147" t="s">
        <v>1204</v>
      </c>
      <c r="C1542" s="148">
        <v>285.2129999999888</v>
      </c>
      <c r="D1542" s="128">
        <v>5873644.618331909</v>
      </c>
      <c r="F1542" s="128">
        <v>254750</v>
      </c>
      <c r="G1542" s="128">
        <v>24600</v>
      </c>
      <c r="H1542" s="149" t="s">
        <v>583</v>
      </c>
    </row>
    <row r="1544" spans="4:8" ht="12.75">
      <c r="D1544" s="128">
        <v>5805138.447357178</v>
      </c>
      <c r="F1544" s="128">
        <v>358550</v>
      </c>
      <c r="G1544" s="128">
        <v>25175</v>
      </c>
      <c r="H1544" s="149" t="s">
        <v>584</v>
      </c>
    </row>
    <row r="1546" spans="4:8" ht="12.75">
      <c r="D1546" s="128">
        <v>5968770.773117065</v>
      </c>
      <c r="F1546" s="128">
        <v>377200</v>
      </c>
      <c r="G1546" s="128">
        <v>24125</v>
      </c>
      <c r="H1546" s="149" t="s">
        <v>585</v>
      </c>
    </row>
    <row r="1548" spans="1:10" ht="12.75">
      <c r="A1548" s="144" t="s">
        <v>1043</v>
      </c>
      <c r="C1548" s="150" t="s">
        <v>1044</v>
      </c>
      <c r="D1548" s="128">
        <v>5882517.946268717</v>
      </c>
      <c r="F1548" s="128">
        <v>330166.6666666667</v>
      </c>
      <c r="G1548" s="128">
        <v>24633.333333333336</v>
      </c>
      <c r="H1548" s="128">
        <v>5664362.639326663</v>
      </c>
      <c r="I1548" s="128">
        <v>-0.0001</v>
      </c>
      <c r="J1548" s="128">
        <v>-0.0001</v>
      </c>
    </row>
    <row r="1549" spans="1:8" ht="12.75">
      <c r="A1549" s="127">
        <v>38394.941412037035</v>
      </c>
      <c r="C1549" s="150" t="s">
        <v>1045</v>
      </c>
      <c r="D1549" s="128">
        <v>82176.25246935191</v>
      </c>
      <c r="F1549" s="128">
        <v>65975.07736511821</v>
      </c>
      <c r="G1549" s="128">
        <v>525.7930518115785</v>
      </c>
      <c r="H1549" s="128">
        <v>82176.25246935191</v>
      </c>
    </row>
    <row r="1551" spans="3:8" ht="12.75">
      <c r="C1551" s="150" t="s">
        <v>1046</v>
      </c>
      <c r="D1551" s="128">
        <v>1.3969571061228356</v>
      </c>
      <c r="F1551" s="128">
        <v>19.982355587617835</v>
      </c>
      <c r="G1551" s="128">
        <v>2.1344778828616184</v>
      </c>
      <c r="H1551" s="128">
        <v>1.4507590297770978</v>
      </c>
    </row>
    <row r="1552" spans="1:10" ht="12.75">
      <c r="A1552" s="144" t="s">
        <v>1035</v>
      </c>
      <c r="C1552" s="145" t="s">
        <v>1036</v>
      </c>
      <c r="D1552" s="145" t="s">
        <v>1037</v>
      </c>
      <c r="F1552" s="145" t="s">
        <v>1038</v>
      </c>
      <c r="G1552" s="145" t="s">
        <v>1039</v>
      </c>
      <c r="H1552" s="145" t="s">
        <v>1040</v>
      </c>
      <c r="I1552" s="146" t="s">
        <v>1041</v>
      </c>
      <c r="J1552" s="145" t="s">
        <v>1042</v>
      </c>
    </row>
    <row r="1553" spans="1:8" ht="12.75">
      <c r="A1553" s="147" t="s">
        <v>1200</v>
      </c>
      <c r="C1553" s="148">
        <v>288.1579999998212</v>
      </c>
      <c r="D1553" s="128">
        <v>427740.85529470444</v>
      </c>
      <c r="F1553" s="128">
        <v>4750</v>
      </c>
      <c r="G1553" s="128">
        <v>4580</v>
      </c>
      <c r="H1553" s="149" t="s">
        <v>586</v>
      </c>
    </row>
    <row r="1555" spans="4:8" ht="12.75">
      <c r="D1555" s="128">
        <v>428885.6741886139</v>
      </c>
      <c r="F1555" s="128">
        <v>4750</v>
      </c>
      <c r="G1555" s="128">
        <v>4580</v>
      </c>
      <c r="H1555" s="149" t="s">
        <v>587</v>
      </c>
    </row>
    <row r="1557" spans="4:8" ht="12.75">
      <c r="D1557" s="128">
        <v>425462.58739089966</v>
      </c>
      <c r="F1557" s="128">
        <v>4750</v>
      </c>
      <c r="G1557" s="128">
        <v>4580</v>
      </c>
      <c r="H1557" s="149" t="s">
        <v>588</v>
      </c>
    </row>
    <row r="1559" spans="1:10" ht="12.75">
      <c r="A1559" s="144" t="s">
        <v>1043</v>
      </c>
      <c r="C1559" s="150" t="s">
        <v>1044</v>
      </c>
      <c r="D1559" s="128">
        <v>427363.03895807266</v>
      </c>
      <c r="F1559" s="128">
        <v>4750</v>
      </c>
      <c r="G1559" s="128">
        <v>4580</v>
      </c>
      <c r="H1559" s="128">
        <v>422699.35532975406</v>
      </c>
      <c r="I1559" s="128">
        <v>-0.0001</v>
      </c>
      <c r="J1559" s="128">
        <v>-0.0001</v>
      </c>
    </row>
    <row r="1560" spans="1:8" ht="12.75">
      <c r="A1560" s="127">
        <v>38394.941828703704</v>
      </c>
      <c r="C1560" s="150" t="s">
        <v>1045</v>
      </c>
      <c r="D1560" s="128">
        <v>1742.538290633212</v>
      </c>
      <c r="H1560" s="128">
        <v>1742.538290633212</v>
      </c>
    </row>
    <row r="1562" spans="3:8" ht="12.75">
      <c r="C1562" s="150" t="s">
        <v>1046</v>
      </c>
      <c r="D1562" s="128">
        <v>0.40774192707015255</v>
      </c>
      <c r="F1562" s="128">
        <v>0</v>
      </c>
      <c r="G1562" s="128">
        <v>0</v>
      </c>
      <c r="H1562" s="128">
        <v>0.41224058391899654</v>
      </c>
    </row>
    <row r="1563" spans="1:10" ht="12.75">
      <c r="A1563" s="144" t="s">
        <v>1035</v>
      </c>
      <c r="C1563" s="145" t="s">
        <v>1036</v>
      </c>
      <c r="D1563" s="145" t="s">
        <v>1037</v>
      </c>
      <c r="F1563" s="145" t="s">
        <v>1038</v>
      </c>
      <c r="G1563" s="145" t="s">
        <v>1039</v>
      </c>
      <c r="H1563" s="145" t="s">
        <v>1040</v>
      </c>
      <c r="I1563" s="146" t="s">
        <v>1041</v>
      </c>
      <c r="J1563" s="145" t="s">
        <v>1042</v>
      </c>
    </row>
    <row r="1564" spans="1:8" ht="12.75">
      <c r="A1564" s="147" t="s">
        <v>1201</v>
      </c>
      <c r="C1564" s="148">
        <v>334.94100000010803</v>
      </c>
      <c r="D1564" s="128">
        <v>33905.231873869896</v>
      </c>
      <c r="F1564" s="128">
        <v>30600</v>
      </c>
      <c r="G1564" s="128">
        <v>30900</v>
      </c>
      <c r="H1564" s="149" t="s">
        <v>589</v>
      </c>
    </row>
    <row r="1566" spans="4:8" ht="12.75">
      <c r="D1566" s="128">
        <v>33673.72344261408</v>
      </c>
      <c r="F1566" s="128">
        <v>30500</v>
      </c>
      <c r="G1566" s="128">
        <v>30700</v>
      </c>
      <c r="H1566" s="149" t="s">
        <v>590</v>
      </c>
    </row>
    <row r="1568" spans="4:8" ht="12.75">
      <c r="D1568" s="128">
        <v>33944.67338979244</v>
      </c>
      <c r="F1568" s="128">
        <v>30300</v>
      </c>
      <c r="G1568" s="128">
        <v>30400</v>
      </c>
      <c r="H1568" s="149" t="s">
        <v>591</v>
      </c>
    </row>
    <row r="1570" spans="1:10" ht="12.75">
      <c r="A1570" s="144" t="s">
        <v>1043</v>
      </c>
      <c r="C1570" s="150" t="s">
        <v>1044</v>
      </c>
      <c r="D1570" s="128">
        <v>33841.20956875881</v>
      </c>
      <c r="F1570" s="128">
        <v>30466.666666666664</v>
      </c>
      <c r="G1570" s="128">
        <v>30666.666666666664</v>
      </c>
      <c r="H1570" s="128">
        <v>3236.7050642543013</v>
      </c>
      <c r="I1570" s="128">
        <v>-0.0001</v>
      </c>
      <c r="J1570" s="128">
        <v>-0.0001</v>
      </c>
    </row>
    <row r="1571" spans="1:8" ht="12.75">
      <c r="A1571" s="127">
        <v>38394.94231481481</v>
      </c>
      <c r="C1571" s="150" t="s">
        <v>1045</v>
      </c>
      <c r="D1571" s="128">
        <v>146.38172745548943</v>
      </c>
      <c r="F1571" s="128">
        <v>152.7525231651947</v>
      </c>
      <c r="G1571" s="128">
        <v>251.66114784235833</v>
      </c>
      <c r="H1571" s="128">
        <v>146.38172745548943</v>
      </c>
    </row>
    <row r="1573" spans="3:8" ht="12.75">
      <c r="C1573" s="150" t="s">
        <v>1046</v>
      </c>
      <c r="D1573" s="128">
        <v>0.43255465546546146</v>
      </c>
      <c r="F1573" s="128">
        <v>0.5013758966034838</v>
      </c>
      <c r="G1573" s="128">
        <v>0.8206341777468208</v>
      </c>
      <c r="H1573" s="128">
        <v>4.522553786939314</v>
      </c>
    </row>
    <row r="1574" spans="1:10" ht="12.75">
      <c r="A1574" s="144" t="s">
        <v>1035</v>
      </c>
      <c r="C1574" s="145" t="s">
        <v>1036</v>
      </c>
      <c r="D1574" s="145" t="s">
        <v>1037</v>
      </c>
      <c r="F1574" s="145" t="s">
        <v>1038</v>
      </c>
      <c r="G1574" s="145" t="s">
        <v>1039</v>
      </c>
      <c r="H1574" s="145" t="s">
        <v>1040</v>
      </c>
      <c r="I1574" s="146" t="s">
        <v>1041</v>
      </c>
      <c r="J1574" s="145" t="s">
        <v>1042</v>
      </c>
    </row>
    <row r="1575" spans="1:8" ht="12.75">
      <c r="A1575" s="147" t="s">
        <v>1205</v>
      </c>
      <c r="C1575" s="148">
        <v>393.36599999992177</v>
      </c>
      <c r="D1575" s="128">
        <v>73335.75758230686</v>
      </c>
      <c r="F1575" s="128">
        <v>7900</v>
      </c>
      <c r="G1575" s="128">
        <v>7900</v>
      </c>
      <c r="H1575" s="149" t="s">
        <v>592</v>
      </c>
    </row>
    <row r="1577" spans="4:8" ht="12.75">
      <c r="D1577" s="128">
        <v>73426.44390273094</v>
      </c>
      <c r="F1577" s="128">
        <v>7900</v>
      </c>
      <c r="G1577" s="128">
        <v>7900</v>
      </c>
      <c r="H1577" s="149" t="s">
        <v>593</v>
      </c>
    </row>
    <row r="1579" spans="4:8" ht="12.75">
      <c r="D1579" s="128">
        <v>75262.84176278114</v>
      </c>
      <c r="F1579" s="128">
        <v>7900</v>
      </c>
      <c r="G1579" s="128">
        <v>8000</v>
      </c>
      <c r="H1579" s="149" t="s">
        <v>594</v>
      </c>
    </row>
    <row r="1581" spans="1:10" ht="12.75">
      <c r="A1581" s="144" t="s">
        <v>1043</v>
      </c>
      <c r="C1581" s="150" t="s">
        <v>1044</v>
      </c>
      <c r="D1581" s="128">
        <v>74008.34774927299</v>
      </c>
      <c r="F1581" s="128">
        <v>7900</v>
      </c>
      <c r="G1581" s="128">
        <v>7933.333333333334</v>
      </c>
      <c r="H1581" s="128">
        <v>66091.68108260632</v>
      </c>
      <c r="I1581" s="128">
        <v>-0.0001</v>
      </c>
      <c r="J1581" s="128">
        <v>-0.0001</v>
      </c>
    </row>
    <row r="1582" spans="1:8" ht="12.75">
      <c r="A1582" s="127">
        <v>38394.94278935185</v>
      </c>
      <c r="C1582" s="150" t="s">
        <v>1045</v>
      </c>
      <c r="D1582" s="128">
        <v>1087.3694977432447</v>
      </c>
      <c r="G1582" s="128">
        <v>57.73502691896257</v>
      </c>
      <c r="H1582" s="128">
        <v>1087.3694977432447</v>
      </c>
    </row>
    <row r="1584" spans="3:8" ht="12.75">
      <c r="C1584" s="150" t="s">
        <v>1046</v>
      </c>
      <c r="D1584" s="128">
        <v>1.469252497606159</v>
      </c>
      <c r="F1584" s="128">
        <v>0</v>
      </c>
      <c r="G1584" s="128">
        <v>0.7277524401549903</v>
      </c>
      <c r="H1584" s="128">
        <v>1.6452441213958064</v>
      </c>
    </row>
    <row r="1585" spans="1:10" ht="12.75">
      <c r="A1585" s="144" t="s">
        <v>1035</v>
      </c>
      <c r="C1585" s="145" t="s">
        <v>1036</v>
      </c>
      <c r="D1585" s="145" t="s">
        <v>1037</v>
      </c>
      <c r="F1585" s="145" t="s">
        <v>1038</v>
      </c>
      <c r="G1585" s="145" t="s">
        <v>1039</v>
      </c>
      <c r="H1585" s="145" t="s">
        <v>1040</v>
      </c>
      <c r="I1585" s="146" t="s">
        <v>1041</v>
      </c>
      <c r="J1585" s="145" t="s">
        <v>1042</v>
      </c>
    </row>
    <row r="1586" spans="1:8" ht="12.75">
      <c r="A1586" s="147" t="s">
        <v>1199</v>
      </c>
      <c r="C1586" s="148">
        <v>396.15199999976903</v>
      </c>
      <c r="D1586" s="128">
        <v>148988.14214634895</v>
      </c>
      <c r="F1586" s="128">
        <v>80000</v>
      </c>
      <c r="G1586" s="128">
        <v>83000</v>
      </c>
      <c r="H1586" s="149" t="s">
        <v>595</v>
      </c>
    </row>
    <row r="1588" spans="4:8" ht="12.75">
      <c r="D1588" s="128">
        <v>152071.93199920654</v>
      </c>
      <c r="F1588" s="128">
        <v>81200</v>
      </c>
      <c r="G1588" s="128">
        <v>81300</v>
      </c>
      <c r="H1588" s="149" t="s">
        <v>596</v>
      </c>
    </row>
    <row r="1590" spans="4:8" ht="12.75">
      <c r="D1590" s="128">
        <v>149108.05979156494</v>
      </c>
      <c r="F1590" s="128">
        <v>81800</v>
      </c>
      <c r="G1590" s="128">
        <v>81300</v>
      </c>
      <c r="H1590" s="149" t="s">
        <v>597</v>
      </c>
    </row>
    <row r="1592" spans="1:10" ht="12.75">
      <c r="A1592" s="144" t="s">
        <v>1043</v>
      </c>
      <c r="C1592" s="150" t="s">
        <v>1044</v>
      </c>
      <c r="D1592" s="128">
        <v>150056.0446457068</v>
      </c>
      <c r="F1592" s="128">
        <v>81000</v>
      </c>
      <c r="G1592" s="128">
        <v>81866.66666666667</v>
      </c>
      <c r="H1592" s="128">
        <v>68627.34864887764</v>
      </c>
      <c r="I1592" s="128">
        <v>-0.0001</v>
      </c>
      <c r="J1592" s="128">
        <v>-0.0001</v>
      </c>
    </row>
    <row r="1593" spans="1:8" ht="12.75">
      <c r="A1593" s="127">
        <v>38394.94325231481</v>
      </c>
      <c r="C1593" s="150" t="s">
        <v>1045</v>
      </c>
      <c r="D1593" s="128">
        <v>1746.8389813911158</v>
      </c>
      <c r="F1593" s="128">
        <v>916.5151389911681</v>
      </c>
      <c r="G1593" s="128">
        <v>981.4954576223638</v>
      </c>
      <c r="H1593" s="128">
        <v>1746.8389813911158</v>
      </c>
    </row>
    <row r="1595" spans="3:8" ht="12.75">
      <c r="C1595" s="150" t="s">
        <v>1046</v>
      </c>
      <c r="D1595" s="128">
        <v>1.1641243680089859</v>
      </c>
      <c r="F1595" s="128">
        <v>1.1315001715940347</v>
      </c>
      <c r="G1595" s="128">
        <v>1.1988951029589137</v>
      </c>
      <c r="H1595" s="128">
        <v>2.5453977397969676</v>
      </c>
    </row>
    <row r="1596" spans="1:10" ht="12.75">
      <c r="A1596" s="144" t="s">
        <v>1035</v>
      </c>
      <c r="C1596" s="145" t="s">
        <v>1036</v>
      </c>
      <c r="D1596" s="145" t="s">
        <v>1037</v>
      </c>
      <c r="F1596" s="145" t="s">
        <v>1038</v>
      </c>
      <c r="G1596" s="145" t="s">
        <v>1039</v>
      </c>
      <c r="H1596" s="145" t="s">
        <v>1040</v>
      </c>
      <c r="I1596" s="146" t="s">
        <v>1041</v>
      </c>
      <c r="J1596" s="145" t="s">
        <v>1042</v>
      </c>
    </row>
    <row r="1597" spans="1:8" ht="12.75">
      <c r="A1597" s="147" t="s">
        <v>1206</v>
      </c>
      <c r="C1597" s="148">
        <v>589.5920000001788</v>
      </c>
      <c r="D1597" s="128">
        <v>13465.09595362842</v>
      </c>
      <c r="F1597" s="128">
        <v>2100</v>
      </c>
      <c r="G1597" s="128">
        <v>2180</v>
      </c>
      <c r="H1597" s="149" t="s">
        <v>598</v>
      </c>
    </row>
    <row r="1599" spans="4:8" ht="12.75">
      <c r="D1599" s="128">
        <v>13307.131894871593</v>
      </c>
      <c r="F1599" s="128">
        <v>2070</v>
      </c>
      <c r="G1599" s="128">
        <v>2150</v>
      </c>
      <c r="H1599" s="149" t="s">
        <v>599</v>
      </c>
    </row>
    <row r="1601" spans="4:8" ht="12.75">
      <c r="D1601" s="128">
        <v>13307.070108562708</v>
      </c>
      <c r="F1601" s="128">
        <v>2080</v>
      </c>
      <c r="G1601" s="128">
        <v>2120</v>
      </c>
      <c r="H1601" s="149" t="s">
        <v>600</v>
      </c>
    </row>
    <row r="1603" spans="1:10" ht="12.75">
      <c r="A1603" s="144" t="s">
        <v>1043</v>
      </c>
      <c r="C1603" s="150" t="s">
        <v>1044</v>
      </c>
      <c r="D1603" s="128">
        <v>13359.765985687573</v>
      </c>
      <c r="F1603" s="128">
        <v>2083.3333333333335</v>
      </c>
      <c r="G1603" s="128">
        <v>2150</v>
      </c>
      <c r="H1603" s="128">
        <v>11236.43265235424</v>
      </c>
      <c r="I1603" s="128">
        <v>-0.0001</v>
      </c>
      <c r="J1603" s="128">
        <v>-0.0001</v>
      </c>
    </row>
    <row r="1604" spans="1:8" ht="12.75">
      <c r="A1604" s="127">
        <v>38394.94375</v>
      </c>
      <c r="C1604" s="150" t="s">
        <v>1045</v>
      </c>
      <c r="D1604" s="128">
        <v>91.21843324782901</v>
      </c>
      <c r="F1604" s="128">
        <v>15.275252316519468</v>
      </c>
      <c r="G1604" s="128">
        <v>30</v>
      </c>
      <c r="H1604" s="128">
        <v>91.21843324782901</v>
      </c>
    </row>
    <row r="1606" spans="3:8" ht="12.75">
      <c r="C1606" s="150" t="s">
        <v>1046</v>
      </c>
      <c r="D1606" s="128">
        <v>0.6827846636352171</v>
      </c>
      <c r="F1606" s="128">
        <v>0.7332121111929345</v>
      </c>
      <c r="G1606" s="128">
        <v>1.3953488372093021</v>
      </c>
      <c r="H1606" s="128">
        <v>0.8118095490806602</v>
      </c>
    </row>
    <row r="1607" spans="1:10" ht="12.75">
      <c r="A1607" s="144" t="s">
        <v>1035</v>
      </c>
      <c r="C1607" s="145" t="s">
        <v>1036</v>
      </c>
      <c r="D1607" s="145" t="s">
        <v>1037</v>
      </c>
      <c r="F1607" s="145" t="s">
        <v>1038</v>
      </c>
      <c r="G1607" s="145" t="s">
        <v>1039</v>
      </c>
      <c r="H1607" s="145" t="s">
        <v>1040</v>
      </c>
      <c r="I1607" s="146" t="s">
        <v>1041</v>
      </c>
      <c r="J1607" s="145" t="s">
        <v>1042</v>
      </c>
    </row>
    <row r="1608" spans="1:8" ht="12.75">
      <c r="A1608" s="147" t="s">
        <v>1207</v>
      </c>
      <c r="C1608" s="148">
        <v>766.4900000002235</v>
      </c>
      <c r="D1608" s="128">
        <v>1851.3041984569281</v>
      </c>
      <c r="F1608" s="128">
        <v>1642.0000000018626</v>
      </c>
      <c r="G1608" s="128">
        <v>1838</v>
      </c>
      <c r="H1608" s="149" t="s">
        <v>601</v>
      </c>
    </row>
    <row r="1610" spans="4:8" ht="12.75">
      <c r="D1610" s="128">
        <v>1876.4653467070311</v>
      </c>
      <c r="F1610" s="128">
        <v>1806</v>
      </c>
      <c r="G1610" s="128">
        <v>1731</v>
      </c>
      <c r="H1610" s="149" t="s">
        <v>602</v>
      </c>
    </row>
    <row r="1612" spans="4:8" ht="12.75">
      <c r="D1612" s="128">
        <v>1807.0000000018626</v>
      </c>
      <c r="F1612" s="128">
        <v>1563</v>
      </c>
      <c r="G1612" s="128">
        <v>1793</v>
      </c>
      <c r="H1612" s="149" t="s">
        <v>603</v>
      </c>
    </row>
    <row r="1614" spans="1:10" ht="12.75">
      <c r="A1614" s="144" t="s">
        <v>1043</v>
      </c>
      <c r="C1614" s="150" t="s">
        <v>1044</v>
      </c>
      <c r="D1614" s="128">
        <v>1844.9231817219406</v>
      </c>
      <c r="F1614" s="128">
        <v>1670.3333333339542</v>
      </c>
      <c r="G1614" s="128">
        <v>1787.3333333333335</v>
      </c>
      <c r="H1614" s="128">
        <v>113.80692155904069</v>
      </c>
      <c r="I1614" s="128">
        <v>-0.0001</v>
      </c>
      <c r="J1614" s="128">
        <v>-0.0001</v>
      </c>
    </row>
    <row r="1615" spans="1:8" ht="12.75">
      <c r="A1615" s="127">
        <v>38394.944247685184</v>
      </c>
      <c r="C1615" s="150" t="s">
        <v>1045</v>
      </c>
      <c r="D1615" s="128">
        <v>35.16954121318531</v>
      </c>
      <c r="F1615" s="128">
        <v>123.95294806208072</v>
      </c>
      <c r="G1615" s="128">
        <v>53.72460640463859</v>
      </c>
      <c r="H1615" s="128">
        <v>35.16954121318531</v>
      </c>
    </row>
    <row r="1617" spans="3:8" ht="12.75">
      <c r="C1617" s="150" t="s">
        <v>1046</v>
      </c>
      <c r="D1617" s="128">
        <v>1.9062875658790395</v>
      </c>
      <c r="F1617" s="128">
        <v>7.4208510114967865</v>
      </c>
      <c r="G1617" s="128">
        <v>3.0058526522550495</v>
      </c>
      <c r="H1617" s="128">
        <v>30.902813933808126</v>
      </c>
    </row>
    <row r="1618" spans="1:16" ht="12.75">
      <c r="A1618" s="138" t="s">
        <v>1153</v>
      </c>
      <c r="B1618" s="133" t="s">
        <v>604</v>
      </c>
      <c r="D1618" s="138" t="s">
        <v>1154</v>
      </c>
      <c r="E1618" s="133" t="s">
        <v>1155</v>
      </c>
      <c r="F1618" s="134" t="s">
        <v>1064</v>
      </c>
      <c r="G1618" s="139" t="s">
        <v>1157</v>
      </c>
      <c r="H1618" s="140">
        <v>1</v>
      </c>
      <c r="I1618" s="141" t="s">
        <v>1158</v>
      </c>
      <c r="J1618" s="140">
        <v>14</v>
      </c>
      <c r="K1618" s="139" t="s">
        <v>1159</v>
      </c>
      <c r="L1618" s="142">
        <v>1</v>
      </c>
      <c r="M1618" s="139" t="s">
        <v>1160</v>
      </c>
      <c r="N1618" s="143">
        <v>1</v>
      </c>
      <c r="O1618" s="139" t="s">
        <v>1161</v>
      </c>
      <c r="P1618" s="143">
        <v>1</v>
      </c>
    </row>
    <row r="1620" spans="1:10" ht="12.75">
      <c r="A1620" s="144" t="s">
        <v>1035</v>
      </c>
      <c r="C1620" s="145" t="s">
        <v>1036</v>
      </c>
      <c r="D1620" s="145" t="s">
        <v>1037</v>
      </c>
      <c r="F1620" s="145" t="s">
        <v>1038</v>
      </c>
      <c r="G1620" s="145" t="s">
        <v>1039</v>
      </c>
      <c r="H1620" s="145" t="s">
        <v>1040</v>
      </c>
      <c r="I1620" s="146" t="s">
        <v>1041</v>
      </c>
      <c r="J1620" s="145" t="s">
        <v>1042</v>
      </c>
    </row>
    <row r="1621" spans="1:8" ht="12.75">
      <c r="A1621" s="147" t="s">
        <v>1184</v>
      </c>
      <c r="C1621" s="148">
        <v>178.2290000000503</v>
      </c>
      <c r="D1621" s="128">
        <v>376.51193549484015</v>
      </c>
      <c r="F1621" s="128">
        <v>335</v>
      </c>
      <c r="G1621" s="128">
        <v>277</v>
      </c>
      <c r="H1621" s="149" t="s">
        <v>605</v>
      </c>
    </row>
    <row r="1623" spans="4:8" ht="12.75">
      <c r="D1623" s="128">
        <v>392.7500223168172</v>
      </c>
      <c r="F1623" s="128">
        <v>368</v>
      </c>
      <c r="G1623" s="128">
        <v>317</v>
      </c>
      <c r="H1623" s="149" t="s">
        <v>606</v>
      </c>
    </row>
    <row r="1625" spans="4:8" ht="12.75">
      <c r="D1625" s="128">
        <v>393.9159755446017</v>
      </c>
      <c r="F1625" s="128">
        <v>314</v>
      </c>
      <c r="G1625" s="128">
        <v>328</v>
      </c>
      <c r="H1625" s="149" t="s">
        <v>607</v>
      </c>
    </row>
    <row r="1627" spans="1:8" ht="12.75">
      <c r="A1627" s="144" t="s">
        <v>1043</v>
      </c>
      <c r="C1627" s="150" t="s">
        <v>1044</v>
      </c>
      <c r="D1627" s="128">
        <v>387.7259777854197</v>
      </c>
      <c r="F1627" s="128">
        <v>339</v>
      </c>
      <c r="G1627" s="128">
        <v>307.3333333333333</v>
      </c>
      <c r="H1627" s="128">
        <v>68.7756363825643</v>
      </c>
    </row>
    <row r="1628" spans="1:8" ht="12.75">
      <c r="A1628" s="127">
        <v>38394.94652777778</v>
      </c>
      <c r="C1628" s="150" t="s">
        <v>1045</v>
      </c>
      <c r="D1628" s="128">
        <v>9.729127407095168</v>
      </c>
      <c r="F1628" s="128">
        <v>27.221315177632395</v>
      </c>
      <c r="G1628" s="128">
        <v>26.839026311200882</v>
      </c>
      <c r="H1628" s="128">
        <v>9.729127407095168</v>
      </c>
    </row>
    <row r="1630" spans="3:8" ht="12.75">
      <c r="C1630" s="150" t="s">
        <v>1046</v>
      </c>
      <c r="D1630" s="128">
        <v>2.509279224122452</v>
      </c>
      <c r="F1630" s="128">
        <v>8.029886483077405</v>
      </c>
      <c r="G1630" s="128">
        <v>8.73287190169226</v>
      </c>
      <c r="H1630" s="128">
        <v>14.146183036354508</v>
      </c>
    </row>
    <row r="1631" spans="1:10" ht="12.75">
      <c r="A1631" s="144" t="s">
        <v>1035</v>
      </c>
      <c r="C1631" s="145" t="s">
        <v>1036</v>
      </c>
      <c r="D1631" s="145" t="s">
        <v>1037</v>
      </c>
      <c r="F1631" s="145" t="s">
        <v>1038</v>
      </c>
      <c r="G1631" s="145" t="s">
        <v>1039</v>
      </c>
      <c r="H1631" s="145" t="s">
        <v>1040</v>
      </c>
      <c r="I1631" s="146" t="s">
        <v>1041</v>
      </c>
      <c r="J1631" s="145" t="s">
        <v>1042</v>
      </c>
    </row>
    <row r="1632" spans="1:8" ht="12.75">
      <c r="A1632" s="147" t="s">
        <v>1200</v>
      </c>
      <c r="C1632" s="148">
        <v>251.61100000003353</v>
      </c>
      <c r="D1632" s="128">
        <v>5517097.978927612</v>
      </c>
      <c r="F1632" s="128">
        <v>34600</v>
      </c>
      <c r="G1632" s="128">
        <v>29100</v>
      </c>
      <c r="H1632" s="149" t="s">
        <v>608</v>
      </c>
    </row>
    <row r="1634" spans="4:8" ht="12.75">
      <c r="D1634" s="128">
        <v>5627659.11088562</v>
      </c>
      <c r="F1634" s="128">
        <v>35200</v>
      </c>
      <c r="G1634" s="128">
        <v>29300</v>
      </c>
      <c r="H1634" s="149" t="s">
        <v>609</v>
      </c>
    </row>
    <row r="1636" spans="4:8" ht="12.75">
      <c r="D1636" s="128">
        <v>5500162.396072388</v>
      </c>
      <c r="F1636" s="128">
        <v>35900</v>
      </c>
      <c r="G1636" s="128">
        <v>28800</v>
      </c>
      <c r="H1636" s="149" t="s">
        <v>610</v>
      </c>
    </row>
    <row r="1638" spans="1:10" ht="12.75">
      <c r="A1638" s="144" t="s">
        <v>1043</v>
      </c>
      <c r="C1638" s="150" t="s">
        <v>1044</v>
      </c>
      <c r="D1638" s="128">
        <v>5548306.495295206</v>
      </c>
      <c r="F1638" s="128">
        <v>35233.333333333336</v>
      </c>
      <c r="G1638" s="128">
        <v>29066.666666666664</v>
      </c>
      <c r="H1638" s="128">
        <v>5516186.889599697</v>
      </c>
      <c r="I1638" s="128">
        <v>-0.0001</v>
      </c>
      <c r="J1638" s="128">
        <v>-0.0001</v>
      </c>
    </row>
    <row r="1639" spans="1:8" ht="12.75">
      <c r="A1639" s="127">
        <v>38394.94704861111</v>
      </c>
      <c r="C1639" s="150" t="s">
        <v>1045</v>
      </c>
      <c r="D1639" s="128">
        <v>69241.1127324896</v>
      </c>
      <c r="F1639" s="128">
        <v>650.6407098647712</v>
      </c>
      <c r="G1639" s="128">
        <v>251.66114784235833</v>
      </c>
      <c r="H1639" s="128">
        <v>69241.1127324896</v>
      </c>
    </row>
    <row r="1641" spans="3:8" ht="12.75">
      <c r="C1641" s="150" t="s">
        <v>1046</v>
      </c>
      <c r="D1641" s="128">
        <v>1.247968416871057</v>
      </c>
      <c r="F1641" s="128">
        <v>1.846662374261413</v>
      </c>
      <c r="G1641" s="128">
        <v>0.8658067012925175</v>
      </c>
      <c r="H1641" s="128">
        <v>1.2552350766620666</v>
      </c>
    </row>
    <row r="1642" spans="1:10" ht="12.75">
      <c r="A1642" s="144" t="s">
        <v>1035</v>
      </c>
      <c r="C1642" s="145" t="s">
        <v>1036</v>
      </c>
      <c r="D1642" s="145" t="s">
        <v>1037</v>
      </c>
      <c r="F1642" s="145" t="s">
        <v>1038</v>
      </c>
      <c r="G1642" s="145" t="s">
        <v>1039</v>
      </c>
      <c r="H1642" s="145" t="s">
        <v>1040</v>
      </c>
      <c r="I1642" s="146" t="s">
        <v>1041</v>
      </c>
      <c r="J1642" s="145" t="s">
        <v>1042</v>
      </c>
    </row>
    <row r="1643" spans="1:8" ht="12.75">
      <c r="A1643" s="147" t="s">
        <v>1203</v>
      </c>
      <c r="C1643" s="148">
        <v>257.6099999998696</v>
      </c>
      <c r="D1643" s="128">
        <v>346994.05931282043</v>
      </c>
      <c r="F1643" s="128">
        <v>13420</v>
      </c>
      <c r="G1643" s="128">
        <v>11642.5</v>
      </c>
      <c r="H1643" s="149" t="s">
        <v>611</v>
      </c>
    </row>
    <row r="1645" spans="4:8" ht="12.75">
      <c r="D1645" s="128">
        <v>344034.07175159454</v>
      </c>
      <c r="F1645" s="128">
        <v>12985.000000014901</v>
      </c>
      <c r="G1645" s="128">
        <v>11555</v>
      </c>
      <c r="H1645" s="149" t="s">
        <v>612</v>
      </c>
    </row>
    <row r="1647" spans="4:8" ht="12.75">
      <c r="D1647" s="128">
        <v>340522.57455825806</v>
      </c>
      <c r="F1647" s="128">
        <v>13560.000000014901</v>
      </c>
      <c r="G1647" s="128">
        <v>11532.5</v>
      </c>
      <c r="H1647" s="149" t="s">
        <v>613</v>
      </c>
    </row>
    <row r="1649" spans="1:10" ht="12.75">
      <c r="A1649" s="144" t="s">
        <v>1043</v>
      </c>
      <c r="C1649" s="150" t="s">
        <v>1044</v>
      </c>
      <c r="D1649" s="128">
        <v>343850.2352075577</v>
      </c>
      <c r="F1649" s="128">
        <v>13321.6666666766</v>
      </c>
      <c r="G1649" s="128">
        <v>11576.666666666668</v>
      </c>
      <c r="H1649" s="128">
        <v>331401.06854088604</v>
      </c>
      <c r="I1649" s="128">
        <v>-0.0001</v>
      </c>
      <c r="J1649" s="128">
        <v>-0.0001</v>
      </c>
    </row>
    <row r="1650" spans="1:8" ht="12.75">
      <c r="A1650" s="127">
        <v>38394.94768518519</v>
      </c>
      <c r="C1650" s="150" t="s">
        <v>1045</v>
      </c>
      <c r="D1650" s="128">
        <v>3239.6567161289445</v>
      </c>
      <c r="F1650" s="128">
        <v>299.8471832982748</v>
      </c>
      <c r="G1650" s="128">
        <v>58.112677905370475</v>
      </c>
      <c r="H1650" s="128">
        <v>3239.6567161289445</v>
      </c>
    </row>
    <row r="1652" spans="3:8" ht="12.75">
      <c r="C1652" s="150" t="s">
        <v>1046</v>
      </c>
      <c r="D1652" s="128">
        <v>0.9421708594072637</v>
      </c>
      <c r="F1652" s="128">
        <v>2.250823345162401</v>
      </c>
      <c r="G1652" s="128">
        <v>0.5019810933374932</v>
      </c>
      <c r="H1652" s="128">
        <v>0.977563750893355</v>
      </c>
    </row>
    <row r="1653" spans="1:10" ht="12.75">
      <c r="A1653" s="144" t="s">
        <v>1035</v>
      </c>
      <c r="C1653" s="145" t="s">
        <v>1036</v>
      </c>
      <c r="D1653" s="145" t="s">
        <v>1037</v>
      </c>
      <c r="F1653" s="145" t="s">
        <v>1038</v>
      </c>
      <c r="G1653" s="145" t="s">
        <v>1039</v>
      </c>
      <c r="H1653" s="145" t="s">
        <v>1040</v>
      </c>
      <c r="I1653" s="146" t="s">
        <v>1041</v>
      </c>
      <c r="J1653" s="145" t="s">
        <v>1042</v>
      </c>
    </row>
    <row r="1654" spans="1:8" ht="12.75">
      <c r="A1654" s="147" t="s">
        <v>1202</v>
      </c>
      <c r="C1654" s="148">
        <v>259.9399999999441</v>
      </c>
      <c r="D1654" s="128">
        <v>2433800.8165893555</v>
      </c>
      <c r="F1654" s="128">
        <v>23725</v>
      </c>
      <c r="G1654" s="128">
        <v>22625</v>
      </c>
      <c r="H1654" s="149" t="s">
        <v>614</v>
      </c>
    </row>
    <row r="1656" spans="4:8" ht="12.75">
      <c r="D1656" s="128">
        <v>2501620.681186676</v>
      </c>
      <c r="F1656" s="128">
        <v>23400</v>
      </c>
      <c r="G1656" s="128">
        <v>23200</v>
      </c>
      <c r="H1656" s="149" t="s">
        <v>615</v>
      </c>
    </row>
    <row r="1658" spans="4:8" ht="12.75">
      <c r="D1658" s="128">
        <v>2534337.018520355</v>
      </c>
      <c r="F1658" s="128">
        <v>23700</v>
      </c>
      <c r="G1658" s="128">
        <v>22750</v>
      </c>
      <c r="H1658" s="149" t="s">
        <v>616</v>
      </c>
    </row>
    <row r="1660" spans="1:10" ht="12.75">
      <c r="A1660" s="144" t="s">
        <v>1043</v>
      </c>
      <c r="C1660" s="150" t="s">
        <v>1044</v>
      </c>
      <c r="D1660" s="128">
        <v>2489919.505432129</v>
      </c>
      <c r="F1660" s="128">
        <v>23608.333333333336</v>
      </c>
      <c r="G1660" s="128">
        <v>22858.333333333336</v>
      </c>
      <c r="H1660" s="128">
        <v>2466727.2098346446</v>
      </c>
      <c r="I1660" s="128">
        <v>-0.0001</v>
      </c>
      <c r="J1660" s="128">
        <v>-0.0001</v>
      </c>
    </row>
    <row r="1661" spans="1:8" ht="12.75">
      <c r="A1661" s="127">
        <v>38394.94835648148</v>
      </c>
      <c r="C1661" s="150" t="s">
        <v>1045</v>
      </c>
      <c r="D1661" s="128">
        <v>51279.33414357418</v>
      </c>
      <c r="F1661" s="128">
        <v>180.85445345175586</v>
      </c>
      <c r="G1661" s="128">
        <v>302.4207885270676</v>
      </c>
      <c r="H1661" s="128">
        <v>51279.33414357418</v>
      </c>
    </row>
    <row r="1663" spans="3:8" ht="12.75">
      <c r="C1663" s="150" t="s">
        <v>1046</v>
      </c>
      <c r="D1663" s="128">
        <v>2.059477586793497</v>
      </c>
      <c r="F1663" s="128">
        <v>0.766061927787176</v>
      </c>
      <c r="G1663" s="128">
        <v>1.3230220424078787</v>
      </c>
      <c r="H1663" s="128">
        <v>2.07884090057172</v>
      </c>
    </row>
    <row r="1664" spans="1:10" ht="12.75">
      <c r="A1664" s="144" t="s">
        <v>1035</v>
      </c>
      <c r="C1664" s="145" t="s">
        <v>1036</v>
      </c>
      <c r="D1664" s="145" t="s">
        <v>1037</v>
      </c>
      <c r="F1664" s="145" t="s">
        <v>1038</v>
      </c>
      <c r="G1664" s="145" t="s">
        <v>1039</v>
      </c>
      <c r="H1664" s="145" t="s">
        <v>1040</v>
      </c>
      <c r="I1664" s="146" t="s">
        <v>1041</v>
      </c>
      <c r="J1664" s="145" t="s">
        <v>1042</v>
      </c>
    </row>
    <row r="1665" spans="1:8" ht="12.75">
      <c r="A1665" s="147" t="s">
        <v>1204</v>
      </c>
      <c r="C1665" s="148">
        <v>285.2129999999888</v>
      </c>
      <c r="D1665" s="128">
        <v>989150.0933351517</v>
      </c>
      <c r="F1665" s="128">
        <v>79550</v>
      </c>
      <c r="G1665" s="128">
        <v>12200</v>
      </c>
      <c r="H1665" s="149" t="s">
        <v>617</v>
      </c>
    </row>
    <row r="1667" spans="4:8" ht="12.75">
      <c r="D1667" s="128">
        <v>981537.7236194611</v>
      </c>
      <c r="F1667" s="128">
        <v>104925</v>
      </c>
      <c r="G1667" s="128">
        <v>12075</v>
      </c>
      <c r="H1667" s="149" t="s">
        <v>618</v>
      </c>
    </row>
    <row r="1669" spans="4:8" ht="12.75">
      <c r="D1669" s="128">
        <v>976895.0777177811</v>
      </c>
      <c r="F1669" s="128">
        <v>88050</v>
      </c>
      <c r="G1669" s="128">
        <v>12100</v>
      </c>
      <c r="H1669" s="149" t="s">
        <v>619</v>
      </c>
    </row>
    <row r="1671" spans="1:10" ht="12.75">
      <c r="A1671" s="144" t="s">
        <v>1043</v>
      </c>
      <c r="C1671" s="150" t="s">
        <v>1044</v>
      </c>
      <c r="D1671" s="128">
        <v>982527.6315574646</v>
      </c>
      <c r="F1671" s="128">
        <v>90841.66666666666</v>
      </c>
      <c r="G1671" s="128">
        <v>12125</v>
      </c>
      <c r="H1671" s="128">
        <v>920544.226508698</v>
      </c>
      <c r="I1671" s="128">
        <v>-0.0001</v>
      </c>
      <c r="J1671" s="128">
        <v>-0.0001</v>
      </c>
    </row>
    <row r="1672" spans="1:8" ht="12.75">
      <c r="A1672" s="127">
        <v>38394.94903935185</v>
      </c>
      <c r="C1672" s="150" t="s">
        <v>1045</v>
      </c>
      <c r="D1672" s="128">
        <v>6187.187587264507</v>
      </c>
      <c r="F1672" s="128">
        <v>12915.792981204575</v>
      </c>
      <c r="G1672" s="128">
        <v>66.14378277661476</v>
      </c>
      <c r="H1672" s="128">
        <v>6187.187587264507</v>
      </c>
    </row>
    <row r="1674" spans="3:8" ht="12.75">
      <c r="C1674" s="150" t="s">
        <v>1046</v>
      </c>
      <c r="D1674" s="128">
        <v>0.6297214845201675</v>
      </c>
      <c r="F1674" s="128">
        <v>14.217917234607366</v>
      </c>
      <c r="G1674" s="128">
        <v>0.5455157342401217</v>
      </c>
      <c r="H1674" s="128">
        <v>0.6721227953088516</v>
      </c>
    </row>
    <row r="1675" spans="1:10" ht="12.75">
      <c r="A1675" s="144" t="s">
        <v>1035</v>
      </c>
      <c r="C1675" s="145" t="s">
        <v>1036</v>
      </c>
      <c r="D1675" s="145" t="s">
        <v>1037</v>
      </c>
      <c r="F1675" s="145" t="s">
        <v>1038</v>
      </c>
      <c r="G1675" s="145" t="s">
        <v>1039</v>
      </c>
      <c r="H1675" s="145" t="s">
        <v>1040</v>
      </c>
      <c r="I1675" s="146" t="s">
        <v>1041</v>
      </c>
      <c r="J1675" s="145" t="s">
        <v>1042</v>
      </c>
    </row>
    <row r="1676" spans="1:8" ht="12.75">
      <c r="A1676" s="147" t="s">
        <v>1200</v>
      </c>
      <c r="C1676" s="148">
        <v>288.1579999998212</v>
      </c>
      <c r="D1676" s="128">
        <v>537505.849606514</v>
      </c>
      <c r="F1676" s="128">
        <v>4880</v>
      </c>
      <c r="G1676" s="128">
        <v>4470</v>
      </c>
      <c r="H1676" s="149" t="s">
        <v>620</v>
      </c>
    </row>
    <row r="1678" spans="4:8" ht="12.75">
      <c r="D1678" s="128">
        <v>530991.2105522156</v>
      </c>
      <c r="F1678" s="128">
        <v>4880</v>
      </c>
      <c r="G1678" s="128">
        <v>4470</v>
      </c>
      <c r="H1678" s="149" t="s">
        <v>621</v>
      </c>
    </row>
    <row r="1680" spans="4:8" ht="12.75">
      <c r="D1680" s="128">
        <v>536614.2419662476</v>
      </c>
      <c r="F1680" s="128">
        <v>4880</v>
      </c>
      <c r="G1680" s="128">
        <v>4470</v>
      </c>
      <c r="H1680" s="149" t="s">
        <v>622</v>
      </c>
    </row>
    <row r="1682" spans="1:10" ht="12.75">
      <c r="A1682" s="144" t="s">
        <v>1043</v>
      </c>
      <c r="C1682" s="150" t="s">
        <v>1044</v>
      </c>
      <c r="D1682" s="128">
        <v>535037.1007083257</v>
      </c>
      <c r="F1682" s="128">
        <v>4880</v>
      </c>
      <c r="G1682" s="128">
        <v>4470</v>
      </c>
      <c r="H1682" s="128">
        <v>530365.2754870867</v>
      </c>
      <c r="I1682" s="128">
        <v>-0.0001</v>
      </c>
      <c r="J1682" s="128">
        <v>-0.0001</v>
      </c>
    </row>
    <row r="1683" spans="1:8" ht="12.75">
      <c r="A1683" s="127">
        <v>38394.94945601852</v>
      </c>
      <c r="C1683" s="150" t="s">
        <v>1045</v>
      </c>
      <c r="D1683" s="128">
        <v>3532.0902327873905</v>
      </c>
      <c r="H1683" s="128">
        <v>3532.0902327873905</v>
      </c>
    </row>
    <row r="1685" spans="3:8" ht="12.75">
      <c r="C1685" s="150" t="s">
        <v>1046</v>
      </c>
      <c r="D1685" s="128">
        <v>0.6601580017743295</v>
      </c>
      <c r="F1685" s="128">
        <v>0</v>
      </c>
      <c r="G1685" s="128">
        <v>0</v>
      </c>
      <c r="H1685" s="128">
        <v>0.6659731313562193</v>
      </c>
    </row>
    <row r="1686" spans="1:10" ht="12.75">
      <c r="A1686" s="144" t="s">
        <v>1035</v>
      </c>
      <c r="C1686" s="145" t="s">
        <v>1036</v>
      </c>
      <c r="D1686" s="145" t="s">
        <v>1037</v>
      </c>
      <c r="F1686" s="145" t="s">
        <v>1038</v>
      </c>
      <c r="G1686" s="145" t="s">
        <v>1039</v>
      </c>
      <c r="H1686" s="145" t="s">
        <v>1040</v>
      </c>
      <c r="I1686" s="146" t="s">
        <v>1041</v>
      </c>
      <c r="J1686" s="145" t="s">
        <v>1042</v>
      </c>
    </row>
    <row r="1687" spans="1:8" ht="12.75">
      <c r="A1687" s="147" t="s">
        <v>1201</v>
      </c>
      <c r="C1687" s="148">
        <v>334.94100000010803</v>
      </c>
      <c r="D1687" s="128">
        <v>273608.46080064774</v>
      </c>
      <c r="F1687" s="128">
        <v>30800</v>
      </c>
      <c r="G1687" s="128">
        <v>50900</v>
      </c>
      <c r="H1687" s="149" t="s">
        <v>623</v>
      </c>
    </row>
    <row r="1689" spans="4:8" ht="12.75">
      <c r="D1689" s="128">
        <v>267700</v>
      </c>
      <c r="F1689" s="128">
        <v>31600</v>
      </c>
      <c r="G1689" s="128">
        <v>47800</v>
      </c>
      <c r="H1689" s="149" t="s">
        <v>624</v>
      </c>
    </row>
    <row r="1691" spans="4:8" ht="12.75">
      <c r="D1691" s="128">
        <v>281093.1468939781</v>
      </c>
      <c r="F1691" s="128">
        <v>31600</v>
      </c>
      <c r="G1691" s="128">
        <v>52200</v>
      </c>
      <c r="H1691" s="149" t="s">
        <v>625</v>
      </c>
    </row>
    <row r="1693" spans="1:10" ht="12.75">
      <c r="A1693" s="144" t="s">
        <v>1043</v>
      </c>
      <c r="C1693" s="150" t="s">
        <v>1044</v>
      </c>
      <c r="D1693" s="128">
        <v>274133.86923154193</v>
      </c>
      <c r="F1693" s="128">
        <v>31333.333333333336</v>
      </c>
      <c r="G1693" s="128">
        <v>50300</v>
      </c>
      <c r="H1693" s="128">
        <v>229728.91427658702</v>
      </c>
      <c r="I1693" s="128">
        <v>-0.0001</v>
      </c>
      <c r="J1693" s="128">
        <v>-0.0001</v>
      </c>
    </row>
    <row r="1694" spans="1:8" ht="12.75">
      <c r="A1694" s="127">
        <v>38394.94993055556</v>
      </c>
      <c r="C1694" s="150" t="s">
        <v>1045</v>
      </c>
      <c r="D1694" s="128">
        <v>6712.014335901821</v>
      </c>
      <c r="F1694" s="128">
        <v>461.88021535170054</v>
      </c>
      <c r="G1694" s="128">
        <v>2260.530911091463</v>
      </c>
      <c r="H1694" s="128">
        <v>6712.014335901821</v>
      </c>
    </row>
    <row r="1696" spans="3:8" ht="12.75">
      <c r="C1696" s="150" t="s">
        <v>1046</v>
      </c>
      <c r="D1696" s="128">
        <v>2.4484440228845443</v>
      </c>
      <c r="F1696" s="128">
        <v>1.47408579367564</v>
      </c>
      <c r="G1696" s="128">
        <v>4.494097238750424</v>
      </c>
      <c r="H1696" s="128">
        <v>2.9217107289423514</v>
      </c>
    </row>
    <row r="1697" spans="1:10" ht="12.75">
      <c r="A1697" s="144" t="s">
        <v>1035</v>
      </c>
      <c r="C1697" s="145" t="s">
        <v>1036</v>
      </c>
      <c r="D1697" s="145" t="s">
        <v>1037</v>
      </c>
      <c r="F1697" s="145" t="s">
        <v>1038</v>
      </c>
      <c r="G1697" s="145" t="s">
        <v>1039</v>
      </c>
      <c r="H1697" s="145" t="s">
        <v>1040</v>
      </c>
      <c r="I1697" s="146" t="s">
        <v>1041</v>
      </c>
      <c r="J1697" s="145" t="s">
        <v>1042</v>
      </c>
    </row>
    <row r="1698" spans="1:8" ht="12.75">
      <c r="A1698" s="147" t="s">
        <v>1205</v>
      </c>
      <c r="C1698" s="148">
        <v>393.36599999992177</v>
      </c>
      <c r="D1698" s="128">
        <v>5510220.582328796</v>
      </c>
      <c r="F1698" s="128">
        <v>18800</v>
      </c>
      <c r="G1698" s="128">
        <v>18100</v>
      </c>
      <c r="H1698" s="149" t="s">
        <v>626</v>
      </c>
    </row>
    <row r="1700" spans="4:8" ht="12.75">
      <c r="D1700" s="128">
        <v>5762051.494369507</v>
      </c>
      <c r="F1700" s="128">
        <v>17500</v>
      </c>
      <c r="G1700" s="128">
        <v>17600</v>
      </c>
      <c r="H1700" s="149" t="s">
        <v>627</v>
      </c>
    </row>
    <row r="1702" spans="4:8" ht="12.75">
      <c r="D1702" s="128">
        <v>5515937.189064026</v>
      </c>
      <c r="F1702" s="128">
        <v>18300</v>
      </c>
      <c r="G1702" s="128">
        <v>18900</v>
      </c>
      <c r="H1702" s="149" t="s">
        <v>628</v>
      </c>
    </row>
    <row r="1704" spans="1:10" ht="12.75">
      <c r="A1704" s="144" t="s">
        <v>1043</v>
      </c>
      <c r="C1704" s="150" t="s">
        <v>1044</v>
      </c>
      <c r="D1704" s="128">
        <v>5596069.75525411</v>
      </c>
      <c r="F1704" s="128">
        <v>18200</v>
      </c>
      <c r="G1704" s="128">
        <v>18200</v>
      </c>
      <c r="H1704" s="128">
        <v>5577869.75525411</v>
      </c>
      <c r="I1704" s="128">
        <v>-0.0001</v>
      </c>
      <c r="J1704" s="128">
        <v>-0.0001</v>
      </c>
    </row>
    <row r="1705" spans="1:8" ht="12.75">
      <c r="A1705" s="127">
        <v>38394.95041666667</v>
      </c>
      <c r="C1705" s="150" t="s">
        <v>1045</v>
      </c>
      <c r="D1705" s="128">
        <v>143772.81797324092</v>
      </c>
      <c r="F1705" s="128">
        <v>655.7438524302</v>
      </c>
      <c r="G1705" s="128">
        <v>655.7438524302</v>
      </c>
      <c r="H1705" s="128">
        <v>143772.81797324092</v>
      </c>
    </row>
    <row r="1707" spans="3:8" ht="12.75">
      <c r="C1707" s="150" t="s">
        <v>1046</v>
      </c>
      <c r="D1707" s="128">
        <v>2.569174872029671</v>
      </c>
      <c r="F1707" s="128">
        <v>3.602988200165935</v>
      </c>
      <c r="G1707" s="128">
        <v>3.602988200165935</v>
      </c>
      <c r="H1707" s="128">
        <v>2.577557818337604</v>
      </c>
    </row>
    <row r="1708" spans="1:10" ht="12.75">
      <c r="A1708" s="144" t="s">
        <v>1035</v>
      </c>
      <c r="C1708" s="145" t="s">
        <v>1036</v>
      </c>
      <c r="D1708" s="145" t="s">
        <v>1037</v>
      </c>
      <c r="F1708" s="145" t="s">
        <v>1038</v>
      </c>
      <c r="G1708" s="145" t="s">
        <v>1039</v>
      </c>
      <c r="H1708" s="145" t="s">
        <v>1040</v>
      </c>
      <c r="I1708" s="146" t="s">
        <v>1041</v>
      </c>
      <c r="J1708" s="145" t="s">
        <v>1042</v>
      </c>
    </row>
    <row r="1709" spans="1:8" ht="12.75">
      <c r="A1709" s="147" t="s">
        <v>1199</v>
      </c>
      <c r="C1709" s="148">
        <v>396.15199999976903</v>
      </c>
      <c r="D1709" s="128">
        <v>6499593.968437195</v>
      </c>
      <c r="F1709" s="128">
        <v>109000</v>
      </c>
      <c r="G1709" s="128">
        <v>113500</v>
      </c>
      <c r="H1709" s="149" t="s">
        <v>629</v>
      </c>
    </row>
    <row r="1711" spans="4:8" ht="12.75">
      <c r="D1711" s="128">
        <v>6789166.732826233</v>
      </c>
      <c r="F1711" s="128">
        <v>108000</v>
      </c>
      <c r="G1711" s="128">
        <v>113700</v>
      </c>
      <c r="H1711" s="149" t="s">
        <v>630</v>
      </c>
    </row>
    <row r="1713" spans="4:8" ht="12.75">
      <c r="D1713" s="128">
        <v>6436811.009864807</v>
      </c>
      <c r="F1713" s="128">
        <v>107800</v>
      </c>
      <c r="G1713" s="128">
        <v>112800</v>
      </c>
      <c r="H1713" s="149" t="s">
        <v>631</v>
      </c>
    </row>
    <row r="1715" spans="1:10" ht="12.75">
      <c r="A1715" s="144" t="s">
        <v>1043</v>
      </c>
      <c r="C1715" s="150" t="s">
        <v>1044</v>
      </c>
      <c r="D1715" s="128">
        <v>6575190.570376078</v>
      </c>
      <c r="F1715" s="128">
        <v>108266.66666666666</v>
      </c>
      <c r="G1715" s="128">
        <v>113333.33333333334</v>
      </c>
      <c r="H1715" s="128">
        <v>6464417.680958718</v>
      </c>
      <c r="I1715" s="128">
        <v>-0.0001</v>
      </c>
      <c r="J1715" s="128">
        <v>-0.0001</v>
      </c>
    </row>
    <row r="1716" spans="1:8" ht="12.75">
      <c r="A1716" s="127">
        <v>38394.95087962963</v>
      </c>
      <c r="C1716" s="150" t="s">
        <v>1045</v>
      </c>
      <c r="D1716" s="128">
        <v>187948.85885378503</v>
      </c>
      <c r="F1716" s="128">
        <v>642.9100507328636</v>
      </c>
      <c r="G1716" s="128">
        <v>472.58156262526086</v>
      </c>
      <c r="H1716" s="128">
        <v>187948.85885378503</v>
      </c>
    </row>
    <row r="1718" spans="3:8" ht="12.75">
      <c r="C1718" s="150" t="s">
        <v>1046</v>
      </c>
      <c r="D1718" s="128">
        <v>2.8584549275358127</v>
      </c>
      <c r="F1718" s="128">
        <v>0.593820859667054</v>
      </c>
      <c r="G1718" s="128">
        <v>0.4169837317281713</v>
      </c>
      <c r="H1718" s="128">
        <v>2.9074368045152514</v>
      </c>
    </row>
    <row r="1719" spans="1:10" ht="12.75">
      <c r="A1719" s="144" t="s">
        <v>1035</v>
      </c>
      <c r="C1719" s="145" t="s">
        <v>1036</v>
      </c>
      <c r="D1719" s="145" t="s">
        <v>1037</v>
      </c>
      <c r="F1719" s="145" t="s">
        <v>1038</v>
      </c>
      <c r="G1719" s="145" t="s">
        <v>1039</v>
      </c>
      <c r="H1719" s="145" t="s">
        <v>1040</v>
      </c>
      <c r="I1719" s="146" t="s">
        <v>1041</v>
      </c>
      <c r="J1719" s="145" t="s">
        <v>1042</v>
      </c>
    </row>
    <row r="1720" spans="1:8" ht="12.75">
      <c r="A1720" s="147" t="s">
        <v>1206</v>
      </c>
      <c r="C1720" s="148">
        <v>589.5920000001788</v>
      </c>
      <c r="D1720" s="128">
        <v>614561.3521966934</v>
      </c>
      <c r="F1720" s="128">
        <v>4700</v>
      </c>
      <c r="G1720" s="128">
        <v>6280</v>
      </c>
      <c r="H1720" s="149" t="s">
        <v>632</v>
      </c>
    </row>
    <row r="1722" spans="4:8" ht="12.75">
      <c r="D1722" s="128">
        <v>628046.5914001465</v>
      </c>
      <c r="F1722" s="128">
        <v>4900</v>
      </c>
      <c r="G1722" s="128">
        <v>6310</v>
      </c>
      <c r="H1722" s="149" t="s">
        <v>633</v>
      </c>
    </row>
    <row r="1724" spans="4:8" ht="12.75">
      <c r="D1724" s="128">
        <v>599713.9828500748</v>
      </c>
      <c r="F1724" s="128">
        <v>4870</v>
      </c>
      <c r="G1724" s="128">
        <v>6090</v>
      </c>
      <c r="H1724" s="149" t="s">
        <v>634</v>
      </c>
    </row>
    <row r="1726" spans="1:10" ht="12.75">
      <c r="A1726" s="144" t="s">
        <v>1043</v>
      </c>
      <c r="C1726" s="150" t="s">
        <v>1044</v>
      </c>
      <c r="D1726" s="128">
        <v>614107.3088156382</v>
      </c>
      <c r="F1726" s="128">
        <v>4823.333333333333</v>
      </c>
      <c r="G1726" s="128">
        <v>6226.666666666666</v>
      </c>
      <c r="H1726" s="128">
        <v>608441.9754823049</v>
      </c>
      <c r="I1726" s="128">
        <v>-0.0001</v>
      </c>
      <c r="J1726" s="128">
        <v>-0.0001</v>
      </c>
    </row>
    <row r="1727" spans="1:8" ht="12.75">
      <c r="A1727" s="127">
        <v>38394.951377314814</v>
      </c>
      <c r="C1727" s="150" t="s">
        <v>1045</v>
      </c>
      <c r="D1727" s="128">
        <v>14171.760418412208</v>
      </c>
      <c r="F1727" s="128">
        <v>107.85793124908957</v>
      </c>
      <c r="G1727" s="128">
        <v>119.30353445448853</v>
      </c>
      <c r="H1727" s="128">
        <v>14171.760418412208</v>
      </c>
    </row>
    <row r="1729" spans="3:8" ht="12.75">
      <c r="C1729" s="150" t="s">
        <v>1046</v>
      </c>
      <c r="D1729" s="128">
        <v>2.3077009856377932</v>
      </c>
      <c r="F1729" s="128">
        <v>2.236169963699163</v>
      </c>
      <c r="G1729" s="128">
        <v>1.9160096539800089</v>
      </c>
      <c r="H1729" s="128">
        <v>2.3291884829573792</v>
      </c>
    </row>
    <row r="1730" spans="1:10" ht="12.75">
      <c r="A1730" s="144" t="s">
        <v>1035</v>
      </c>
      <c r="C1730" s="145" t="s">
        <v>1036</v>
      </c>
      <c r="D1730" s="145" t="s">
        <v>1037</v>
      </c>
      <c r="F1730" s="145" t="s">
        <v>1038</v>
      </c>
      <c r="G1730" s="145" t="s">
        <v>1039</v>
      </c>
      <c r="H1730" s="145" t="s">
        <v>1040</v>
      </c>
      <c r="I1730" s="146" t="s">
        <v>1041</v>
      </c>
      <c r="J1730" s="145" t="s">
        <v>1042</v>
      </c>
    </row>
    <row r="1731" spans="1:8" ht="12.75">
      <c r="A1731" s="147" t="s">
        <v>1207</v>
      </c>
      <c r="C1731" s="148">
        <v>766.4900000002235</v>
      </c>
      <c r="D1731" s="128">
        <v>3344.749227799475</v>
      </c>
      <c r="F1731" s="128">
        <v>1765</v>
      </c>
      <c r="G1731" s="128">
        <v>1682.9999999981374</v>
      </c>
      <c r="H1731" s="149" t="s">
        <v>635</v>
      </c>
    </row>
    <row r="1733" spans="4:8" ht="12.75">
      <c r="D1733" s="128">
        <v>3334.8595600016415</v>
      </c>
      <c r="F1733" s="128">
        <v>1717.0000000018626</v>
      </c>
      <c r="G1733" s="128">
        <v>1750</v>
      </c>
      <c r="H1733" s="149" t="s">
        <v>636</v>
      </c>
    </row>
    <row r="1735" spans="4:8" ht="12.75">
      <c r="D1735" s="128">
        <v>3218.486757412553</v>
      </c>
      <c r="F1735" s="128">
        <v>1785</v>
      </c>
      <c r="G1735" s="128">
        <v>1616</v>
      </c>
      <c r="H1735" s="149" t="s">
        <v>637</v>
      </c>
    </row>
    <row r="1737" spans="1:10" ht="12.75">
      <c r="A1737" s="144" t="s">
        <v>1043</v>
      </c>
      <c r="C1737" s="150" t="s">
        <v>1044</v>
      </c>
      <c r="D1737" s="128">
        <v>3299.3651817378895</v>
      </c>
      <c r="F1737" s="128">
        <v>1755.6666666672877</v>
      </c>
      <c r="G1737" s="128">
        <v>1682.9999999993793</v>
      </c>
      <c r="H1737" s="128">
        <v>1581.4497345834427</v>
      </c>
      <c r="I1737" s="128">
        <v>-0.0001</v>
      </c>
      <c r="J1737" s="128">
        <v>-0.0001</v>
      </c>
    </row>
    <row r="1738" spans="1:8" ht="12.75">
      <c r="A1738" s="127">
        <v>38394.951875</v>
      </c>
      <c r="C1738" s="150" t="s">
        <v>1045</v>
      </c>
      <c r="D1738" s="128">
        <v>70.21709922304466</v>
      </c>
      <c r="F1738" s="128">
        <v>34.94757979118172</v>
      </c>
      <c r="G1738" s="128">
        <v>66.99999999999407</v>
      </c>
      <c r="H1738" s="128">
        <v>70.21709922304466</v>
      </c>
    </row>
    <row r="1740" spans="3:8" ht="12.75">
      <c r="C1740" s="150" t="s">
        <v>1046</v>
      </c>
      <c r="D1740" s="128">
        <v>2.1282002856700726</v>
      </c>
      <c r="F1740" s="128">
        <v>1.990558940070402</v>
      </c>
      <c r="G1740" s="128">
        <v>3.9809863339286267</v>
      </c>
      <c r="H1740" s="128">
        <v>4.440046223887098</v>
      </c>
    </row>
    <row r="1741" spans="1:16" ht="12.75">
      <c r="A1741" s="138" t="s">
        <v>1153</v>
      </c>
      <c r="B1741" s="133" t="s">
        <v>638</v>
      </c>
      <c r="D1741" s="138" t="s">
        <v>1154</v>
      </c>
      <c r="E1741" s="133" t="s">
        <v>1155</v>
      </c>
      <c r="F1741" s="134" t="s">
        <v>1247</v>
      </c>
      <c r="G1741" s="139" t="s">
        <v>1157</v>
      </c>
      <c r="H1741" s="140">
        <v>2</v>
      </c>
      <c r="I1741" s="141" t="s">
        <v>1158</v>
      </c>
      <c r="J1741" s="140">
        <v>1</v>
      </c>
      <c r="K1741" s="139" t="s">
        <v>1159</v>
      </c>
      <c r="L1741" s="142">
        <v>1</v>
      </c>
      <c r="M1741" s="139" t="s">
        <v>1160</v>
      </c>
      <c r="N1741" s="143">
        <v>1</v>
      </c>
      <c r="O1741" s="139" t="s">
        <v>1161</v>
      </c>
      <c r="P1741" s="143">
        <v>1</v>
      </c>
    </row>
    <row r="1743" spans="1:10" ht="12.75">
      <c r="A1743" s="144" t="s">
        <v>1035</v>
      </c>
      <c r="C1743" s="145" t="s">
        <v>1036</v>
      </c>
      <c r="D1743" s="145" t="s">
        <v>1037</v>
      </c>
      <c r="F1743" s="145" t="s">
        <v>1038</v>
      </c>
      <c r="G1743" s="145" t="s">
        <v>1039</v>
      </c>
      <c r="H1743" s="145" t="s">
        <v>1040</v>
      </c>
      <c r="I1743" s="146" t="s">
        <v>1041</v>
      </c>
      <c r="J1743" s="145" t="s">
        <v>1042</v>
      </c>
    </row>
    <row r="1744" spans="1:8" ht="12.75">
      <c r="A1744" s="147" t="s">
        <v>1184</v>
      </c>
      <c r="C1744" s="148">
        <v>178.2290000000503</v>
      </c>
      <c r="D1744" s="128">
        <v>334.5</v>
      </c>
      <c r="F1744" s="128">
        <v>304</v>
      </c>
      <c r="G1744" s="128">
        <v>326</v>
      </c>
      <c r="H1744" s="149" t="s">
        <v>639</v>
      </c>
    </row>
    <row r="1746" spans="4:8" ht="12.75">
      <c r="D1746" s="128">
        <v>409.3985222969204</v>
      </c>
      <c r="F1746" s="128">
        <v>301</v>
      </c>
      <c r="G1746" s="128">
        <v>356</v>
      </c>
      <c r="H1746" s="149" t="s">
        <v>640</v>
      </c>
    </row>
    <row r="1748" spans="4:8" ht="12.75">
      <c r="D1748" s="128">
        <v>415.8673711232841</v>
      </c>
      <c r="F1748" s="128">
        <v>354</v>
      </c>
      <c r="G1748" s="128">
        <v>332</v>
      </c>
      <c r="H1748" s="149" t="s">
        <v>641</v>
      </c>
    </row>
    <row r="1750" spans="1:8" ht="12.75">
      <c r="A1750" s="144" t="s">
        <v>1043</v>
      </c>
      <c r="C1750" s="150" t="s">
        <v>1044</v>
      </c>
      <c r="D1750" s="128">
        <v>386.5886311400682</v>
      </c>
      <c r="F1750" s="128">
        <v>319.6666666666667</v>
      </c>
      <c r="G1750" s="128">
        <v>338</v>
      </c>
      <c r="H1750" s="128">
        <v>55.31426739084408</v>
      </c>
    </row>
    <row r="1751" spans="1:8" ht="12.75">
      <c r="A1751" s="127">
        <v>38394.95414351852</v>
      </c>
      <c r="C1751" s="150" t="s">
        <v>1045</v>
      </c>
      <c r="D1751" s="128">
        <v>45.22588442274124</v>
      </c>
      <c r="F1751" s="128">
        <v>29.77135088190211</v>
      </c>
      <c r="G1751" s="128">
        <v>15.874507866387544</v>
      </c>
      <c r="H1751" s="128">
        <v>45.22588442274124</v>
      </c>
    </row>
    <row r="1753" spans="3:8" ht="12.75">
      <c r="C1753" s="150" t="s">
        <v>1046</v>
      </c>
      <c r="D1753" s="128">
        <v>11.69871040681356</v>
      </c>
      <c r="F1753" s="128">
        <v>9.313248451064267</v>
      </c>
      <c r="G1753" s="128">
        <v>4.696599960469689</v>
      </c>
      <c r="H1753" s="128">
        <v>81.76169830322527</v>
      </c>
    </row>
    <row r="1754" spans="1:10" ht="12.75">
      <c r="A1754" s="144" t="s">
        <v>1035</v>
      </c>
      <c r="C1754" s="145" t="s">
        <v>1036</v>
      </c>
      <c r="D1754" s="145" t="s">
        <v>1037</v>
      </c>
      <c r="F1754" s="145" t="s">
        <v>1038</v>
      </c>
      <c r="G1754" s="145" t="s">
        <v>1039</v>
      </c>
      <c r="H1754" s="145" t="s">
        <v>1040</v>
      </c>
      <c r="I1754" s="146" t="s">
        <v>1041</v>
      </c>
      <c r="J1754" s="145" t="s">
        <v>1042</v>
      </c>
    </row>
    <row r="1755" spans="1:8" ht="12.75">
      <c r="A1755" s="147" t="s">
        <v>1200</v>
      </c>
      <c r="C1755" s="148">
        <v>251.61100000003353</v>
      </c>
      <c r="D1755" s="128">
        <v>5443733.867225647</v>
      </c>
      <c r="F1755" s="128">
        <v>32800</v>
      </c>
      <c r="G1755" s="128">
        <v>29400</v>
      </c>
      <c r="H1755" s="149" t="s">
        <v>642</v>
      </c>
    </row>
    <row r="1757" spans="4:8" ht="12.75">
      <c r="D1757" s="128">
        <v>5297572.608802795</v>
      </c>
      <c r="F1757" s="128">
        <v>34400</v>
      </c>
      <c r="G1757" s="128">
        <v>30000</v>
      </c>
      <c r="H1757" s="149" t="s">
        <v>643</v>
      </c>
    </row>
    <row r="1759" spans="4:8" ht="12.75">
      <c r="D1759" s="128">
        <v>5055339.374946594</v>
      </c>
      <c r="F1759" s="128">
        <v>35600</v>
      </c>
      <c r="G1759" s="128">
        <v>28800</v>
      </c>
      <c r="H1759" s="149" t="s">
        <v>644</v>
      </c>
    </row>
    <row r="1761" spans="1:10" ht="12.75">
      <c r="A1761" s="144" t="s">
        <v>1043</v>
      </c>
      <c r="C1761" s="150" t="s">
        <v>1044</v>
      </c>
      <c r="D1761" s="128">
        <v>5265548.616991679</v>
      </c>
      <c r="F1761" s="128">
        <v>34266.666666666664</v>
      </c>
      <c r="G1761" s="128">
        <v>29400</v>
      </c>
      <c r="H1761" s="128">
        <v>5233739.270514862</v>
      </c>
      <c r="I1761" s="128">
        <v>-0.0001</v>
      </c>
      <c r="J1761" s="128">
        <v>-0.0001</v>
      </c>
    </row>
    <row r="1762" spans="1:8" ht="12.75">
      <c r="A1762" s="127">
        <v>38394.954664351855</v>
      </c>
      <c r="C1762" s="150" t="s">
        <v>1045</v>
      </c>
      <c r="D1762" s="128">
        <v>196167.58765608215</v>
      </c>
      <c r="F1762" s="128">
        <v>1404.7538337136984</v>
      </c>
      <c r="G1762" s="128">
        <v>600</v>
      </c>
      <c r="H1762" s="128">
        <v>196167.58765608215</v>
      </c>
    </row>
    <row r="1764" spans="3:8" ht="12.75">
      <c r="C1764" s="150" t="s">
        <v>1046</v>
      </c>
      <c r="D1764" s="128">
        <v>3.7254919083466165</v>
      </c>
      <c r="F1764" s="128">
        <v>4.099476168425191</v>
      </c>
      <c r="G1764" s="128">
        <v>2.0408163265306123</v>
      </c>
      <c r="H1764" s="128">
        <v>3.748134507984087</v>
      </c>
    </row>
    <row r="1765" spans="1:10" ht="12.75">
      <c r="A1765" s="144" t="s">
        <v>1035</v>
      </c>
      <c r="C1765" s="145" t="s">
        <v>1036</v>
      </c>
      <c r="D1765" s="145" t="s">
        <v>1037</v>
      </c>
      <c r="F1765" s="145" t="s">
        <v>1038</v>
      </c>
      <c r="G1765" s="145" t="s">
        <v>1039</v>
      </c>
      <c r="H1765" s="145" t="s">
        <v>1040</v>
      </c>
      <c r="I1765" s="146" t="s">
        <v>1041</v>
      </c>
      <c r="J1765" s="145" t="s">
        <v>1042</v>
      </c>
    </row>
    <row r="1766" spans="1:8" ht="12.75">
      <c r="A1766" s="147" t="s">
        <v>1203</v>
      </c>
      <c r="C1766" s="148">
        <v>257.6099999998696</v>
      </c>
      <c r="D1766" s="128">
        <v>337724.6706457138</v>
      </c>
      <c r="F1766" s="128">
        <v>13085.000000014901</v>
      </c>
      <c r="G1766" s="128">
        <v>11497.5</v>
      </c>
      <c r="H1766" s="149" t="s">
        <v>645</v>
      </c>
    </row>
    <row r="1768" spans="4:8" ht="12.75">
      <c r="D1768" s="128">
        <v>358259.63649368286</v>
      </c>
      <c r="F1768" s="128">
        <v>13035.000000014901</v>
      </c>
      <c r="G1768" s="128">
        <v>11630</v>
      </c>
      <c r="H1768" s="149" t="s">
        <v>646</v>
      </c>
    </row>
    <row r="1770" spans="4:8" ht="12.75">
      <c r="D1770" s="128">
        <v>348881.1167874336</v>
      </c>
      <c r="F1770" s="128">
        <v>12970</v>
      </c>
      <c r="G1770" s="128">
        <v>11480</v>
      </c>
      <c r="H1770" s="149" t="s">
        <v>647</v>
      </c>
    </row>
    <row r="1772" spans="1:10" ht="12.75">
      <c r="A1772" s="144" t="s">
        <v>1043</v>
      </c>
      <c r="C1772" s="150" t="s">
        <v>1044</v>
      </c>
      <c r="D1772" s="128">
        <v>348288.47464227676</v>
      </c>
      <c r="F1772" s="128">
        <v>13030.000000009935</v>
      </c>
      <c r="G1772" s="128">
        <v>11535.833333333332</v>
      </c>
      <c r="H1772" s="128">
        <v>336005.55797560513</v>
      </c>
      <c r="I1772" s="128">
        <v>-0.0001</v>
      </c>
      <c r="J1772" s="128">
        <v>-0.0001</v>
      </c>
    </row>
    <row r="1773" spans="1:8" ht="12.75">
      <c r="A1773" s="127">
        <v>38394.955300925925</v>
      </c>
      <c r="C1773" s="150" t="s">
        <v>1045</v>
      </c>
      <c r="D1773" s="128">
        <v>10280.302725526304</v>
      </c>
      <c r="F1773" s="128">
        <v>57.66281298085158</v>
      </c>
      <c r="G1773" s="128">
        <v>82.01879865819382</v>
      </c>
      <c r="H1773" s="128">
        <v>10280.302725526304</v>
      </c>
    </row>
    <row r="1775" spans="3:8" ht="12.75">
      <c r="C1775" s="150" t="s">
        <v>1046</v>
      </c>
      <c r="D1775" s="128">
        <v>2.951663197033749</v>
      </c>
      <c r="F1775" s="128">
        <v>0.4425388563377408</v>
      </c>
      <c r="G1775" s="128">
        <v>0.7109915364432031</v>
      </c>
      <c r="H1775" s="128">
        <v>3.05956329635258</v>
      </c>
    </row>
    <row r="1776" spans="1:10" ht="12.75">
      <c r="A1776" s="144" t="s">
        <v>1035</v>
      </c>
      <c r="C1776" s="145" t="s">
        <v>1036</v>
      </c>
      <c r="D1776" s="145" t="s">
        <v>1037</v>
      </c>
      <c r="F1776" s="145" t="s">
        <v>1038</v>
      </c>
      <c r="G1776" s="145" t="s">
        <v>1039</v>
      </c>
      <c r="H1776" s="145" t="s">
        <v>1040</v>
      </c>
      <c r="I1776" s="146" t="s">
        <v>1041</v>
      </c>
      <c r="J1776" s="145" t="s">
        <v>1042</v>
      </c>
    </row>
    <row r="1777" spans="1:8" ht="12.75">
      <c r="A1777" s="147" t="s">
        <v>1202</v>
      </c>
      <c r="C1777" s="148">
        <v>259.9399999999441</v>
      </c>
      <c r="D1777" s="128">
        <v>2757497.152824402</v>
      </c>
      <c r="F1777" s="128">
        <v>23725</v>
      </c>
      <c r="G1777" s="128">
        <v>24250</v>
      </c>
      <c r="H1777" s="149" t="s">
        <v>648</v>
      </c>
    </row>
    <row r="1779" spans="4:8" ht="12.75">
      <c r="D1779" s="128">
        <v>2651597.8614959717</v>
      </c>
      <c r="F1779" s="128">
        <v>23650</v>
      </c>
      <c r="G1779" s="128">
        <v>23650</v>
      </c>
      <c r="H1779" s="149" t="s">
        <v>649</v>
      </c>
    </row>
    <row r="1781" spans="4:8" ht="12.75">
      <c r="D1781" s="128">
        <v>2677558.0714263916</v>
      </c>
      <c r="F1781" s="128">
        <v>23450</v>
      </c>
      <c r="G1781" s="128">
        <v>24050</v>
      </c>
      <c r="H1781" s="149" t="s">
        <v>650</v>
      </c>
    </row>
    <row r="1783" spans="1:10" ht="12.75">
      <c r="A1783" s="144" t="s">
        <v>1043</v>
      </c>
      <c r="C1783" s="150" t="s">
        <v>1044</v>
      </c>
      <c r="D1783" s="128">
        <v>2695551.0285822554</v>
      </c>
      <c r="F1783" s="128">
        <v>23608.333333333336</v>
      </c>
      <c r="G1783" s="128">
        <v>23983.333333333336</v>
      </c>
      <c r="H1783" s="128">
        <v>2671734.676380997</v>
      </c>
      <c r="I1783" s="128">
        <v>-0.0001</v>
      </c>
      <c r="J1783" s="128">
        <v>-0.0001</v>
      </c>
    </row>
    <row r="1784" spans="1:8" ht="12.75">
      <c r="A1784" s="127">
        <v>38394.955983796295</v>
      </c>
      <c r="C1784" s="150" t="s">
        <v>1045</v>
      </c>
      <c r="D1784" s="128">
        <v>55194.88070805723</v>
      </c>
      <c r="F1784" s="128">
        <v>142.15601757693315</v>
      </c>
      <c r="G1784" s="128">
        <v>305.5050463303894</v>
      </c>
      <c r="H1784" s="128">
        <v>55194.88070805723</v>
      </c>
    </row>
    <row r="1786" spans="3:8" ht="12.75">
      <c r="C1786" s="150" t="s">
        <v>1046</v>
      </c>
      <c r="D1786" s="128">
        <v>2.0476288566901064</v>
      </c>
      <c r="F1786" s="128">
        <v>0.6021433854300028</v>
      </c>
      <c r="G1786" s="128">
        <v>1.2738222918570787</v>
      </c>
      <c r="H1786" s="128">
        <v>2.0658818106452683</v>
      </c>
    </row>
    <row r="1787" spans="1:10" ht="12.75">
      <c r="A1787" s="144" t="s">
        <v>1035</v>
      </c>
      <c r="C1787" s="145" t="s">
        <v>1036</v>
      </c>
      <c r="D1787" s="145" t="s">
        <v>1037</v>
      </c>
      <c r="F1787" s="145" t="s">
        <v>1038</v>
      </c>
      <c r="G1787" s="145" t="s">
        <v>1039</v>
      </c>
      <c r="H1787" s="145" t="s">
        <v>1040</v>
      </c>
      <c r="I1787" s="146" t="s">
        <v>1041</v>
      </c>
      <c r="J1787" s="145" t="s">
        <v>1042</v>
      </c>
    </row>
    <row r="1788" spans="1:8" ht="12.75">
      <c r="A1788" s="147" t="s">
        <v>1204</v>
      </c>
      <c r="C1788" s="148">
        <v>285.2129999999888</v>
      </c>
      <c r="D1788" s="128">
        <v>1340469.2847385406</v>
      </c>
      <c r="F1788" s="128">
        <v>68425</v>
      </c>
      <c r="G1788" s="128">
        <v>13125</v>
      </c>
      <c r="H1788" s="149" t="s">
        <v>651</v>
      </c>
    </row>
    <row r="1790" spans="4:8" ht="12.75">
      <c r="D1790" s="128">
        <v>1341963.8504333496</v>
      </c>
      <c r="F1790" s="128">
        <v>76675</v>
      </c>
      <c r="G1790" s="128">
        <v>13125</v>
      </c>
      <c r="H1790" s="149" t="s">
        <v>652</v>
      </c>
    </row>
    <row r="1792" spans="4:8" ht="12.75">
      <c r="D1792" s="128">
        <v>1350725.3375797272</v>
      </c>
      <c r="F1792" s="128">
        <v>79550</v>
      </c>
      <c r="G1792" s="128">
        <v>13300</v>
      </c>
      <c r="H1792" s="149" t="s">
        <v>653</v>
      </c>
    </row>
    <row r="1794" spans="1:10" ht="12.75">
      <c r="A1794" s="144" t="s">
        <v>1043</v>
      </c>
      <c r="C1794" s="150" t="s">
        <v>1044</v>
      </c>
      <c r="D1794" s="128">
        <v>1344386.1575838723</v>
      </c>
      <c r="F1794" s="128">
        <v>74883.33333333333</v>
      </c>
      <c r="G1794" s="128">
        <v>13183.333333333332</v>
      </c>
      <c r="H1794" s="128">
        <v>1292122.6177100916</v>
      </c>
      <c r="I1794" s="128">
        <v>-0.0001</v>
      </c>
      <c r="J1794" s="128">
        <v>-0.0001</v>
      </c>
    </row>
    <row r="1795" spans="1:8" ht="12.75">
      <c r="A1795" s="127">
        <v>38394.956666666665</v>
      </c>
      <c r="C1795" s="150" t="s">
        <v>1045</v>
      </c>
      <c r="D1795" s="128">
        <v>5540.517477486497</v>
      </c>
      <c r="F1795" s="128">
        <v>5774.855698052838</v>
      </c>
      <c r="G1795" s="128">
        <v>101.03629710818451</v>
      </c>
      <c r="H1795" s="128">
        <v>5540.517477486497</v>
      </c>
    </row>
    <row r="1797" spans="3:8" ht="12.75">
      <c r="C1797" s="150" t="s">
        <v>1046</v>
      </c>
      <c r="D1797" s="128">
        <v>0.41212247286478343</v>
      </c>
      <c r="F1797" s="128">
        <v>7.7118037365495296</v>
      </c>
      <c r="G1797" s="128">
        <v>0.7663941626410964</v>
      </c>
      <c r="H1797" s="128">
        <v>0.4287919274492262</v>
      </c>
    </row>
    <row r="1798" spans="1:10" ht="12.75">
      <c r="A1798" s="144" t="s">
        <v>1035</v>
      </c>
      <c r="C1798" s="145" t="s">
        <v>1036</v>
      </c>
      <c r="D1798" s="145" t="s">
        <v>1037</v>
      </c>
      <c r="F1798" s="145" t="s">
        <v>1038</v>
      </c>
      <c r="G1798" s="145" t="s">
        <v>1039</v>
      </c>
      <c r="H1798" s="145" t="s">
        <v>1040</v>
      </c>
      <c r="I1798" s="146" t="s">
        <v>1041</v>
      </c>
      <c r="J1798" s="145" t="s">
        <v>1042</v>
      </c>
    </row>
    <row r="1799" spans="1:8" ht="12.75">
      <c r="A1799" s="147" t="s">
        <v>1200</v>
      </c>
      <c r="C1799" s="148">
        <v>288.1579999998212</v>
      </c>
      <c r="D1799" s="128">
        <v>537955.2174987793</v>
      </c>
      <c r="F1799" s="128">
        <v>4980</v>
      </c>
      <c r="G1799" s="128">
        <v>4580</v>
      </c>
      <c r="H1799" s="149" t="s">
        <v>654</v>
      </c>
    </row>
    <row r="1801" spans="4:8" ht="12.75">
      <c r="D1801" s="128">
        <v>535677.2025642395</v>
      </c>
      <c r="F1801" s="128">
        <v>4980</v>
      </c>
      <c r="G1801" s="128">
        <v>4580</v>
      </c>
      <c r="H1801" s="149" t="s">
        <v>655</v>
      </c>
    </row>
    <row r="1803" spans="4:8" ht="12.75">
      <c r="D1803" s="128">
        <v>527118.8398160934</v>
      </c>
      <c r="F1803" s="128">
        <v>4980</v>
      </c>
      <c r="G1803" s="128">
        <v>4580</v>
      </c>
      <c r="H1803" s="149" t="s">
        <v>656</v>
      </c>
    </row>
    <row r="1805" spans="1:10" ht="12.75">
      <c r="A1805" s="144" t="s">
        <v>1043</v>
      </c>
      <c r="C1805" s="150" t="s">
        <v>1044</v>
      </c>
      <c r="D1805" s="128">
        <v>533583.7532930374</v>
      </c>
      <c r="F1805" s="128">
        <v>4980</v>
      </c>
      <c r="G1805" s="128">
        <v>4580</v>
      </c>
      <c r="H1805" s="128">
        <v>528806.8506381701</v>
      </c>
      <c r="I1805" s="128">
        <v>-0.0001</v>
      </c>
      <c r="J1805" s="128">
        <v>-0.0001</v>
      </c>
    </row>
    <row r="1806" spans="1:8" ht="12.75">
      <c r="A1806" s="127">
        <v>38394.957083333335</v>
      </c>
      <c r="C1806" s="150" t="s">
        <v>1045</v>
      </c>
      <c r="D1806" s="128">
        <v>5713.463722541877</v>
      </c>
      <c r="H1806" s="128">
        <v>5713.463722541877</v>
      </c>
    </row>
    <row r="1808" spans="3:8" ht="12.75">
      <c r="C1808" s="150" t="s">
        <v>1046</v>
      </c>
      <c r="D1808" s="128">
        <v>1.0707716805995244</v>
      </c>
      <c r="F1808" s="128">
        <v>0</v>
      </c>
      <c r="G1808" s="128">
        <v>0</v>
      </c>
      <c r="H1808" s="128">
        <v>1.0804443466734222</v>
      </c>
    </row>
    <row r="1809" spans="1:10" ht="12.75">
      <c r="A1809" s="144" t="s">
        <v>1035</v>
      </c>
      <c r="C1809" s="145" t="s">
        <v>1036</v>
      </c>
      <c r="D1809" s="145" t="s">
        <v>1037</v>
      </c>
      <c r="F1809" s="145" t="s">
        <v>1038</v>
      </c>
      <c r="G1809" s="145" t="s">
        <v>1039</v>
      </c>
      <c r="H1809" s="145" t="s">
        <v>1040</v>
      </c>
      <c r="I1809" s="146" t="s">
        <v>1041</v>
      </c>
      <c r="J1809" s="145" t="s">
        <v>1042</v>
      </c>
    </row>
    <row r="1810" spans="1:8" ht="12.75">
      <c r="A1810" s="147" t="s">
        <v>1201</v>
      </c>
      <c r="C1810" s="148">
        <v>334.94100000010803</v>
      </c>
      <c r="D1810" s="128">
        <v>275633.05696058273</v>
      </c>
      <c r="F1810" s="128">
        <v>31400</v>
      </c>
      <c r="G1810" s="128">
        <v>53500</v>
      </c>
      <c r="H1810" s="149" t="s">
        <v>657</v>
      </c>
    </row>
    <row r="1812" spans="4:8" ht="12.75">
      <c r="D1812" s="128">
        <v>273346.7282657623</v>
      </c>
      <c r="F1812" s="128">
        <v>30900</v>
      </c>
      <c r="G1812" s="128">
        <v>59000</v>
      </c>
      <c r="H1812" s="149" t="s">
        <v>658</v>
      </c>
    </row>
    <row r="1814" spans="4:8" ht="12.75">
      <c r="D1814" s="128">
        <v>270067.90128946304</v>
      </c>
      <c r="F1814" s="128">
        <v>31200</v>
      </c>
      <c r="G1814" s="128">
        <v>54300</v>
      </c>
      <c r="H1814" s="149" t="s">
        <v>659</v>
      </c>
    </row>
    <row r="1816" spans="1:10" ht="12.75">
      <c r="A1816" s="144" t="s">
        <v>1043</v>
      </c>
      <c r="C1816" s="150" t="s">
        <v>1044</v>
      </c>
      <c r="D1816" s="128">
        <v>273015.89550526935</v>
      </c>
      <c r="F1816" s="128">
        <v>31166.666666666664</v>
      </c>
      <c r="G1816" s="128">
        <v>55600</v>
      </c>
      <c r="H1816" s="128">
        <v>225010.03964941352</v>
      </c>
      <c r="I1816" s="128">
        <v>-0.0001</v>
      </c>
      <c r="J1816" s="128">
        <v>-0.0001</v>
      </c>
    </row>
    <row r="1817" spans="1:8" ht="12.75">
      <c r="A1817" s="127">
        <v>38394.95756944444</v>
      </c>
      <c r="C1817" s="150" t="s">
        <v>1045</v>
      </c>
      <c r="D1817" s="128">
        <v>2797.2892498810343</v>
      </c>
      <c r="F1817" s="128">
        <v>251.66114784235833</v>
      </c>
      <c r="G1817" s="128">
        <v>2971.531591620725</v>
      </c>
      <c r="H1817" s="128">
        <v>2797.2892498810343</v>
      </c>
    </row>
    <row r="1819" spans="3:8" ht="12.75">
      <c r="C1819" s="150" t="s">
        <v>1046</v>
      </c>
      <c r="D1819" s="128">
        <v>1.024588419917494</v>
      </c>
      <c r="F1819" s="128">
        <v>0.8074689235583692</v>
      </c>
      <c r="G1819" s="128">
        <v>5.34448127989339</v>
      </c>
      <c r="H1819" s="128">
        <v>1.2431841949094673</v>
      </c>
    </row>
    <row r="1820" spans="1:10" ht="12.75">
      <c r="A1820" s="144" t="s">
        <v>1035</v>
      </c>
      <c r="C1820" s="145" t="s">
        <v>1036</v>
      </c>
      <c r="D1820" s="145" t="s">
        <v>1037</v>
      </c>
      <c r="F1820" s="145" t="s">
        <v>1038</v>
      </c>
      <c r="G1820" s="145" t="s">
        <v>1039</v>
      </c>
      <c r="H1820" s="145" t="s">
        <v>1040</v>
      </c>
      <c r="I1820" s="146" t="s">
        <v>1041</v>
      </c>
      <c r="J1820" s="145" t="s">
        <v>1042</v>
      </c>
    </row>
    <row r="1821" spans="1:8" ht="12.75">
      <c r="A1821" s="147" t="s">
        <v>1205</v>
      </c>
      <c r="C1821" s="148">
        <v>393.36599999992177</v>
      </c>
      <c r="D1821" s="128">
        <v>5928699.537239075</v>
      </c>
      <c r="F1821" s="128">
        <v>17100</v>
      </c>
      <c r="G1821" s="128">
        <v>19700</v>
      </c>
      <c r="H1821" s="149" t="s">
        <v>660</v>
      </c>
    </row>
    <row r="1823" spans="4:8" ht="12.75">
      <c r="D1823" s="128">
        <v>5940250.9978637695</v>
      </c>
      <c r="F1823" s="128">
        <v>17300</v>
      </c>
      <c r="G1823" s="128">
        <v>19100</v>
      </c>
      <c r="H1823" s="149" t="s">
        <v>661</v>
      </c>
    </row>
    <row r="1825" spans="4:8" ht="12.75">
      <c r="D1825" s="128">
        <v>5938518.077453613</v>
      </c>
      <c r="F1825" s="128">
        <v>19700</v>
      </c>
      <c r="G1825" s="128">
        <v>21200</v>
      </c>
      <c r="H1825" s="149" t="s">
        <v>662</v>
      </c>
    </row>
    <row r="1827" spans="1:10" ht="12.75">
      <c r="A1827" s="144" t="s">
        <v>1043</v>
      </c>
      <c r="C1827" s="150" t="s">
        <v>1044</v>
      </c>
      <c r="D1827" s="128">
        <v>5935822.870852152</v>
      </c>
      <c r="F1827" s="128">
        <v>18033.333333333332</v>
      </c>
      <c r="G1827" s="128">
        <v>20000</v>
      </c>
      <c r="H1827" s="128">
        <v>5916806.204185486</v>
      </c>
      <c r="I1827" s="128">
        <v>-0.0001</v>
      </c>
      <c r="J1827" s="128">
        <v>-0.0001</v>
      </c>
    </row>
    <row r="1828" spans="1:8" ht="12.75">
      <c r="A1828" s="127">
        <v>38394.95804398148</v>
      </c>
      <c r="C1828" s="150" t="s">
        <v>1045</v>
      </c>
      <c r="D1828" s="128">
        <v>6229.5396785530365</v>
      </c>
      <c r="F1828" s="128">
        <v>1446.8356276140469</v>
      </c>
      <c r="G1828" s="128">
        <v>1081.6653826391967</v>
      </c>
      <c r="H1828" s="128">
        <v>6229.5396785530365</v>
      </c>
    </row>
    <row r="1830" spans="3:8" ht="12.75">
      <c r="C1830" s="150" t="s">
        <v>1046</v>
      </c>
      <c r="D1830" s="128">
        <v>0.10494820708251221</v>
      </c>
      <c r="F1830" s="128">
        <v>8.023118082887505</v>
      </c>
      <c r="G1830" s="128">
        <v>5.408326913195984</v>
      </c>
      <c r="H1830" s="128">
        <v>0.10528551153401519</v>
      </c>
    </row>
    <row r="1831" spans="1:10" ht="12.75">
      <c r="A1831" s="144" t="s">
        <v>1035</v>
      </c>
      <c r="C1831" s="145" t="s">
        <v>1036</v>
      </c>
      <c r="D1831" s="145" t="s">
        <v>1037</v>
      </c>
      <c r="F1831" s="145" t="s">
        <v>1038</v>
      </c>
      <c r="G1831" s="145" t="s">
        <v>1039</v>
      </c>
      <c r="H1831" s="145" t="s">
        <v>1040</v>
      </c>
      <c r="I1831" s="146" t="s">
        <v>1041</v>
      </c>
      <c r="J1831" s="145" t="s">
        <v>1042</v>
      </c>
    </row>
    <row r="1832" spans="1:8" ht="12.75">
      <c r="A1832" s="147" t="s">
        <v>1199</v>
      </c>
      <c r="C1832" s="148">
        <v>396.15199999976903</v>
      </c>
      <c r="D1832" s="128">
        <v>5872591.968048096</v>
      </c>
      <c r="F1832" s="128">
        <v>107400</v>
      </c>
      <c r="G1832" s="128">
        <v>116000</v>
      </c>
      <c r="H1832" s="149" t="s">
        <v>663</v>
      </c>
    </row>
    <row r="1834" spans="4:8" ht="12.75">
      <c r="D1834" s="128">
        <v>5869794.573959351</v>
      </c>
      <c r="F1834" s="128">
        <v>107100</v>
      </c>
      <c r="G1834" s="128">
        <v>114700</v>
      </c>
      <c r="H1834" s="149" t="s">
        <v>664</v>
      </c>
    </row>
    <row r="1836" spans="4:8" ht="12.75">
      <c r="D1836" s="128">
        <v>5964922.584991455</v>
      </c>
      <c r="F1836" s="128">
        <v>106400</v>
      </c>
      <c r="G1836" s="128">
        <v>114200</v>
      </c>
      <c r="H1836" s="149" t="s">
        <v>665</v>
      </c>
    </row>
    <row r="1838" spans="1:10" ht="12.75">
      <c r="A1838" s="144" t="s">
        <v>1043</v>
      </c>
      <c r="C1838" s="150" t="s">
        <v>1044</v>
      </c>
      <c r="D1838" s="128">
        <v>5902436.3756663</v>
      </c>
      <c r="F1838" s="128">
        <v>106966.66666666666</v>
      </c>
      <c r="G1838" s="128">
        <v>114966.66666666666</v>
      </c>
      <c r="H1838" s="128">
        <v>5791512.515182749</v>
      </c>
      <c r="I1838" s="128">
        <v>-0.0001</v>
      </c>
      <c r="J1838" s="128">
        <v>-0.0001</v>
      </c>
    </row>
    <row r="1839" spans="1:8" ht="12.75">
      <c r="A1839" s="127">
        <v>38394.958506944444</v>
      </c>
      <c r="C1839" s="150" t="s">
        <v>1045</v>
      </c>
      <c r="D1839" s="128">
        <v>54132.71765109649</v>
      </c>
      <c r="F1839" s="128">
        <v>513.1601439446883</v>
      </c>
      <c r="G1839" s="128">
        <v>929.1573243177569</v>
      </c>
      <c r="H1839" s="128">
        <v>54132.71765109649</v>
      </c>
    </row>
    <row r="1841" spans="3:8" ht="12.75">
      <c r="C1841" s="150" t="s">
        <v>1046</v>
      </c>
      <c r="D1841" s="128">
        <v>0.9171249668063675</v>
      </c>
      <c r="F1841" s="128">
        <v>0.4797383707803257</v>
      </c>
      <c r="G1841" s="128">
        <v>0.8081971507547903</v>
      </c>
      <c r="H1841" s="128">
        <v>0.9346905063087544</v>
      </c>
    </row>
    <row r="1842" spans="1:10" ht="12.75">
      <c r="A1842" s="144" t="s">
        <v>1035</v>
      </c>
      <c r="C1842" s="145" t="s">
        <v>1036</v>
      </c>
      <c r="D1842" s="145" t="s">
        <v>1037</v>
      </c>
      <c r="F1842" s="145" t="s">
        <v>1038</v>
      </c>
      <c r="G1842" s="145" t="s">
        <v>1039</v>
      </c>
      <c r="H1842" s="145" t="s">
        <v>1040</v>
      </c>
      <c r="I1842" s="146" t="s">
        <v>1041</v>
      </c>
      <c r="J1842" s="145" t="s">
        <v>1042</v>
      </c>
    </row>
    <row r="1843" spans="1:8" ht="12.75">
      <c r="A1843" s="147" t="s">
        <v>1206</v>
      </c>
      <c r="C1843" s="148">
        <v>589.5920000001788</v>
      </c>
      <c r="D1843" s="128">
        <v>440364.371049881</v>
      </c>
      <c r="F1843" s="128">
        <v>3770</v>
      </c>
      <c r="G1843" s="128">
        <v>5300</v>
      </c>
      <c r="H1843" s="149" t="s">
        <v>666</v>
      </c>
    </row>
    <row r="1845" spans="4:8" ht="12.75">
      <c r="D1845" s="128">
        <v>447707.510204792</v>
      </c>
      <c r="F1845" s="128">
        <v>3800</v>
      </c>
      <c r="G1845" s="128">
        <v>4950</v>
      </c>
      <c r="H1845" s="149" t="s">
        <v>667</v>
      </c>
    </row>
    <row r="1847" spans="4:8" ht="12.75">
      <c r="D1847" s="128">
        <v>442967.73843050003</v>
      </c>
      <c r="F1847" s="128">
        <v>3870</v>
      </c>
      <c r="G1847" s="128">
        <v>5280</v>
      </c>
      <c r="H1847" s="149" t="s">
        <v>668</v>
      </c>
    </row>
    <row r="1849" spans="1:10" ht="12.75">
      <c r="A1849" s="144" t="s">
        <v>1043</v>
      </c>
      <c r="C1849" s="150" t="s">
        <v>1044</v>
      </c>
      <c r="D1849" s="128">
        <v>443679.87322839105</v>
      </c>
      <c r="F1849" s="128">
        <v>3813.333333333333</v>
      </c>
      <c r="G1849" s="128">
        <v>5176.666666666667</v>
      </c>
      <c r="H1849" s="128">
        <v>439048.5398950577</v>
      </c>
      <c r="I1849" s="128">
        <v>-0.0001</v>
      </c>
      <c r="J1849" s="128">
        <v>-0.0001</v>
      </c>
    </row>
    <row r="1850" spans="1:8" ht="12.75">
      <c r="A1850" s="127">
        <v>38394.95900462963</v>
      </c>
      <c r="C1850" s="150" t="s">
        <v>1045</v>
      </c>
      <c r="D1850" s="128">
        <v>3723.0061965964856</v>
      </c>
      <c r="F1850" s="128">
        <v>51.31601439446884</v>
      </c>
      <c r="G1850" s="128">
        <v>196.55363983740756</v>
      </c>
      <c r="H1850" s="128">
        <v>3723.0061965964856</v>
      </c>
    </row>
    <row r="1852" spans="3:8" ht="12.75">
      <c r="C1852" s="150" t="s">
        <v>1046</v>
      </c>
      <c r="D1852" s="128">
        <v>0.8391199198436504</v>
      </c>
      <c r="F1852" s="128">
        <v>1.3456996781766304</v>
      </c>
      <c r="G1852" s="128">
        <v>3.796915128861704</v>
      </c>
      <c r="H1852" s="128">
        <v>0.8479714332921745</v>
      </c>
    </row>
    <row r="1853" spans="1:10" ht="12.75">
      <c r="A1853" s="144" t="s">
        <v>1035</v>
      </c>
      <c r="C1853" s="145" t="s">
        <v>1036</v>
      </c>
      <c r="D1853" s="145" t="s">
        <v>1037</v>
      </c>
      <c r="F1853" s="145" t="s">
        <v>1038</v>
      </c>
      <c r="G1853" s="145" t="s">
        <v>1039</v>
      </c>
      <c r="H1853" s="145" t="s">
        <v>1040</v>
      </c>
      <c r="I1853" s="146" t="s">
        <v>1041</v>
      </c>
      <c r="J1853" s="145" t="s">
        <v>1042</v>
      </c>
    </row>
    <row r="1854" spans="1:8" ht="12.75">
      <c r="A1854" s="147" t="s">
        <v>1207</v>
      </c>
      <c r="C1854" s="148">
        <v>766.4900000002235</v>
      </c>
      <c r="D1854" s="128">
        <v>2694.9462705366313</v>
      </c>
      <c r="F1854" s="128">
        <v>1809</v>
      </c>
      <c r="G1854" s="128">
        <v>1682.9999999981374</v>
      </c>
      <c r="H1854" s="149" t="s">
        <v>669</v>
      </c>
    </row>
    <row r="1856" spans="4:8" ht="12.75">
      <c r="D1856" s="128">
        <v>2700.575435500592</v>
      </c>
      <c r="F1856" s="128">
        <v>1903</v>
      </c>
      <c r="G1856" s="128">
        <v>1735.9999999981374</v>
      </c>
      <c r="H1856" s="149" t="s">
        <v>670</v>
      </c>
    </row>
    <row r="1858" spans="4:8" ht="12.75">
      <c r="D1858" s="128">
        <v>2531.1396502256393</v>
      </c>
      <c r="F1858" s="128">
        <v>1946</v>
      </c>
      <c r="G1858" s="128">
        <v>1806</v>
      </c>
      <c r="H1858" s="149" t="s">
        <v>671</v>
      </c>
    </row>
    <row r="1860" spans="1:10" ht="12.75">
      <c r="A1860" s="144" t="s">
        <v>1043</v>
      </c>
      <c r="C1860" s="150" t="s">
        <v>1044</v>
      </c>
      <c r="D1860" s="128">
        <v>2642.220452087621</v>
      </c>
      <c r="F1860" s="128">
        <v>1886</v>
      </c>
      <c r="G1860" s="128">
        <v>1741.666666665425</v>
      </c>
      <c r="H1860" s="128">
        <v>831.2033789175343</v>
      </c>
      <c r="I1860" s="128">
        <v>-0.0001</v>
      </c>
      <c r="J1860" s="128">
        <v>-0.0001</v>
      </c>
    </row>
    <row r="1861" spans="1:8" ht="12.75">
      <c r="A1861" s="127">
        <v>38394.959502314814</v>
      </c>
      <c r="C1861" s="150" t="s">
        <v>1045</v>
      </c>
      <c r="D1861" s="128">
        <v>96.2399619766837</v>
      </c>
      <c r="F1861" s="128">
        <v>70.06425622241345</v>
      </c>
      <c r="G1861" s="128">
        <v>61.69548876095672</v>
      </c>
      <c r="H1861" s="128">
        <v>96.2399619766837</v>
      </c>
    </row>
    <row r="1863" spans="3:8" ht="12.75">
      <c r="C1863" s="150" t="s">
        <v>1046</v>
      </c>
      <c r="D1863" s="128">
        <v>3.642389562939172</v>
      </c>
      <c r="F1863" s="128">
        <v>3.7149658654514024</v>
      </c>
      <c r="G1863" s="128">
        <v>3.5423247135502804</v>
      </c>
      <c r="H1863" s="128">
        <v>11.578389166561836</v>
      </c>
    </row>
    <row r="1864" spans="1:16" ht="12.75">
      <c r="A1864" s="138" t="s">
        <v>1153</v>
      </c>
      <c r="B1864" s="133" t="s">
        <v>672</v>
      </c>
      <c r="D1864" s="138" t="s">
        <v>1154</v>
      </c>
      <c r="E1864" s="133" t="s">
        <v>1155</v>
      </c>
      <c r="F1864" s="134" t="s">
        <v>1248</v>
      </c>
      <c r="G1864" s="139" t="s">
        <v>1157</v>
      </c>
      <c r="H1864" s="140">
        <v>2</v>
      </c>
      <c r="I1864" s="141" t="s">
        <v>1158</v>
      </c>
      <c r="J1864" s="140">
        <v>2</v>
      </c>
      <c r="K1864" s="139" t="s">
        <v>1159</v>
      </c>
      <c r="L1864" s="142">
        <v>1</v>
      </c>
      <c r="M1864" s="139" t="s">
        <v>1160</v>
      </c>
      <c r="N1864" s="143">
        <v>1</v>
      </c>
      <c r="O1864" s="139" t="s">
        <v>1161</v>
      </c>
      <c r="P1864" s="143">
        <v>1</v>
      </c>
    </row>
    <row r="1866" spans="1:10" ht="12.75">
      <c r="A1866" s="144" t="s">
        <v>1035</v>
      </c>
      <c r="C1866" s="145" t="s">
        <v>1036</v>
      </c>
      <c r="D1866" s="145" t="s">
        <v>1037</v>
      </c>
      <c r="F1866" s="145" t="s">
        <v>1038</v>
      </c>
      <c r="G1866" s="145" t="s">
        <v>1039</v>
      </c>
      <c r="H1866" s="145" t="s">
        <v>1040</v>
      </c>
      <c r="I1866" s="146" t="s">
        <v>1041</v>
      </c>
      <c r="J1866" s="145" t="s">
        <v>1042</v>
      </c>
    </row>
    <row r="1867" spans="1:8" ht="12.75">
      <c r="A1867" s="147" t="s">
        <v>1184</v>
      </c>
      <c r="C1867" s="148">
        <v>178.2290000000503</v>
      </c>
      <c r="D1867" s="128">
        <v>384.1904716566205</v>
      </c>
      <c r="F1867" s="128">
        <v>341</v>
      </c>
      <c r="G1867" s="128">
        <v>317</v>
      </c>
      <c r="H1867" s="149" t="s">
        <v>673</v>
      </c>
    </row>
    <row r="1869" spans="4:8" ht="12.75">
      <c r="D1869" s="128">
        <v>366.79734109481797</v>
      </c>
      <c r="F1869" s="128">
        <v>366</v>
      </c>
      <c r="G1869" s="128">
        <v>347</v>
      </c>
      <c r="H1869" s="149" t="s">
        <v>674</v>
      </c>
    </row>
    <row r="1871" spans="4:8" ht="12.75">
      <c r="D1871" s="128">
        <v>314</v>
      </c>
      <c r="F1871" s="128">
        <v>349</v>
      </c>
      <c r="G1871" s="128">
        <v>315</v>
      </c>
      <c r="H1871" s="149" t="s">
        <v>675</v>
      </c>
    </row>
    <row r="1873" spans="1:8" ht="12.75">
      <c r="A1873" s="144" t="s">
        <v>1043</v>
      </c>
      <c r="C1873" s="150" t="s">
        <v>1044</v>
      </c>
      <c r="D1873" s="128">
        <v>354.99593758381286</v>
      </c>
      <c r="F1873" s="128">
        <v>352</v>
      </c>
      <c r="G1873" s="128">
        <v>326.3333333333333</v>
      </c>
      <c r="H1873" s="128">
        <v>19.24671349939321</v>
      </c>
    </row>
    <row r="1874" spans="1:8" ht="12.75">
      <c r="A1874" s="127">
        <v>38394.96177083333</v>
      </c>
      <c r="C1874" s="150" t="s">
        <v>1045</v>
      </c>
      <c r="D1874" s="128">
        <v>36.553117807744904</v>
      </c>
      <c r="F1874" s="128">
        <v>12.767145334803704</v>
      </c>
      <c r="G1874" s="128">
        <v>17.925772879665</v>
      </c>
      <c r="H1874" s="128">
        <v>36.553117807744904</v>
      </c>
    </row>
    <row r="1876" spans="3:8" ht="12.75">
      <c r="C1876" s="150" t="s">
        <v>1046</v>
      </c>
      <c r="D1876" s="128">
        <v>10.296770733922806</v>
      </c>
      <c r="F1876" s="128">
        <v>3.627029924660144</v>
      </c>
      <c r="G1876" s="128">
        <v>5.493086684269153</v>
      </c>
      <c r="H1876" s="128">
        <v>189.91875059031412</v>
      </c>
    </row>
    <row r="1877" spans="1:10" ht="12.75">
      <c r="A1877" s="144" t="s">
        <v>1035</v>
      </c>
      <c r="C1877" s="145" t="s">
        <v>1036</v>
      </c>
      <c r="D1877" s="145" t="s">
        <v>1037</v>
      </c>
      <c r="F1877" s="145" t="s">
        <v>1038</v>
      </c>
      <c r="G1877" s="145" t="s">
        <v>1039</v>
      </c>
      <c r="H1877" s="145" t="s">
        <v>1040</v>
      </c>
      <c r="I1877" s="146" t="s">
        <v>1041</v>
      </c>
      <c r="J1877" s="145" t="s">
        <v>1042</v>
      </c>
    </row>
    <row r="1878" spans="1:8" ht="12.75">
      <c r="A1878" s="147" t="s">
        <v>1200</v>
      </c>
      <c r="C1878" s="148">
        <v>251.61100000003353</v>
      </c>
      <c r="D1878" s="128">
        <v>5552514.475952148</v>
      </c>
      <c r="F1878" s="128">
        <v>31800</v>
      </c>
      <c r="G1878" s="128">
        <v>30800</v>
      </c>
      <c r="H1878" s="149" t="s">
        <v>676</v>
      </c>
    </row>
    <row r="1880" spans="4:8" ht="12.75">
      <c r="D1880" s="128">
        <v>5444217.23651886</v>
      </c>
      <c r="F1880" s="128">
        <v>32400</v>
      </c>
      <c r="G1880" s="128">
        <v>29600</v>
      </c>
      <c r="H1880" s="149" t="s">
        <v>677</v>
      </c>
    </row>
    <row r="1882" spans="4:8" ht="12.75">
      <c r="D1882" s="128">
        <v>5554658.888442993</v>
      </c>
      <c r="F1882" s="128">
        <v>33000</v>
      </c>
      <c r="G1882" s="128">
        <v>30900</v>
      </c>
      <c r="H1882" s="149" t="s">
        <v>455</v>
      </c>
    </row>
    <row r="1884" spans="1:10" ht="12.75">
      <c r="A1884" s="144" t="s">
        <v>1043</v>
      </c>
      <c r="C1884" s="150" t="s">
        <v>1044</v>
      </c>
      <c r="D1884" s="128">
        <v>5517130.2003046665</v>
      </c>
      <c r="F1884" s="128">
        <v>32400</v>
      </c>
      <c r="G1884" s="128">
        <v>30433.333333333336</v>
      </c>
      <c r="H1884" s="128">
        <v>5485723.22695673</v>
      </c>
      <c r="I1884" s="128">
        <v>-0.0001</v>
      </c>
      <c r="J1884" s="128">
        <v>-0.0001</v>
      </c>
    </row>
    <row r="1885" spans="1:8" ht="12.75">
      <c r="A1885" s="127">
        <v>38394.96228009259</v>
      </c>
      <c r="C1885" s="150" t="s">
        <v>1045</v>
      </c>
      <c r="D1885" s="128">
        <v>63153.5813889706</v>
      </c>
      <c r="F1885" s="128">
        <v>600</v>
      </c>
      <c r="G1885" s="128">
        <v>723.4178138070234</v>
      </c>
      <c r="H1885" s="128">
        <v>63153.5813889706</v>
      </c>
    </row>
    <row r="1887" spans="3:8" ht="12.75">
      <c r="C1887" s="150" t="s">
        <v>1046</v>
      </c>
      <c r="D1887" s="128">
        <v>1.1446817293795812</v>
      </c>
      <c r="F1887" s="128">
        <v>1.8518518518518519</v>
      </c>
      <c r="G1887" s="128">
        <v>2.3770574385772942</v>
      </c>
      <c r="H1887" s="128">
        <v>1.1512352843219507</v>
      </c>
    </row>
    <row r="1888" spans="1:10" ht="12.75">
      <c r="A1888" s="144" t="s">
        <v>1035</v>
      </c>
      <c r="C1888" s="145" t="s">
        <v>1036</v>
      </c>
      <c r="D1888" s="145" t="s">
        <v>1037</v>
      </c>
      <c r="F1888" s="145" t="s">
        <v>1038</v>
      </c>
      <c r="G1888" s="145" t="s">
        <v>1039</v>
      </c>
      <c r="H1888" s="145" t="s">
        <v>1040</v>
      </c>
      <c r="I1888" s="146" t="s">
        <v>1041</v>
      </c>
      <c r="J1888" s="145" t="s">
        <v>1042</v>
      </c>
    </row>
    <row r="1889" spans="1:8" ht="12.75">
      <c r="A1889" s="147" t="s">
        <v>1203</v>
      </c>
      <c r="C1889" s="148">
        <v>257.6099999998696</v>
      </c>
      <c r="D1889" s="128">
        <v>384009.06820964813</v>
      </c>
      <c r="F1889" s="128">
        <v>12997.500000014901</v>
      </c>
      <c r="G1889" s="128">
        <v>11547.5</v>
      </c>
      <c r="H1889" s="149" t="s">
        <v>456</v>
      </c>
    </row>
    <row r="1891" spans="4:8" ht="12.75">
      <c r="D1891" s="128">
        <v>389754.2164430618</v>
      </c>
      <c r="F1891" s="128">
        <v>13047.500000014901</v>
      </c>
      <c r="G1891" s="128">
        <v>11622.5</v>
      </c>
      <c r="H1891" s="149" t="s">
        <v>457</v>
      </c>
    </row>
    <row r="1893" spans="4:8" ht="12.75">
      <c r="D1893" s="128">
        <v>371755.9466147423</v>
      </c>
      <c r="F1893" s="128">
        <v>12860.000000014901</v>
      </c>
      <c r="G1893" s="128">
        <v>11570</v>
      </c>
      <c r="H1893" s="149" t="s">
        <v>458</v>
      </c>
    </row>
    <row r="1895" spans="1:10" ht="12.75">
      <c r="A1895" s="144" t="s">
        <v>1043</v>
      </c>
      <c r="C1895" s="150" t="s">
        <v>1044</v>
      </c>
      <c r="D1895" s="128">
        <v>381839.7437558174</v>
      </c>
      <c r="F1895" s="128">
        <v>12968.333333348233</v>
      </c>
      <c r="G1895" s="128">
        <v>11580</v>
      </c>
      <c r="H1895" s="128">
        <v>369565.57708914333</v>
      </c>
      <c r="I1895" s="128">
        <v>-0.0001</v>
      </c>
      <c r="J1895" s="128">
        <v>-0.0001</v>
      </c>
    </row>
    <row r="1896" spans="1:8" ht="12.75">
      <c r="A1896" s="127">
        <v>38394.96292824074</v>
      </c>
      <c r="C1896" s="150" t="s">
        <v>1045</v>
      </c>
      <c r="D1896" s="128">
        <v>9193.144491561872</v>
      </c>
      <c r="F1896" s="128">
        <v>97.09316831416344</v>
      </c>
      <c r="G1896" s="128">
        <v>38.48701079585163</v>
      </c>
      <c r="H1896" s="128">
        <v>9193.144491561872</v>
      </c>
    </row>
    <row r="1898" spans="3:8" ht="12.75">
      <c r="C1898" s="150" t="s">
        <v>1046</v>
      </c>
      <c r="D1898" s="128">
        <v>2.407592358285468</v>
      </c>
      <c r="F1898" s="128">
        <v>0.7486942679402534</v>
      </c>
      <c r="G1898" s="128">
        <v>0.33235760618179305</v>
      </c>
      <c r="H1898" s="128">
        <v>2.487554323638856</v>
      </c>
    </row>
    <row r="1899" spans="1:10" ht="12.75">
      <c r="A1899" s="144" t="s">
        <v>1035</v>
      </c>
      <c r="C1899" s="145" t="s">
        <v>1036</v>
      </c>
      <c r="D1899" s="145" t="s">
        <v>1037</v>
      </c>
      <c r="F1899" s="145" t="s">
        <v>1038</v>
      </c>
      <c r="G1899" s="145" t="s">
        <v>1039</v>
      </c>
      <c r="H1899" s="145" t="s">
        <v>1040</v>
      </c>
      <c r="I1899" s="146" t="s">
        <v>1041</v>
      </c>
      <c r="J1899" s="145" t="s">
        <v>1042</v>
      </c>
    </row>
    <row r="1900" spans="1:8" ht="12.75">
      <c r="A1900" s="147" t="s">
        <v>1202</v>
      </c>
      <c r="C1900" s="148">
        <v>259.9399999999441</v>
      </c>
      <c r="D1900" s="128">
        <v>2850832.6843070984</v>
      </c>
      <c r="F1900" s="128">
        <v>23125</v>
      </c>
      <c r="G1900" s="128">
        <v>25675</v>
      </c>
      <c r="H1900" s="149" t="s">
        <v>459</v>
      </c>
    </row>
    <row r="1902" spans="4:8" ht="12.75">
      <c r="D1902" s="128">
        <v>2802367.199420929</v>
      </c>
      <c r="F1902" s="128">
        <v>23425</v>
      </c>
      <c r="G1902" s="128">
        <v>25925</v>
      </c>
      <c r="H1902" s="149" t="s">
        <v>460</v>
      </c>
    </row>
    <row r="1904" spans="4:8" ht="12.75">
      <c r="D1904" s="128">
        <v>2787931.4672660828</v>
      </c>
      <c r="F1904" s="128">
        <v>23575</v>
      </c>
      <c r="G1904" s="128">
        <v>25700</v>
      </c>
      <c r="H1904" s="149" t="s">
        <v>461</v>
      </c>
    </row>
    <row r="1906" spans="1:10" ht="12.75">
      <c r="A1906" s="144" t="s">
        <v>1043</v>
      </c>
      <c r="C1906" s="150" t="s">
        <v>1044</v>
      </c>
      <c r="D1906" s="128">
        <v>2813710.4503313703</v>
      </c>
      <c r="F1906" s="128">
        <v>23375</v>
      </c>
      <c r="G1906" s="128">
        <v>25766.666666666664</v>
      </c>
      <c r="H1906" s="128">
        <v>2789008.752218163</v>
      </c>
      <c r="I1906" s="128">
        <v>-0.0001</v>
      </c>
      <c r="J1906" s="128">
        <v>-0.0001</v>
      </c>
    </row>
    <row r="1907" spans="1:8" ht="12.75">
      <c r="A1907" s="127">
        <v>38394.96359953703</v>
      </c>
      <c r="C1907" s="150" t="s">
        <v>1045</v>
      </c>
      <c r="D1907" s="128">
        <v>32949.0937997289</v>
      </c>
      <c r="F1907" s="128">
        <v>229.12878474779203</v>
      </c>
      <c r="G1907" s="128">
        <v>137.68926368215253</v>
      </c>
      <c r="H1907" s="128">
        <v>32949.0937997289</v>
      </c>
    </row>
    <row r="1909" spans="3:8" ht="12.75">
      <c r="C1909" s="150" t="s">
        <v>1046</v>
      </c>
      <c r="D1909" s="128">
        <v>1.1710193490537908</v>
      </c>
      <c r="F1909" s="128">
        <v>0.9802300951777199</v>
      </c>
      <c r="G1909" s="128">
        <v>0.5343697167483281</v>
      </c>
      <c r="H1909" s="128">
        <v>1.1813908354903413</v>
      </c>
    </row>
    <row r="1910" spans="1:10" ht="12.75">
      <c r="A1910" s="144" t="s">
        <v>1035</v>
      </c>
      <c r="C1910" s="145" t="s">
        <v>1036</v>
      </c>
      <c r="D1910" s="145" t="s">
        <v>1037</v>
      </c>
      <c r="F1910" s="145" t="s">
        <v>1038</v>
      </c>
      <c r="G1910" s="145" t="s">
        <v>1039</v>
      </c>
      <c r="H1910" s="145" t="s">
        <v>1040</v>
      </c>
      <c r="I1910" s="146" t="s">
        <v>1041</v>
      </c>
      <c r="J1910" s="145" t="s">
        <v>1042</v>
      </c>
    </row>
    <row r="1911" spans="1:8" ht="12.75">
      <c r="A1911" s="147" t="s">
        <v>1204</v>
      </c>
      <c r="C1911" s="148">
        <v>285.2129999999888</v>
      </c>
      <c r="D1911" s="128">
        <v>1092975.1829967499</v>
      </c>
      <c r="F1911" s="128">
        <v>50150</v>
      </c>
      <c r="G1911" s="128">
        <v>13150</v>
      </c>
      <c r="H1911" s="149" t="s">
        <v>462</v>
      </c>
    </row>
    <row r="1913" spans="4:8" ht="12.75">
      <c r="D1913" s="128">
        <v>1108360.9027938843</v>
      </c>
      <c r="F1913" s="128">
        <v>68325</v>
      </c>
      <c r="G1913" s="128">
        <v>12925</v>
      </c>
      <c r="H1913" s="149" t="s">
        <v>463</v>
      </c>
    </row>
    <row r="1915" spans="4:8" ht="12.75">
      <c r="D1915" s="128">
        <v>1157505.560491562</v>
      </c>
      <c r="F1915" s="128">
        <v>50050</v>
      </c>
      <c r="G1915" s="128">
        <v>12600</v>
      </c>
      <c r="H1915" s="149" t="s">
        <v>464</v>
      </c>
    </row>
    <row r="1917" spans="1:10" ht="12.75">
      <c r="A1917" s="144" t="s">
        <v>1043</v>
      </c>
      <c r="C1917" s="150" t="s">
        <v>1044</v>
      </c>
      <c r="D1917" s="128">
        <v>1119613.8820940654</v>
      </c>
      <c r="F1917" s="128">
        <v>56175</v>
      </c>
      <c r="G1917" s="128">
        <v>12891.666666666668</v>
      </c>
      <c r="H1917" s="128">
        <v>1079306.954383222</v>
      </c>
      <c r="I1917" s="128">
        <v>-0.0001</v>
      </c>
      <c r="J1917" s="128">
        <v>-0.0001</v>
      </c>
    </row>
    <row r="1918" spans="1:8" ht="12.75">
      <c r="A1918" s="127">
        <v>38394.96429398148</v>
      </c>
      <c r="C1918" s="150" t="s">
        <v>1045</v>
      </c>
      <c r="D1918" s="128">
        <v>33704.8151197026</v>
      </c>
      <c r="F1918" s="128">
        <v>10522.327451662013</v>
      </c>
      <c r="G1918" s="128">
        <v>276.51100038395094</v>
      </c>
      <c r="H1918" s="128">
        <v>33704.8151197026</v>
      </c>
    </row>
    <row r="1920" spans="3:8" ht="12.75">
      <c r="C1920" s="150" t="s">
        <v>1046</v>
      </c>
      <c r="D1920" s="128">
        <v>3.0103963213338276</v>
      </c>
      <c r="F1920" s="128">
        <v>18.731335027435716</v>
      </c>
      <c r="G1920" s="128">
        <v>2.1448817095070534</v>
      </c>
      <c r="H1920" s="128">
        <v>3.122820156288484</v>
      </c>
    </row>
    <row r="1921" spans="1:10" ht="12.75">
      <c r="A1921" s="144" t="s">
        <v>1035</v>
      </c>
      <c r="C1921" s="145" t="s">
        <v>1036</v>
      </c>
      <c r="D1921" s="145" t="s">
        <v>1037</v>
      </c>
      <c r="F1921" s="145" t="s">
        <v>1038</v>
      </c>
      <c r="G1921" s="145" t="s">
        <v>1039</v>
      </c>
      <c r="H1921" s="145" t="s">
        <v>1040</v>
      </c>
      <c r="I1921" s="146" t="s">
        <v>1041</v>
      </c>
      <c r="J1921" s="145" t="s">
        <v>1042</v>
      </c>
    </row>
    <row r="1922" spans="1:8" ht="12.75">
      <c r="A1922" s="147" t="s">
        <v>1200</v>
      </c>
      <c r="C1922" s="148">
        <v>288.1579999998212</v>
      </c>
      <c r="D1922" s="128">
        <v>543587.1845207214</v>
      </c>
      <c r="F1922" s="128">
        <v>4740</v>
      </c>
      <c r="G1922" s="128">
        <v>4750</v>
      </c>
      <c r="H1922" s="149" t="s">
        <v>465</v>
      </c>
    </row>
    <row r="1924" spans="4:8" ht="12.75">
      <c r="D1924" s="128">
        <v>558885.0810279846</v>
      </c>
      <c r="F1924" s="128">
        <v>4740</v>
      </c>
      <c r="G1924" s="128">
        <v>4750</v>
      </c>
      <c r="H1924" s="149" t="s">
        <v>466</v>
      </c>
    </row>
    <row r="1926" spans="4:8" ht="12.75">
      <c r="D1926" s="128">
        <v>548310.2466897964</v>
      </c>
      <c r="F1926" s="128">
        <v>4740</v>
      </c>
      <c r="G1926" s="128">
        <v>4750</v>
      </c>
      <c r="H1926" s="149" t="s">
        <v>467</v>
      </c>
    </row>
    <row r="1928" spans="1:10" ht="12.75">
      <c r="A1928" s="144" t="s">
        <v>1043</v>
      </c>
      <c r="C1928" s="150" t="s">
        <v>1044</v>
      </c>
      <c r="D1928" s="128">
        <v>550260.8374128342</v>
      </c>
      <c r="F1928" s="128">
        <v>4740</v>
      </c>
      <c r="G1928" s="128">
        <v>4750</v>
      </c>
      <c r="H1928" s="128">
        <v>545515.7599792059</v>
      </c>
      <c r="I1928" s="128">
        <v>-0.0001</v>
      </c>
      <c r="J1928" s="128">
        <v>-0.0001</v>
      </c>
    </row>
    <row r="1929" spans="1:8" ht="12.75">
      <c r="A1929" s="127">
        <v>38394.96471064815</v>
      </c>
      <c r="C1929" s="150" t="s">
        <v>1045</v>
      </c>
      <c r="D1929" s="128">
        <v>7833.26320975705</v>
      </c>
      <c r="H1929" s="128">
        <v>7833.26320975705</v>
      </c>
    </row>
    <row r="1931" spans="3:8" ht="12.75">
      <c r="C1931" s="150" t="s">
        <v>1046</v>
      </c>
      <c r="D1931" s="128">
        <v>1.4235545539796666</v>
      </c>
      <c r="F1931" s="128">
        <v>0</v>
      </c>
      <c r="G1931" s="128">
        <v>0</v>
      </c>
      <c r="H1931" s="128">
        <v>1.4359371047420593</v>
      </c>
    </row>
    <row r="1932" spans="1:10" ht="12.75">
      <c r="A1932" s="144" t="s">
        <v>1035</v>
      </c>
      <c r="C1932" s="145" t="s">
        <v>1036</v>
      </c>
      <c r="D1932" s="145" t="s">
        <v>1037</v>
      </c>
      <c r="F1932" s="145" t="s">
        <v>1038</v>
      </c>
      <c r="G1932" s="145" t="s">
        <v>1039</v>
      </c>
      <c r="H1932" s="145" t="s">
        <v>1040</v>
      </c>
      <c r="I1932" s="146" t="s">
        <v>1041</v>
      </c>
      <c r="J1932" s="145" t="s">
        <v>1042</v>
      </c>
    </row>
    <row r="1933" spans="1:8" ht="12.75">
      <c r="A1933" s="147" t="s">
        <v>1201</v>
      </c>
      <c r="C1933" s="148">
        <v>334.94100000010803</v>
      </c>
      <c r="D1933" s="128">
        <v>245469.12655615807</v>
      </c>
      <c r="F1933" s="128">
        <v>31100</v>
      </c>
      <c r="G1933" s="128">
        <v>77200</v>
      </c>
      <c r="H1933" s="149" t="s">
        <v>468</v>
      </c>
    </row>
    <row r="1935" spans="4:8" ht="12.75">
      <c r="D1935" s="128">
        <v>244816.5461485386</v>
      </c>
      <c r="F1935" s="128">
        <v>31400</v>
      </c>
      <c r="G1935" s="128">
        <v>73400</v>
      </c>
      <c r="H1935" s="149" t="s">
        <v>469</v>
      </c>
    </row>
    <row r="1937" spans="4:8" ht="12.75">
      <c r="D1937" s="128">
        <v>247398.24370098114</v>
      </c>
      <c r="F1937" s="128">
        <v>31200</v>
      </c>
      <c r="G1937" s="128">
        <v>59700</v>
      </c>
      <c r="H1937" s="149" t="s">
        <v>470</v>
      </c>
    </row>
    <row r="1939" spans="1:10" ht="12.75">
      <c r="A1939" s="144" t="s">
        <v>1043</v>
      </c>
      <c r="C1939" s="150" t="s">
        <v>1044</v>
      </c>
      <c r="D1939" s="128">
        <v>245894.63880189258</v>
      </c>
      <c r="F1939" s="128">
        <v>31233.333333333336</v>
      </c>
      <c r="G1939" s="128">
        <v>70100</v>
      </c>
      <c r="H1939" s="128">
        <v>187874.81898207281</v>
      </c>
      <c r="I1939" s="128">
        <v>-0.0001</v>
      </c>
      <c r="J1939" s="128">
        <v>-0.0001</v>
      </c>
    </row>
    <row r="1940" spans="1:8" ht="12.75">
      <c r="A1940" s="127">
        <v>38394.96519675926</v>
      </c>
      <c r="C1940" s="150" t="s">
        <v>1045</v>
      </c>
      <c r="D1940" s="128">
        <v>1342.417992480903</v>
      </c>
      <c r="F1940" s="128">
        <v>152.7525231651947</v>
      </c>
      <c r="G1940" s="128">
        <v>9204.890004774636</v>
      </c>
      <c r="H1940" s="128">
        <v>1342.417992480903</v>
      </c>
    </row>
    <row r="1942" spans="3:8" ht="12.75">
      <c r="C1942" s="150" t="s">
        <v>1046</v>
      </c>
      <c r="D1942" s="128">
        <v>0.5459321923494378</v>
      </c>
      <c r="F1942" s="128">
        <v>0.489068910881093</v>
      </c>
      <c r="G1942" s="128">
        <v>13.131084172289066</v>
      </c>
      <c r="H1942" s="128">
        <v>0.7145278966890174</v>
      </c>
    </row>
    <row r="1943" spans="1:10" ht="12.75">
      <c r="A1943" s="144" t="s">
        <v>1035</v>
      </c>
      <c r="C1943" s="145" t="s">
        <v>1036</v>
      </c>
      <c r="D1943" s="145" t="s">
        <v>1037</v>
      </c>
      <c r="F1943" s="145" t="s">
        <v>1038</v>
      </c>
      <c r="G1943" s="145" t="s">
        <v>1039</v>
      </c>
      <c r="H1943" s="145" t="s">
        <v>1040</v>
      </c>
      <c r="I1943" s="146" t="s">
        <v>1041</v>
      </c>
      <c r="J1943" s="145" t="s">
        <v>1042</v>
      </c>
    </row>
    <row r="1944" spans="1:8" ht="12.75">
      <c r="A1944" s="147" t="s">
        <v>1205</v>
      </c>
      <c r="C1944" s="148">
        <v>393.36599999992177</v>
      </c>
      <c r="D1944" s="128">
        <v>5389778.144859314</v>
      </c>
      <c r="F1944" s="128">
        <v>15600</v>
      </c>
      <c r="G1944" s="128">
        <v>20700</v>
      </c>
      <c r="H1944" s="149" t="s">
        <v>471</v>
      </c>
    </row>
    <row r="1946" spans="4:8" ht="12.75">
      <c r="D1946" s="128">
        <v>5375291.879257202</v>
      </c>
      <c r="F1946" s="128">
        <v>17200</v>
      </c>
      <c r="G1946" s="128">
        <v>20100</v>
      </c>
      <c r="H1946" s="149" t="s">
        <v>472</v>
      </c>
    </row>
    <row r="1948" spans="4:8" ht="12.75">
      <c r="D1948" s="128">
        <v>5344768.555923462</v>
      </c>
      <c r="F1948" s="128">
        <v>16300</v>
      </c>
      <c r="G1948" s="128">
        <v>20100</v>
      </c>
      <c r="H1948" s="149" t="s">
        <v>473</v>
      </c>
    </row>
    <row r="1950" spans="1:10" ht="12.75">
      <c r="A1950" s="144" t="s">
        <v>1043</v>
      </c>
      <c r="C1950" s="150" t="s">
        <v>1044</v>
      </c>
      <c r="D1950" s="128">
        <v>5369946.193346659</v>
      </c>
      <c r="F1950" s="128">
        <v>16366.666666666668</v>
      </c>
      <c r="G1950" s="128">
        <v>20300</v>
      </c>
      <c r="H1950" s="128">
        <v>5351612.860013326</v>
      </c>
      <c r="I1950" s="128">
        <v>-0.0001</v>
      </c>
      <c r="J1950" s="128">
        <v>-0.0001</v>
      </c>
    </row>
    <row r="1951" spans="1:8" ht="12.75">
      <c r="A1951" s="127">
        <v>38394.9656712963</v>
      </c>
      <c r="C1951" s="150" t="s">
        <v>1045</v>
      </c>
      <c r="D1951" s="128">
        <v>22976.03191226312</v>
      </c>
      <c r="F1951" s="128">
        <v>802.0806277010644</v>
      </c>
      <c r="G1951" s="128">
        <v>346.41016151377545</v>
      </c>
      <c r="H1951" s="128">
        <v>22976.03191226312</v>
      </c>
    </row>
    <row r="1953" spans="3:8" ht="12.75">
      <c r="C1953" s="150" t="s">
        <v>1046</v>
      </c>
      <c r="D1953" s="128">
        <v>0.4278633543987897</v>
      </c>
      <c r="F1953" s="128">
        <v>4.90069629959917</v>
      </c>
      <c r="G1953" s="128">
        <v>1.706453997604805</v>
      </c>
      <c r="H1953" s="128">
        <v>0.42932911092910997</v>
      </c>
    </row>
    <row r="1954" spans="1:10" ht="12.75">
      <c r="A1954" s="144" t="s">
        <v>1035</v>
      </c>
      <c r="C1954" s="145" t="s">
        <v>1036</v>
      </c>
      <c r="D1954" s="145" t="s">
        <v>1037</v>
      </c>
      <c r="F1954" s="145" t="s">
        <v>1038</v>
      </c>
      <c r="G1954" s="145" t="s">
        <v>1039</v>
      </c>
      <c r="H1954" s="145" t="s">
        <v>1040</v>
      </c>
      <c r="I1954" s="146" t="s">
        <v>1041</v>
      </c>
      <c r="J1954" s="145" t="s">
        <v>1042</v>
      </c>
    </row>
    <row r="1955" spans="1:8" ht="12.75">
      <c r="A1955" s="147" t="s">
        <v>1199</v>
      </c>
      <c r="C1955" s="148">
        <v>396.15199999976903</v>
      </c>
      <c r="D1955" s="128">
        <v>6212027.941757202</v>
      </c>
      <c r="F1955" s="128">
        <v>106700</v>
      </c>
      <c r="G1955" s="128">
        <v>117700</v>
      </c>
      <c r="H1955" s="149" t="s">
        <v>474</v>
      </c>
    </row>
    <row r="1957" spans="4:8" ht="12.75">
      <c r="D1957" s="128">
        <v>5985223.304168701</v>
      </c>
      <c r="F1957" s="128">
        <v>106400</v>
      </c>
      <c r="G1957" s="128">
        <v>120100</v>
      </c>
      <c r="H1957" s="149" t="s">
        <v>475</v>
      </c>
    </row>
    <row r="1959" spans="4:8" ht="12.75">
      <c r="D1959" s="128">
        <v>6250484.508529663</v>
      </c>
      <c r="F1959" s="128">
        <v>104400</v>
      </c>
      <c r="G1959" s="128">
        <v>116500</v>
      </c>
      <c r="H1959" s="149" t="s">
        <v>476</v>
      </c>
    </row>
    <row r="1961" spans="1:10" ht="12.75">
      <c r="A1961" s="144" t="s">
        <v>1043</v>
      </c>
      <c r="C1961" s="150" t="s">
        <v>1044</v>
      </c>
      <c r="D1961" s="128">
        <v>6149245.251485189</v>
      </c>
      <c r="F1961" s="128">
        <v>105833.33333333334</v>
      </c>
      <c r="G1961" s="128">
        <v>118100</v>
      </c>
      <c r="H1961" s="128">
        <v>6037344.220965966</v>
      </c>
      <c r="I1961" s="128">
        <v>-0.0001</v>
      </c>
      <c r="J1961" s="128">
        <v>-0.0001</v>
      </c>
    </row>
    <row r="1962" spans="1:8" ht="12.75">
      <c r="A1962" s="127">
        <v>38394.96613425926</v>
      </c>
      <c r="C1962" s="150" t="s">
        <v>1045</v>
      </c>
      <c r="D1962" s="128">
        <v>143342.6882791957</v>
      </c>
      <c r="F1962" s="128">
        <v>1250.3332889007368</v>
      </c>
      <c r="G1962" s="128">
        <v>1833.0302779823362</v>
      </c>
      <c r="H1962" s="128">
        <v>143342.6882791957</v>
      </c>
    </row>
    <row r="1964" spans="3:8" ht="12.75">
      <c r="C1964" s="150" t="s">
        <v>1046</v>
      </c>
      <c r="D1964" s="128">
        <v>2.331061494816377</v>
      </c>
      <c r="F1964" s="128">
        <v>1.1814172808510897</v>
      </c>
      <c r="G1964" s="128">
        <v>1.5521001507047723</v>
      </c>
      <c r="H1964" s="128">
        <v>2.374267277678282</v>
      </c>
    </row>
    <row r="1965" spans="1:10" ht="12.75">
      <c r="A1965" s="144" t="s">
        <v>1035</v>
      </c>
      <c r="C1965" s="145" t="s">
        <v>1036</v>
      </c>
      <c r="D1965" s="145" t="s">
        <v>1037</v>
      </c>
      <c r="F1965" s="145" t="s">
        <v>1038</v>
      </c>
      <c r="G1965" s="145" t="s">
        <v>1039</v>
      </c>
      <c r="H1965" s="145" t="s">
        <v>1040</v>
      </c>
      <c r="I1965" s="146" t="s">
        <v>1041</v>
      </c>
      <c r="J1965" s="145" t="s">
        <v>1042</v>
      </c>
    </row>
    <row r="1966" spans="1:8" ht="12.75">
      <c r="A1966" s="147" t="s">
        <v>1206</v>
      </c>
      <c r="C1966" s="148">
        <v>589.5920000001788</v>
      </c>
      <c r="D1966" s="128">
        <v>564968.1368293762</v>
      </c>
      <c r="F1966" s="128">
        <v>4220</v>
      </c>
      <c r="G1966" s="128">
        <v>6610</v>
      </c>
      <c r="H1966" s="149" t="s">
        <v>477</v>
      </c>
    </row>
    <row r="1968" spans="4:8" ht="12.75">
      <c r="D1968" s="128">
        <v>569939.3530054092</v>
      </c>
      <c r="F1968" s="128">
        <v>4330</v>
      </c>
      <c r="G1968" s="128">
        <v>6650</v>
      </c>
      <c r="H1968" s="149" t="s">
        <v>478</v>
      </c>
    </row>
    <row r="1970" spans="4:8" ht="12.75">
      <c r="D1970" s="128">
        <v>575255.7623958588</v>
      </c>
      <c r="F1970" s="128">
        <v>4360</v>
      </c>
      <c r="G1970" s="128">
        <v>6690</v>
      </c>
      <c r="H1970" s="149" t="s">
        <v>479</v>
      </c>
    </row>
    <row r="1972" spans="1:10" ht="12.75">
      <c r="A1972" s="144" t="s">
        <v>1043</v>
      </c>
      <c r="C1972" s="150" t="s">
        <v>1044</v>
      </c>
      <c r="D1972" s="128">
        <v>570054.4174102148</v>
      </c>
      <c r="F1972" s="128">
        <v>4303.333333333333</v>
      </c>
      <c r="G1972" s="128">
        <v>6650</v>
      </c>
      <c r="H1972" s="128">
        <v>564343.0840768814</v>
      </c>
      <c r="I1972" s="128">
        <v>-0.0001</v>
      </c>
      <c r="J1972" s="128">
        <v>-0.0001</v>
      </c>
    </row>
    <row r="1973" spans="1:8" ht="12.75">
      <c r="A1973" s="127">
        <v>38394.966631944444</v>
      </c>
      <c r="C1973" s="150" t="s">
        <v>1045</v>
      </c>
      <c r="D1973" s="128">
        <v>5144.777916692161</v>
      </c>
      <c r="F1973" s="128">
        <v>73.71114795831994</v>
      </c>
      <c r="G1973" s="128">
        <v>40</v>
      </c>
      <c r="H1973" s="128">
        <v>5144.777916692161</v>
      </c>
    </row>
    <row r="1975" spans="3:8" ht="12.75">
      <c r="C1975" s="150" t="s">
        <v>1046</v>
      </c>
      <c r="D1975" s="128">
        <v>0.9025064554477343</v>
      </c>
      <c r="F1975" s="128">
        <v>1.7128849254450804</v>
      </c>
      <c r="G1975" s="128">
        <v>0.6015037593984962</v>
      </c>
      <c r="H1975" s="128">
        <v>0.9116401107506583</v>
      </c>
    </row>
    <row r="1976" spans="1:10" ht="12.75">
      <c r="A1976" s="144" t="s">
        <v>1035</v>
      </c>
      <c r="C1976" s="145" t="s">
        <v>1036</v>
      </c>
      <c r="D1976" s="145" t="s">
        <v>1037</v>
      </c>
      <c r="F1976" s="145" t="s">
        <v>1038</v>
      </c>
      <c r="G1976" s="145" t="s">
        <v>1039</v>
      </c>
      <c r="H1976" s="145" t="s">
        <v>1040</v>
      </c>
      <c r="I1976" s="146" t="s">
        <v>1041</v>
      </c>
      <c r="J1976" s="145" t="s">
        <v>1042</v>
      </c>
    </row>
    <row r="1977" spans="1:8" ht="12.75">
      <c r="A1977" s="147" t="s">
        <v>1207</v>
      </c>
      <c r="C1977" s="148">
        <v>766.4900000002235</v>
      </c>
      <c r="D1977" s="128">
        <v>2946.417492982</v>
      </c>
      <c r="F1977" s="128">
        <v>1743</v>
      </c>
      <c r="G1977" s="128">
        <v>1899</v>
      </c>
      <c r="H1977" s="149" t="s">
        <v>480</v>
      </c>
    </row>
    <row r="1979" spans="4:8" ht="12.75">
      <c r="D1979" s="128">
        <v>2774.7063489183784</v>
      </c>
      <c r="F1979" s="128">
        <v>1695.0000000018626</v>
      </c>
      <c r="G1979" s="128">
        <v>1846</v>
      </c>
      <c r="H1979" s="149" t="s">
        <v>481</v>
      </c>
    </row>
    <row r="1981" spans="4:8" ht="12.75">
      <c r="D1981" s="128">
        <v>2915.7864497043192</v>
      </c>
      <c r="F1981" s="128">
        <v>1612</v>
      </c>
      <c r="G1981" s="128">
        <v>1726.0000000018626</v>
      </c>
      <c r="H1981" s="149" t="s">
        <v>482</v>
      </c>
    </row>
    <row r="1983" spans="1:10" ht="12.75">
      <c r="A1983" s="144" t="s">
        <v>1043</v>
      </c>
      <c r="C1983" s="150" t="s">
        <v>1044</v>
      </c>
      <c r="D1983" s="128">
        <v>2878.970097201566</v>
      </c>
      <c r="F1983" s="128">
        <v>1683.3333333339542</v>
      </c>
      <c r="G1983" s="128">
        <v>1823.6666666672877</v>
      </c>
      <c r="H1983" s="128">
        <v>1122.7318858188314</v>
      </c>
      <c r="I1983" s="128">
        <v>-0.0001</v>
      </c>
      <c r="J1983" s="128">
        <v>-0.0001</v>
      </c>
    </row>
    <row r="1984" spans="1:8" ht="12.75">
      <c r="A1984" s="127">
        <v>38394.96712962963</v>
      </c>
      <c r="C1984" s="150" t="s">
        <v>1045</v>
      </c>
      <c r="D1984" s="128">
        <v>91.58472638826782</v>
      </c>
      <c r="F1984" s="128">
        <v>66.27468093740467</v>
      </c>
      <c r="G1984" s="128">
        <v>88.63595959401657</v>
      </c>
      <c r="H1984" s="128">
        <v>91.58472638826782</v>
      </c>
    </row>
    <row r="1986" spans="3:8" ht="12.75">
      <c r="C1986" s="150" t="s">
        <v>1046</v>
      </c>
      <c r="D1986" s="128">
        <v>3.181162821985909</v>
      </c>
      <c r="F1986" s="128">
        <v>3.9371097586562507</v>
      </c>
      <c r="G1986" s="128">
        <v>4.860315824930711</v>
      </c>
      <c r="H1986" s="128">
        <v>8.157310533803287</v>
      </c>
    </row>
    <row r="1987" spans="1:16" ht="12.75">
      <c r="A1987" s="138" t="s">
        <v>1153</v>
      </c>
      <c r="B1987" s="133" t="s">
        <v>1290</v>
      </c>
      <c r="D1987" s="138" t="s">
        <v>1154</v>
      </c>
      <c r="E1987" s="133" t="s">
        <v>1155</v>
      </c>
      <c r="F1987" s="134" t="s">
        <v>1249</v>
      </c>
      <c r="G1987" s="139" t="s">
        <v>1157</v>
      </c>
      <c r="H1987" s="140">
        <v>2</v>
      </c>
      <c r="I1987" s="141" t="s">
        <v>1158</v>
      </c>
      <c r="J1987" s="140">
        <v>3</v>
      </c>
      <c r="K1987" s="139" t="s">
        <v>1159</v>
      </c>
      <c r="L1987" s="142">
        <v>1</v>
      </c>
      <c r="M1987" s="139" t="s">
        <v>1160</v>
      </c>
      <c r="N1987" s="143">
        <v>1</v>
      </c>
      <c r="O1987" s="139" t="s">
        <v>1161</v>
      </c>
      <c r="P1987" s="143">
        <v>1</v>
      </c>
    </row>
    <row r="1989" spans="1:10" ht="12.75">
      <c r="A1989" s="144" t="s">
        <v>1035</v>
      </c>
      <c r="C1989" s="145" t="s">
        <v>1036</v>
      </c>
      <c r="D1989" s="145" t="s">
        <v>1037</v>
      </c>
      <c r="F1989" s="145" t="s">
        <v>1038</v>
      </c>
      <c r="G1989" s="145" t="s">
        <v>1039</v>
      </c>
      <c r="H1989" s="145" t="s">
        <v>1040</v>
      </c>
      <c r="I1989" s="146" t="s">
        <v>1041</v>
      </c>
      <c r="J1989" s="145" t="s">
        <v>1042</v>
      </c>
    </row>
    <row r="1990" spans="1:8" ht="12.75">
      <c r="A1990" s="147" t="s">
        <v>1184</v>
      </c>
      <c r="C1990" s="148">
        <v>178.2290000000503</v>
      </c>
      <c r="D1990" s="128">
        <v>658.5826479736716</v>
      </c>
      <c r="F1990" s="128">
        <v>372</v>
      </c>
      <c r="G1990" s="128">
        <v>372</v>
      </c>
      <c r="H1990" s="149" t="s">
        <v>483</v>
      </c>
    </row>
    <row r="1992" spans="4:8" ht="12.75">
      <c r="D1992" s="128">
        <v>684.8550503859296</v>
      </c>
      <c r="F1992" s="128">
        <v>395</v>
      </c>
      <c r="G1992" s="128">
        <v>339</v>
      </c>
      <c r="H1992" s="149" t="s">
        <v>484</v>
      </c>
    </row>
    <row r="1994" spans="4:8" ht="12.75">
      <c r="D1994" s="128">
        <v>611.7630932042375</v>
      </c>
      <c r="F1994" s="128">
        <v>325</v>
      </c>
      <c r="G1994" s="128">
        <v>308</v>
      </c>
      <c r="H1994" s="149" t="s">
        <v>485</v>
      </c>
    </row>
    <row r="1996" spans="1:8" ht="12.75">
      <c r="A1996" s="144" t="s">
        <v>1043</v>
      </c>
      <c r="C1996" s="150" t="s">
        <v>1044</v>
      </c>
      <c r="D1996" s="128">
        <v>651.7335971879462</v>
      </c>
      <c r="F1996" s="128">
        <v>364</v>
      </c>
      <c r="G1996" s="128">
        <v>339.66666666666663</v>
      </c>
      <c r="H1996" s="128">
        <v>303.14017695206786</v>
      </c>
    </row>
    <row r="1997" spans="1:8" ht="12.75">
      <c r="A1997" s="127">
        <v>38394.96939814815</v>
      </c>
      <c r="C1997" s="150" t="s">
        <v>1045</v>
      </c>
      <c r="D1997" s="128">
        <v>37.024190384958175</v>
      </c>
      <c r="F1997" s="128">
        <v>35.679125549822544</v>
      </c>
      <c r="G1997" s="128">
        <v>32.00520790954706</v>
      </c>
      <c r="H1997" s="128">
        <v>37.024190384958175</v>
      </c>
    </row>
    <row r="1999" spans="3:8" ht="12.75">
      <c r="C1999" s="150" t="s">
        <v>1046</v>
      </c>
      <c r="D1999" s="128">
        <v>5.680877976017736</v>
      </c>
      <c r="F1999" s="128">
        <v>9.801957568632567</v>
      </c>
      <c r="G1999" s="128">
        <v>9.422534222634072</v>
      </c>
      <c r="H1999" s="128">
        <v>12.213554388342393</v>
      </c>
    </row>
    <row r="2000" spans="1:10" ht="12.75">
      <c r="A2000" s="144" t="s">
        <v>1035</v>
      </c>
      <c r="C2000" s="145" t="s">
        <v>1036</v>
      </c>
      <c r="D2000" s="145" t="s">
        <v>1037</v>
      </c>
      <c r="F2000" s="145" t="s">
        <v>1038</v>
      </c>
      <c r="G2000" s="145" t="s">
        <v>1039</v>
      </c>
      <c r="H2000" s="145" t="s">
        <v>1040</v>
      </c>
      <c r="I2000" s="146" t="s">
        <v>1041</v>
      </c>
      <c r="J2000" s="145" t="s">
        <v>1042</v>
      </c>
    </row>
    <row r="2001" spans="1:8" ht="12.75">
      <c r="A2001" s="147" t="s">
        <v>1200</v>
      </c>
      <c r="C2001" s="148">
        <v>251.61100000003353</v>
      </c>
      <c r="D2001" s="128">
        <v>5098549.631187439</v>
      </c>
      <c r="F2001" s="128">
        <v>32200</v>
      </c>
      <c r="G2001" s="128">
        <v>29800</v>
      </c>
      <c r="H2001" s="149" t="s">
        <v>486</v>
      </c>
    </row>
    <row r="2003" spans="4:8" ht="12.75">
      <c r="D2003" s="128">
        <v>5025306.567588806</v>
      </c>
      <c r="F2003" s="128">
        <v>35000</v>
      </c>
      <c r="G2003" s="128">
        <v>30300</v>
      </c>
      <c r="H2003" s="149" t="s">
        <v>487</v>
      </c>
    </row>
    <row r="2005" spans="4:8" ht="12.75">
      <c r="D2005" s="128">
        <v>5146460.15637207</v>
      </c>
      <c r="F2005" s="128">
        <v>34400</v>
      </c>
      <c r="G2005" s="128">
        <v>30000</v>
      </c>
      <c r="H2005" s="149" t="s">
        <v>488</v>
      </c>
    </row>
    <row r="2007" spans="1:10" ht="12.75">
      <c r="A2007" s="144" t="s">
        <v>1043</v>
      </c>
      <c r="C2007" s="150" t="s">
        <v>1044</v>
      </c>
      <c r="D2007" s="128">
        <v>5090105.451716105</v>
      </c>
      <c r="F2007" s="128">
        <v>33866.666666666664</v>
      </c>
      <c r="G2007" s="128">
        <v>30033.333333333336</v>
      </c>
      <c r="H2007" s="128">
        <v>5058174.3454729505</v>
      </c>
      <c r="I2007" s="128">
        <v>-0.0001</v>
      </c>
      <c r="J2007" s="128">
        <v>-0.0001</v>
      </c>
    </row>
    <row r="2008" spans="1:8" ht="12.75">
      <c r="A2008" s="127">
        <v>38394.96991898148</v>
      </c>
      <c r="C2008" s="150" t="s">
        <v>1045</v>
      </c>
      <c r="D2008" s="128">
        <v>61016.605477307014</v>
      </c>
      <c r="F2008" s="128">
        <v>1474.2229591663988</v>
      </c>
      <c r="G2008" s="128">
        <v>251.66114784235833</v>
      </c>
      <c r="H2008" s="128">
        <v>61016.605477307014</v>
      </c>
    </row>
    <row r="2010" spans="3:8" ht="12.75">
      <c r="C2010" s="150" t="s">
        <v>1046</v>
      </c>
      <c r="D2010" s="128">
        <v>1.1987296934434934</v>
      </c>
      <c r="F2010" s="128">
        <v>4.353020548719681</v>
      </c>
      <c r="G2010" s="128">
        <v>0.8379394489756657</v>
      </c>
      <c r="H2010" s="128">
        <v>1.2062970018405292</v>
      </c>
    </row>
    <row r="2011" spans="1:10" ht="12.75">
      <c r="A2011" s="144" t="s">
        <v>1035</v>
      </c>
      <c r="C2011" s="145" t="s">
        <v>1036</v>
      </c>
      <c r="D2011" s="145" t="s">
        <v>1037</v>
      </c>
      <c r="F2011" s="145" t="s">
        <v>1038</v>
      </c>
      <c r="G2011" s="145" t="s">
        <v>1039</v>
      </c>
      <c r="H2011" s="145" t="s">
        <v>1040</v>
      </c>
      <c r="I2011" s="146" t="s">
        <v>1041</v>
      </c>
      <c r="J2011" s="145" t="s">
        <v>1042</v>
      </c>
    </row>
    <row r="2012" spans="1:8" ht="12.75">
      <c r="A2012" s="147" t="s">
        <v>1203</v>
      </c>
      <c r="C2012" s="148">
        <v>257.6099999998696</v>
      </c>
      <c r="D2012" s="128">
        <v>473326.16944026947</v>
      </c>
      <c r="F2012" s="128">
        <v>14700</v>
      </c>
      <c r="G2012" s="128">
        <v>12150</v>
      </c>
      <c r="H2012" s="149" t="s">
        <v>489</v>
      </c>
    </row>
    <row r="2014" spans="4:8" ht="12.75">
      <c r="D2014" s="128">
        <v>474607.9462800026</v>
      </c>
      <c r="F2014" s="128">
        <v>14414.999999985099</v>
      </c>
      <c r="G2014" s="128">
        <v>12097.5</v>
      </c>
      <c r="H2014" s="149" t="s">
        <v>490</v>
      </c>
    </row>
    <row r="2016" spans="4:8" ht="12.75">
      <c r="D2016" s="128">
        <v>477422.6608185768</v>
      </c>
      <c r="F2016" s="128">
        <v>14112.5</v>
      </c>
      <c r="G2016" s="128">
        <v>12192.5</v>
      </c>
      <c r="H2016" s="149" t="s">
        <v>491</v>
      </c>
    </row>
    <row r="2018" spans="1:10" ht="12.75">
      <c r="A2018" s="144" t="s">
        <v>1043</v>
      </c>
      <c r="C2018" s="150" t="s">
        <v>1044</v>
      </c>
      <c r="D2018" s="128">
        <v>475118.9255129496</v>
      </c>
      <c r="F2018" s="128">
        <v>14409.166666661698</v>
      </c>
      <c r="G2018" s="128">
        <v>12146.666666666668</v>
      </c>
      <c r="H2018" s="128">
        <v>461841.0088462854</v>
      </c>
      <c r="I2018" s="128">
        <v>-0.0001</v>
      </c>
      <c r="J2018" s="128">
        <v>-0.0001</v>
      </c>
    </row>
    <row r="2019" spans="1:8" ht="12.75">
      <c r="A2019" s="127">
        <v>38394.970555555556</v>
      </c>
      <c r="C2019" s="150" t="s">
        <v>1045</v>
      </c>
      <c r="D2019" s="128">
        <v>2095.5035756401926</v>
      </c>
      <c r="F2019" s="128">
        <v>293.79343650468365</v>
      </c>
      <c r="G2019" s="128">
        <v>47.58763845089745</v>
      </c>
      <c r="H2019" s="128">
        <v>2095.5035756401926</v>
      </c>
    </row>
    <row r="2021" spans="3:8" ht="12.75">
      <c r="C2021" s="150" t="s">
        <v>1046</v>
      </c>
      <c r="D2021" s="128">
        <v>0.4410482224798429</v>
      </c>
      <c r="F2021" s="128">
        <v>2.0389342652578915</v>
      </c>
      <c r="G2021" s="128">
        <v>0.39177528911276716</v>
      </c>
      <c r="H2021" s="128">
        <v>0.4537283470939324</v>
      </c>
    </row>
    <row r="2022" spans="1:10" ht="12.75">
      <c r="A2022" s="144" t="s">
        <v>1035</v>
      </c>
      <c r="C2022" s="145" t="s">
        <v>1036</v>
      </c>
      <c r="D2022" s="145" t="s">
        <v>1037</v>
      </c>
      <c r="F2022" s="145" t="s">
        <v>1038</v>
      </c>
      <c r="G2022" s="145" t="s">
        <v>1039</v>
      </c>
      <c r="H2022" s="145" t="s">
        <v>1040</v>
      </c>
      <c r="I2022" s="146" t="s">
        <v>1041</v>
      </c>
      <c r="J2022" s="145" t="s">
        <v>1042</v>
      </c>
    </row>
    <row r="2023" spans="1:8" ht="12.75">
      <c r="A2023" s="147" t="s">
        <v>1202</v>
      </c>
      <c r="C2023" s="148">
        <v>259.9399999999441</v>
      </c>
      <c r="D2023" s="128">
        <v>5168760.366203308</v>
      </c>
      <c r="F2023" s="128">
        <v>29625</v>
      </c>
      <c r="G2023" s="128">
        <v>29850</v>
      </c>
      <c r="H2023" s="149" t="s">
        <v>492</v>
      </c>
    </row>
    <row r="2025" spans="4:8" ht="12.75">
      <c r="D2025" s="128">
        <v>5335410.5879974365</v>
      </c>
      <c r="F2025" s="128">
        <v>29850</v>
      </c>
      <c r="G2025" s="128">
        <v>31125</v>
      </c>
      <c r="H2025" s="149" t="s">
        <v>493</v>
      </c>
    </row>
    <row r="2027" spans="4:8" ht="12.75">
      <c r="D2027" s="128">
        <v>5214182.904594421</v>
      </c>
      <c r="F2027" s="128">
        <v>30350</v>
      </c>
      <c r="G2027" s="128">
        <v>30100</v>
      </c>
      <c r="H2027" s="149" t="s">
        <v>494</v>
      </c>
    </row>
    <row r="2029" spans="1:10" ht="12.75">
      <c r="A2029" s="144" t="s">
        <v>1043</v>
      </c>
      <c r="C2029" s="150" t="s">
        <v>1044</v>
      </c>
      <c r="D2029" s="128">
        <v>5239451.286265056</v>
      </c>
      <c r="F2029" s="128">
        <v>29941.666666666664</v>
      </c>
      <c r="G2029" s="128">
        <v>30358.333333333336</v>
      </c>
      <c r="H2029" s="128">
        <v>5209278.487522917</v>
      </c>
      <c r="I2029" s="128">
        <v>-0.0001</v>
      </c>
      <c r="J2029" s="128">
        <v>-0.0001</v>
      </c>
    </row>
    <row r="2030" spans="1:8" ht="12.75">
      <c r="A2030" s="127">
        <v>38394.971238425926</v>
      </c>
      <c r="C2030" s="150" t="s">
        <v>1045</v>
      </c>
      <c r="D2030" s="128">
        <v>86150.69610982064</v>
      </c>
      <c r="F2030" s="128">
        <v>371.090734636872</v>
      </c>
      <c r="G2030" s="128">
        <v>675.6170019569767</v>
      </c>
      <c r="H2030" s="128">
        <v>86150.69610982064</v>
      </c>
    </row>
    <row r="2032" spans="3:8" ht="12.75">
      <c r="C2032" s="150" t="s">
        <v>1046</v>
      </c>
      <c r="D2032" s="128">
        <v>1.6442694359170806</v>
      </c>
      <c r="F2032" s="128">
        <v>1.2393790191044989</v>
      </c>
      <c r="G2032" s="128">
        <v>2.225474615285127</v>
      </c>
      <c r="H2032" s="128">
        <v>1.6537932521013385</v>
      </c>
    </row>
    <row r="2033" spans="1:10" ht="12.75">
      <c r="A2033" s="144" t="s">
        <v>1035</v>
      </c>
      <c r="C2033" s="145" t="s">
        <v>1036</v>
      </c>
      <c r="D2033" s="145" t="s">
        <v>1037</v>
      </c>
      <c r="F2033" s="145" t="s">
        <v>1038</v>
      </c>
      <c r="G2033" s="145" t="s">
        <v>1039</v>
      </c>
      <c r="H2033" s="145" t="s">
        <v>1040</v>
      </c>
      <c r="I2033" s="146" t="s">
        <v>1041</v>
      </c>
      <c r="J2033" s="145" t="s">
        <v>1042</v>
      </c>
    </row>
    <row r="2034" spans="1:8" ht="12.75">
      <c r="A2034" s="147" t="s">
        <v>1204</v>
      </c>
      <c r="C2034" s="148">
        <v>285.2129999999888</v>
      </c>
      <c r="D2034" s="128">
        <v>871942.1989192963</v>
      </c>
      <c r="F2034" s="128">
        <v>64575</v>
      </c>
      <c r="G2034" s="128">
        <v>11950</v>
      </c>
      <c r="H2034" s="149" t="s">
        <v>495</v>
      </c>
    </row>
    <row r="2036" spans="4:8" ht="12.75">
      <c r="D2036" s="128">
        <v>873757.2884836197</v>
      </c>
      <c r="F2036" s="128">
        <v>56625</v>
      </c>
      <c r="G2036" s="128">
        <v>11975</v>
      </c>
      <c r="H2036" s="149" t="s">
        <v>496</v>
      </c>
    </row>
    <row r="2038" spans="4:8" ht="12.75">
      <c r="D2038" s="128">
        <v>861813.5784397125</v>
      </c>
      <c r="F2038" s="128">
        <v>63875</v>
      </c>
      <c r="G2038" s="128">
        <v>11950</v>
      </c>
      <c r="H2038" s="149" t="s">
        <v>497</v>
      </c>
    </row>
    <row r="2040" spans="1:10" ht="12.75">
      <c r="A2040" s="144" t="s">
        <v>1043</v>
      </c>
      <c r="C2040" s="150" t="s">
        <v>1044</v>
      </c>
      <c r="D2040" s="128">
        <v>869171.0219475429</v>
      </c>
      <c r="F2040" s="128">
        <v>61691.66666666667</v>
      </c>
      <c r="G2040" s="128">
        <v>11958.333333333332</v>
      </c>
      <c r="H2040" s="128">
        <v>825712.0575183977</v>
      </c>
      <c r="I2040" s="128">
        <v>-0.0001</v>
      </c>
      <c r="J2040" s="128">
        <v>-0.0001</v>
      </c>
    </row>
    <row r="2041" spans="1:8" ht="12.75">
      <c r="A2041" s="127">
        <v>38394.971921296295</v>
      </c>
      <c r="C2041" s="150" t="s">
        <v>1045</v>
      </c>
      <c r="D2041" s="128">
        <v>6436.040612037161</v>
      </c>
      <c r="F2041" s="128">
        <v>4401.798874702629</v>
      </c>
      <c r="G2041" s="128">
        <v>14.433756729740642</v>
      </c>
      <c r="H2041" s="128">
        <v>6436.040612037161</v>
      </c>
    </row>
    <row r="2043" spans="3:8" ht="12.75">
      <c r="C2043" s="150" t="s">
        <v>1046</v>
      </c>
      <c r="D2043" s="128">
        <v>0.7404803484607655</v>
      </c>
      <c r="F2043" s="128">
        <v>7.135159596978463</v>
      </c>
      <c r="G2043" s="128">
        <v>0.12070040470863257</v>
      </c>
      <c r="H2043" s="128">
        <v>0.7794533885553393</v>
      </c>
    </row>
    <row r="2044" spans="1:10" ht="12.75">
      <c r="A2044" s="144" t="s">
        <v>1035</v>
      </c>
      <c r="C2044" s="145" t="s">
        <v>1036</v>
      </c>
      <c r="D2044" s="145" t="s">
        <v>1037</v>
      </c>
      <c r="F2044" s="145" t="s">
        <v>1038</v>
      </c>
      <c r="G2044" s="145" t="s">
        <v>1039</v>
      </c>
      <c r="H2044" s="145" t="s">
        <v>1040</v>
      </c>
      <c r="I2044" s="146" t="s">
        <v>1041</v>
      </c>
      <c r="J2044" s="145" t="s">
        <v>1042</v>
      </c>
    </row>
    <row r="2045" spans="1:8" ht="12.75">
      <c r="A2045" s="147" t="s">
        <v>1200</v>
      </c>
      <c r="C2045" s="148">
        <v>288.1579999998212</v>
      </c>
      <c r="D2045" s="128">
        <v>516950.0841803551</v>
      </c>
      <c r="F2045" s="128">
        <v>4860</v>
      </c>
      <c r="G2045" s="128">
        <v>4570</v>
      </c>
      <c r="H2045" s="149" t="s">
        <v>498</v>
      </c>
    </row>
    <row r="2047" spans="4:8" ht="12.75">
      <c r="D2047" s="128">
        <v>511010.407184124</v>
      </c>
      <c r="F2047" s="128">
        <v>4860</v>
      </c>
      <c r="G2047" s="128">
        <v>4570</v>
      </c>
      <c r="H2047" s="149" t="s">
        <v>499</v>
      </c>
    </row>
    <row r="2049" spans="4:8" ht="12.75">
      <c r="D2049" s="128">
        <v>510774.3222222328</v>
      </c>
      <c r="F2049" s="128">
        <v>4860</v>
      </c>
      <c r="G2049" s="128">
        <v>4570</v>
      </c>
      <c r="H2049" s="149" t="s">
        <v>500</v>
      </c>
    </row>
    <row r="2051" spans="1:10" ht="12.75">
      <c r="A2051" s="144" t="s">
        <v>1043</v>
      </c>
      <c r="C2051" s="150" t="s">
        <v>1044</v>
      </c>
      <c r="D2051" s="128">
        <v>512911.60452890396</v>
      </c>
      <c r="F2051" s="128">
        <v>4860</v>
      </c>
      <c r="G2051" s="128">
        <v>4570</v>
      </c>
      <c r="H2051" s="128">
        <v>508198.8501041252</v>
      </c>
      <c r="I2051" s="128">
        <v>-0.0001</v>
      </c>
      <c r="J2051" s="128">
        <v>-0.0001</v>
      </c>
    </row>
    <row r="2052" spans="1:8" ht="12.75">
      <c r="A2052" s="127">
        <v>38394.972349537034</v>
      </c>
      <c r="C2052" s="150" t="s">
        <v>1045</v>
      </c>
      <c r="D2052" s="128">
        <v>3499.417444189521</v>
      </c>
      <c r="H2052" s="128">
        <v>3499.417444189521</v>
      </c>
    </row>
    <row r="2054" spans="3:8" ht="12.75">
      <c r="C2054" s="150" t="s">
        <v>1046</v>
      </c>
      <c r="D2054" s="128">
        <v>0.6822652116447325</v>
      </c>
      <c r="F2054" s="128">
        <v>0</v>
      </c>
      <c r="G2054" s="128">
        <v>0</v>
      </c>
      <c r="H2054" s="128">
        <v>0.6885921610158157</v>
      </c>
    </row>
    <row r="2055" spans="1:10" ht="12.75">
      <c r="A2055" s="144" t="s">
        <v>1035</v>
      </c>
      <c r="C2055" s="145" t="s">
        <v>1036</v>
      </c>
      <c r="D2055" s="145" t="s">
        <v>1037</v>
      </c>
      <c r="F2055" s="145" t="s">
        <v>1038</v>
      </c>
      <c r="G2055" s="145" t="s">
        <v>1039</v>
      </c>
      <c r="H2055" s="145" t="s">
        <v>1040</v>
      </c>
      <c r="I2055" s="146" t="s">
        <v>1041</v>
      </c>
      <c r="J2055" s="145" t="s">
        <v>1042</v>
      </c>
    </row>
    <row r="2056" spans="1:8" ht="12.75">
      <c r="A2056" s="147" t="s">
        <v>1201</v>
      </c>
      <c r="C2056" s="148">
        <v>334.94100000010803</v>
      </c>
      <c r="D2056" s="128">
        <v>1887334.5944099426</v>
      </c>
      <c r="F2056" s="128">
        <v>35900</v>
      </c>
      <c r="G2056" s="128">
        <v>181600</v>
      </c>
      <c r="H2056" s="149" t="s">
        <v>501</v>
      </c>
    </row>
    <row r="2058" spans="4:8" ht="12.75">
      <c r="D2058" s="128">
        <v>1821830.6358852386</v>
      </c>
      <c r="F2058" s="128">
        <v>37200</v>
      </c>
      <c r="G2058" s="128">
        <v>258200</v>
      </c>
      <c r="H2058" s="149" t="s">
        <v>502</v>
      </c>
    </row>
    <row r="2060" spans="4:8" ht="12.75">
      <c r="D2060" s="128">
        <v>1917782.3419075012</v>
      </c>
      <c r="F2060" s="128">
        <v>36500</v>
      </c>
      <c r="G2060" s="128">
        <v>230400</v>
      </c>
      <c r="H2060" s="149" t="s">
        <v>503</v>
      </c>
    </row>
    <row r="2062" spans="1:10" ht="12.75">
      <c r="A2062" s="144" t="s">
        <v>1043</v>
      </c>
      <c r="C2062" s="150" t="s">
        <v>1044</v>
      </c>
      <c r="D2062" s="128">
        <v>1875649.1907342277</v>
      </c>
      <c r="F2062" s="128">
        <v>36533.333333333336</v>
      </c>
      <c r="G2062" s="128">
        <v>223400</v>
      </c>
      <c r="H2062" s="128">
        <v>1710329.3709144078</v>
      </c>
      <c r="I2062" s="128">
        <v>-0.0001</v>
      </c>
      <c r="J2062" s="128">
        <v>-0.0001</v>
      </c>
    </row>
    <row r="2063" spans="1:8" ht="12.75">
      <c r="A2063" s="127">
        <v>38394.97282407407</v>
      </c>
      <c r="C2063" s="150" t="s">
        <v>1045</v>
      </c>
      <c r="D2063" s="128">
        <v>49031.56092196297</v>
      </c>
      <c r="F2063" s="128">
        <v>650.6407098647712</v>
      </c>
      <c r="G2063" s="128">
        <v>38776.79718594613</v>
      </c>
      <c r="H2063" s="128">
        <v>49031.56092196297</v>
      </c>
    </row>
    <row r="2065" spans="3:8" ht="12.75">
      <c r="C2065" s="150" t="s">
        <v>1046</v>
      </c>
      <c r="D2065" s="128">
        <v>2.614111485462238</v>
      </c>
      <c r="F2065" s="128">
        <v>1.7809508481699945</v>
      </c>
      <c r="G2065" s="128">
        <v>17.357563646350105</v>
      </c>
      <c r="H2065" s="128">
        <v>2.8667905583442574</v>
      </c>
    </row>
    <row r="2066" spans="1:10" ht="12.75">
      <c r="A2066" s="144" t="s">
        <v>1035</v>
      </c>
      <c r="C2066" s="145" t="s">
        <v>1036</v>
      </c>
      <c r="D2066" s="145" t="s">
        <v>1037</v>
      </c>
      <c r="F2066" s="145" t="s">
        <v>1038</v>
      </c>
      <c r="G2066" s="145" t="s">
        <v>1039</v>
      </c>
      <c r="H2066" s="145" t="s">
        <v>1040</v>
      </c>
      <c r="I2066" s="146" t="s">
        <v>1041</v>
      </c>
      <c r="J2066" s="145" t="s">
        <v>1042</v>
      </c>
    </row>
    <row r="2067" spans="1:8" ht="12.75">
      <c r="A2067" s="147" t="s">
        <v>1205</v>
      </c>
      <c r="C2067" s="148">
        <v>393.36599999992177</v>
      </c>
      <c r="D2067" s="128">
        <v>4778783.853652954</v>
      </c>
      <c r="F2067" s="128">
        <v>15200</v>
      </c>
      <c r="G2067" s="128">
        <v>17400</v>
      </c>
      <c r="H2067" s="149" t="s">
        <v>504</v>
      </c>
    </row>
    <row r="2069" spans="4:8" ht="12.75">
      <c r="D2069" s="128">
        <v>4349885.857299805</v>
      </c>
      <c r="F2069" s="128">
        <v>15600</v>
      </c>
      <c r="G2069" s="128">
        <v>17800</v>
      </c>
      <c r="H2069" s="149" t="s">
        <v>505</v>
      </c>
    </row>
    <row r="2071" spans="4:8" ht="12.75">
      <c r="D2071" s="128">
        <v>4549406.091087341</v>
      </c>
      <c r="F2071" s="128">
        <v>16400</v>
      </c>
      <c r="G2071" s="128">
        <v>16700</v>
      </c>
      <c r="H2071" s="149" t="s">
        <v>506</v>
      </c>
    </row>
    <row r="2073" spans="1:10" ht="12.75">
      <c r="A2073" s="144" t="s">
        <v>1043</v>
      </c>
      <c r="C2073" s="150" t="s">
        <v>1044</v>
      </c>
      <c r="D2073" s="128">
        <v>4559358.600680034</v>
      </c>
      <c r="F2073" s="128">
        <v>15733.333333333332</v>
      </c>
      <c r="G2073" s="128">
        <v>17300</v>
      </c>
      <c r="H2073" s="128">
        <v>4542841.934013367</v>
      </c>
      <c r="I2073" s="128">
        <v>-0.0001</v>
      </c>
      <c r="J2073" s="128">
        <v>-0.0001</v>
      </c>
    </row>
    <row r="2074" spans="1:8" ht="12.75">
      <c r="A2074" s="127">
        <v>38394.97329861111</v>
      </c>
      <c r="C2074" s="150" t="s">
        <v>1045</v>
      </c>
      <c r="D2074" s="128">
        <v>214622.1380807053</v>
      </c>
      <c r="F2074" s="128">
        <v>611.0100926607788</v>
      </c>
      <c r="G2074" s="128">
        <v>556.7764362830022</v>
      </c>
      <c r="H2074" s="128">
        <v>214622.1380807053</v>
      </c>
    </row>
    <row r="2076" spans="3:8" ht="12.75">
      <c r="C2076" s="150" t="s">
        <v>1046</v>
      </c>
      <c r="D2076" s="128">
        <v>4.707287951614381</v>
      </c>
      <c r="F2076" s="128">
        <v>3.88353872453885</v>
      </c>
      <c r="G2076" s="128">
        <v>3.218360903369954</v>
      </c>
      <c r="H2076" s="128">
        <v>4.7244025039431135</v>
      </c>
    </row>
    <row r="2077" spans="1:10" ht="12.75">
      <c r="A2077" s="144" t="s">
        <v>1035</v>
      </c>
      <c r="C2077" s="145" t="s">
        <v>1036</v>
      </c>
      <c r="D2077" s="145" t="s">
        <v>1037</v>
      </c>
      <c r="F2077" s="145" t="s">
        <v>1038</v>
      </c>
      <c r="G2077" s="145" t="s">
        <v>1039</v>
      </c>
      <c r="H2077" s="145" t="s">
        <v>1040</v>
      </c>
      <c r="I2077" s="146" t="s">
        <v>1041</v>
      </c>
      <c r="J2077" s="145" t="s">
        <v>1042</v>
      </c>
    </row>
    <row r="2078" spans="1:8" ht="12.75">
      <c r="A2078" s="147" t="s">
        <v>1199</v>
      </c>
      <c r="C2078" s="148">
        <v>396.15199999976903</v>
      </c>
      <c r="D2078" s="128">
        <v>4862953.059753418</v>
      </c>
      <c r="F2078" s="128">
        <v>103800</v>
      </c>
      <c r="G2078" s="128">
        <v>111500</v>
      </c>
      <c r="H2078" s="149" t="s">
        <v>507</v>
      </c>
    </row>
    <row r="2080" spans="4:8" ht="12.75">
      <c r="D2080" s="128">
        <v>4983772.73400116</v>
      </c>
      <c r="F2080" s="128">
        <v>104100</v>
      </c>
      <c r="G2080" s="128">
        <v>109700</v>
      </c>
      <c r="H2080" s="149" t="s">
        <v>508</v>
      </c>
    </row>
    <row r="2082" spans="4:8" ht="12.75">
      <c r="D2082" s="128">
        <v>5141270.146141052</v>
      </c>
      <c r="F2082" s="128">
        <v>104400</v>
      </c>
      <c r="G2082" s="128">
        <v>111100</v>
      </c>
      <c r="H2082" s="149" t="s">
        <v>509</v>
      </c>
    </row>
    <row r="2084" spans="1:10" ht="12.75">
      <c r="A2084" s="144" t="s">
        <v>1043</v>
      </c>
      <c r="C2084" s="150" t="s">
        <v>1044</v>
      </c>
      <c r="D2084" s="128">
        <v>4995998.646631877</v>
      </c>
      <c r="F2084" s="128">
        <v>104100</v>
      </c>
      <c r="G2084" s="128">
        <v>110766.66666666666</v>
      </c>
      <c r="H2084" s="128">
        <v>4888600.985117805</v>
      </c>
      <c r="I2084" s="128">
        <v>-0.0001</v>
      </c>
      <c r="J2084" s="128">
        <v>-0.0001</v>
      </c>
    </row>
    <row r="2085" spans="1:8" ht="12.75">
      <c r="A2085" s="127">
        <v>38394.973761574074</v>
      </c>
      <c r="C2085" s="150" t="s">
        <v>1045</v>
      </c>
      <c r="D2085" s="128">
        <v>139560.7568357476</v>
      </c>
      <c r="F2085" s="128">
        <v>300</v>
      </c>
      <c r="G2085" s="128">
        <v>945.1631252505217</v>
      </c>
      <c r="H2085" s="128">
        <v>139560.7568357476</v>
      </c>
    </row>
    <row r="2087" spans="3:8" ht="12.75">
      <c r="C2087" s="150" t="s">
        <v>1046</v>
      </c>
      <c r="D2087" s="128">
        <v>2.793450653351046</v>
      </c>
      <c r="F2087" s="128">
        <v>0.2881844380403458</v>
      </c>
      <c r="G2087" s="128">
        <v>0.8532920179812113</v>
      </c>
      <c r="H2087" s="128">
        <v>2.8548199630243385</v>
      </c>
    </row>
    <row r="2088" spans="1:10" ht="12.75">
      <c r="A2088" s="144" t="s">
        <v>1035</v>
      </c>
      <c r="C2088" s="145" t="s">
        <v>1036</v>
      </c>
      <c r="D2088" s="145" t="s">
        <v>1037</v>
      </c>
      <c r="F2088" s="145" t="s">
        <v>1038</v>
      </c>
      <c r="G2088" s="145" t="s">
        <v>1039</v>
      </c>
      <c r="H2088" s="145" t="s">
        <v>1040</v>
      </c>
      <c r="I2088" s="146" t="s">
        <v>1041</v>
      </c>
      <c r="J2088" s="145" t="s">
        <v>1042</v>
      </c>
    </row>
    <row r="2089" spans="1:8" ht="12.75">
      <c r="A2089" s="147" t="s">
        <v>1206</v>
      </c>
      <c r="C2089" s="148">
        <v>589.5920000001788</v>
      </c>
      <c r="D2089" s="128">
        <v>566564.5935115814</v>
      </c>
      <c r="F2089" s="128">
        <v>4570</v>
      </c>
      <c r="G2089" s="128">
        <v>6070</v>
      </c>
      <c r="H2089" s="149" t="s">
        <v>510</v>
      </c>
    </row>
    <row r="2091" spans="4:8" ht="12.75">
      <c r="D2091" s="128">
        <v>549275.6681613922</v>
      </c>
      <c r="F2091" s="128">
        <v>4300</v>
      </c>
      <c r="G2091" s="128">
        <v>6200</v>
      </c>
      <c r="H2091" s="149" t="s">
        <v>511</v>
      </c>
    </row>
    <row r="2093" spans="4:8" ht="12.75">
      <c r="D2093" s="128">
        <v>546555.6940469742</v>
      </c>
      <c r="F2093" s="128">
        <v>4320</v>
      </c>
      <c r="G2093" s="128">
        <v>6100</v>
      </c>
      <c r="H2093" s="149" t="s">
        <v>512</v>
      </c>
    </row>
    <row r="2095" spans="1:10" ht="12.75">
      <c r="A2095" s="144" t="s">
        <v>1043</v>
      </c>
      <c r="C2095" s="150" t="s">
        <v>1044</v>
      </c>
      <c r="D2095" s="128">
        <v>554131.9852399826</v>
      </c>
      <c r="F2095" s="128">
        <v>4396.666666666667</v>
      </c>
      <c r="G2095" s="128">
        <v>6123.333333333334</v>
      </c>
      <c r="H2095" s="128">
        <v>548699.318573316</v>
      </c>
      <c r="I2095" s="128">
        <v>-0.0001</v>
      </c>
      <c r="J2095" s="128">
        <v>-0.0001</v>
      </c>
    </row>
    <row r="2096" spans="1:8" ht="12.75">
      <c r="A2096" s="127">
        <v>38394.97425925926</v>
      </c>
      <c r="C2096" s="150" t="s">
        <v>1045</v>
      </c>
      <c r="D2096" s="128">
        <v>10852.505522785203</v>
      </c>
      <c r="F2096" s="128">
        <v>150.44378795195678</v>
      </c>
      <c r="G2096" s="128">
        <v>68.06859285554046</v>
      </c>
      <c r="H2096" s="128">
        <v>10852.505522785203</v>
      </c>
    </row>
    <row r="2098" spans="3:8" ht="12.75">
      <c r="C2098" s="150" t="s">
        <v>1046</v>
      </c>
      <c r="D2098" s="128">
        <v>1.9584694281968251</v>
      </c>
      <c r="F2098" s="128">
        <v>3.421769248338668</v>
      </c>
      <c r="G2098" s="128">
        <v>1.1116264483757283</v>
      </c>
      <c r="H2098" s="128">
        <v>1.9778602151362281</v>
      </c>
    </row>
    <row r="2099" spans="1:10" ht="12.75">
      <c r="A2099" s="144" t="s">
        <v>1035</v>
      </c>
      <c r="C2099" s="145" t="s">
        <v>1036</v>
      </c>
      <c r="D2099" s="145" t="s">
        <v>1037</v>
      </c>
      <c r="F2099" s="145" t="s">
        <v>1038</v>
      </c>
      <c r="G2099" s="145" t="s">
        <v>1039</v>
      </c>
      <c r="H2099" s="145" t="s">
        <v>1040</v>
      </c>
      <c r="I2099" s="146" t="s">
        <v>1041</v>
      </c>
      <c r="J2099" s="145" t="s">
        <v>1042</v>
      </c>
    </row>
    <row r="2100" spans="1:8" ht="12.75">
      <c r="A2100" s="147" t="s">
        <v>1207</v>
      </c>
      <c r="C2100" s="148">
        <v>766.4900000002235</v>
      </c>
      <c r="D2100" s="128">
        <v>32047.59220060706</v>
      </c>
      <c r="F2100" s="128">
        <v>1992.0000000018626</v>
      </c>
      <c r="G2100" s="128">
        <v>2020.0000000018626</v>
      </c>
      <c r="H2100" s="149" t="s">
        <v>513</v>
      </c>
    </row>
    <row r="2102" spans="4:8" ht="12.75">
      <c r="D2102" s="128">
        <v>30409.366382926702</v>
      </c>
      <c r="F2102" s="128">
        <v>1901.9999999981374</v>
      </c>
      <c r="G2102" s="128">
        <v>1968</v>
      </c>
      <c r="H2102" s="149" t="s">
        <v>514</v>
      </c>
    </row>
    <row r="2104" spans="4:8" ht="12.75">
      <c r="D2104" s="128">
        <v>30701.766849189997</v>
      </c>
      <c r="F2104" s="128">
        <v>1898.0000000018626</v>
      </c>
      <c r="G2104" s="128">
        <v>2167</v>
      </c>
      <c r="H2104" s="149" t="s">
        <v>515</v>
      </c>
    </row>
    <row r="2106" spans="1:10" ht="12.75">
      <c r="A2106" s="144" t="s">
        <v>1043</v>
      </c>
      <c r="C2106" s="150" t="s">
        <v>1044</v>
      </c>
      <c r="D2106" s="128">
        <v>31052.908477574587</v>
      </c>
      <c r="F2106" s="128">
        <v>1930.6666666672877</v>
      </c>
      <c r="G2106" s="128">
        <v>2051.6666666672877</v>
      </c>
      <c r="H2106" s="128">
        <v>29059.38083529754</v>
      </c>
      <c r="I2106" s="128">
        <v>-0.0001</v>
      </c>
      <c r="J2106" s="128">
        <v>-0.0001</v>
      </c>
    </row>
    <row r="2107" spans="1:8" ht="12.75">
      <c r="A2107" s="127">
        <v>38394.974756944444</v>
      </c>
      <c r="C2107" s="150" t="s">
        <v>1045</v>
      </c>
      <c r="D2107" s="128">
        <v>873.739829592939</v>
      </c>
      <c r="F2107" s="128">
        <v>53.15386470841628</v>
      </c>
      <c r="G2107" s="128">
        <v>103.21014162025807</v>
      </c>
      <c r="H2107" s="128">
        <v>873.739829592939</v>
      </c>
    </row>
    <row r="2109" spans="3:8" ht="12.75">
      <c r="C2109" s="150" t="s">
        <v>1046</v>
      </c>
      <c r="D2109" s="128">
        <v>2.8137133441910156</v>
      </c>
      <c r="F2109" s="128">
        <v>2.753135257686422</v>
      </c>
      <c r="G2109" s="128">
        <v>5.030551175640626</v>
      </c>
      <c r="H2109" s="128">
        <v>3.006739319550933</v>
      </c>
    </row>
    <row r="2110" spans="1:16" ht="12.75">
      <c r="A2110" s="138" t="s">
        <v>1153</v>
      </c>
      <c r="B2110" s="133" t="s">
        <v>1239</v>
      </c>
      <c r="D2110" s="138" t="s">
        <v>1154</v>
      </c>
      <c r="E2110" s="133" t="s">
        <v>1155</v>
      </c>
      <c r="F2110" s="134" t="s">
        <v>1250</v>
      </c>
      <c r="G2110" s="139" t="s">
        <v>1157</v>
      </c>
      <c r="H2110" s="140">
        <v>2</v>
      </c>
      <c r="I2110" s="141" t="s">
        <v>1158</v>
      </c>
      <c r="J2110" s="140">
        <v>4</v>
      </c>
      <c r="K2110" s="139" t="s">
        <v>1159</v>
      </c>
      <c r="L2110" s="142">
        <v>1</v>
      </c>
      <c r="M2110" s="139" t="s">
        <v>1160</v>
      </c>
      <c r="N2110" s="143">
        <v>1</v>
      </c>
      <c r="O2110" s="139" t="s">
        <v>1161</v>
      </c>
      <c r="P2110" s="143">
        <v>1</v>
      </c>
    </row>
    <row r="2112" spans="1:10" ht="12.75">
      <c r="A2112" s="144" t="s">
        <v>1035</v>
      </c>
      <c r="C2112" s="145" t="s">
        <v>1036</v>
      </c>
      <c r="D2112" s="145" t="s">
        <v>1037</v>
      </c>
      <c r="F2112" s="145" t="s">
        <v>1038</v>
      </c>
      <c r="G2112" s="145" t="s">
        <v>1039</v>
      </c>
      <c r="H2112" s="145" t="s">
        <v>1040</v>
      </c>
      <c r="I2112" s="146" t="s">
        <v>1041</v>
      </c>
      <c r="J2112" s="145" t="s">
        <v>1042</v>
      </c>
    </row>
    <row r="2113" spans="1:8" ht="12.75">
      <c r="A2113" s="147" t="s">
        <v>1184</v>
      </c>
      <c r="C2113" s="148">
        <v>178.2290000000503</v>
      </c>
      <c r="D2113" s="128">
        <v>397.0525211626664</v>
      </c>
      <c r="F2113" s="128">
        <v>324</v>
      </c>
      <c r="G2113" s="128">
        <v>368</v>
      </c>
      <c r="H2113" s="149" t="s">
        <v>516</v>
      </c>
    </row>
    <row r="2115" spans="4:8" ht="12.75">
      <c r="D2115" s="128">
        <v>404.87703199125826</v>
      </c>
      <c r="F2115" s="128">
        <v>350</v>
      </c>
      <c r="G2115" s="128">
        <v>333</v>
      </c>
      <c r="H2115" s="149" t="s">
        <v>517</v>
      </c>
    </row>
    <row r="2117" spans="4:8" ht="12.75">
      <c r="D2117" s="128">
        <v>446.6000894396566</v>
      </c>
      <c r="F2117" s="128">
        <v>321</v>
      </c>
      <c r="G2117" s="128">
        <v>404</v>
      </c>
      <c r="H2117" s="149" t="s">
        <v>518</v>
      </c>
    </row>
    <row r="2119" spans="1:8" ht="12.75">
      <c r="A2119" s="144" t="s">
        <v>1043</v>
      </c>
      <c r="C2119" s="150" t="s">
        <v>1044</v>
      </c>
      <c r="D2119" s="128">
        <v>416.1765475311937</v>
      </c>
      <c r="F2119" s="128">
        <v>331.66666666666663</v>
      </c>
      <c r="G2119" s="128">
        <v>368.33333333333337</v>
      </c>
      <c r="H2119" s="128">
        <v>61.294486699412225</v>
      </c>
    </row>
    <row r="2120" spans="1:8" ht="12.75">
      <c r="A2120" s="127">
        <v>38394.97703703704</v>
      </c>
      <c r="C2120" s="150" t="s">
        <v>1045</v>
      </c>
      <c r="D2120" s="128">
        <v>26.63643499266883</v>
      </c>
      <c r="F2120" s="128">
        <v>15.947831618540913</v>
      </c>
      <c r="G2120" s="128">
        <v>35.50117368951812</v>
      </c>
      <c r="H2120" s="128">
        <v>26.63643499266883</v>
      </c>
    </row>
    <row r="2122" spans="3:8" ht="12.75">
      <c r="C2122" s="150" t="s">
        <v>1046</v>
      </c>
      <c r="D2122" s="128">
        <v>6.40027294922772</v>
      </c>
      <c r="F2122" s="128">
        <v>4.8083914427761565</v>
      </c>
      <c r="G2122" s="128">
        <v>9.638327698511707</v>
      </c>
      <c r="H2122" s="128">
        <v>43.456494094311836</v>
      </c>
    </row>
    <row r="2123" spans="1:10" ht="12.75">
      <c r="A2123" s="144" t="s">
        <v>1035</v>
      </c>
      <c r="C2123" s="145" t="s">
        <v>1036</v>
      </c>
      <c r="D2123" s="145" t="s">
        <v>1037</v>
      </c>
      <c r="F2123" s="145" t="s">
        <v>1038</v>
      </c>
      <c r="G2123" s="145" t="s">
        <v>1039</v>
      </c>
      <c r="H2123" s="145" t="s">
        <v>1040</v>
      </c>
      <c r="I2123" s="146" t="s">
        <v>1041</v>
      </c>
      <c r="J2123" s="145" t="s">
        <v>1042</v>
      </c>
    </row>
    <row r="2124" spans="1:8" ht="12.75">
      <c r="A2124" s="147" t="s">
        <v>1200</v>
      </c>
      <c r="C2124" s="148">
        <v>251.61100000003353</v>
      </c>
      <c r="D2124" s="128">
        <v>5120500.8770599365</v>
      </c>
      <c r="F2124" s="128">
        <v>32200</v>
      </c>
      <c r="G2124" s="128">
        <v>29200</v>
      </c>
      <c r="H2124" s="149" t="s">
        <v>519</v>
      </c>
    </row>
    <row r="2126" spans="4:8" ht="12.75">
      <c r="D2126" s="128">
        <v>5016042.078826904</v>
      </c>
      <c r="F2126" s="128">
        <v>33100</v>
      </c>
      <c r="G2126" s="128">
        <v>29300</v>
      </c>
      <c r="H2126" s="149" t="s">
        <v>520</v>
      </c>
    </row>
    <row r="2128" spans="4:8" ht="12.75">
      <c r="D2128" s="128">
        <v>4978166.487319946</v>
      </c>
      <c r="F2128" s="128">
        <v>33900</v>
      </c>
      <c r="G2128" s="128">
        <v>29400</v>
      </c>
      <c r="H2128" s="149" t="s">
        <v>521</v>
      </c>
    </row>
    <row r="2130" spans="1:10" ht="12.75">
      <c r="A2130" s="144" t="s">
        <v>1043</v>
      </c>
      <c r="C2130" s="150" t="s">
        <v>1044</v>
      </c>
      <c r="D2130" s="128">
        <v>5038236.481068929</v>
      </c>
      <c r="F2130" s="128">
        <v>33066.666666666664</v>
      </c>
      <c r="G2130" s="128">
        <v>29300</v>
      </c>
      <c r="H2130" s="128">
        <v>5007071.712905366</v>
      </c>
      <c r="I2130" s="128">
        <v>-0.0001</v>
      </c>
      <c r="J2130" s="128">
        <v>-0.0001</v>
      </c>
    </row>
    <row r="2131" spans="1:8" ht="12.75">
      <c r="A2131" s="127">
        <v>38394.97754629629</v>
      </c>
      <c r="C2131" s="150" t="s">
        <v>1045</v>
      </c>
      <c r="D2131" s="128">
        <v>73717.11635588214</v>
      </c>
      <c r="F2131" s="128">
        <v>850.4900548115381</v>
      </c>
      <c r="G2131" s="128">
        <v>100</v>
      </c>
      <c r="H2131" s="128">
        <v>73717.11635588214</v>
      </c>
    </row>
    <row r="2133" spans="3:8" ht="12.75">
      <c r="C2133" s="150" t="s">
        <v>1046</v>
      </c>
      <c r="D2133" s="128">
        <v>1.4631531614856255</v>
      </c>
      <c r="F2133" s="128">
        <v>2.5720465367284424</v>
      </c>
      <c r="G2133" s="128">
        <v>0.341296928327645</v>
      </c>
      <c r="H2133" s="128">
        <v>1.4722600470426976</v>
      </c>
    </row>
    <row r="2134" spans="1:10" ht="12.75">
      <c r="A2134" s="144" t="s">
        <v>1035</v>
      </c>
      <c r="C2134" s="145" t="s">
        <v>1036</v>
      </c>
      <c r="D2134" s="145" t="s">
        <v>1037</v>
      </c>
      <c r="F2134" s="145" t="s">
        <v>1038</v>
      </c>
      <c r="G2134" s="145" t="s">
        <v>1039</v>
      </c>
      <c r="H2134" s="145" t="s">
        <v>1040</v>
      </c>
      <c r="I2134" s="146" t="s">
        <v>1041</v>
      </c>
      <c r="J2134" s="145" t="s">
        <v>1042</v>
      </c>
    </row>
    <row r="2135" spans="1:8" ht="12.75">
      <c r="A2135" s="147" t="s">
        <v>1203</v>
      </c>
      <c r="C2135" s="148">
        <v>257.6099999998696</v>
      </c>
      <c r="D2135" s="128">
        <v>507857.3045940399</v>
      </c>
      <c r="F2135" s="128">
        <v>14222.500000014901</v>
      </c>
      <c r="G2135" s="128">
        <v>12220</v>
      </c>
      <c r="H2135" s="149" t="s">
        <v>522</v>
      </c>
    </row>
    <row r="2137" spans="4:8" ht="12.75">
      <c r="D2137" s="128">
        <v>486396.42222356796</v>
      </c>
      <c r="F2137" s="128">
        <v>13970</v>
      </c>
      <c r="G2137" s="128">
        <v>12145</v>
      </c>
      <c r="H2137" s="149" t="s">
        <v>523</v>
      </c>
    </row>
    <row r="2139" spans="4:8" ht="12.75">
      <c r="D2139" s="128">
        <v>498627.2618370056</v>
      </c>
      <c r="F2139" s="128">
        <v>14295</v>
      </c>
      <c r="G2139" s="128">
        <v>12172.5</v>
      </c>
      <c r="H2139" s="149" t="s">
        <v>524</v>
      </c>
    </row>
    <row r="2141" spans="1:10" ht="12.75">
      <c r="A2141" s="144" t="s">
        <v>1043</v>
      </c>
      <c r="C2141" s="150" t="s">
        <v>1044</v>
      </c>
      <c r="D2141" s="128">
        <v>497626.9962182045</v>
      </c>
      <c r="F2141" s="128">
        <v>14162.500000004966</v>
      </c>
      <c r="G2141" s="128">
        <v>12179.166666666668</v>
      </c>
      <c r="H2141" s="128">
        <v>484456.1628848687</v>
      </c>
      <c r="I2141" s="128">
        <v>-0.0001</v>
      </c>
      <c r="J2141" s="128">
        <v>-0.0001</v>
      </c>
    </row>
    <row r="2142" spans="1:8" ht="12.75">
      <c r="A2142" s="127">
        <v>38394.97819444445</v>
      </c>
      <c r="C2142" s="150" t="s">
        <v>1045</v>
      </c>
      <c r="D2142" s="128">
        <v>10765.350273490292</v>
      </c>
      <c r="F2142" s="128">
        <v>170.6055391856132</v>
      </c>
      <c r="G2142" s="128">
        <v>37.9418414594407</v>
      </c>
      <c r="H2142" s="128">
        <v>10765.350273490292</v>
      </c>
    </row>
    <row r="2144" spans="3:8" ht="12.75">
      <c r="C2144" s="150" t="s">
        <v>1046</v>
      </c>
      <c r="D2144" s="128">
        <v>2.163337269742857</v>
      </c>
      <c r="F2144" s="128">
        <v>1.20462869680885</v>
      </c>
      <c r="G2144" s="128">
        <v>0.311530685948196</v>
      </c>
      <c r="H2144" s="128">
        <v>2.222151579078722</v>
      </c>
    </row>
    <row r="2145" spans="1:10" ht="12.75">
      <c r="A2145" s="144" t="s">
        <v>1035</v>
      </c>
      <c r="C2145" s="145" t="s">
        <v>1036</v>
      </c>
      <c r="D2145" s="145" t="s">
        <v>1037</v>
      </c>
      <c r="F2145" s="145" t="s">
        <v>1038</v>
      </c>
      <c r="G2145" s="145" t="s">
        <v>1039</v>
      </c>
      <c r="H2145" s="145" t="s">
        <v>1040</v>
      </c>
      <c r="I2145" s="146" t="s">
        <v>1041</v>
      </c>
      <c r="J2145" s="145" t="s">
        <v>1042</v>
      </c>
    </row>
    <row r="2146" spans="1:8" ht="12.75">
      <c r="A2146" s="147" t="s">
        <v>1202</v>
      </c>
      <c r="C2146" s="148">
        <v>259.9399999999441</v>
      </c>
      <c r="D2146" s="128">
        <v>4810610.068405151</v>
      </c>
      <c r="F2146" s="128">
        <v>28850</v>
      </c>
      <c r="G2146" s="128">
        <v>30100</v>
      </c>
      <c r="H2146" s="149" t="s">
        <v>525</v>
      </c>
    </row>
    <row r="2148" spans="4:8" ht="12.75">
      <c r="D2148" s="128">
        <v>4811168.735092163</v>
      </c>
      <c r="F2148" s="128">
        <v>28950</v>
      </c>
      <c r="G2148" s="128">
        <v>28700</v>
      </c>
      <c r="H2148" s="149" t="s">
        <v>526</v>
      </c>
    </row>
    <row r="2150" spans="4:8" ht="12.75">
      <c r="D2150" s="128">
        <v>4566332.396736145</v>
      </c>
      <c r="F2150" s="128">
        <v>28625</v>
      </c>
      <c r="G2150" s="128">
        <v>30400</v>
      </c>
      <c r="H2150" s="149" t="s">
        <v>527</v>
      </c>
    </row>
    <row r="2152" spans="1:10" ht="12.75">
      <c r="A2152" s="144" t="s">
        <v>1043</v>
      </c>
      <c r="C2152" s="150" t="s">
        <v>1044</v>
      </c>
      <c r="D2152" s="128">
        <v>4729370.40007782</v>
      </c>
      <c r="F2152" s="128">
        <v>28808.333333333336</v>
      </c>
      <c r="G2152" s="128">
        <v>29733.333333333336</v>
      </c>
      <c r="H2152" s="128">
        <v>4700048.95353694</v>
      </c>
      <c r="I2152" s="128">
        <v>-0.0001</v>
      </c>
      <c r="J2152" s="128">
        <v>-0.0001</v>
      </c>
    </row>
    <row r="2153" spans="1:8" ht="12.75">
      <c r="A2153" s="127">
        <v>38394.978854166664</v>
      </c>
      <c r="C2153" s="150" t="s">
        <v>1045</v>
      </c>
      <c r="D2153" s="128">
        <v>141195.32898558176</v>
      </c>
      <c r="F2153" s="128">
        <v>166.45820296198482</v>
      </c>
      <c r="G2153" s="128">
        <v>907.3771725877466</v>
      </c>
      <c r="H2153" s="128">
        <v>141195.32898558176</v>
      </c>
    </row>
    <row r="2155" spans="3:8" ht="12.75">
      <c r="C2155" s="150" t="s">
        <v>1046</v>
      </c>
      <c r="D2155" s="128">
        <v>2.985499486004701</v>
      </c>
      <c r="F2155" s="128">
        <v>0.5778126802267334</v>
      </c>
      <c r="G2155" s="128">
        <v>3.051716948165067</v>
      </c>
      <c r="H2155" s="128">
        <v>3.0041246459641173</v>
      </c>
    </row>
    <row r="2156" spans="1:10" ht="12.75">
      <c r="A2156" s="144" t="s">
        <v>1035</v>
      </c>
      <c r="C2156" s="145" t="s">
        <v>1036</v>
      </c>
      <c r="D2156" s="145" t="s">
        <v>1037</v>
      </c>
      <c r="F2156" s="145" t="s">
        <v>1038</v>
      </c>
      <c r="G2156" s="145" t="s">
        <v>1039</v>
      </c>
      <c r="H2156" s="145" t="s">
        <v>1040</v>
      </c>
      <c r="I2156" s="146" t="s">
        <v>1041</v>
      </c>
      <c r="J2156" s="145" t="s">
        <v>1042</v>
      </c>
    </row>
    <row r="2157" spans="1:8" ht="12.75">
      <c r="A2157" s="147" t="s">
        <v>1204</v>
      </c>
      <c r="C2157" s="148">
        <v>285.2129999999888</v>
      </c>
      <c r="D2157" s="128">
        <v>1183224.1741485596</v>
      </c>
      <c r="F2157" s="128">
        <v>64750</v>
      </c>
      <c r="G2157" s="128">
        <v>12725</v>
      </c>
      <c r="H2157" s="149" t="s">
        <v>528</v>
      </c>
    </row>
    <row r="2159" spans="4:8" ht="12.75">
      <c r="D2159" s="128">
        <v>1174783.3407707214</v>
      </c>
      <c r="F2159" s="128">
        <v>68125</v>
      </c>
      <c r="G2159" s="128">
        <v>12650</v>
      </c>
      <c r="H2159" s="149" t="s">
        <v>529</v>
      </c>
    </row>
    <row r="2161" spans="4:8" ht="12.75">
      <c r="D2161" s="128">
        <v>1196470.7941913605</v>
      </c>
      <c r="F2161" s="128">
        <v>67525</v>
      </c>
      <c r="G2161" s="128">
        <v>12725</v>
      </c>
      <c r="H2161" s="149" t="s">
        <v>530</v>
      </c>
    </row>
    <row r="2163" spans="1:10" ht="12.75">
      <c r="A2163" s="144" t="s">
        <v>1043</v>
      </c>
      <c r="C2163" s="150" t="s">
        <v>1044</v>
      </c>
      <c r="D2163" s="128">
        <v>1184826.1030368805</v>
      </c>
      <c r="F2163" s="128">
        <v>66800</v>
      </c>
      <c r="G2163" s="128">
        <v>12700</v>
      </c>
      <c r="H2163" s="128">
        <v>1137859.6658595998</v>
      </c>
      <c r="I2163" s="128">
        <v>-0.0001</v>
      </c>
      <c r="J2163" s="128">
        <v>-0.0001</v>
      </c>
    </row>
    <row r="2164" spans="1:8" ht="12.75">
      <c r="A2164" s="127">
        <v>38394.97954861111</v>
      </c>
      <c r="C2164" s="150" t="s">
        <v>1045</v>
      </c>
      <c r="D2164" s="128">
        <v>10932.110550594367</v>
      </c>
      <c r="F2164" s="128">
        <v>1800.520758003084</v>
      </c>
      <c r="G2164" s="128">
        <v>43.30127018922193</v>
      </c>
      <c r="H2164" s="128">
        <v>10932.110550594367</v>
      </c>
    </row>
    <row r="2166" spans="3:8" ht="12.75">
      <c r="C2166" s="150" t="s">
        <v>1046</v>
      </c>
      <c r="D2166" s="128">
        <v>0.9226763761005761</v>
      </c>
      <c r="F2166" s="128">
        <v>2.6953903562920414</v>
      </c>
      <c r="G2166" s="128">
        <v>0.34095488337970026</v>
      </c>
      <c r="H2166" s="128">
        <v>0.9607608810297066</v>
      </c>
    </row>
    <row r="2167" spans="1:10" ht="12.75">
      <c r="A2167" s="144" t="s">
        <v>1035</v>
      </c>
      <c r="C2167" s="145" t="s">
        <v>1036</v>
      </c>
      <c r="D2167" s="145" t="s">
        <v>1037</v>
      </c>
      <c r="F2167" s="145" t="s">
        <v>1038</v>
      </c>
      <c r="G2167" s="145" t="s">
        <v>1039</v>
      </c>
      <c r="H2167" s="145" t="s">
        <v>1040</v>
      </c>
      <c r="I2167" s="146" t="s">
        <v>1041</v>
      </c>
      <c r="J2167" s="145" t="s">
        <v>1042</v>
      </c>
    </row>
    <row r="2168" spans="1:8" ht="12.75">
      <c r="A2168" s="147" t="s">
        <v>1200</v>
      </c>
      <c r="C2168" s="148">
        <v>288.1579999998212</v>
      </c>
      <c r="D2168" s="128">
        <v>498011.57339143753</v>
      </c>
      <c r="F2168" s="128">
        <v>4830</v>
      </c>
      <c r="G2168" s="128">
        <v>4700</v>
      </c>
      <c r="H2168" s="149" t="s">
        <v>531</v>
      </c>
    </row>
    <row r="2170" spans="4:8" ht="12.75">
      <c r="D2170" s="128">
        <v>482959.4842147827</v>
      </c>
      <c r="F2170" s="128">
        <v>4830</v>
      </c>
      <c r="G2170" s="128">
        <v>4700</v>
      </c>
      <c r="H2170" s="149" t="s">
        <v>532</v>
      </c>
    </row>
    <row r="2172" spans="4:8" ht="12.75">
      <c r="D2172" s="128">
        <v>503938.03307819366</v>
      </c>
      <c r="F2172" s="128">
        <v>4830</v>
      </c>
      <c r="G2172" s="128">
        <v>4700</v>
      </c>
      <c r="H2172" s="149" t="s">
        <v>533</v>
      </c>
    </row>
    <row r="2174" spans="1:10" ht="12.75">
      <c r="A2174" s="144" t="s">
        <v>1043</v>
      </c>
      <c r="C2174" s="150" t="s">
        <v>1044</v>
      </c>
      <c r="D2174" s="128">
        <v>494969.6968948046</v>
      </c>
      <c r="F2174" s="128">
        <v>4830</v>
      </c>
      <c r="G2174" s="128">
        <v>4700</v>
      </c>
      <c r="H2174" s="128">
        <v>490205.7035319728</v>
      </c>
      <c r="I2174" s="128">
        <v>-0.0001</v>
      </c>
      <c r="J2174" s="128">
        <v>-0.0001</v>
      </c>
    </row>
    <row r="2175" spans="1:8" ht="12.75">
      <c r="A2175" s="127">
        <v>38394.97997685185</v>
      </c>
      <c r="C2175" s="150" t="s">
        <v>1045</v>
      </c>
      <c r="D2175" s="128">
        <v>10815.019073918396</v>
      </c>
      <c r="H2175" s="128">
        <v>10815.019073918396</v>
      </c>
    </row>
    <row r="2177" spans="3:8" ht="12.75">
      <c r="C2177" s="150" t="s">
        <v>1046</v>
      </c>
      <c r="D2177" s="128">
        <v>2.184986099505987</v>
      </c>
      <c r="F2177" s="128">
        <v>0</v>
      </c>
      <c r="G2177" s="128">
        <v>0</v>
      </c>
      <c r="H2177" s="128">
        <v>2.2062205714856615</v>
      </c>
    </row>
    <row r="2178" spans="1:10" ht="12.75">
      <c r="A2178" s="144" t="s">
        <v>1035</v>
      </c>
      <c r="C2178" s="145" t="s">
        <v>1036</v>
      </c>
      <c r="D2178" s="145" t="s">
        <v>1037</v>
      </c>
      <c r="F2178" s="145" t="s">
        <v>1038</v>
      </c>
      <c r="G2178" s="145" t="s">
        <v>1039</v>
      </c>
      <c r="H2178" s="145" t="s">
        <v>1040</v>
      </c>
      <c r="I2178" s="146" t="s">
        <v>1041</v>
      </c>
      <c r="J2178" s="145" t="s">
        <v>1042</v>
      </c>
    </row>
    <row r="2179" spans="1:8" ht="12.75">
      <c r="A2179" s="147" t="s">
        <v>1201</v>
      </c>
      <c r="C2179" s="148">
        <v>334.94100000010803</v>
      </c>
      <c r="D2179" s="128">
        <v>668253.2055873871</v>
      </c>
      <c r="F2179" s="128">
        <v>32400</v>
      </c>
      <c r="G2179" s="128">
        <v>78600</v>
      </c>
      <c r="H2179" s="149" t="s">
        <v>534</v>
      </c>
    </row>
    <row r="2181" spans="4:8" ht="12.75">
      <c r="D2181" s="128">
        <v>671309.8825492859</v>
      </c>
      <c r="F2181" s="128">
        <v>32400</v>
      </c>
      <c r="G2181" s="128">
        <v>100400</v>
      </c>
      <c r="H2181" s="149" t="s">
        <v>535</v>
      </c>
    </row>
    <row r="2183" spans="4:8" ht="12.75">
      <c r="D2183" s="128">
        <v>672775.059838295</v>
      </c>
      <c r="F2183" s="128">
        <v>32900</v>
      </c>
      <c r="G2183" s="128">
        <v>97600</v>
      </c>
      <c r="H2183" s="149" t="s">
        <v>536</v>
      </c>
    </row>
    <row r="2185" spans="1:10" ht="12.75">
      <c r="A2185" s="144" t="s">
        <v>1043</v>
      </c>
      <c r="C2185" s="150" t="s">
        <v>1044</v>
      </c>
      <c r="D2185" s="128">
        <v>670779.3826583227</v>
      </c>
      <c r="F2185" s="128">
        <v>32566.666666666664</v>
      </c>
      <c r="G2185" s="128">
        <v>92200</v>
      </c>
      <c r="H2185" s="128">
        <v>597114.0673430073</v>
      </c>
      <c r="I2185" s="128">
        <v>-0.0001</v>
      </c>
      <c r="J2185" s="128">
        <v>-0.0001</v>
      </c>
    </row>
    <row r="2186" spans="1:8" ht="12.75">
      <c r="A2186" s="127">
        <v>38394.98045138889</v>
      </c>
      <c r="C2186" s="150" t="s">
        <v>1045</v>
      </c>
      <c r="D2186" s="128">
        <v>2307.133300720109</v>
      </c>
      <c r="F2186" s="128">
        <v>288.6751345948129</v>
      </c>
      <c r="G2186" s="128">
        <v>11860.86000254619</v>
      </c>
      <c r="H2186" s="128">
        <v>2307.133300720109</v>
      </c>
    </row>
    <row r="2188" spans="3:8" ht="12.75">
      <c r="C2188" s="150" t="s">
        <v>1046</v>
      </c>
      <c r="D2188" s="128">
        <v>0.34394815350120894</v>
      </c>
      <c r="F2188" s="128">
        <v>0.8864129004958431</v>
      </c>
      <c r="G2188" s="128">
        <v>12.864273321633611</v>
      </c>
      <c r="H2188" s="128">
        <v>0.3863806644157984</v>
      </c>
    </row>
    <row r="2189" spans="1:10" ht="12.75">
      <c r="A2189" s="144" t="s">
        <v>1035</v>
      </c>
      <c r="C2189" s="145" t="s">
        <v>1036</v>
      </c>
      <c r="D2189" s="145" t="s">
        <v>1037</v>
      </c>
      <c r="F2189" s="145" t="s">
        <v>1038</v>
      </c>
      <c r="G2189" s="145" t="s">
        <v>1039</v>
      </c>
      <c r="H2189" s="145" t="s">
        <v>1040</v>
      </c>
      <c r="I2189" s="146" t="s">
        <v>1041</v>
      </c>
      <c r="J2189" s="145" t="s">
        <v>1042</v>
      </c>
    </row>
    <row r="2190" spans="1:8" ht="12.75">
      <c r="A2190" s="147" t="s">
        <v>1205</v>
      </c>
      <c r="C2190" s="148">
        <v>393.36599999992177</v>
      </c>
      <c r="D2190" s="128">
        <v>5333077.599647522</v>
      </c>
      <c r="F2190" s="128">
        <v>16400</v>
      </c>
      <c r="G2190" s="128">
        <v>18800</v>
      </c>
      <c r="H2190" s="149" t="s">
        <v>537</v>
      </c>
    </row>
    <row r="2192" spans="4:8" ht="12.75">
      <c r="D2192" s="128">
        <v>5412582.762435913</v>
      </c>
      <c r="F2192" s="128">
        <v>17600</v>
      </c>
      <c r="G2192" s="128">
        <v>18700</v>
      </c>
      <c r="H2192" s="149" t="s">
        <v>538</v>
      </c>
    </row>
    <row r="2194" spans="4:8" ht="12.75">
      <c r="D2194" s="128">
        <v>5424253.557792664</v>
      </c>
      <c r="F2194" s="128">
        <v>17200</v>
      </c>
      <c r="G2194" s="128">
        <v>18800</v>
      </c>
      <c r="H2194" s="149" t="s">
        <v>539</v>
      </c>
    </row>
    <row r="2196" spans="1:10" ht="12.75">
      <c r="A2196" s="144" t="s">
        <v>1043</v>
      </c>
      <c r="C2196" s="150" t="s">
        <v>1044</v>
      </c>
      <c r="D2196" s="128">
        <v>5389971.306625366</v>
      </c>
      <c r="F2196" s="128">
        <v>17066.666666666668</v>
      </c>
      <c r="G2196" s="128">
        <v>18766.666666666668</v>
      </c>
      <c r="H2196" s="128">
        <v>5372054.6399587</v>
      </c>
      <c r="I2196" s="128">
        <v>-0.0001</v>
      </c>
      <c r="J2196" s="128">
        <v>-0.0001</v>
      </c>
    </row>
    <row r="2197" spans="1:8" ht="12.75">
      <c r="A2197" s="127">
        <v>38394.98092592593</v>
      </c>
      <c r="C2197" s="150" t="s">
        <v>1045</v>
      </c>
      <c r="D2197" s="128">
        <v>49615.74635469402</v>
      </c>
      <c r="F2197" s="128">
        <v>611.0100926607788</v>
      </c>
      <c r="G2197" s="128">
        <v>57.73502691896257</v>
      </c>
      <c r="H2197" s="128">
        <v>49615.74635469402</v>
      </c>
    </row>
    <row r="2199" spans="3:8" ht="12.75">
      <c r="C2199" s="150" t="s">
        <v>1046</v>
      </c>
      <c r="D2199" s="128">
        <v>0.9205196750065483</v>
      </c>
      <c r="F2199" s="128">
        <v>3.580137261684251</v>
      </c>
      <c r="G2199" s="128">
        <v>0.307646679852376</v>
      </c>
      <c r="H2199" s="128">
        <v>0.9235897562478154</v>
      </c>
    </row>
    <row r="2200" spans="1:10" ht="12.75">
      <c r="A2200" s="144" t="s">
        <v>1035</v>
      </c>
      <c r="C2200" s="145" t="s">
        <v>1036</v>
      </c>
      <c r="D2200" s="145" t="s">
        <v>1037</v>
      </c>
      <c r="F2200" s="145" t="s">
        <v>1038</v>
      </c>
      <c r="G2200" s="145" t="s">
        <v>1039</v>
      </c>
      <c r="H2200" s="145" t="s">
        <v>1040</v>
      </c>
      <c r="I2200" s="146" t="s">
        <v>1041</v>
      </c>
      <c r="J2200" s="145" t="s">
        <v>1042</v>
      </c>
    </row>
    <row r="2201" spans="1:8" ht="12.75">
      <c r="A2201" s="147" t="s">
        <v>1199</v>
      </c>
      <c r="C2201" s="148">
        <v>396.15199999976903</v>
      </c>
      <c r="D2201" s="128">
        <v>5735869.922927856</v>
      </c>
      <c r="F2201" s="128">
        <v>107400</v>
      </c>
      <c r="G2201" s="128">
        <v>114100</v>
      </c>
      <c r="H2201" s="149" t="s">
        <v>540</v>
      </c>
    </row>
    <row r="2203" spans="4:8" ht="12.75">
      <c r="D2203" s="128">
        <v>5794882.825370789</v>
      </c>
      <c r="F2203" s="128">
        <v>108500</v>
      </c>
      <c r="G2203" s="128">
        <v>117100</v>
      </c>
      <c r="H2203" s="149" t="s">
        <v>541</v>
      </c>
    </row>
    <row r="2205" spans="4:8" ht="12.75">
      <c r="D2205" s="128">
        <v>5933931.126502991</v>
      </c>
      <c r="F2205" s="128">
        <v>105900</v>
      </c>
      <c r="G2205" s="128">
        <v>114900</v>
      </c>
      <c r="H2205" s="149" t="s">
        <v>542</v>
      </c>
    </row>
    <row r="2207" spans="1:10" ht="12.75">
      <c r="A2207" s="144" t="s">
        <v>1043</v>
      </c>
      <c r="C2207" s="150" t="s">
        <v>1044</v>
      </c>
      <c r="D2207" s="128">
        <v>5821561.291600546</v>
      </c>
      <c r="F2207" s="128">
        <v>107266.66666666666</v>
      </c>
      <c r="G2207" s="128">
        <v>115366.66666666666</v>
      </c>
      <c r="H2207" s="128">
        <v>5710287.966194283</v>
      </c>
      <c r="I2207" s="128">
        <v>-0.0001</v>
      </c>
      <c r="J2207" s="128">
        <v>-0.0001</v>
      </c>
    </row>
    <row r="2208" spans="1:8" ht="12.75">
      <c r="A2208" s="127">
        <v>38394.981400462966</v>
      </c>
      <c r="C2208" s="150" t="s">
        <v>1045</v>
      </c>
      <c r="D2208" s="128">
        <v>101690.04627140259</v>
      </c>
      <c r="F2208" s="128">
        <v>1305.1181300301264</v>
      </c>
      <c r="G2208" s="128">
        <v>1553.490693030806</v>
      </c>
      <c r="H2208" s="128">
        <v>101690.04627140259</v>
      </c>
    </row>
    <row r="2210" spans="3:8" ht="12.75">
      <c r="C2210" s="150" t="s">
        <v>1046</v>
      </c>
      <c r="D2210" s="128">
        <v>1.7467830566024074</v>
      </c>
      <c r="F2210" s="128">
        <v>1.2167042852984398</v>
      </c>
      <c r="G2210" s="128">
        <v>1.3465680667704183</v>
      </c>
      <c r="H2210" s="128">
        <v>1.7808216831344086</v>
      </c>
    </row>
    <row r="2211" spans="1:10" ht="12.75">
      <c r="A2211" s="144" t="s">
        <v>1035</v>
      </c>
      <c r="C2211" s="145" t="s">
        <v>1036</v>
      </c>
      <c r="D2211" s="145" t="s">
        <v>1037</v>
      </c>
      <c r="F2211" s="145" t="s">
        <v>1038</v>
      </c>
      <c r="G2211" s="145" t="s">
        <v>1039</v>
      </c>
      <c r="H2211" s="145" t="s">
        <v>1040</v>
      </c>
      <c r="I2211" s="146" t="s">
        <v>1041</v>
      </c>
      <c r="J2211" s="145" t="s">
        <v>1042</v>
      </c>
    </row>
    <row r="2212" spans="1:8" ht="12.75">
      <c r="A2212" s="147" t="s">
        <v>1206</v>
      </c>
      <c r="C2212" s="148">
        <v>589.5920000001788</v>
      </c>
      <c r="D2212" s="128">
        <v>451706.8406686783</v>
      </c>
      <c r="F2212" s="128">
        <v>3990.0000000037253</v>
      </c>
      <c r="G2212" s="128">
        <v>5300</v>
      </c>
      <c r="H2212" s="149" t="s">
        <v>543</v>
      </c>
    </row>
    <row r="2214" spans="4:8" ht="12.75">
      <c r="D2214" s="128">
        <v>442297.300327301</v>
      </c>
      <c r="F2214" s="128">
        <v>3990.0000000037253</v>
      </c>
      <c r="G2214" s="128">
        <v>5340</v>
      </c>
      <c r="H2214" s="149" t="s">
        <v>544</v>
      </c>
    </row>
    <row r="2216" spans="4:8" ht="12.75">
      <c r="D2216" s="128">
        <v>453650.89557123184</v>
      </c>
      <c r="F2216" s="128">
        <v>4059.9999999962747</v>
      </c>
      <c r="G2216" s="128">
        <v>5080</v>
      </c>
      <c r="H2216" s="149" t="s">
        <v>545</v>
      </c>
    </row>
    <row r="2218" spans="1:10" ht="12.75">
      <c r="A2218" s="144" t="s">
        <v>1043</v>
      </c>
      <c r="C2218" s="150" t="s">
        <v>1044</v>
      </c>
      <c r="D2218" s="128">
        <v>449218.3455224037</v>
      </c>
      <c r="F2218" s="128">
        <v>4013.3333333345754</v>
      </c>
      <c r="G2218" s="128">
        <v>5240</v>
      </c>
      <c r="H2218" s="128">
        <v>444469.01218906994</v>
      </c>
      <c r="I2218" s="128">
        <v>-0.0001</v>
      </c>
      <c r="J2218" s="128">
        <v>-0.0001</v>
      </c>
    </row>
    <row r="2219" spans="1:8" ht="12.75">
      <c r="A2219" s="127">
        <v>38394.981886574074</v>
      </c>
      <c r="C2219" s="150" t="s">
        <v>1045</v>
      </c>
      <c r="D2219" s="128">
        <v>6072.107320405398</v>
      </c>
      <c r="F2219" s="128">
        <v>40.41451883894763</v>
      </c>
      <c r="G2219" s="128">
        <v>140</v>
      </c>
      <c r="H2219" s="128">
        <v>6072.107320405398</v>
      </c>
    </row>
    <row r="2221" spans="3:8" ht="12.75">
      <c r="C2221" s="150" t="s">
        <v>1046</v>
      </c>
      <c r="D2221" s="128">
        <v>1.351705107533852</v>
      </c>
      <c r="F2221" s="128">
        <v>1.0070062833621707</v>
      </c>
      <c r="G2221" s="128">
        <v>2.67175572519084</v>
      </c>
      <c r="H2221" s="128">
        <v>1.3661486299122294</v>
      </c>
    </row>
    <row r="2222" spans="1:10" ht="12.75">
      <c r="A2222" s="144" t="s">
        <v>1035</v>
      </c>
      <c r="C2222" s="145" t="s">
        <v>1036</v>
      </c>
      <c r="D2222" s="145" t="s">
        <v>1037</v>
      </c>
      <c r="F2222" s="145" t="s">
        <v>1038</v>
      </c>
      <c r="G2222" s="145" t="s">
        <v>1039</v>
      </c>
      <c r="H2222" s="145" t="s">
        <v>1040</v>
      </c>
      <c r="I2222" s="146" t="s">
        <v>1041</v>
      </c>
      <c r="J2222" s="145" t="s">
        <v>1042</v>
      </c>
    </row>
    <row r="2223" spans="1:8" ht="12.75">
      <c r="A2223" s="147" t="s">
        <v>1207</v>
      </c>
      <c r="C2223" s="148">
        <v>766.4900000002235</v>
      </c>
      <c r="D2223" s="128">
        <v>3246.328712888062</v>
      </c>
      <c r="F2223" s="128">
        <v>1860.9999999981374</v>
      </c>
      <c r="G2223" s="128">
        <v>1729.9999999981374</v>
      </c>
      <c r="H2223" s="149" t="s">
        <v>546</v>
      </c>
    </row>
    <row r="2225" spans="4:8" ht="12.75">
      <c r="D2225" s="128">
        <v>3186.2379144504666</v>
      </c>
      <c r="F2225" s="128">
        <v>1701.0000000018626</v>
      </c>
      <c r="G2225" s="128">
        <v>1824</v>
      </c>
      <c r="H2225" s="149" t="s">
        <v>547</v>
      </c>
    </row>
    <row r="2227" spans="4:8" ht="12.75">
      <c r="D2227" s="128">
        <v>3049.6666557863355</v>
      </c>
      <c r="F2227" s="128">
        <v>1719</v>
      </c>
      <c r="G2227" s="128">
        <v>1776.9999999981374</v>
      </c>
      <c r="H2227" s="149" t="s">
        <v>548</v>
      </c>
    </row>
    <row r="2229" spans="1:10" ht="12.75">
      <c r="A2229" s="144" t="s">
        <v>1043</v>
      </c>
      <c r="C2229" s="150" t="s">
        <v>1044</v>
      </c>
      <c r="D2229" s="128">
        <v>3160.7444277082877</v>
      </c>
      <c r="F2229" s="128">
        <v>1760.3333333333335</v>
      </c>
      <c r="G2229" s="128">
        <v>1776.999999998758</v>
      </c>
      <c r="H2229" s="128">
        <v>1391.7525577902336</v>
      </c>
      <c r="I2229" s="128">
        <v>-0.0001</v>
      </c>
      <c r="J2229" s="128">
        <v>-0.0001</v>
      </c>
    </row>
    <row r="2230" spans="1:8" ht="12.75">
      <c r="A2230" s="127">
        <v>38394.98238425926</v>
      </c>
      <c r="C2230" s="150" t="s">
        <v>1045</v>
      </c>
      <c r="D2230" s="128">
        <v>100.77911279413806</v>
      </c>
      <c r="F2230" s="128">
        <v>87.64321612672204</v>
      </c>
      <c r="G2230" s="128">
        <v>47.000000000938456</v>
      </c>
      <c r="H2230" s="128">
        <v>100.77911279413806</v>
      </c>
    </row>
    <row r="2232" spans="3:8" ht="12.75">
      <c r="C2232" s="150" t="s">
        <v>1046</v>
      </c>
      <c r="D2232" s="128">
        <v>3.1884612976193214</v>
      </c>
      <c r="F2232" s="128">
        <v>4.978785237268815</v>
      </c>
      <c r="G2232" s="128">
        <v>2.6449071469314185</v>
      </c>
      <c r="H2232" s="128">
        <v>7.241165983854983</v>
      </c>
    </row>
    <row r="2233" spans="1:16" ht="12.75">
      <c r="A2233" s="138" t="s">
        <v>1153</v>
      </c>
      <c r="B2233" s="133" t="s">
        <v>549</v>
      </c>
      <c r="D2233" s="138" t="s">
        <v>1154</v>
      </c>
      <c r="E2233" s="133" t="s">
        <v>1155</v>
      </c>
      <c r="F2233" s="134" t="s">
        <v>1251</v>
      </c>
      <c r="G2233" s="139" t="s">
        <v>1157</v>
      </c>
      <c r="H2233" s="140">
        <v>2</v>
      </c>
      <c r="I2233" s="141" t="s">
        <v>1158</v>
      </c>
      <c r="J2233" s="140">
        <v>5</v>
      </c>
      <c r="K2233" s="139" t="s">
        <v>1159</v>
      </c>
      <c r="L2233" s="142">
        <v>1</v>
      </c>
      <c r="M2233" s="139" t="s">
        <v>1160</v>
      </c>
      <c r="N2233" s="143">
        <v>1</v>
      </c>
      <c r="O2233" s="139" t="s">
        <v>1161</v>
      </c>
      <c r="P2233" s="143">
        <v>1</v>
      </c>
    </row>
    <row r="2235" spans="1:10" ht="12.75">
      <c r="A2235" s="144" t="s">
        <v>1035</v>
      </c>
      <c r="C2235" s="145" t="s">
        <v>1036</v>
      </c>
      <c r="D2235" s="145" t="s">
        <v>1037</v>
      </c>
      <c r="F2235" s="145" t="s">
        <v>1038</v>
      </c>
      <c r="G2235" s="145" t="s">
        <v>1039</v>
      </c>
      <c r="H2235" s="145" t="s">
        <v>1040</v>
      </c>
      <c r="I2235" s="146" t="s">
        <v>1041</v>
      </c>
      <c r="J2235" s="145" t="s">
        <v>1042</v>
      </c>
    </row>
    <row r="2236" spans="1:8" ht="12.75">
      <c r="A2236" s="147" t="s">
        <v>1184</v>
      </c>
      <c r="C2236" s="148">
        <v>178.2290000000503</v>
      </c>
      <c r="D2236" s="128">
        <v>359.2098239287734</v>
      </c>
      <c r="F2236" s="128">
        <v>344</v>
      </c>
      <c r="G2236" s="128">
        <v>323</v>
      </c>
      <c r="H2236" s="149" t="s">
        <v>550</v>
      </c>
    </row>
    <row r="2238" spans="4:8" ht="12.75">
      <c r="D2238" s="128">
        <v>376.60258574504405</v>
      </c>
      <c r="F2238" s="128">
        <v>275</v>
      </c>
      <c r="G2238" s="128">
        <v>327</v>
      </c>
      <c r="H2238" s="149" t="s">
        <v>551</v>
      </c>
    </row>
    <row r="2240" spans="4:8" ht="12.75">
      <c r="D2240" s="128">
        <v>367.5389469927177</v>
      </c>
      <c r="F2240" s="128">
        <v>325</v>
      </c>
      <c r="G2240" s="128">
        <v>329</v>
      </c>
      <c r="H2240" s="149" t="s">
        <v>552</v>
      </c>
    </row>
    <row r="2242" spans="1:8" ht="12.75">
      <c r="A2242" s="144" t="s">
        <v>1043</v>
      </c>
      <c r="C2242" s="150" t="s">
        <v>1044</v>
      </c>
      <c r="D2242" s="128">
        <v>367.7837855555117</v>
      </c>
      <c r="F2242" s="128">
        <v>314.6666666666667</v>
      </c>
      <c r="G2242" s="128">
        <v>326.3333333333333</v>
      </c>
      <c r="H2242" s="128">
        <v>45.73040256358124</v>
      </c>
    </row>
    <row r="2243" spans="1:8" ht="12.75">
      <c r="A2243" s="127">
        <v>38394.98465277778</v>
      </c>
      <c r="C2243" s="150" t="s">
        <v>1045</v>
      </c>
      <c r="D2243" s="128">
        <v>8.698965475317722</v>
      </c>
      <c r="F2243" s="128">
        <v>35.64173583501979</v>
      </c>
      <c r="G2243" s="128">
        <v>3.0550504633038935</v>
      </c>
      <c r="H2243" s="128">
        <v>8.698965475317722</v>
      </c>
    </row>
    <row r="2245" spans="3:8" ht="12.75">
      <c r="C2245" s="150" t="s">
        <v>1046</v>
      </c>
      <c r="D2245" s="128">
        <v>2.3652389846873056</v>
      </c>
      <c r="F2245" s="128">
        <v>11.326822828925778</v>
      </c>
      <c r="G2245" s="128">
        <v>0.9361748100011931</v>
      </c>
      <c r="H2245" s="128">
        <v>19.022280556623404</v>
      </c>
    </row>
    <row r="2246" spans="1:10" ht="12.75">
      <c r="A2246" s="144" t="s">
        <v>1035</v>
      </c>
      <c r="C2246" s="145" t="s">
        <v>1036</v>
      </c>
      <c r="D2246" s="145" t="s">
        <v>1037</v>
      </c>
      <c r="F2246" s="145" t="s">
        <v>1038</v>
      </c>
      <c r="G2246" s="145" t="s">
        <v>1039</v>
      </c>
      <c r="H2246" s="145" t="s">
        <v>1040</v>
      </c>
      <c r="I2246" s="146" t="s">
        <v>1041</v>
      </c>
      <c r="J2246" s="145" t="s">
        <v>1042</v>
      </c>
    </row>
    <row r="2247" spans="1:8" ht="12.75">
      <c r="A2247" s="147" t="s">
        <v>1200</v>
      </c>
      <c r="C2247" s="148">
        <v>251.61100000003353</v>
      </c>
      <c r="D2247" s="128">
        <v>5321859.190246582</v>
      </c>
      <c r="F2247" s="128">
        <v>33400</v>
      </c>
      <c r="G2247" s="128">
        <v>30300</v>
      </c>
      <c r="H2247" s="149" t="s">
        <v>553</v>
      </c>
    </row>
    <row r="2249" spans="4:8" ht="12.75">
      <c r="D2249" s="128">
        <v>5520587.462173462</v>
      </c>
      <c r="F2249" s="128">
        <v>33700</v>
      </c>
      <c r="G2249" s="128">
        <v>29500</v>
      </c>
      <c r="H2249" s="149" t="s">
        <v>554</v>
      </c>
    </row>
    <row r="2251" spans="4:8" ht="12.75">
      <c r="D2251" s="128">
        <v>5350639.447540283</v>
      </c>
      <c r="F2251" s="128">
        <v>35400</v>
      </c>
      <c r="G2251" s="128">
        <v>29400</v>
      </c>
      <c r="H2251" s="149" t="s">
        <v>555</v>
      </c>
    </row>
    <row r="2253" spans="1:10" ht="12.75">
      <c r="A2253" s="144" t="s">
        <v>1043</v>
      </c>
      <c r="C2253" s="150" t="s">
        <v>1044</v>
      </c>
      <c r="D2253" s="128">
        <v>5397695.366653442</v>
      </c>
      <c r="F2253" s="128">
        <v>34166.666666666664</v>
      </c>
      <c r="G2253" s="128">
        <v>29733.333333333336</v>
      </c>
      <c r="H2253" s="128">
        <v>5365767.217693969</v>
      </c>
      <c r="I2253" s="128">
        <v>-0.0001</v>
      </c>
      <c r="J2253" s="128">
        <v>-0.0001</v>
      </c>
    </row>
    <row r="2254" spans="1:8" ht="12.75">
      <c r="A2254" s="127">
        <v>38394.98516203704</v>
      </c>
      <c r="C2254" s="150" t="s">
        <v>1045</v>
      </c>
      <c r="D2254" s="128">
        <v>107396.1179858937</v>
      </c>
      <c r="F2254" s="128">
        <v>1078.5793124908957</v>
      </c>
      <c r="G2254" s="128">
        <v>493.28828623162474</v>
      </c>
      <c r="H2254" s="128">
        <v>107396.1179858937</v>
      </c>
    </row>
    <row r="2256" spans="3:8" ht="12.75">
      <c r="C2256" s="150" t="s">
        <v>1046</v>
      </c>
      <c r="D2256" s="128">
        <v>1.989666157326678</v>
      </c>
      <c r="F2256" s="128">
        <v>3.1568174999733536</v>
      </c>
      <c r="G2256" s="128">
        <v>1.6590413214068094</v>
      </c>
      <c r="H2256" s="128">
        <v>2.0015053510287957</v>
      </c>
    </row>
    <row r="2257" spans="1:10" ht="12.75">
      <c r="A2257" s="144" t="s">
        <v>1035</v>
      </c>
      <c r="C2257" s="145" t="s">
        <v>1036</v>
      </c>
      <c r="D2257" s="145" t="s">
        <v>1037</v>
      </c>
      <c r="F2257" s="145" t="s">
        <v>1038</v>
      </c>
      <c r="G2257" s="145" t="s">
        <v>1039</v>
      </c>
      <c r="H2257" s="145" t="s">
        <v>1040</v>
      </c>
      <c r="I2257" s="146" t="s">
        <v>1041</v>
      </c>
      <c r="J2257" s="145" t="s">
        <v>1042</v>
      </c>
    </row>
    <row r="2258" spans="1:8" ht="12.75">
      <c r="A2258" s="147" t="s">
        <v>1203</v>
      </c>
      <c r="C2258" s="148">
        <v>257.6099999998696</v>
      </c>
      <c r="D2258" s="128">
        <v>248604.71228432655</v>
      </c>
      <c r="F2258" s="128">
        <v>12945</v>
      </c>
      <c r="G2258" s="128">
        <v>11397.5</v>
      </c>
      <c r="H2258" s="149" t="s">
        <v>556</v>
      </c>
    </row>
    <row r="2260" spans="4:8" ht="12.75">
      <c r="D2260" s="128">
        <v>251435.70894265175</v>
      </c>
      <c r="F2260" s="128">
        <v>12932.5</v>
      </c>
      <c r="G2260" s="128">
        <v>11457.5</v>
      </c>
      <c r="H2260" s="149" t="s">
        <v>557</v>
      </c>
    </row>
    <row r="2262" spans="4:8" ht="12.75">
      <c r="D2262" s="128">
        <v>243752.08642840385</v>
      </c>
      <c r="F2262" s="128">
        <v>12864.999999985099</v>
      </c>
      <c r="G2262" s="128">
        <v>11430</v>
      </c>
      <c r="H2262" s="149" t="s">
        <v>558</v>
      </c>
    </row>
    <row r="2264" spans="1:10" ht="12.75">
      <c r="A2264" s="144" t="s">
        <v>1043</v>
      </c>
      <c r="C2264" s="150" t="s">
        <v>1044</v>
      </c>
      <c r="D2264" s="128">
        <v>247930.83588512737</v>
      </c>
      <c r="F2264" s="128">
        <v>12914.166666661698</v>
      </c>
      <c r="G2264" s="128">
        <v>11428.333333333332</v>
      </c>
      <c r="H2264" s="128">
        <v>235759.58588512987</v>
      </c>
      <c r="I2264" s="128">
        <v>-0.0001</v>
      </c>
      <c r="J2264" s="128">
        <v>-0.0001</v>
      </c>
    </row>
    <row r="2265" spans="1:8" ht="12.75">
      <c r="A2265" s="127">
        <v>38394.985810185186</v>
      </c>
      <c r="C2265" s="150" t="s">
        <v>1045</v>
      </c>
      <c r="D2265" s="128">
        <v>3885.884170485823</v>
      </c>
      <c r="F2265" s="128">
        <v>43.03583778778186</v>
      </c>
      <c r="G2265" s="128">
        <v>30.03470215156683</v>
      </c>
      <c r="H2265" s="128">
        <v>3885.884170485823</v>
      </c>
    </row>
    <row r="2267" spans="3:8" ht="12.75">
      <c r="C2267" s="150" t="s">
        <v>1046</v>
      </c>
      <c r="D2267" s="128">
        <v>1.5673258861137596</v>
      </c>
      <c r="F2267" s="128">
        <v>0.3332451787143195</v>
      </c>
      <c r="G2267" s="128">
        <v>0.2628091190161894</v>
      </c>
      <c r="H2267" s="128">
        <v>1.6482401578272021</v>
      </c>
    </row>
    <row r="2268" spans="1:10" ht="12.75">
      <c r="A2268" s="144" t="s">
        <v>1035</v>
      </c>
      <c r="C2268" s="145" t="s">
        <v>1036</v>
      </c>
      <c r="D2268" s="145" t="s">
        <v>1037</v>
      </c>
      <c r="F2268" s="145" t="s">
        <v>1038</v>
      </c>
      <c r="G2268" s="145" t="s">
        <v>1039</v>
      </c>
      <c r="H2268" s="145" t="s">
        <v>1040</v>
      </c>
      <c r="I2268" s="146" t="s">
        <v>1041</v>
      </c>
      <c r="J2268" s="145" t="s">
        <v>1042</v>
      </c>
    </row>
    <row r="2269" spans="1:8" ht="12.75">
      <c r="A2269" s="147" t="s">
        <v>1202</v>
      </c>
      <c r="C2269" s="148">
        <v>259.9399999999441</v>
      </c>
      <c r="D2269" s="128">
        <v>1852532.1377868652</v>
      </c>
      <c r="F2269" s="128">
        <v>21675</v>
      </c>
      <c r="G2269" s="128">
        <v>21600</v>
      </c>
      <c r="H2269" s="149" t="s">
        <v>559</v>
      </c>
    </row>
    <row r="2271" spans="4:8" ht="12.75">
      <c r="D2271" s="128">
        <v>1829378.2268562317</v>
      </c>
      <c r="F2271" s="128">
        <v>21725</v>
      </c>
      <c r="G2271" s="128">
        <v>21450</v>
      </c>
      <c r="H2271" s="149" t="s">
        <v>560</v>
      </c>
    </row>
    <row r="2273" spans="4:8" ht="12.75">
      <c r="D2273" s="128">
        <v>1854277.131652832</v>
      </c>
      <c r="F2273" s="128">
        <v>21575</v>
      </c>
      <c r="G2273" s="128">
        <v>21550</v>
      </c>
      <c r="H2273" s="149" t="s">
        <v>561</v>
      </c>
    </row>
    <row r="2275" spans="1:10" ht="12.75">
      <c r="A2275" s="144" t="s">
        <v>1043</v>
      </c>
      <c r="C2275" s="150" t="s">
        <v>1044</v>
      </c>
      <c r="D2275" s="128">
        <v>1845395.8320986428</v>
      </c>
      <c r="F2275" s="128">
        <v>21658.333333333336</v>
      </c>
      <c r="G2275" s="128">
        <v>21533.333333333336</v>
      </c>
      <c r="H2275" s="128">
        <v>1823806.838387951</v>
      </c>
      <c r="I2275" s="128">
        <v>-0.0001</v>
      </c>
      <c r="J2275" s="128">
        <v>-0.0001</v>
      </c>
    </row>
    <row r="2276" spans="1:8" ht="12.75">
      <c r="A2276" s="127">
        <v>38394.986493055556</v>
      </c>
      <c r="C2276" s="150" t="s">
        <v>1045</v>
      </c>
      <c r="D2276" s="128">
        <v>13899.065046793616</v>
      </c>
      <c r="F2276" s="128">
        <v>76.37626158259735</v>
      </c>
      <c r="G2276" s="128">
        <v>76.37626158259735</v>
      </c>
      <c r="H2276" s="128">
        <v>13899.065046793616</v>
      </c>
    </row>
    <row r="2278" spans="3:8" ht="12.75">
      <c r="C2278" s="150" t="s">
        <v>1046</v>
      </c>
      <c r="D2278" s="128">
        <v>0.7531752703151581</v>
      </c>
      <c r="F2278" s="128">
        <v>0.35264145401737906</v>
      </c>
      <c r="G2278" s="128">
        <v>0.3546885212814119</v>
      </c>
      <c r="H2278" s="128">
        <v>0.762090850535405</v>
      </c>
    </row>
    <row r="2279" spans="1:10" ht="12.75">
      <c r="A2279" s="144" t="s">
        <v>1035</v>
      </c>
      <c r="C2279" s="145" t="s">
        <v>1036</v>
      </c>
      <c r="D2279" s="145" t="s">
        <v>1037</v>
      </c>
      <c r="F2279" s="145" t="s">
        <v>1038</v>
      </c>
      <c r="G2279" s="145" t="s">
        <v>1039</v>
      </c>
      <c r="H2279" s="145" t="s">
        <v>1040</v>
      </c>
      <c r="I2279" s="146" t="s">
        <v>1041</v>
      </c>
      <c r="J2279" s="145" t="s">
        <v>1042</v>
      </c>
    </row>
    <row r="2280" spans="1:8" ht="12.75">
      <c r="A2280" s="147" t="s">
        <v>1204</v>
      </c>
      <c r="C2280" s="148">
        <v>285.2129999999888</v>
      </c>
      <c r="D2280" s="128">
        <v>761949.4096517563</v>
      </c>
      <c r="F2280" s="128">
        <v>56175</v>
      </c>
      <c r="G2280" s="128">
        <v>11650</v>
      </c>
      <c r="H2280" s="149" t="s">
        <v>562</v>
      </c>
    </row>
    <row r="2282" spans="4:8" ht="12.75">
      <c r="D2282" s="128">
        <v>776324.0786161423</v>
      </c>
      <c r="F2282" s="128">
        <v>54175</v>
      </c>
      <c r="G2282" s="128">
        <v>11725</v>
      </c>
      <c r="H2282" s="149" t="s">
        <v>563</v>
      </c>
    </row>
    <row r="2284" spans="4:8" ht="12.75">
      <c r="D2284" s="128">
        <v>750356.5682897568</v>
      </c>
      <c r="F2284" s="128">
        <v>86850</v>
      </c>
      <c r="G2284" s="128">
        <v>11700</v>
      </c>
      <c r="H2284" s="149" t="s">
        <v>564</v>
      </c>
    </row>
    <row r="2286" spans="1:10" ht="12.75">
      <c r="A2286" s="144" t="s">
        <v>1043</v>
      </c>
      <c r="C2286" s="150" t="s">
        <v>1044</v>
      </c>
      <c r="D2286" s="128">
        <v>762876.6855192184</v>
      </c>
      <c r="F2286" s="128">
        <v>65733.33333333333</v>
      </c>
      <c r="G2286" s="128">
        <v>11691.666666666668</v>
      </c>
      <c r="H2286" s="128">
        <v>716955.5294664359</v>
      </c>
      <c r="I2286" s="128">
        <v>-0.0001</v>
      </c>
      <c r="J2286" s="128">
        <v>-0.0001</v>
      </c>
    </row>
    <row r="2287" spans="1:8" ht="12.75">
      <c r="A2287" s="127">
        <v>38394.987175925926</v>
      </c>
      <c r="C2287" s="150" t="s">
        <v>1045</v>
      </c>
      <c r="D2287" s="128">
        <v>13008.56558343146</v>
      </c>
      <c r="F2287" s="128">
        <v>18314.89034456208</v>
      </c>
      <c r="G2287" s="128">
        <v>38.188130791298676</v>
      </c>
      <c r="H2287" s="128">
        <v>13008.56558343146</v>
      </c>
    </row>
    <row r="2289" spans="3:8" ht="12.75">
      <c r="C2289" s="150" t="s">
        <v>1046</v>
      </c>
      <c r="D2289" s="128">
        <v>1.7051989961624994</v>
      </c>
      <c r="F2289" s="128">
        <v>27.862409246291204</v>
      </c>
      <c r="G2289" s="128">
        <v>0.32662692052429376</v>
      </c>
      <c r="H2289" s="128">
        <v>1.8144173590672406</v>
      </c>
    </row>
    <row r="2290" spans="1:10" ht="12.75">
      <c r="A2290" s="144" t="s">
        <v>1035</v>
      </c>
      <c r="C2290" s="145" t="s">
        <v>1036</v>
      </c>
      <c r="D2290" s="145" t="s">
        <v>1037</v>
      </c>
      <c r="F2290" s="145" t="s">
        <v>1038</v>
      </c>
      <c r="G2290" s="145" t="s">
        <v>1039</v>
      </c>
      <c r="H2290" s="145" t="s">
        <v>1040</v>
      </c>
      <c r="I2290" s="146" t="s">
        <v>1041</v>
      </c>
      <c r="J2290" s="145" t="s">
        <v>1042</v>
      </c>
    </row>
    <row r="2291" spans="1:8" ht="12.75">
      <c r="A2291" s="147" t="s">
        <v>1200</v>
      </c>
      <c r="C2291" s="148">
        <v>288.1579999998212</v>
      </c>
      <c r="D2291" s="128">
        <v>537046.4873256683</v>
      </c>
      <c r="F2291" s="128">
        <v>5100</v>
      </c>
      <c r="G2291" s="128">
        <v>4530</v>
      </c>
      <c r="H2291" s="149" t="s">
        <v>565</v>
      </c>
    </row>
    <row r="2293" spans="4:8" ht="12.75">
      <c r="D2293" s="128">
        <v>520109.2167263031</v>
      </c>
      <c r="F2293" s="128">
        <v>5100</v>
      </c>
      <c r="G2293" s="128">
        <v>4530</v>
      </c>
      <c r="H2293" s="149" t="s">
        <v>344</v>
      </c>
    </row>
    <row r="2295" spans="4:8" ht="12.75">
      <c r="D2295" s="128">
        <v>553458.7234363556</v>
      </c>
      <c r="F2295" s="128">
        <v>5100</v>
      </c>
      <c r="G2295" s="128">
        <v>4530</v>
      </c>
      <c r="H2295" s="149" t="s">
        <v>345</v>
      </c>
    </row>
    <row r="2297" spans="1:10" ht="12.75">
      <c r="A2297" s="144" t="s">
        <v>1043</v>
      </c>
      <c r="C2297" s="150" t="s">
        <v>1044</v>
      </c>
      <c r="D2297" s="128">
        <v>536871.4758294424</v>
      </c>
      <c r="F2297" s="128">
        <v>5100</v>
      </c>
      <c r="G2297" s="128">
        <v>4530</v>
      </c>
      <c r="H2297" s="128">
        <v>532060.8895462564</v>
      </c>
      <c r="I2297" s="128">
        <v>-0.0001</v>
      </c>
      <c r="J2297" s="128">
        <v>-0.0001</v>
      </c>
    </row>
    <row r="2298" spans="1:8" ht="12.75">
      <c r="A2298" s="127">
        <v>38394.987592592595</v>
      </c>
      <c r="C2298" s="150" t="s">
        <v>1045</v>
      </c>
      <c r="D2298" s="128">
        <v>16675.4421596191</v>
      </c>
      <c r="H2298" s="128">
        <v>16675.4421596191</v>
      </c>
    </row>
    <row r="2300" spans="3:8" ht="12.75">
      <c r="C2300" s="150" t="s">
        <v>1046</v>
      </c>
      <c r="D2300" s="128">
        <v>3.1060398829824747</v>
      </c>
      <c r="F2300" s="128">
        <v>0</v>
      </c>
      <c r="G2300" s="128">
        <v>0</v>
      </c>
      <c r="H2300" s="128">
        <v>3.134122895941475</v>
      </c>
    </row>
    <row r="2301" spans="1:10" ht="12.75">
      <c r="A2301" s="144" t="s">
        <v>1035</v>
      </c>
      <c r="C2301" s="145" t="s">
        <v>1036</v>
      </c>
      <c r="D2301" s="145" t="s">
        <v>1037</v>
      </c>
      <c r="F2301" s="145" t="s">
        <v>1038</v>
      </c>
      <c r="G2301" s="145" t="s">
        <v>1039</v>
      </c>
      <c r="H2301" s="145" t="s">
        <v>1040</v>
      </c>
      <c r="I2301" s="146" t="s">
        <v>1041</v>
      </c>
      <c r="J2301" s="145" t="s">
        <v>1042</v>
      </c>
    </row>
    <row r="2302" spans="1:8" ht="12.75">
      <c r="A2302" s="147" t="s">
        <v>1201</v>
      </c>
      <c r="C2302" s="148">
        <v>334.94100000010803</v>
      </c>
      <c r="D2302" s="128">
        <v>159729.05380868912</v>
      </c>
      <c r="F2302" s="128">
        <v>31100</v>
      </c>
      <c r="G2302" s="128">
        <v>47400</v>
      </c>
      <c r="H2302" s="149" t="s">
        <v>346</v>
      </c>
    </row>
    <row r="2304" spans="4:8" ht="12.75">
      <c r="D2304" s="128">
        <v>137800</v>
      </c>
      <c r="F2304" s="128">
        <v>30900</v>
      </c>
      <c r="G2304" s="128">
        <v>40600</v>
      </c>
      <c r="H2304" s="149" t="s">
        <v>347</v>
      </c>
    </row>
    <row r="2306" spans="4:8" ht="12.75">
      <c r="D2306" s="128">
        <v>157052.14870762825</v>
      </c>
      <c r="F2306" s="128">
        <v>30800</v>
      </c>
      <c r="G2306" s="128">
        <v>39700</v>
      </c>
      <c r="H2306" s="149" t="s">
        <v>348</v>
      </c>
    </row>
    <row r="2308" spans="1:10" ht="12.75">
      <c r="A2308" s="144" t="s">
        <v>1043</v>
      </c>
      <c r="C2308" s="150" t="s">
        <v>1044</v>
      </c>
      <c r="D2308" s="128">
        <v>151527.06750543913</v>
      </c>
      <c r="F2308" s="128">
        <v>30933.333333333336</v>
      </c>
      <c r="G2308" s="128">
        <v>42566.66666666667</v>
      </c>
      <c r="H2308" s="128">
        <v>112576.16660453824</v>
      </c>
      <c r="I2308" s="128">
        <v>-0.0001</v>
      </c>
      <c r="J2308" s="128">
        <v>-0.0001</v>
      </c>
    </row>
    <row r="2309" spans="1:8" ht="12.75">
      <c r="A2309" s="127">
        <v>38394.988078703704</v>
      </c>
      <c r="C2309" s="150" t="s">
        <v>1045</v>
      </c>
      <c r="D2309" s="128">
        <v>11963.099178481289</v>
      </c>
      <c r="F2309" s="128">
        <v>152.7525231651947</v>
      </c>
      <c r="G2309" s="128">
        <v>4209.908945967042</v>
      </c>
      <c r="H2309" s="128">
        <v>11963.099178481289</v>
      </c>
    </row>
    <row r="2311" spans="3:8" ht="12.75">
      <c r="C2311" s="150" t="s">
        <v>1046</v>
      </c>
      <c r="D2311" s="128">
        <v>7.895024549361036</v>
      </c>
      <c r="F2311" s="128">
        <v>0.49381203609437946</v>
      </c>
      <c r="G2311" s="128">
        <v>9.890154140877938</v>
      </c>
      <c r="H2311" s="128">
        <v>10.62667129225115</v>
      </c>
    </row>
    <row r="2312" spans="1:10" ht="12.75">
      <c r="A2312" s="144" t="s">
        <v>1035</v>
      </c>
      <c r="C2312" s="145" t="s">
        <v>1036</v>
      </c>
      <c r="D2312" s="145" t="s">
        <v>1037</v>
      </c>
      <c r="F2312" s="145" t="s">
        <v>1038</v>
      </c>
      <c r="G2312" s="145" t="s">
        <v>1039</v>
      </c>
      <c r="H2312" s="145" t="s">
        <v>1040</v>
      </c>
      <c r="I2312" s="146" t="s">
        <v>1041</v>
      </c>
      <c r="J2312" s="145" t="s">
        <v>1042</v>
      </c>
    </row>
    <row r="2313" spans="1:8" ht="12.75">
      <c r="A2313" s="147" t="s">
        <v>1205</v>
      </c>
      <c r="C2313" s="148">
        <v>393.36599999992177</v>
      </c>
      <c r="D2313" s="128">
        <v>4574342.991966248</v>
      </c>
      <c r="F2313" s="128">
        <v>16100</v>
      </c>
      <c r="G2313" s="128">
        <v>18400</v>
      </c>
      <c r="H2313" s="149" t="s">
        <v>349</v>
      </c>
    </row>
    <row r="2315" spans="4:8" ht="12.75">
      <c r="D2315" s="128">
        <v>4677076.526954651</v>
      </c>
      <c r="F2315" s="128">
        <v>16900</v>
      </c>
      <c r="G2315" s="128">
        <v>17500</v>
      </c>
      <c r="H2315" s="149" t="s">
        <v>350</v>
      </c>
    </row>
    <row r="2317" spans="4:8" ht="12.75">
      <c r="D2317" s="128">
        <v>4821509.59664917</v>
      </c>
      <c r="F2317" s="128">
        <v>16500</v>
      </c>
      <c r="G2317" s="128">
        <v>17100</v>
      </c>
      <c r="H2317" s="149" t="s">
        <v>351</v>
      </c>
    </row>
    <row r="2319" spans="1:10" ht="12.75">
      <c r="A2319" s="144" t="s">
        <v>1043</v>
      </c>
      <c r="C2319" s="150" t="s">
        <v>1044</v>
      </c>
      <c r="D2319" s="128">
        <v>4690976.371856689</v>
      </c>
      <c r="F2319" s="128">
        <v>16500</v>
      </c>
      <c r="G2319" s="128">
        <v>17666.666666666668</v>
      </c>
      <c r="H2319" s="128">
        <v>4673893.038523356</v>
      </c>
      <c r="I2319" s="128">
        <v>-0.0001</v>
      </c>
      <c r="J2319" s="128">
        <v>-0.0001</v>
      </c>
    </row>
    <row r="2320" spans="1:8" ht="12.75">
      <c r="A2320" s="127">
        <v>38394.98855324074</v>
      </c>
      <c r="C2320" s="150" t="s">
        <v>1045</v>
      </c>
      <c r="D2320" s="128">
        <v>124168.17983627421</v>
      </c>
      <c r="F2320" s="128">
        <v>400</v>
      </c>
      <c r="G2320" s="128">
        <v>665.8328118479393</v>
      </c>
      <c r="H2320" s="128">
        <v>124168.17983627421</v>
      </c>
    </row>
    <row r="2322" spans="3:8" ht="12.75">
      <c r="C2322" s="150" t="s">
        <v>1046</v>
      </c>
      <c r="D2322" s="128">
        <v>2.6469581168904592</v>
      </c>
      <c r="F2322" s="128">
        <v>2.4242424242424243</v>
      </c>
      <c r="G2322" s="128">
        <v>3.7688649727241836</v>
      </c>
      <c r="H2322" s="128">
        <v>2.656632892812267</v>
      </c>
    </row>
    <row r="2323" spans="1:10" ht="12.75">
      <c r="A2323" s="144" t="s">
        <v>1035</v>
      </c>
      <c r="C2323" s="145" t="s">
        <v>1036</v>
      </c>
      <c r="D2323" s="145" t="s">
        <v>1037</v>
      </c>
      <c r="F2323" s="145" t="s">
        <v>1038</v>
      </c>
      <c r="G2323" s="145" t="s">
        <v>1039</v>
      </c>
      <c r="H2323" s="145" t="s">
        <v>1040</v>
      </c>
      <c r="I2323" s="146" t="s">
        <v>1041</v>
      </c>
      <c r="J2323" s="145" t="s">
        <v>1042</v>
      </c>
    </row>
    <row r="2324" spans="1:8" ht="12.75">
      <c r="A2324" s="147" t="s">
        <v>1199</v>
      </c>
      <c r="C2324" s="148">
        <v>396.15199999976903</v>
      </c>
      <c r="D2324" s="128">
        <v>8398746.467132568</v>
      </c>
      <c r="F2324" s="128">
        <v>110900</v>
      </c>
      <c r="G2324" s="128">
        <v>121500</v>
      </c>
      <c r="H2324" s="149" t="s">
        <v>352</v>
      </c>
    </row>
    <row r="2326" spans="4:8" ht="12.75">
      <c r="D2326" s="128">
        <v>8380377.217414856</v>
      </c>
      <c r="F2326" s="128">
        <v>110000</v>
      </c>
      <c r="G2326" s="128">
        <v>118400</v>
      </c>
      <c r="H2326" s="149" t="s">
        <v>353</v>
      </c>
    </row>
    <row r="2328" spans="4:8" ht="12.75">
      <c r="D2328" s="128">
        <v>8439861.249450684</v>
      </c>
      <c r="F2328" s="128">
        <v>110000</v>
      </c>
      <c r="G2328" s="128">
        <v>118000</v>
      </c>
      <c r="H2328" s="149" t="s">
        <v>354</v>
      </c>
    </row>
    <row r="2330" spans="1:10" ht="12.75">
      <c r="A2330" s="144" t="s">
        <v>1043</v>
      </c>
      <c r="C2330" s="150" t="s">
        <v>1044</v>
      </c>
      <c r="D2330" s="128">
        <v>8406328.311332703</v>
      </c>
      <c r="F2330" s="128">
        <v>110300</v>
      </c>
      <c r="G2330" s="128">
        <v>119300</v>
      </c>
      <c r="H2330" s="128">
        <v>8291576.468288708</v>
      </c>
      <c r="I2330" s="128">
        <v>-0.0001</v>
      </c>
      <c r="J2330" s="128">
        <v>-0.0001</v>
      </c>
    </row>
    <row r="2331" spans="1:8" ht="12.75">
      <c r="A2331" s="127">
        <v>38394.989016203705</v>
      </c>
      <c r="C2331" s="150" t="s">
        <v>1045</v>
      </c>
      <c r="D2331" s="128">
        <v>30458.18096866587</v>
      </c>
      <c r="F2331" s="128">
        <v>519.6152422706632</v>
      </c>
      <c r="G2331" s="128">
        <v>1915.7244060668017</v>
      </c>
      <c r="H2331" s="128">
        <v>30458.18096866587</v>
      </c>
    </row>
    <row r="2333" spans="3:8" ht="12.75">
      <c r="C2333" s="150" t="s">
        <v>1046</v>
      </c>
      <c r="D2333" s="128">
        <v>0.36232442798605335</v>
      </c>
      <c r="F2333" s="128">
        <v>0.47109269471501647</v>
      </c>
      <c r="G2333" s="128">
        <v>1.6058041962001695</v>
      </c>
      <c r="H2333" s="128">
        <v>0.3673388418373004</v>
      </c>
    </row>
    <row r="2334" spans="1:10" ht="12.75">
      <c r="A2334" s="144" t="s">
        <v>1035</v>
      </c>
      <c r="C2334" s="145" t="s">
        <v>1036</v>
      </c>
      <c r="D2334" s="145" t="s">
        <v>1037</v>
      </c>
      <c r="F2334" s="145" t="s">
        <v>1038</v>
      </c>
      <c r="G2334" s="145" t="s">
        <v>1039</v>
      </c>
      <c r="H2334" s="145" t="s">
        <v>1040</v>
      </c>
      <c r="I2334" s="146" t="s">
        <v>1041</v>
      </c>
      <c r="J2334" s="145" t="s">
        <v>1042</v>
      </c>
    </row>
    <row r="2335" spans="1:8" ht="12.75">
      <c r="A2335" s="147" t="s">
        <v>1206</v>
      </c>
      <c r="C2335" s="148">
        <v>589.5920000001788</v>
      </c>
      <c r="D2335" s="128">
        <v>781804.7560510635</v>
      </c>
      <c r="F2335" s="128">
        <v>5430</v>
      </c>
      <c r="G2335" s="128">
        <v>7750</v>
      </c>
      <c r="H2335" s="149" t="s">
        <v>355</v>
      </c>
    </row>
    <row r="2337" spans="4:8" ht="12.75">
      <c r="D2337" s="128">
        <v>796163.5006990433</v>
      </c>
      <c r="F2337" s="128">
        <v>5420</v>
      </c>
      <c r="G2337" s="128">
        <v>7500</v>
      </c>
      <c r="H2337" s="149" t="s">
        <v>356</v>
      </c>
    </row>
    <row r="2339" spans="4:8" ht="12.75">
      <c r="D2339" s="128">
        <v>789016.0190782547</v>
      </c>
      <c r="F2339" s="128">
        <v>5570</v>
      </c>
      <c r="G2339" s="128">
        <v>7900</v>
      </c>
      <c r="H2339" s="149" t="s">
        <v>357</v>
      </c>
    </row>
    <row r="2341" spans="1:10" ht="12.75">
      <c r="A2341" s="144" t="s">
        <v>1043</v>
      </c>
      <c r="C2341" s="150" t="s">
        <v>1044</v>
      </c>
      <c r="D2341" s="128">
        <v>788994.7586094539</v>
      </c>
      <c r="F2341" s="128">
        <v>5473.333333333334</v>
      </c>
      <c r="G2341" s="128">
        <v>7716.666666666666</v>
      </c>
      <c r="H2341" s="128">
        <v>782175.4252761204</v>
      </c>
      <c r="I2341" s="128">
        <v>-0.0001</v>
      </c>
      <c r="J2341" s="128">
        <v>-0.0001</v>
      </c>
    </row>
    <row r="2342" spans="1:8" ht="12.75">
      <c r="A2342" s="127">
        <v>38394.98951388889</v>
      </c>
      <c r="C2342" s="150" t="s">
        <v>1045</v>
      </c>
      <c r="D2342" s="128">
        <v>7179.395933662641</v>
      </c>
      <c r="F2342" s="128">
        <v>83.86497083606083</v>
      </c>
      <c r="G2342" s="128">
        <v>202.07259421636903</v>
      </c>
      <c r="H2342" s="128">
        <v>7179.395933662641</v>
      </c>
    </row>
    <row r="2344" spans="3:8" ht="12.75">
      <c r="C2344" s="150" t="s">
        <v>1046</v>
      </c>
      <c r="D2344" s="128">
        <v>0.9099421580842701</v>
      </c>
      <c r="F2344" s="128">
        <v>1.5322467266028164</v>
      </c>
      <c r="G2344" s="128">
        <v>2.6186513289378284</v>
      </c>
      <c r="H2344" s="128">
        <v>0.9178754153683877</v>
      </c>
    </row>
    <row r="2345" spans="1:10" ht="12.75">
      <c r="A2345" s="144" t="s">
        <v>1035</v>
      </c>
      <c r="C2345" s="145" t="s">
        <v>1036</v>
      </c>
      <c r="D2345" s="145" t="s">
        <v>1037</v>
      </c>
      <c r="F2345" s="145" t="s">
        <v>1038</v>
      </c>
      <c r="G2345" s="145" t="s">
        <v>1039</v>
      </c>
      <c r="H2345" s="145" t="s">
        <v>1040</v>
      </c>
      <c r="I2345" s="146" t="s">
        <v>1041</v>
      </c>
      <c r="J2345" s="145" t="s">
        <v>1042</v>
      </c>
    </row>
    <row r="2346" spans="1:8" ht="12.75">
      <c r="A2346" s="147" t="s">
        <v>1207</v>
      </c>
      <c r="C2346" s="148">
        <v>766.4900000002235</v>
      </c>
      <c r="D2346" s="128">
        <v>2955.520682770759</v>
      </c>
      <c r="F2346" s="128">
        <v>1866</v>
      </c>
      <c r="G2346" s="128">
        <v>1732</v>
      </c>
      <c r="H2346" s="149" t="s">
        <v>358</v>
      </c>
    </row>
    <row r="2348" spans="4:8" ht="12.75">
      <c r="D2348" s="128">
        <v>2914.1283397078514</v>
      </c>
      <c r="F2348" s="128">
        <v>1804.9999999981374</v>
      </c>
      <c r="G2348" s="128">
        <v>1723.0000000018626</v>
      </c>
      <c r="H2348" s="149" t="s">
        <v>359</v>
      </c>
    </row>
    <row r="2350" spans="4:8" ht="12.75">
      <c r="D2350" s="128">
        <v>2849.5165093652904</v>
      </c>
      <c r="F2350" s="128">
        <v>1819</v>
      </c>
      <c r="G2350" s="128">
        <v>1904</v>
      </c>
      <c r="H2350" s="149" t="s">
        <v>360</v>
      </c>
    </row>
    <row r="2352" spans="1:10" ht="12.75">
      <c r="A2352" s="144" t="s">
        <v>1043</v>
      </c>
      <c r="C2352" s="150" t="s">
        <v>1044</v>
      </c>
      <c r="D2352" s="128">
        <v>2906.3885106146336</v>
      </c>
      <c r="F2352" s="128">
        <v>1829.9999999993793</v>
      </c>
      <c r="G2352" s="128">
        <v>1786.3333333339542</v>
      </c>
      <c r="H2352" s="128">
        <v>1099.073876468268</v>
      </c>
      <c r="I2352" s="128">
        <v>-0.0001</v>
      </c>
      <c r="J2352" s="128">
        <v>-0.0001</v>
      </c>
    </row>
    <row r="2353" spans="1:8" ht="12.75">
      <c r="A2353" s="127">
        <v>38394.99002314815</v>
      </c>
      <c r="C2353" s="150" t="s">
        <v>1045</v>
      </c>
      <c r="D2353" s="128">
        <v>53.42424459586796</v>
      </c>
      <c r="F2353" s="128">
        <v>31.9530906180622</v>
      </c>
      <c r="G2353" s="128">
        <v>102.00163397326006</v>
      </c>
      <c r="H2353" s="128">
        <v>53.42424459586796</v>
      </c>
    </row>
    <row r="2355" spans="3:8" ht="12.75">
      <c r="C2355" s="150" t="s">
        <v>1046</v>
      </c>
      <c r="D2355" s="128">
        <v>1.838165971299204</v>
      </c>
      <c r="F2355" s="128">
        <v>1.746070525577761</v>
      </c>
      <c r="G2355" s="128">
        <v>5.710111997008281</v>
      </c>
      <c r="H2355" s="128">
        <v>4.860841999769829</v>
      </c>
    </row>
    <row r="2356" spans="1:16" ht="12.75">
      <c r="A2356" s="138" t="s">
        <v>1153</v>
      </c>
      <c r="B2356" s="133" t="s">
        <v>361</v>
      </c>
      <c r="D2356" s="138" t="s">
        <v>1154</v>
      </c>
      <c r="E2356" s="133" t="s">
        <v>1155</v>
      </c>
      <c r="F2356" s="134" t="s">
        <v>1252</v>
      </c>
      <c r="G2356" s="139" t="s">
        <v>1157</v>
      </c>
      <c r="H2356" s="140">
        <v>2</v>
      </c>
      <c r="I2356" s="141" t="s">
        <v>1158</v>
      </c>
      <c r="J2356" s="140">
        <v>6</v>
      </c>
      <c r="K2356" s="139" t="s">
        <v>1159</v>
      </c>
      <c r="L2356" s="142">
        <v>1</v>
      </c>
      <c r="M2356" s="139" t="s">
        <v>1160</v>
      </c>
      <c r="N2356" s="143">
        <v>1</v>
      </c>
      <c r="O2356" s="139" t="s">
        <v>1161</v>
      </c>
      <c r="P2356" s="143">
        <v>1</v>
      </c>
    </row>
    <row r="2358" spans="1:10" ht="12.75">
      <c r="A2358" s="144" t="s">
        <v>1035</v>
      </c>
      <c r="C2358" s="145" t="s">
        <v>1036</v>
      </c>
      <c r="D2358" s="145" t="s">
        <v>1037</v>
      </c>
      <c r="F2358" s="145" t="s">
        <v>1038</v>
      </c>
      <c r="G2358" s="145" t="s">
        <v>1039</v>
      </c>
      <c r="H2358" s="145" t="s">
        <v>1040</v>
      </c>
      <c r="I2358" s="146" t="s">
        <v>1041</v>
      </c>
      <c r="J2358" s="145" t="s">
        <v>1042</v>
      </c>
    </row>
    <row r="2359" spans="1:8" ht="12.75">
      <c r="A2359" s="147" t="s">
        <v>1184</v>
      </c>
      <c r="C2359" s="148">
        <v>178.2290000000503</v>
      </c>
      <c r="D2359" s="128">
        <v>366</v>
      </c>
      <c r="F2359" s="128">
        <v>335</v>
      </c>
      <c r="G2359" s="128">
        <v>337</v>
      </c>
      <c r="H2359" s="149" t="s">
        <v>362</v>
      </c>
    </row>
    <row r="2361" spans="4:8" ht="12.75">
      <c r="D2361" s="128">
        <v>362.0825029439293</v>
      </c>
      <c r="F2361" s="128">
        <v>346</v>
      </c>
      <c r="G2361" s="128">
        <v>329</v>
      </c>
      <c r="H2361" s="149" t="s">
        <v>363</v>
      </c>
    </row>
    <row r="2363" spans="4:8" ht="12.75">
      <c r="D2363" s="128">
        <v>357.6204560524784</v>
      </c>
      <c r="F2363" s="128">
        <v>335</v>
      </c>
      <c r="G2363" s="128">
        <v>318</v>
      </c>
      <c r="H2363" s="149" t="s">
        <v>364</v>
      </c>
    </row>
    <row r="2365" spans="1:8" ht="12.75">
      <c r="A2365" s="144" t="s">
        <v>1043</v>
      </c>
      <c r="C2365" s="150" t="s">
        <v>1044</v>
      </c>
      <c r="D2365" s="128">
        <v>361.90098633213586</v>
      </c>
      <c r="F2365" s="128">
        <v>338.66666666666663</v>
      </c>
      <c r="G2365" s="128">
        <v>328</v>
      </c>
      <c r="H2365" s="128">
        <v>29.987888877139</v>
      </c>
    </row>
    <row r="2366" spans="1:8" ht="12.75">
      <c r="A2366" s="127">
        <v>38394.99229166667</v>
      </c>
      <c r="C2366" s="150" t="s">
        <v>1045</v>
      </c>
      <c r="D2366" s="128">
        <v>4.192719928922868</v>
      </c>
      <c r="F2366" s="128">
        <v>6.350852961085884</v>
      </c>
      <c r="G2366" s="128">
        <v>9.539392014169458</v>
      </c>
      <c r="H2366" s="128">
        <v>4.192719928922868</v>
      </c>
    </row>
    <row r="2368" spans="3:8" ht="12.75">
      <c r="C2368" s="150" t="s">
        <v>1046</v>
      </c>
      <c r="D2368" s="128">
        <v>1.1585268035370828</v>
      </c>
      <c r="F2368" s="128">
        <v>1.8752518585883522</v>
      </c>
      <c r="G2368" s="128">
        <v>2.9083512238321516</v>
      </c>
      <c r="H2368" s="128">
        <v>13.981377435739239</v>
      </c>
    </row>
    <row r="2369" spans="1:10" ht="12.75">
      <c r="A2369" s="144" t="s">
        <v>1035</v>
      </c>
      <c r="C2369" s="145" t="s">
        <v>1036</v>
      </c>
      <c r="D2369" s="145" t="s">
        <v>1037</v>
      </c>
      <c r="F2369" s="145" t="s">
        <v>1038</v>
      </c>
      <c r="G2369" s="145" t="s">
        <v>1039</v>
      </c>
      <c r="H2369" s="145" t="s">
        <v>1040</v>
      </c>
      <c r="I2369" s="146" t="s">
        <v>1041</v>
      </c>
      <c r="J2369" s="145" t="s">
        <v>1042</v>
      </c>
    </row>
    <row r="2370" spans="1:8" ht="12.75">
      <c r="A2370" s="147" t="s">
        <v>1200</v>
      </c>
      <c r="C2370" s="148">
        <v>251.61100000003353</v>
      </c>
      <c r="D2370" s="128">
        <v>5341207.277359009</v>
      </c>
      <c r="F2370" s="128">
        <v>32800</v>
      </c>
      <c r="G2370" s="128">
        <v>30000</v>
      </c>
      <c r="H2370" s="149" t="s">
        <v>365</v>
      </c>
    </row>
    <row r="2372" spans="4:8" ht="12.75">
      <c r="D2372" s="128">
        <v>5307556.892539978</v>
      </c>
      <c r="F2372" s="128">
        <v>32700</v>
      </c>
      <c r="G2372" s="128">
        <v>29800</v>
      </c>
      <c r="H2372" s="149" t="s">
        <v>366</v>
      </c>
    </row>
    <row r="2374" spans="4:8" ht="12.75">
      <c r="D2374" s="128">
        <v>5332201.825866699</v>
      </c>
      <c r="F2374" s="128">
        <v>34600</v>
      </c>
      <c r="G2374" s="128">
        <v>29600</v>
      </c>
      <c r="H2374" s="149" t="s">
        <v>367</v>
      </c>
    </row>
    <row r="2376" spans="1:10" ht="12.75">
      <c r="A2376" s="144" t="s">
        <v>1043</v>
      </c>
      <c r="C2376" s="150" t="s">
        <v>1044</v>
      </c>
      <c r="D2376" s="128">
        <v>5326988.665255229</v>
      </c>
      <c r="F2376" s="128">
        <v>33366.666666666664</v>
      </c>
      <c r="G2376" s="128">
        <v>29800</v>
      </c>
      <c r="H2376" s="128">
        <v>5295422.911330438</v>
      </c>
      <c r="I2376" s="128">
        <v>-0.0001</v>
      </c>
      <c r="J2376" s="128">
        <v>-0.0001</v>
      </c>
    </row>
    <row r="2377" spans="1:8" ht="12.75">
      <c r="A2377" s="127">
        <v>38394.992800925924</v>
      </c>
      <c r="C2377" s="150" t="s">
        <v>1045</v>
      </c>
      <c r="D2377" s="128">
        <v>17420.38697312242</v>
      </c>
      <c r="F2377" s="128">
        <v>1069.2676621563628</v>
      </c>
      <c r="G2377" s="128">
        <v>200</v>
      </c>
      <c r="H2377" s="128">
        <v>17420.38697312242</v>
      </c>
    </row>
    <row r="2379" spans="3:8" ht="12.75">
      <c r="C2379" s="150" t="s">
        <v>1046</v>
      </c>
      <c r="D2379" s="128">
        <v>0.3270212885329608</v>
      </c>
      <c r="F2379" s="128">
        <v>3.204598388081008</v>
      </c>
      <c r="G2379" s="128">
        <v>0.6711409395973155</v>
      </c>
      <c r="H2379" s="128">
        <v>0.3289706462509086</v>
      </c>
    </row>
    <row r="2380" spans="1:10" ht="12.75">
      <c r="A2380" s="144" t="s">
        <v>1035</v>
      </c>
      <c r="C2380" s="145" t="s">
        <v>1036</v>
      </c>
      <c r="D2380" s="145" t="s">
        <v>1037</v>
      </c>
      <c r="F2380" s="145" t="s">
        <v>1038</v>
      </c>
      <c r="G2380" s="145" t="s">
        <v>1039</v>
      </c>
      <c r="H2380" s="145" t="s">
        <v>1040</v>
      </c>
      <c r="I2380" s="146" t="s">
        <v>1041</v>
      </c>
      <c r="J2380" s="145" t="s">
        <v>1042</v>
      </c>
    </row>
    <row r="2381" spans="1:8" ht="12.75">
      <c r="A2381" s="147" t="s">
        <v>1203</v>
      </c>
      <c r="C2381" s="148">
        <v>257.6099999998696</v>
      </c>
      <c r="D2381" s="128">
        <v>311113.3923215866</v>
      </c>
      <c r="F2381" s="128">
        <v>13202.499999985099</v>
      </c>
      <c r="G2381" s="128">
        <v>11575</v>
      </c>
      <c r="H2381" s="149" t="s">
        <v>368</v>
      </c>
    </row>
    <row r="2383" spans="4:8" ht="12.75">
      <c r="D2383" s="128">
        <v>307811.8090648651</v>
      </c>
      <c r="F2383" s="128">
        <v>12947.500000014901</v>
      </c>
      <c r="G2383" s="128">
        <v>11587.5</v>
      </c>
      <c r="H2383" s="149" t="s">
        <v>369</v>
      </c>
    </row>
    <row r="2385" spans="4:8" ht="12.75">
      <c r="D2385" s="128">
        <v>304801.46919584274</v>
      </c>
      <c r="F2385" s="128">
        <v>12895</v>
      </c>
      <c r="G2385" s="128">
        <v>11457.5</v>
      </c>
      <c r="H2385" s="149" t="s">
        <v>370</v>
      </c>
    </row>
    <row r="2387" spans="1:10" ht="12.75">
      <c r="A2387" s="144" t="s">
        <v>1043</v>
      </c>
      <c r="C2387" s="150" t="s">
        <v>1044</v>
      </c>
      <c r="D2387" s="128">
        <v>307908.8901940982</v>
      </c>
      <c r="F2387" s="128">
        <v>13015</v>
      </c>
      <c r="G2387" s="128">
        <v>11540</v>
      </c>
      <c r="H2387" s="128">
        <v>295631.3901940982</v>
      </c>
      <c r="I2387" s="128">
        <v>-0.0001</v>
      </c>
      <c r="J2387" s="128">
        <v>-0.0001</v>
      </c>
    </row>
    <row r="2388" spans="1:8" ht="12.75">
      <c r="A2388" s="127">
        <v>38394.99344907407</v>
      </c>
      <c r="C2388" s="150" t="s">
        <v>1045</v>
      </c>
      <c r="D2388" s="128">
        <v>3157.08123835084</v>
      </c>
      <c r="F2388" s="128">
        <v>164.48784148436414</v>
      </c>
      <c r="G2388" s="128">
        <v>71.71994143890527</v>
      </c>
      <c r="H2388" s="128">
        <v>3157.08123835084</v>
      </c>
    </row>
    <row r="2390" spans="3:8" ht="12.75">
      <c r="C2390" s="150" t="s">
        <v>1046</v>
      </c>
      <c r="D2390" s="128">
        <v>1.0253296799454845</v>
      </c>
      <c r="F2390" s="128">
        <v>1.2638328197031437</v>
      </c>
      <c r="G2390" s="128">
        <v>0.6214899604757822</v>
      </c>
      <c r="H2390" s="128">
        <v>1.0679113731048802</v>
      </c>
    </row>
    <row r="2391" spans="1:10" ht="12.75">
      <c r="A2391" s="144" t="s">
        <v>1035</v>
      </c>
      <c r="C2391" s="145" t="s">
        <v>1036</v>
      </c>
      <c r="D2391" s="145" t="s">
        <v>1037</v>
      </c>
      <c r="F2391" s="145" t="s">
        <v>1038</v>
      </c>
      <c r="G2391" s="145" t="s">
        <v>1039</v>
      </c>
      <c r="H2391" s="145" t="s">
        <v>1040</v>
      </c>
      <c r="I2391" s="146" t="s">
        <v>1041</v>
      </c>
      <c r="J2391" s="145" t="s">
        <v>1042</v>
      </c>
    </row>
    <row r="2392" spans="1:8" ht="12.75">
      <c r="A2392" s="147" t="s">
        <v>1202</v>
      </c>
      <c r="C2392" s="148">
        <v>259.9399999999441</v>
      </c>
      <c r="D2392" s="128">
        <v>2427236.2775917053</v>
      </c>
      <c r="F2392" s="128">
        <v>22550</v>
      </c>
      <c r="G2392" s="128">
        <v>23350</v>
      </c>
      <c r="H2392" s="149" t="s">
        <v>371</v>
      </c>
    </row>
    <row r="2394" spans="4:8" ht="12.75">
      <c r="D2394" s="128">
        <v>2390142.107460022</v>
      </c>
      <c r="F2394" s="128">
        <v>22825</v>
      </c>
      <c r="G2394" s="128">
        <v>23075</v>
      </c>
      <c r="H2394" s="149" t="s">
        <v>372</v>
      </c>
    </row>
    <row r="2396" spans="4:8" ht="12.75">
      <c r="D2396" s="128">
        <v>2339748.9992904663</v>
      </c>
      <c r="F2396" s="128">
        <v>22950</v>
      </c>
      <c r="G2396" s="128">
        <v>22775</v>
      </c>
      <c r="H2396" s="149" t="s">
        <v>373</v>
      </c>
    </row>
    <row r="2398" spans="1:10" ht="12.75">
      <c r="A2398" s="144" t="s">
        <v>1043</v>
      </c>
      <c r="C2398" s="150" t="s">
        <v>1044</v>
      </c>
      <c r="D2398" s="128">
        <v>2385709.1281140647</v>
      </c>
      <c r="F2398" s="128">
        <v>22775</v>
      </c>
      <c r="G2398" s="128">
        <v>23066.666666666664</v>
      </c>
      <c r="H2398" s="128">
        <v>2362772.3356612343</v>
      </c>
      <c r="I2398" s="128">
        <v>-0.0001</v>
      </c>
      <c r="J2398" s="128">
        <v>-0.0001</v>
      </c>
    </row>
    <row r="2399" spans="1:8" ht="12.75">
      <c r="A2399" s="127">
        <v>38394.99412037037</v>
      </c>
      <c r="C2399" s="150" t="s">
        <v>1045</v>
      </c>
      <c r="D2399" s="128">
        <v>43911.780259401916</v>
      </c>
      <c r="F2399" s="128">
        <v>204.63381929681123</v>
      </c>
      <c r="G2399" s="128">
        <v>287.59056544562327</v>
      </c>
      <c r="H2399" s="128">
        <v>43911.780259401916</v>
      </c>
    </row>
    <row r="2401" spans="3:8" ht="12.75">
      <c r="C2401" s="150" t="s">
        <v>1046</v>
      </c>
      <c r="D2401" s="128">
        <v>1.8406175229800448</v>
      </c>
      <c r="F2401" s="128">
        <v>0.8985019508092701</v>
      </c>
      <c r="G2401" s="128">
        <v>1.2467799080012574</v>
      </c>
      <c r="H2401" s="128">
        <v>1.8584854578091614</v>
      </c>
    </row>
    <row r="2402" spans="1:10" ht="12.75">
      <c r="A2402" s="144" t="s">
        <v>1035</v>
      </c>
      <c r="C2402" s="145" t="s">
        <v>1036</v>
      </c>
      <c r="D2402" s="145" t="s">
        <v>1037</v>
      </c>
      <c r="F2402" s="145" t="s">
        <v>1038</v>
      </c>
      <c r="G2402" s="145" t="s">
        <v>1039</v>
      </c>
      <c r="H2402" s="145" t="s">
        <v>1040</v>
      </c>
      <c r="I2402" s="146" t="s">
        <v>1041</v>
      </c>
      <c r="J2402" s="145" t="s">
        <v>1042</v>
      </c>
    </row>
    <row r="2403" spans="1:8" ht="12.75">
      <c r="A2403" s="147" t="s">
        <v>1204</v>
      </c>
      <c r="C2403" s="148">
        <v>285.2129999999888</v>
      </c>
      <c r="D2403" s="128">
        <v>1127164.5925292969</v>
      </c>
      <c r="F2403" s="128">
        <v>68375</v>
      </c>
      <c r="G2403" s="128">
        <v>12500</v>
      </c>
      <c r="H2403" s="149" t="s">
        <v>374</v>
      </c>
    </row>
    <row r="2405" spans="4:8" ht="12.75">
      <c r="D2405" s="128">
        <v>1129022.25258255</v>
      </c>
      <c r="F2405" s="128">
        <v>65900</v>
      </c>
      <c r="G2405" s="128">
        <v>12650</v>
      </c>
      <c r="H2405" s="149" t="s">
        <v>375</v>
      </c>
    </row>
    <row r="2407" spans="4:8" ht="12.75">
      <c r="D2407" s="128">
        <v>1152122.0483531952</v>
      </c>
      <c r="F2407" s="128">
        <v>72775</v>
      </c>
      <c r="G2407" s="128">
        <v>12600</v>
      </c>
      <c r="H2407" s="149" t="s">
        <v>376</v>
      </c>
    </row>
    <row r="2409" spans="1:10" ht="12.75">
      <c r="A2409" s="144" t="s">
        <v>1043</v>
      </c>
      <c r="C2409" s="150" t="s">
        <v>1044</v>
      </c>
      <c r="D2409" s="128">
        <v>1136102.9644883473</v>
      </c>
      <c r="F2409" s="128">
        <v>69016.66666666667</v>
      </c>
      <c r="G2409" s="128">
        <v>12583.333333333332</v>
      </c>
      <c r="H2409" s="128">
        <v>1087775.2823311472</v>
      </c>
      <c r="I2409" s="128">
        <v>-0.0001</v>
      </c>
      <c r="J2409" s="128">
        <v>-0.0001</v>
      </c>
    </row>
    <row r="2410" spans="1:8" ht="12.75">
      <c r="A2410" s="127">
        <v>38394.99480324074</v>
      </c>
      <c r="C2410" s="150" t="s">
        <v>1045</v>
      </c>
      <c r="D2410" s="128">
        <v>13903.992632334064</v>
      </c>
      <c r="F2410" s="128">
        <v>3482.126984090806</v>
      </c>
      <c r="G2410" s="128">
        <v>76.37626158259735</v>
      </c>
      <c r="H2410" s="128">
        <v>13903.992632334064</v>
      </c>
    </row>
    <row r="2412" spans="3:8" ht="12.75">
      <c r="C2412" s="150" t="s">
        <v>1046</v>
      </c>
      <c r="D2412" s="128">
        <v>1.2238320880181697</v>
      </c>
      <c r="F2412" s="128">
        <v>5.04534216482609</v>
      </c>
      <c r="G2412" s="128">
        <v>0.6069636682060718</v>
      </c>
      <c r="H2412" s="128">
        <v>1.2782045021778061</v>
      </c>
    </row>
    <row r="2413" spans="1:10" ht="12.75">
      <c r="A2413" s="144" t="s">
        <v>1035</v>
      </c>
      <c r="C2413" s="145" t="s">
        <v>1036</v>
      </c>
      <c r="D2413" s="145" t="s">
        <v>1037</v>
      </c>
      <c r="F2413" s="145" t="s">
        <v>1038</v>
      </c>
      <c r="G2413" s="145" t="s">
        <v>1039</v>
      </c>
      <c r="H2413" s="145" t="s">
        <v>1040</v>
      </c>
      <c r="I2413" s="146" t="s">
        <v>1041</v>
      </c>
      <c r="J2413" s="145" t="s">
        <v>1042</v>
      </c>
    </row>
    <row r="2414" spans="1:8" ht="12.75">
      <c r="A2414" s="147" t="s">
        <v>1200</v>
      </c>
      <c r="C2414" s="148">
        <v>288.1579999998212</v>
      </c>
      <c r="D2414" s="128">
        <v>531778.6020736694</v>
      </c>
      <c r="F2414" s="128">
        <v>5000</v>
      </c>
      <c r="G2414" s="128">
        <v>4620</v>
      </c>
      <c r="H2414" s="149" t="s">
        <v>377</v>
      </c>
    </row>
    <row r="2416" spans="4:8" ht="12.75">
      <c r="D2416" s="128">
        <v>531597.0554895401</v>
      </c>
      <c r="F2416" s="128">
        <v>5000</v>
      </c>
      <c r="G2416" s="128">
        <v>4620</v>
      </c>
      <c r="H2416" s="149" t="s">
        <v>378</v>
      </c>
    </row>
    <row r="2418" spans="4:8" ht="12.75">
      <c r="D2418" s="128">
        <v>534666.2917404175</v>
      </c>
      <c r="F2418" s="128">
        <v>5000</v>
      </c>
      <c r="G2418" s="128">
        <v>4620</v>
      </c>
      <c r="H2418" s="149" t="s">
        <v>379</v>
      </c>
    </row>
    <row r="2420" spans="1:10" ht="12.75">
      <c r="A2420" s="144" t="s">
        <v>1043</v>
      </c>
      <c r="C2420" s="150" t="s">
        <v>1044</v>
      </c>
      <c r="D2420" s="128">
        <v>532680.6497678757</v>
      </c>
      <c r="F2420" s="128">
        <v>5000</v>
      </c>
      <c r="G2420" s="128">
        <v>4620</v>
      </c>
      <c r="H2420" s="128">
        <v>527873.5922457519</v>
      </c>
      <c r="I2420" s="128">
        <v>-0.0001</v>
      </c>
      <c r="J2420" s="128">
        <v>-0.0001</v>
      </c>
    </row>
    <row r="2421" spans="1:8" ht="12.75">
      <c r="A2421" s="127">
        <v>38394.99523148148</v>
      </c>
      <c r="C2421" s="150" t="s">
        <v>1045</v>
      </c>
      <c r="D2421" s="128">
        <v>1722.0105466763503</v>
      </c>
      <c r="H2421" s="128">
        <v>1722.0105466763503</v>
      </c>
    </row>
    <row r="2423" spans="3:8" ht="12.75">
      <c r="C2423" s="150" t="s">
        <v>1046</v>
      </c>
      <c r="D2423" s="128">
        <v>0.3232725925799528</v>
      </c>
      <c r="F2423" s="128">
        <v>0</v>
      </c>
      <c r="G2423" s="128">
        <v>0</v>
      </c>
      <c r="H2423" s="128">
        <v>0.3262164601472746</v>
      </c>
    </row>
    <row r="2424" spans="1:10" ht="12.75">
      <c r="A2424" s="144" t="s">
        <v>1035</v>
      </c>
      <c r="C2424" s="145" t="s">
        <v>1036</v>
      </c>
      <c r="D2424" s="145" t="s">
        <v>1037</v>
      </c>
      <c r="F2424" s="145" t="s">
        <v>1038</v>
      </c>
      <c r="G2424" s="145" t="s">
        <v>1039</v>
      </c>
      <c r="H2424" s="145" t="s">
        <v>1040</v>
      </c>
      <c r="I2424" s="146" t="s">
        <v>1041</v>
      </c>
      <c r="J2424" s="145" t="s">
        <v>1042</v>
      </c>
    </row>
    <row r="2425" spans="1:8" ht="12.75">
      <c r="A2425" s="147" t="s">
        <v>1201</v>
      </c>
      <c r="C2425" s="148">
        <v>334.94100000010803</v>
      </c>
      <c r="D2425" s="128">
        <v>215204.49949359894</v>
      </c>
      <c r="F2425" s="128">
        <v>31200</v>
      </c>
      <c r="G2425" s="128">
        <v>47400</v>
      </c>
      <c r="H2425" s="149" t="s">
        <v>380</v>
      </c>
    </row>
    <row r="2427" spans="4:8" ht="12.75">
      <c r="D2427" s="128">
        <v>212765.16454291344</v>
      </c>
      <c r="F2427" s="128">
        <v>31200</v>
      </c>
      <c r="G2427" s="128">
        <v>58100</v>
      </c>
      <c r="H2427" s="149" t="s">
        <v>381</v>
      </c>
    </row>
    <row r="2429" spans="4:8" ht="12.75">
      <c r="D2429" s="128">
        <v>206719.001611948</v>
      </c>
      <c r="F2429" s="128">
        <v>31100</v>
      </c>
      <c r="G2429" s="128">
        <v>46400</v>
      </c>
      <c r="H2429" s="149" t="s">
        <v>382</v>
      </c>
    </row>
    <row r="2431" spans="1:10" ht="12.75">
      <c r="A2431" s="144" t="s">
        <v>1043</v>
      </c>
      <c r="C2431" s="150" t="s">
        <v>1044</v>
      </c>
      <c r="D2431" s="128">
        <v>211562.88854948682</v>
      </c>
      <c r="F2431" s="128">
        <v>31166.666666666664</v>
      </c>
      <c r="G2431" s="128">
        <v>50633.33333333333</v>
      </c>
      <c r="H2431" s="128">
        <v>166980.0056666039</v>
      </c>
      <c r="I2431" s="128">
        <v>-0.0001</v>
      </c>
      <c r="J2431" s="128">
        <v>-0.0001</v>
      </c>
    </row>
    <row r="2432" spans="1:8" ht="12.75">
      <c r="A2432" s="127">
        <v>38394.995717592596</v>
      </c>
      <c r="C2432" s="150" t="s">
        <v>1045</v>
      </c>
      <c r="D2432" s="128">
        <v>4368.640434752103</v>
      </c>
      <c r="F2432" s="128">
        <v>57.73502691896257</v>
      </c>
      <c r="G2432" s="128">
        <v>6485.625130496931</v>
      </c>
      <c r="H2432" s="128">
        <v>4368.640434752103</v>
      </c>
    </row>
    <row r="2434" spans="3:8" ht="12.75">
      <c r="C2434" s="150" t="s">
        <v>1046</v>
      </c>
      <c r="D2434" s="128">
        <v>2.0649370334770367</v>
      </c>
      <c r="F2434" s="128">
        <v>0.18524607567581575</v>
      </c>
      <c r="G2434" s="128">
        <v>12.809002891040684</v>
      </c>
      <c r="H2434" s="128">
        <v>2.6162655925851563</v>
      </c>
    </row>
    <row r="2435" spans="1:10" ht="12.75">
      <c r="A2435" s="144" t="s">
        <v>1035</v>
      </c>
      <c r="C2435" s="145" t="s">
        <v>1036</v>
      </c>
      <c r="D2435" s="145" t="s">
        <v>1037</v>
      </c>
      <c r="F2435" s="145" t="s">
        <v>1038</v>
      </c>
      <c r="G2435" s="145" t="s">
        <v>1039</v>
      </c>
      <c r="H2435" s="145" t="s">
        <v>1040</v>
      </c>
      <c r="I2435" s="146" t="s">
        <v>1041</v>
      </c>
      <c r="J2435" s="145" t="s">
        <v>1042</v>
      </c>
    </row>
    <row r="2436" spans="1:8" ht="12.75">
      <c r="A2436" s="147" t="s">
        <v>1205</v>
      </c>
      <c r="C2436" s="148">
        <v>393.36599999992177</v>
      </c>
      <c r="D2436" s="128">
        <v>5825073.785102844</v>
      </c>
      <c r="F2436" s="128">
        <v>17500</v>
      </c>
      <c r="G2436" s="128">
        <v>20200</v>
      </c>
      <c r="H2436" s="149" t="s">
        <v>383</v>
      </c>
    </row>
    <row r="2438" spans="4:8" ht="12.75">
      <c r="D2438" s="128">
        <v>5861171.288948059</v>
      </c>
      <c r="F2438" s="128">
        <v>18400</v>
      </c>
      <c r="G2438" s="128">
        <v>18900</v>
      </c>
      <c r="H2438" s="149" t="s">
        <v>384</v>
      </c>
    </row>
    <row r="2440" spans="4:8" ht="12.75">
      <c r="D2440" s="128">
        <v>5803874.511520386</v>
      </c>
      <c r="F2440" s="128">
        <v>18200</v>
      </c>
      <c r="G2440" s="128">
        <v>19600</v>
      </c>
      <c r="H2440" s="149" t="s">
        <v>385</v>
      </c>
    </row>
    <row r="2442" spans="1:10" ht="12.75">
      <c r="A2442" s="144" t="s">
        <v>1043</v>
      </c>
      <c r="C2442" s="150" t="s">
        <v>1044</v>
      </c>
      <c r="D2442" s="128">
        <v>5830039.861857096</v>
      </c>
      <c r="F2442" s="128">
        <v>18033.333333333332</v>
      </c>
      <c r="G2442" s="128">
        <v>19566.666666666668</v>
      </c>
      <c r="H2442" s="128">
        <v>5811239.861857096</v>
      </c>
      <c r="I2442" s="128">
        <v>-0.0001</v>
      </c>
      <c r="J2442" s="128">
        <v>-0.0001</v>
      </c>
    </row>
    <row r="2443" spans="1:8" ht="12.75">
      <c r="A2443" s="127">
        <v>38394.99619212963</v>
      </c>
      <c r="C2443" s="150" t="s">
        <v>1045</v>
      </c>
      <c r="D2443" s="128">
        <v>28969.40825491608</v>
      </c>
      <c r="F2443" s="128">
        <v>472.58156262526086</v>
      </c>
      <c r="G2443" s="128">
        <v>650.6407098647712</v>
      </c>
      <c r="H2443" s="128">
        <v>28969.40825491608</v>
      </c>
    </row>
    <row r="2445" spans="3:8" ht="12.75">
      <c r="C2445" s="150" t="s">
        <v>1046</v>
      </c>
      <c r="D2445" s="128">
        <v>0.4968989739580991</v>
      </c>
      <c r="F2445" s="128">
        <v>2.6206001624321313</v>
      </c>
      <c r="G2445" s="128">
        <v>3.3252506466683367</v>
      </c>
      <c r="H2445" s="128">
        <v>0.49850649678153786</v>
      </c>
    </row>
    <row r="2446" spans="1:10" ht="12.75">
      <c r="A2446" s="144" t="s">
        <v>1035</v>
      </c>
      <c r="C2446" s="145" t="s">
        <v>1036</v>
      </c>
      <c r="D2446" s="145" t="s">
        <v>1037</v>
      </c>
      <c r="F2446" s="145" t="s">
        <v>1038</v>
      </c>
      <c r="G2446" s="145" t="s">
        <v>1039</v>
      </c>
      <c r="H2446" s="145" t="s">
        <v>1040</v>
      </c>
      <c r="I2446" s="146" t="s">
        <v>1041</v>
      </c>
      <c r="J2446" s="145" t="s">
        <v>1042</v>
      </c>
    </row>
    <row r="2447" spans="1:8" ht="12.75">
      <c r="A2447" s="147" t="s">
        <v>1199</v>
      </c>
      <c r="C2447" s="148">
        <v>396.15199999976903</v>
      </c>
      <c r="D2447" s="128">
        <v>6528837.674446106</v>
      </c>
      <c r="F2447" s="128">
        <v>109800</v>
      </c>
      <c r="G2447" s="128">
        <v>114800</v>
      </c>
      <c r="H2447" s="149" t="s">
        <v>386</v>
      </c>
    </row>
    <row r="2449" spans="4:8" ht="12.75">
      <c r="D2449" s="128">
        <v>6894367.788444519</v>
      </c>
      <c r="F2449" s="128">
        <v>107600</v>
      </c>
      <c r="G2449" s="128">
        <v>114800</v>
      </c>
      <c r="H2449" s="149" t="s">
        <v>387</v>
      </c>
    </row>
    <row r="2451" spans="4:8" ht="12.75">
      <c r="D2451" s="128">
        <v>6775500.167831421</v>
      </c>
      <c r="F2451" s="128">
        <v>108200</v>
      </c>
      <c r="G2451" s="128">
        <v>117300</v>
      </c>
      <c r="H2451" s="149" t="s">
        <v>388</v>
      </c>
    </row>
    <row r="2453" spans="1:10" ht="12.75">
      <c r="A2453" s="144" t="s">
        <v>1043</v>
      </c>
      <c r="C2453" s="150" t="s">
        <v>1044</v>
      </c>
      <c r="D2453" s="128">
        <v>6732901.876907349</v>
      </c>
      <c r="F2453" s="128">
        <v>108533.33333333334</v>
      </c>
      <c r="G2453" s="128">
        <v>115633.33333333334</v>
      </c>
      <c r="H2453" s="128">
        <v>6620856.53406153</v>
      </c>
      <c r="I2453" s="128">
        <v>-0.0001</v>
      </c>
      <c r="J2453" s="128">
        <v>-0.0001</v>
      </c>
    </row>
    <row r="2454" spans="1:8" ht="12.75">
      <c r="A2454" s="127">
        <v>38394.99665509259</v>
      </c>
      <c r="C2454" s="150" t="s">
        <v>1045</v>
      </c>
      <c r="D2454" s="128">
        <v>186451.1379749665</v>
      </c>
      <c r="F2454" s="128">
        <v>1137.2481406154652</v>
      </c>
      <c r="G2454" s="128">
        <v>1443.3756729740644</v>
      </c>
      <c r="H2454" s="128">
        <v>186451.1379749665</v>
      </c>
    </row>
    <row r="2456" spans="3:8" ht="12.75">
      <c r="C2456" s="150" t="s">
        <v>1046</v>
      </c>
      <c r="D2456" s="128">
        <v>2.7692537539342523</v>
      </c>
      <c r="F2456" s="128">
        <v>1.0478330533926277</v>
      </c>
      <c r="G2456" s="128">
        <v>1.2482349434771385</v>
      </c>
      <c r="H2456" s="128">
        <v>2.816118081033074</v>
      </c>
    </row>
    <row r="2457" spans="1:10" ht="12.75">
      <c r="A2457" s="144" t="s">
        <v>1035</v>
      </c>
      <c r="C2457" s="145" t="s">
        <v>1036</v>
      </c>
      <c r="D2457" s="145" t="s">
        <v>1037</v>
      </c>
      <c r="F2457" s="145" t="s">
        <v>1038</v>
      </c>
      <c r="G2457" s="145" t="s">
        <v>1039</v>
      </c>
      <c r="H2457" s="145" t="s">
        <v>1040</v>
      </c>
      <c r="I2457" s="146" t="s">
        <v>1041</v>
      </c>
      <c r="J2457" s="145" t="s">
        <v>1042</v>
      </c>
    </row>
    <row r="2458" spans="1:8" ht="12.75">
      <c r="A2458" s="147" t="s">
        <v>1206</v>
      </c>
      <c r="C2458" s="148">
        <v>589.5920000001788</v>
      </c>
      <c r="D2458" s="128">
        <v>544807.3856191635</v>
      </c>
      <c r="F2458" s="128">
        <v>4350</v>
      </c>
      <c r="G2458" s="128">
        <v>5790</v>
      </c>
      <c r="H2458" s="149" t="s">
        <v>389</v>
      </c>
    </row>
    <row r="2460" spans="4:8" ht="12.75">
      <c r="D2460" s="128">
        <v>549232.2564105988</v>
      </c>
      <c r="F2460" s="128">
        <v>4220</v>
      </c>
      <c r="G2460" s="128">
        <v>5810</v>
      </c>
      <c r="H2460" s="149" t="s">
        <v>390</v>
      </c>
    </row>
    <row r="2462" spans="4:8" ht="12.75">
      <c r="D2462" s="128">
        <v>521651.22564792633</v>
      </c>
      <c r="F2462" s="128">
        <v>4430</v>
      </c>
      <c r="G2462" s="128">
        <v>6020</v>
      </c>
      <c r="H2462" s="149" t="s">
        <v>391</v>
      </c>
    </row>
    <row r="2464" spans="1:10" ht="12.75">
      <c r="A2464" s="144" t="s">
        <v>1043</v>
      </c>
      <c r="C2464" s="150" t="s">
        <v>1044</v>
      </c>
      <c r="D2464" s="128">
        <v>538563.6225592295</v>
      </c>
      <c r="F2464" s="128">
        <v>4333.333333333333</v>
      </c>
      <c r="G2464" s="128">
        <v>5873.333333333334</v>
      </c>
      <c r="H2464" s="128">
        <v>533306.2892258962</v>
      </c>
      <c r="I2464" s="128">
        <v>-0.0001</v>
      </c>
      <c r="J2464" s="128">
        <v>-0.0001</v>
      </c>
    </row>
    <row r="2465" spans="1:8" ht="12.75">
      <c r="A2465" s="127">
        <v>38394.997152777774</v>
      </c>
      <c r="C2465" s="150" t="s">
        <v>1045</v>
      </c>
      <c r="D2465" s="128">
        <v>14812.722482523963</v>
      </c>
      <c r="F2465" s="128">
        <v>105.98742063723095</v>
      </c>
      <c r="G2465" s="128">
        <v>127.4100990241093</v>
      </c>
      <c r="H2465" s="128">
        <v>14812.722482523963</v>
      </c>
    </row>
    <row r="2467" spans="3:8" ht="12.75">
      <c r="C2467" s="150" t="s">
        <v>1046</v>
      </c>
      <c r="D2467" s="128">
        <v>2.750412739006506</v>
      </c>
      <c r="F2467" s="128">
        <v>2.4458635531668684</v>
      </c>
      <c r="G2467" s="128">
        <v>2.169297940251577</v>
      </c>
      <c r="H2467" s="128">
        <v>2.7775263074479954</v>
      </c>
    </row>
    <row r="2468" spans="1:10" ht="12.75">
      <c r="A2468" s="144" t="s">
        <v>1035</v>
      </c>
      <c r="C2468" s="145" t="s">
        <v>1036</v>
      </c>
      <c r="D2468" s="145" t="s">
        <v>1037</v>
      </c>
      <c r="F2468" s="145" t="s">
        <v>1038</v>
      </c>
      <c r="G2468" s="145" t="s">
        <v>1039</v>
      </c>
      <c r="H2468" s="145" t="s">
        <v>1040</v>
      </c>
      <c r="I2468" s="146" t="s">
        <v>1041</v>
      </c>
      <c r="J2468" s="145" t="s">
        <v>1042</v>
      </c>
    </row>
    <row r="2469" spans="1:8" ht="12.75">
      <c r="A2469" s="147" t="s">
        <v>1207</v>
      </c>
      <c r="C2469" s="148">
        <v>766.4900000002235</v>
      </c>
      <c r="D2469" s="128">
        <v>2644.9623673185706</v>
      </c>
      <c r="F2469" s="128">
        <v>1804</v>
      </c>
      <c r="G2469" s="128">
        <v>1767.0000000018626</v>
      </c>
      <c r="H2469" s="149" t="s">
        <v>392</v>
      </c>
    </row>
    <row r="2471" spans="4:8" ht="12.75">
      <c r="D2471" s="128">
        <v>2702.1515108048916</v>
      </c>
      <c r="F2471" s="128">
        <v>1754</v>
      </c>
      <c r="G2471" s="128">
        <v>1817.0000000018626</v>
      </c>
      <c r="H2471" s="149" t="s">
        <v>393</v>
      </c>
    </row>
    <row r="2473" spans="4:8" ht="12.75">
      <c r="D2473" s="128">
        <v>2507.0056602545083</v>
      </c>
      <c r="F2473" s="128">
        <v>1726.9999999981374</v>
      </c>
      <c r="G2473" s="128">
        <v>1754</v>
      </c>
      <c r="H2473" s="149" t="s">
        <v>394</v>
      </c>
    </row>
    <row r="2475" spans="1:10" ht="12.75">
      <c r="A2475" s="144" t="s">
        <v>1043</v>
      </c>
      <c r="C2475" s="150" t="s">
        <v>1044</v>
      </c>
      <c r="D2475" s="128">
        <v>2618.03984612599</v>
      </c>
      <c r="F2475" s="128">
        <v>1761.6666666660458</v>
      </c>
      <c r="G2475" s="128">
        <v>1779.333333334575</v>
      </c>
      <c r="H2475" s="128">
        <v>847.1951306784889</v>
      </c>
      <c r="I2475" s="128">
        <v>-0.0001</v>
      </c>
      <c r="J2475" s="128">
        <v>-0.0001</v>
      </c>
    </row>
    <row r="2476" spans="1:8" ht="12.75">
      <c r="A2476" s="127">
        <v>38394.997662037036</v>
      </c>
      <c r="C2476" s="150" t="s">
        <v>1045</v>
      </c>
      <c r="D2476" s="128">
        <v>100.31994994657957</v>
      </c>
      <c r="F2476" s="128">
        <v>39.068316234494944</v>
      </c>
      <c r="G2476" s="128">
        <v>33.26158945963071</v>
      </c>
      <c r="H2476" s="128">
        <v>100.31994994657957</v>
      </c>
    </row>
    <row r="2478" spans="3:8" ht="12.75">
      <c r="C2478" s="150" t="s">
        <v>1046</v>
      </c>
      <c r="D2478" s="128">
        <v>3.831872539870876</v>
      </c>
      <c r="F2478" s="128">
        <v>2.217690609338243</v>
      </c>
      <c r="G2478" s="128">
        <v>1.8693287444515279</v>
      </c>
      <c r="H2478" s="128">
        <v>11.84142192439619</v>
      </c>
    </row>
    <row r="2479" spans="1:16" ht="12.75">
      <c r="A2479" s="138" t="s">
        <v>1153</v>
      </c>
      <c r="B2479" s="133" t="s">
        <v>395</v>
      </c>
      <c r="D2479" s="138" t="s">
        <v>1154</v>
      </c>
      <c r="E2479" s="133" t="s">
        <v>1155</v>
      </c>
      <c r="F2479" s="134" t="s">
        <v>1253</v>
      </c>
      <c r="G2479" s="139" t="s">
        <v>1157</v>
      </c>
      <c r="H2479" s="140">
        <v>2</v>
      </c>
      <c r="I2479" s="141" t="s">
        <v>1158</v>
      </c>
      <c r="J2479" s="140">
        <v>7</v>
      </c>
      <c r="K2479" s="139" t="s">
        <v>1159</v>
      </c>
      <c r="L2479" s="142">
        <v>1</v>
      </c>
      <c r="M2479" s="139" t="s">
        <v>1160</v>
      </c>
      <c r="N2479" s="143">
        <v>1</v>
      </c>
      <c r="O2479" s="139" t="s">
        <v>1161</v>
      </c>
      <c r="P2479" s="143">
        <v>1</v>
      </c>
    </row>
    <row r="2481" spans="1:10" ht="12.75">
      <c r="A2481" s="144" t="s">
        <v>1035</v>
      </c>
      <c r="C2481" s="145" t="s">
        <v>1036</v>
      </c>
      <c r="D2481" s="145" t="s">
        <v>1037</v>
      </c>
      <c r="F2481" s="145" t="s">
        <v>1038</v>
      </c>
      <c r="G2481" s="145" t="s">
        <v>1039</v>
      </c>
      <c r="H2481" s="145" t="s">
        <v>1040</v>
      </c>
      <c r="I2481" s="146" t="s">
        <v>1041</v>
      </c>
      <c r="J2481" s="145" t="s">
        <v>1042</v>
      </c>
    </row>
    <row r="2482" spans="1:8" ht="12.75">
      <c r="A2482" s="147" t="s">
        <v>1184</v>
      </c>
      <c r="C2482" s="148">
        <v>178.2290000000503</v>
      </c>
      <c r="D2482" s="128">
        <v>620.8312244834378</v>
      </c>
      <c r="F2482" s="128">
        <v>283</v>
      </c>
      <c r="G2482" s="128">
        <v>327</v>
      </c>
      <c r="H2482" s="149" t="s">
        <v>396</v>
      </c>
    </row>
    <row r="2484" spans="4:8" ht="12.75">
      <c r="D2484" s="128">
        <v>603.4585567750037</v>
      </c>
      <c r="F2484" s="128">
        <v>344</v>
      </c>
      <c r="G2484" s="128">
        <v>347</v>
      </c>
      <c r="H2484" s="149" t="s">
        <v>397</v>
      </c>
    </row>
    <row r="2486" spans="4:8" ht="12.75">
      <c r="D2486" s="128">
        <v>653.2783705648035</v>
      </c>
      <c r="F2486" s="128">
        <v>356</v>
      </c>
      <c r="G2486" s="128">
        <v>361</v>
      </c>
      <c r="H2486" s="149" t="s">
        <v>398</v>
      </c>
    </row>
    <row r="2488" spans="1:8" ht="12.75">
      <c r="A2488" s="144" t="s">
        <v>1043</v>
      </c>
      <c r="C2488" s="150" t="s">
        <v>1044</v>
      </c>
      <c r="D2488" s="128">
        <v>625.8560506077483</v>
      </c>
      <c r="F2488" s="128">
        <v>327.6666666666667</v>
      </c>
      <c r="G2488" s="128">
        <v>345</v>
      </c>
      <c r="H2488" s="128">
        <v>287.21483397211824</v>
      </c>
    </row>
    <row r="2489" spans="1:8" ht="12.75">
      <c r="A2489" s="127">
        <v>38394.999930555554</v>
      </c>
      <c r="C2489" s="150" t="s">
        <v>1045</v>
      </c>
      <c r="D2489" s="128">
        <v>25.28715325411805</v>
      </c>
      <c r="F2489" s="128">
        <v>39.14502948438452</v>
      </c>
      <c r="G2489" s="128">
        <v>17.08800749063506</v>
      </c>
      <c r="H2489" s="128">
        <v>25.28715325411805</v>
      </c>
    </row>
    <row r="2491" spans="3:8" ht="12.75">
      <c r="C2491" s="150" t="s">
        <v>1046</v>
      </c>
      <c r="D2491" s="128">
        <v>4.04041044734848</v>
      </c>
      <c r="F2491" s="128">
        <v>11.946601063393036</v>
      </c>
      <c r="G2491" s="128">
        <v>4.953045649459438</v>
      </c>
      <c r="H2491" s="128">
        <v>8.80426435654533</v>
      </c>
    </row>
    <row r="2492" spans="1:10" ht="12.75">
      <c r="A2492" s="144" t="s">
        <v>1035</v>
      </c>
      <c r="C2492" s="145" t="s">
        <v>1036</v>
      </c>
      <c r="D2492" s="145" t="s">
        <v>1037</v>
      </c>
      <c r="F2492" s="145" t="s">
        <v>1038</v>
      </c>
      <c r="G2492" s="145" t="s">
        <v>1039</v>
      </c>
      <c r="H2492" s="145" t="s">
        <v>1040</v>
      </c>
      <c r="I2492" s="146" t="s">
        <v>1041</v>
      </c>
      <c r="J2492" s="145" t="s">
        <v>1042</v>
      </c>
    </row>
    <row r="2493" spans="1:8" ht="12.75">
      <c r="A2493" s="147" t="s">
        <v>1200</v>
      </c>
      <c r="C2493" s="148">
        <v>251.61100000003353</v>
      </c>
      <c r="D2493" s="128">
        <v>5468698.0581970215</v>
      </c>
      <c r="F2493" s="128">
        <v>33700</v>
      </c>
      <c r="G2493" s="128">
        <v>30500</v>
      </c>
      <c r="H2493" s="149" t="s">
        <v>399</v>
      </c>
    </row>
    <row r="2495" spans="4:8" ht="12.75">
      <c r="D2495" s="128">
        <v>5136612.6159591675</v>
      </c>
      <c r="F2495" s="128">
        <v>34700</v>
      </c>
      <c r="G2495" s="128">
        <v>30800</v>
      </c>
      <c r="H2495" s="149" t="s">
        <v>400</v>
      </c>
    </row>
    <row r="2497" spans="4:8" ht="12.75">
      <c r="D2497" s="128">
        <v>5236453.700950623</v>
      </c>
      <c r="F2497" s="128">
        <v>34200</v>
      </c>
      <c r="G2497" s="128">
        <v>30600</v>
      </c>
      <c r="H2497" s="149" t="s">
        <v>401</v>
      </c>
    </row>
    <row r="2499" spans="1:10" ht="12.75">
      <c r="A2499" s="144" t="s">
        <v>1043</v>
      </c>
      <c r="C2499" s="150" t="s">
        <v>1044</v>
      </c>
      <c r="D2499" s="128">
        <v>5280588.1250356035</v>
      </c>
      <c r="F2499" s="128">
        <v>34200</v>
      </c>
      <c r="G2499" s="128">
        <v>30633.333333333336</v>
      </c>
      <c r="H2499" s="128">
        <v>5248189.037777481</v>
      </c>
      <c r="I2499" s="128">
        <v>-0.0001</v>
      </c>
      <c r="J2499" s="128">
        <v>-0.0001</v>
      </c>
    </row>
    <row r="2500" spans="1:8" ht="12.75">
      <c r="A2500" s="127">
        <v>38395.000451388885</v>
      </c>
      <c r="C2500" s="150" t="s">
        <v>1045</v>
      </c>
      <c r="D2500" s="128">
        <v>170385.06618409962</v>
      </c>
      <c r="F2500" s="128">
        <v>500</v>
      </c>
      <c r="G2500" s="128">
        <v>152.7525231651947</v>
      </c>
      <c r="H2500" s="128">
        <v>170385.06618409962</v>
      </c>
    </row>
    <row r="2502" spans="3:8" ht="12.75">
      <c r="C2502" s="150" t="s">
        <v>1046</v>
      </c>
      <c r="D2502" s="128">
        <v>3.226630484136667</v>
      </c>
      <c r="F2502" s="128">
        <v>1.4619883040935673</v>
      </c>
      <c r="G2502" s="128">
        <v>0.49864806256320365</v>
      </c>
      <c r="H2502" s="128">
        <v>3.2465497137705013</v>
      </c>
    </row>
    <row r="2503" spans="1:10" ht="12.75">
      <c r="A2503" s="144" t="s">
        <v>1035</v>
      </c>
      <c r="C2503" s="145" t="s">
        <v>1036</v>
      </c>
      <c r="D2503" s="145" t="s">
        <v>1037</v>
      </c>
      <c r="F2503" s="145" t="s">
        <v>1038</v>
      </c>
      <c r="G2503" s="145" t="s">
        <v>1039</v>
      </c>
      <c r="H2503" s="145" t="s">
        <v>1040</v>
      </c>
      <c r="I2503" s="146" t="s">
        <v>1041</v>
      </c>
      <c r="J2503" s="145" t="s">
        <v>1042</v>
      </c>
    </row>
    <row r="2504" spans="1:8" ht="12.75">
      <c r="A2504" s="147" t="s">
        <v>1203</v>
      </c>
      <c r="C2504" s="148">
        <v>257.6099999998696</v>
      </c>
      <c r="D2504" s="128">
        <v>502188.36113882065</v>
      </c>
      <c r="F2504" s="128">
        <v>14457.5</v>
      </c>
      <c r="G2504" s="128">
        <v>12215</v>
      </c>
      <c r="H2504" s="149" t="s">
        <v>402</v>
      </c>
    </row>
    <row r="2506" spans="4:8" ht="12.75">
      <c r="D2506" s="128">
        <v>500285.5346632004</v>
      </c>
      <c r="F2506" s="128">
        <v>14312.5</v>
      </c>
      <c r="G2506" s="128">
        <v>12182.5</v>
      </c>
      <c r="H2506" s="149" t="s">
        <v>403</v>
      </c>
    </row>
    <row r="2508" spans="4:8" ht="12.75">
      <c r="D2508" s="128">
        <v>510914.4551372528</v>
      </c>
      <c r="F2508" s="128">
        <v>14300</v>
      </c>
      <c r="G2508" s="128">
        <v>12305</v>
      </c>
      <c r="H2508" s="149" t="s">
        <v>404</v>
      </c>
    </row>
    <row r="2510" spans="1:10" ht="12.75">
      <c r="A2510" s="144" t="s">
        <v>1043</v>
      </c>
      <c r="C2510" s="150" t="s">
        <v>1044</v>
      </c>
      <c r="D2510" s="128">
        <v>504462.78364642465</v>
      </c>
      <c r="F2510" s="128">
        <v>14356.666666666668</v>
      </c>
      <c r="G2510" s="128">
        <v>12234.166666666668</v>
      </c>
      <c r="H2510" s="128">
        <v>491167.3669797579</v>
      </c>
      <c r="I2510" s="128">
        <v>-0.0001</v>
      </c>
      <c r="J2510" s="128">
        <v>-0.0001</v>
      </c>
    </row>
    <row r="2511" spans="1:8" ht="12.75">
      <c r="A2511" s="127">
        <v>38395.00108796296</v>
      </c>
      <c r="C2511" s="150" t="s">
        <v>1045</v>
      </c>
      <c r="D2511" s="128">
        <v>5667.736401618301</v>
      </c>
      <c r="F2511" s="128">
        <v>87.54760609710202</v>
      </c>
      <c r="G2511" s="128">
        <v>63.45930454498641</v>
      </c>
      <c r="H2511" s="128">
        <v>5667.736401618301</v>
      </c>
    </row>
    <row r="2513" spans="3:8" ht="12.75">
      <c r="C2513" s="150" t="s">
        <v>1046</v>
      </c>
      <c r="D2513" s="128">
        <v>1.1235192337975892</v>
      </c>
      <c r="F2513" s="128">
        <v>0.609804546764119</v>
      </c>
      <c r="G2513" s="128">
        <v>0.5187055749198535</v>
      </c>
      <c r="H2513" s="128">
        <v>1.1539317924295</v>
      </c>
    </row>
    <row r="2514" spans="1:10" ht="12.75">
      <c r="A2514" s="144" t="s">
        <v>1035</v>
      </c>
      <c r="C2514" s="145" t="s">
        <v>1036</v>
      </c>
      <c r="D2514" s="145" t="s">
        <v>1037</v>
      </c>
      <c r="F2514" s="145" t="s">
        <v>1038</v>
      </c>
      <c r="G2514" s="145" t="s">
        <v>1039</v>
      </c>
      <c r="H2514" s="145" t="s">
        <v>1040</v>
      </c>
      <c r="I2514" s="146" t="s">
        <v>1041</v>
      </c>
      <c r="J2514" s="145" t="s">
        <v>1042</v>
      </c>
    </row>
    <row r="2515" spans="1:8" ht="12.75">
      <c r="A2515" s="147" t="s">
        <v>1202</v>
      </c>
      <c r="C2515" s="148">
        <v>259.9399999999441</v>
      </c>
      <c r="D2515" s="128">
        <v>4901471.950386047</v>
      </c>
      <c r="F2515" s="128">
        <v>29150</v>
      </c>
      <c r="G2515" s="128">
        <v>31600</v>
      </c>
      <c r="H2515" s="149" t="s">
        <v>405</v>
      </c>
    </row>
    <row r="2517" spans="4:8" ht="12.75">
      <c r="D2517" s="128">
        <v>4908594.618690491</v>
      </c>
      <c r="F2517" s="128">
        <v>28975</v>
      </c>
      <c r="G2517" s="128">
        <v>29900</v>
      </c>
      <c r="H2517" s="149" t="s">
        <v>406</v>
      </c>
    </row>
    <row r="2519" spans="4:8" ht="12.75">
      <c r="D2519" s="128">
        <v>4919548.5116119385</v>
      </c>
      <c r="F2519" s="128">
        <v>28925</v>
      </c>
      <c r="G2519" s="128">
        <v>29600</v>
      </c>
      <c r="H2519" s="149" t="s">
        <v>407</v>
      </c>
    </row>
    <row r="2521" spans="1:10" ht="12.75">
      <c r="A2521" s="144" t="s">
        <v>1043</v>
      </c>
      <c r="C2521" s="150" t="s">
        <v>1044</v>
      </c>
      <c r="D2521" s="128">
        <v>4909871.693562825</v>
      </c>
      <c r="F2521" s="128">
        <v>29016.666666666664</v>
      </c>
      <c r="G2521" s="128">
        <v>30366.666666666664</v>
      </c>
      <c r="H2521" s="128">
        <v>4880106.158971631</v>
      </c>
      <c r="I2521" s="128">
        <v>-0.0001</v>
      </c>
      <c r="J2521" s="128">
        <v>-0.0001</v>
      </c>
    </row>
    <row r="2522" spans="1:8" ht="12.75">
      <c r="A2522" s="127">
        <v>38395.001759259256</v>
      </c>
      <c r="C2522" s="150" t="s">
        <v>1045</v>
      </c>
      <c r="D2522" s="128">
        <v>9105.696382301941</v>
      </c>
      <c r="F2522" s="128">
        <v>118.14539065631521</v>
      </c>
      <c r="G2522" s="128">
        <v>1078.5793124908957</v>
      </c>
      <c r="H2522" s="128">
        <v>9105.696382301941</v>
      </c>
    </row>
    <row r="2524" spans="3:8" ht="12.75">
      <c r="C2524" s="150" t="s">
        <v>1046</v>
      </c>
      <c r="D2524" s="128">
        <v>0.1854569111091055</v>
      </c>
      <c r="F2524" s="128">
        <v>0.4071638965754689</v>
      </c>
      <c r="G2524" s="128">
        <v>3.5518528402554206</v>
      </c>
      <c r="H2524" s="128">
        <v>0.18658807996547264</v>
      </c>
    </row>
    <row r="2525" spans="1:10" ht="12.75">
      <c r="A2525" s="144" t="s">
        <v>1035</v>
      </c>
      <c r="C2525" s="145" t="s">
        <v>1036</v>
      </c>
      <c r="D2525" s="145" t="s">
        <v>1037</v>
      </c>
      <c r="F2525" s="145" t="s">
        <v>1038</v>
      </c>
      <c r="G2525" s="145" t="s">
        <v>1039</v>
      </c>
      <c r="H2525" s="145" t="s">
        <v>1040</v>
      </c>
      <c r="I2525" s="146" t="s">
        <v>1041</v>
      </c>
      <c r="J2525" s="145" t="s">
        <v>1042</v>
      </c>
    </row>
    <row r="2526" spans="1:8" ht="12.75">
      <c r="A2526" s="147" t="s">
        <v>1204</v>
      </c>
      <c r="C2526" s="148">
        <v>285.2129999999888</v>
      </c>
      <c r="D2526" s="128">
        <v>631566.475892067</v>
      </c>
      <c r="F2526" s="128">
        <v>43000</v>
      </c>
      <c r="G2526" s="128">
        <v>11425</v>
      </c>
      <c r="H2526" s="149" t="s">
        <v>408</v>
      </c>
    </row>
    <row r="2528" spans="4:8" ht="12.75">
      <c r="D2528" s="128">
        <v>627913.2061843872</v>
      </c>
      <c r="F2528" s="128">
        <v>52425</v>
      </c>
      <c r="G2528" s="128">
        <v>11425</v>
      </c>
      <c r="H2528" s="149" t="s">
        <v>409</v>
      </c>
    </row>
    <row r="2530" spans="4:8" ht="12.75">
      <c r="D2530" s="128">
        <v>637481.2058601379</v>
      </c>
      <c r="F2530" s="128">
        <v>48525</v>
      </c>
      <c r="G2530" s="128">
        <v>11400</v>
      </c>
      <c r="H2530" s="149" t="s">
        <v>410</v>
      </c>
    </row>
    <row r="2532" spans="1:10" ht="12.75">
      <c r="A2532" s="144" t="s">
        <v>1043</v>
      </c>
      <c r="C2532" s="150" t="s">
        <v>1044</v>
      </c>
      <c r="D2532" s="128">
        <v>632320.2959788641</v>
      </c>
      <c r="F2532" s="128">
        <v>47983.33333333333</v>
      </c>
      <c r="G2532" s="128">
        <v>11416.666666666668</v>
      </c>
      <c r="H2532" s="128">
        <v>597742.642507837</v>
      </c>
      <c r="I2532" s="128">
        <v>-0.0001</v>
      </c>
      <c r="J2532" s="128">
        <v>-0.0001</v>
      </c>
    </row>
    <row r="2533" spans="1:8" ht="12.75">
      <c r="A2533" s="127">
        <v>38395.0024537037</v>
      </c>
      <c r="C2533" s="150" t="s">
        <v>1045</v>
      </c>
      <c r="D2533" s="128">
        <v>4828.336979877233</v>
      </c>
      <c r="F2533" s="128">
        <v>4735.7901487854515</v>
      </c>
      <c r="G2533" s="128">
        <v>14.433756729740642</v>
      </c>
      <c r="H2533" s="128">
        <v>4828.336979877233</v>
      </c>
    </row>
    <row r="2535" spans="3:8" ht="12.75">
      <c r="C2535" s="150" t="s">
        <v>1046</v>
      </c>
      <c r="D2535" s="128">
        <v>0.7635903845855084</v>
      </c>
      <c r="F2535" s="128">
        <v>9.869656440678263</v>
      </c>
      <c r="G2535" s="128">
        <v>0.1264270662459034</v>
      </c>
      <c r="H2535" s="128">
        <v>0.8077618420562874</v>
      </c>
    </row>
    <row r="2536" spans="1:10" ht="12.75">
      <c r="A2536" s="144" t="s">
        <v>1035</v>
      </c>
      <c r="C2536" s="145" t="s">
        <v>1036</v>
      </c>
      <c r="D2536" s="145" t="s">
        <v>1037</v>
      </c>
      <c r="F2536" s="145" t="s">
        <v>1038</v>
      </c>
      <c r="G2536" s="145" t="s">
        <v>1039</v>
      </c>
      <c r="H2536" s="145" t="s">
        <v>1040</v>
      </c>
      <c r="I2536" s="146" t="s">
        <v>1041</v>
      </c>
      <c r="J2536" s="145" t="s">
        <v>1042</v>
      </c>
    </row>
    <row r="2537" spans="1:8" ht="12.75">
      <c r="A2537" s="147" t="s">
        <v>1200</v>
      </c>
      <c r="C2537" s="148">
        <v>288.1579999998212</v>
      </c>
      <c r="D2537" s="128">
        <v>530465.7132911682</v>
      </c>
      <c r="F2537" s="128">
        <v>4830</v>
      </c>
      <c r="G2537" s="128">
        <v>4680</v>
      </c>
      <c r="H2537" s="149" t="s">
        <v>411</v>
      </c>
    </row>
    <row r="2539" spans="4:8" ht="12.75">
      <c r="D2539" s="128">
        <v>539144.8434829712</v>
      </c>
      <c r="F2539" s="128">
        <v>4830</v>
      </c>
      <c r="G2539" s="128">
        <v>4680</v>
      </c>
      <c r="H2539" s="149" t="s">
        <v>412</v>
      </c>
    </row>
    <row r="2541" spans="4:8" ht="12.75">
      <c r="D2541" s="128">
        <v>532942.5578432083</v>
      </c>
      <c r="F2541" s="128">
        <v>4830</v>
      </c>
      <c r="G2541" s="128">
        <v>4680</v>
      </c>
      <c r="H2541" s="149" t="s">
        <v>413</v>
      </c>
    </row>
    <row r="2543" spans="1:10" ht="12.75">
      <c r="A2543" s="144" t="s">
        <v>1043</v>
      </c>
      <c r="C2543" s="150" t="s">
        <v>1044</v>
      </c>
      <c r="D2543" s="128">
        <v>534184.3715391159</v>
      </c>
      <c r="F2543" s="128">
        <v>4830</v>
      </c>
      <c r="G2543" s="128">
        <v>4680</v>
      </c>
      <c r="H2543" s="128">
        <v>529430.5330435407</v>
      </c>
      <c r="I2543" s="128">
        <v>-0.0001</v>
      </c>
      <c r="J2543" s="128">
        <v>-0.0001</v>
      </c>
    </row>
    <row r="2544" spans="1:8" ht="12.75">
      <c r="A2544" s="127">
        <v>38395.00287037037</v>
      </c>
      <c r="C2544" s="150" t="s">
        <v>1045</v>
      </c>
      <c r="D2544" s="128">
        <v>4470.838977543813</v>
      </c>
      <c r="H2544" s="128">
        <v>4470.838977543813</v>
      </c>
    </row>
    <row r="2546" spans="3:8" ht="12.75">
      <c r="C2546" s="150" t="s">
        <v>1046</v>
      </c>
      <c r="D2546" s="128">
        <v>0.8369467951041379</v>
      </c>
      <c r="F2546" s="128">
        <v>0</v>
      </c>
      <c r="G2546" s="128">
        <v>0</v>
      </c>
      <c r="H2546" s="128">
        <v>0.8444618695945378</v>
      </c>
    </row>
    <row r="2547" spans="1:10" ht="12.75">
      <c r="A2547" s="144" t="s">
        <v>1035</v>
      </c>
      <c r="C2547" s="145" t="s">
        <v>1036</v>
      </c>
      <c r="D2547" s="145" t="s">
        <v>1037</v>
      </c>
      <c r="F2547" s="145" t="s">
        <v>1038</v>
      </c>
      <c r="G2547" s="145" t="s">
        <v>1039</v>
      </c>
      <c r="H2547" s="145" t="s">
        <v>1040</v>
      </c>
      <c r="I2547" s="146" t="s">
        <v>1041</v>
      </c>
      <c r="J2547" s="145" t="s">
        <v>1042</v>
      </c>
    </row>
    <row r="2548" spans="1:8" ht="12.75">
      <c r="A2548" s="147" t="s">
        <v>1201</v>
      </c>
      <c r="C2548" s="148">
        <v>334.94100000010803</v>
      </c>
      <c r="D2548" s="128">
        <v>999498.8088264465</v>
      </c>
      <c r="F2548" s="128">
        <v>33500</v>
      </c>
      <c r="G2548" s="128">
        <v>123100</v>
      </c>
      <c r="H2548" s="149" t="s">
        <v>414</v>
      </c>
    </row>
    <row r="2550" spans="4:8" ht="12.75">
      <c r="D2550" s="128">
        <v>947929.9031686783</v>
      </c>
      <c r="F2550" s="128">
        <v>33300</v>
      </c>
      <c r="G2550" s="128">
        <v>144900</v>
      </c>
      <c r="H2550" s="149" t="s">
        <v>415</v>
      </c>
    </row>
    <row r="2552" spans="4:8" ht="12.75">
      <c r="D2552" s="128">
        <v>950012.9242563248</v>
      </c>
      <c r="F2552" s="128">
        <v>34000</v>
      </c>
      <c r="G2552" s="128">
        <v>215500</v>
      </c>
      <c r="H2552" s="149" t="s">
        <v>416</v>
      </c>
    </row>
    <row r="2554" spans="1:10" ht="12.75">
      <c r="A2554" s="144" t="s">
        <v>1043</v>
      </c>
      <c r="C2554" s="150" t="s">
        <v>1044</v>
      </c>
      <c r="D2554" s="128">
        <v>965813.8787504833</v>
      </c>
      <c r="F2554" s="128">
        <v>33600</v>
      </c>
      <c r="G2554" s="128">
        <v>161166.66666666666</v>
      </c>
      <c r="H2554" s="128">
        <v>844296.3111829156</v>
      </c>
      <c r="I2554" s="128">
        <v>-0.0001</v>
      </c>
      <c r="J2554" s="128">
        <v>-0.0001</v>
      </c>
    </row>
    <row r="2555" spans="1:8" ht="12.75">
      <c r="A2555" s="127">
        <v>38395.00335648148</v>
      </c>
      <c r="C2555" s="150" t="s">
        <v>1045</v>
      </c>
      <c r="D2555" s="128">
        <v>29190.591461637225</v>
      </c>
      <c r="F2555" s="128">
        <v>360.5551275463989</v>
      </c>
      <c r="G2555" s="128">
        <v>48300.03450654392</v>
      </c>
      <c r="H2555" s="128">
        <v>29190.591461637225</v>
      </c>
    </row>
    <row r="2557" spans="3:8" ht="12.75">
      <c r="C2557" s="150" t="s">
        <v>1046</v>
      </c>
      <c r="D2557" s="128">
        <v>3.022382687169748</v>
      </c>
      <c r="F2557" s="128">
        <v>1.073080736745235</v>
      </c>
      <c r="G2557" s="128">
        <v>29.968997625570168</v>
      </c>
      <c r="H2557" s="128">
        <v>3.4573870660099475</v>
      </c>
    </row>
    <row r="2558" spans="1:10" ht="12.75">
      <c r="A2558" s="144" t="s">
        <v>1035</v>
      </c>
      <c r="C2558" s="145" t="s">
        <v>1036</v>
      </c>
      <c r="D2558" s="145" t="s">
        <v>1037</v>
      </c>
      <c r="F2558" s="145" t="s">
        <v>1038</v>
      </c>
      <c r="G2558" s="145" t="s">
        <v>1039</v>
      </c>
      <c r="H2558" s="145" t="s">
        <v>1040</v>
      </c>
      <c r="I2558" s="146" t="s">
        <v>1041</v>
      </c>
      <c r="J2558" s="145" t="s">
        <v>1042</v>
      </c>
    </row>
    <row r="2559" spans="1:8" ht="12.75">
      <c r="A2559" s="147" t="s">
        <v>1205</v>
      </c>
      <c r="C2559" s="148">
        <v>393.36599999992177</v>
      </c>
      <c r="D2559" s="128">
        <v>3946999.2553634644</v>
      </c>
      <c r="F2559" s="128">
        <v>16100</v>
      </c>
      <c r="G2559" s="128">
        <v>16200</v>
      </c>
      <c r="H2559" s="149" t="s">
        <v>417</v>
      </c>
    </row>
    <row r="2561" spans="4:8" ht="12.75">
      <c r="D2561" s="128">
        <v>3990622.685192108</v>
      </c>
      <c r="F2561" s="128">
        <v>14700</v>
      </c>
      <c r="G2561" s="128">
        <v>16200</v>
      </c>
      <c r="H2561" s="149" t="s">
        <v>418</v>
      </c>
    </row>
    <row r="2563" spans="4:8" ht="12.75">
      <c r="D2563" s="128">
        <v>3921057.8142318726</v>
      </c>
      <c r="F2563" s="128">
        <v>15500</v>
      </c>
      <c r="G2563" s="128">
        <v>16000</v>
      </c>
      <c r="H2563" s="149" t="s">
        <v>419</v>
      </c>
    </row>
    <row r="2565" spans="1:10" ht="12.75">
      <c r="A2565" s="144" t="s">
        <v>1043</v>
      </c>
      <c r="C2565" s="150" t="s">
        <v>1044</v>
      </c>
      <c r="D2565" s="128">
        <v>3952893.2515958147</v>
      </c>
      <c r="F2565" s="128">
        <v>15433.333333333332</v>
      </c>
      <c r="G2565" s="128">
        <v>16133.333333333332</v>
      </c>
      <c r="H2565" s="128">
        <v>3937109.9182624817</v>
      </c>
      <c r="I2565" s="128">
        <v>-0.0001</v>
      </c>
      <c r="J2565" s="128">
        <v>-0.0001</v>
      </c>
    </row>
    <row r="2566" spans="1:8" ht="12.75">
      <c r="A2566" s="127">
        <v>38395.00383101852</v>
      </c>
      <c r="C2566" s="150" t="s">
        <v>1045</v>
      </c>
      <c r="D2566" s="128">
        <v>35154.974208732776</v>
      </c>
      <c r="F2566" s="128">
        <v>702.3769168568492</v>
      </c>
      <c r="G2566" s="128">
        <v>115.47005383792514</v>
      </c>
      <c r="H2566" s="128">
        <v>35154.974208732776</v>
      </c>
    </row>
    <row r="2568" spans="3:8" ht="12.75">
      <c r="C2568" s="150" t="s">
        <v>1046</v>
      </c>
      <c r="D2568" s="128">
        <v>0.8893479274842658</v>
      </c>
      <c r="F2568" s="128">
        <v>4.551038338165331</v>
      </c>
      <c r="G2568" s="128">
        <v>0.7157234742020154</v>
      </c>
      <c r="H2568" s="128">
        <v>0.892913201271437</v>
      </c>
    </row>
    <row r="2569" spans="1:10" ht="12.75">
      <c r="A2569" s="144" t="s">
        <v>1035</v>
      </c>
      <c r="C2569" s="145" t="s">
        <v>1036</v>
      </c>
      <c r="D2569" s="145" t="s">
        <v>1037</v>
      </c>
      <c r="F2569" s="145" t="s">
        <v>1038</v>
      </c>
      <c r="G2569" s="145" t="s">
        <v>1039</v>
      </c>
      <c r="H2569" s="145" t="s">
        <v>1040</v>
      </c>
      <c r="I2569" s="146" t="s">
        <v>1041</v>
      </c>
      <c r="J2569" s="145" t="s">
        <v>1042</v>
      </c>
    </row>
    <row r="2570" spans="1:8" ht="12.75">
      <c r="A2570" s="147" t="s">
        <v>1199</v>
      </c>
      <c r="C2570" s="148">
        <v>396.15199999976903</v>
      </c>
      <c r="D2570" s="128">
        <v>6558208.459877014</v>
      </c>
      <c r="F2570" s="128">
        <v>105100</v>
      </c>
      <c r="G2570" s="128">
        <v>114100</v>
      </c>
      <c r="H2570" s="149" t="s">
        <v>420</v>
      </c>
    </row>
    <row r="2572" spans="4:8" ht="12.75">
      <c r="D2572" s="128">
        <v>6533645.668716431</v>
      </c>
      <c r="F2572" s="128">
        <v>105400</v>
      </c>
      <c r="G2572" s="128">
        <v>112800</v>
      </c>
      <c r="H2572" s="149" t="s">
        <v>421</v>
      </c>
    </row>
    <row r="2574" spans="4:8" ht="12.75">
      <c r="D2574" s="128">
        <v>6645570.609680176</v>
      </c>
      <c r="F2574" s="128">
        <v>104100</v>
      </c>
      <c r="G2574" s="128">
        <v>114500</v>
      </c>
      <c r="H2574" s="149" t="s">
        <v>422</v>
      </c>
    </row>
    <row r="2576" spans="1:10" ht="12.75">
      <c r="A2576" s="144" t="s">
        <v>1043</v>
      </c>
      <c r="C2576" s="150" t="s">
        <v>1044</v>
      </c>
      <c r="D2576" s="128">
        <v>6579141.57942454</v>
      </c>
      <c r="F2576" s="128">
        <v>104866.66666666666</v>
      </c>
      <c r="G2576" s="128">
        <v>113800</v>
      </c>
      <c r="H2576" s="128">
        <v>6469856.046329018</v>
      </c>
      <c r="I2576" s="128">
        <v>-0.0001</v>
      </c>
      <c r="J2576" s="128">
        <v>-0.0001</v>
      </c>
    </row>
    <row r="2577" spans="1:8" ht="12.75">
      <c r="A2577" s="127">
        <v>38395.00430555556</v>
      </c>
      <c r="C2577" s="150" t="s">
        <v>1045</v>
      </c>
      <c r="D2577" s="128">
        <v>58825.54481617658</v>
      </c>
      <c r="F2577" s="128">
        <v>680.6859285554045</v>
      </c>
      <c r="G2577" s="128">
        <v>888.8194417315588</v>
      </c>
      <c r="H2577" s="128">
        <v>58825.54481617658</v>
      </c>
    </row>
    <row r="2579" spans="3:8" ht="12.75">
      <c r="C2579" s="150" t="s">
        <v>1046</v>
      </c>
      <c r="D2579" s="128">
        <v>0.8941218866629392</v>
      </c>
      <c r="F2579" s="128">
        <v>0.6490965625131006</v>
      </c>
      <c r="G2579" s="128">
        <v>0.7810364162843223</v>
      </c>
      <c r="H2579" s="128">
        <v>0.909224940940596</v>
      </c>
    </row>
    <row r="2580" spans="1:10" ht="12.75">
      <c r="A2580" s="144" t="s">
        <v>1035</v>
      </c>
      <c r="C2580" s="145" t="s">
        <v>1036</v>
      </c>
      <c r="D2580" s="145" t="s">
        <v>1037</v>
      </c>
      <c r="F2580" s="145" t="s">
        <v>1038</v>
      </c>
      <c r="G2580" s="145" t="s">
        <v>1039</v>
      </c>
      <c r="H2580" s="145" t="s">
        <v>1040</v>
      </c>
      <c r="I2580" s="146" t="s">
        <v>1041</v>
      </c>
      <c r="J2580" s="145" t="s">
        <v>1042</v>
      </c>
    </row>
    <row r="2581" spans="1:8" ht="12.75">
      <c r="A2581" s="147" t="s">
        <v>1206</v>
      </c>
      <c r="C2581" s="148">
        <v>589.5920000001788</v>
      </c>
      <c r="D2581" s="128">
        <v>684271.2722187042</v>
      </c>
      <c r="F2581" s="128">
        <v>4740</v>
      </c>
      <c r="G2581" s="128">
        <v>7040</v>
      </c>
      <c r="H2581" s="149" t="s">
        <v>423</v>
      </c>
    </row>
    <row r="2583" spans="4:8" ht="12.75">
      <c r="D2583" s="128">
        <v>704749.2138271332</v>
      </c>
      <c r="F2583" s="128">
        <v>4770</v>
      </c>
      <c r="G2583" s="128">
        <v>7319.999999992549</v>
      </c>
      <c r="H2583" s="149" t="s">
        <v>424</v>
      </c>
    </row>
    <row r="2585" spans="4:8" ht="12.75">
      <c r="D2585" s="128">
        <v>661639.5758190155</v>
      </c>
      <c r="F2585" s="128">
        <v>4860</v>
      </c>
      <c r="G2585" s="128">
        <v>7240</v>
      </c>
      <c r="H2585" s="149" t="s">
        <v>425</v>
      </c>
    </row>
    <row r="2587" spans="1:10" ht="12.75">
      <c r="A2587" s="144" t="s">
        <v>1043</v>
      </c>
      <c r="C2587" s="150" t="s">
        <v>1044</v>
      </c>
      <c r="D2587" s="128">
        <v>683553.353954951</v>
      </c>
      <c r="F2587" s="128">
        <v>4790</v>
      </c>
      <c r="G2587" s="128">
        <v>7199.999999997517</v>
      </c>
      <c r="H2587" s="128">
        <v>677317.3539549526</v>
      </c>
      <c r="I2587" s="128">
        <v>-0.0001</v>
      </c>
      <c r="J2587" s="128">
        <v>-0.0001</v>
      </c>
    </row>
    <row r="2588" spans="1:8" ht="12.75">
      <c r="A2588" s="127">
        <v>38395.004791666666</v>
      </c>
      <c r="C2588" s="150" t="s">
        <v>1045</v>
      </c>
      <c r="D2588" s="128">
        <v>21563.783927520988</v>
      </c>
      <c r="F2588" s="128">
        <v>62.44997998398399</v>
      </c>
      <c r="G2588" s="128">
        <v>144.2220510154737</v>
      </c>
      <c r="H2588" s="128">
        <v>21563.783927520988</v>
      </c>
    </row>
    <row r="2590" spans="3:8" ht="12.75">
      <c r="C2590" s="150" t="s">
        <v>1046</v>
      </c>
      <c r="D2590" s="128">
        <v>3.1546599548895102</v>
      </c>
      <c r="F2590" s="128">
        <v>1.3037574109391228</v>
      </c>
      <c r="G2590" s="128">
        <v>2.00308404188227</v>
      </c>
      <c r="H2590" s="128">
        <v>3.1837046255506363</v>
      </c>
    </row>
    <row r="2591" spans="1:10" ht="12.75">
      <c r="A2591" s="144" t="s">
        <v>1035</v>
      </c>
      <c r="C2591" s="145" t="s">
        <v>1036</v>
      </c>
      <c r="D2591" s="145" t="s">
        <v>1037</v>
      </c>
      <c r="F2591" s="145" t="s">
        <v>1038</v>
      </c>
      <c r="G2591" s="145" t="s">
        <v>1039</v>
      </c>
      <c r="H2591" s="145" t="s">
        <v>1040</v>
      </c>
      <c r="I2591" s="146" t="s">
        <v>1041</v>
      </c>
      <c r="J2591" s="145" t="s">
        <v>1042</v>
      </c>
    </row>
    <row r="2592" spans="1:8" ht="12.75">
      <c r="A2592" s="147" t="s">
        <v>1207</v>
      </c>
      <c r="C2592" s="148">
        <v>766.4900000002235</v>
      </c>
      <c r="D2592" s="128">
        <v>45863.938301980495</v>
      </c>
      <c r="F2592" s="128">
        <v>2119</v>
      </c>
      <c r="G2592" s="128">
        <v>2315</v>
      </c>
      <c r="H2592" s="149" t="s">
        <v>426</v>
      </c>
    </row>
    <row r="2594" spans="4:8" ht="12.75">
      <c r="D2594" s="128">
        <v>45547.549905359745</v>
      </c>
      <c r="F2594" s="128">
        <v>2102</v>
      </c>
      <c r="G2594" s="128">
        <v>2197</v>
      </c>
      <c r="H2594" s="149" t="s">
        <v>427</v>
      </c>
    </row>
    <row r="2596" spans="4:8" ht="12.75">
      <c r="D2596" s="128">
        <v>45545.819438934326</v>
      </c>
      <c r="F2596" s="128">
        <v>1991</v>
      </c>
      <c r="G2596" s="128">
        <v>2098</v>
      </c>
      <c r="H2596" s="149" t="s">
        <v>428</v>
      </c>
    </row>
    <row r="2598" spans="1:10" ht="12.75">
      <c r="A2598" s="144" t="s">
        <v>1043</v>
      </c>
      <c r="C2598" s="150" t="s">
        <v>1044</v>
      </c>
      <c r="D2598" s="128">
        <v>45652.43588209152</v>
      </c>
      <c r="F2598" s="128">
        <v>2070.6666666666665</v>
      </c>
      <c r="G2598" s="128">
        <v>2203.3333333333335</v>
      </c>
      <c r="H2598" s="128">
        <v>43512.84726420534</v>
      </c>
      <c r="I2598" s="128">
        <v>-0.0001</v>
      </c>
      <c r="J2598" s="128">
        <v>-0.0001</v>
      </c>
    </row>
    <row r="2599" spans="1:8" ht="12.75">
      <c r="A2599" s="127">
        <v>38395.00530092593</v>
      </c>
      <c r="C2599" s="150" t="s">
        <v>1045</v>
      </c>
      <c r="D2599" s="128">
        <v>183.16851214871357</v>
      </c>
      <c r="F2599" s="128">
        <v>69.51498639382254</v>
      </c>
      <c r="G2599" s="128">
        <v>108.6385444183294</v>
      </c>
      <c r="H2599" s="128">
        <v>183.16851214871357</v>
      </c>
    </row>
    <row r="2601" spans="3:8" ht="12.75">
      <c r="C2601" s="150" t="s">
        <v>1046</v>
      </c>
      <c r="D2601" s="128">
        <v>0.40122396233530816</v>
      </c>
      <c r="F2601" s="128">
        <v>3.3571307015690217</v>
      </c>
      <c r="G2601" s="128">
        <v>4.930644981164723</v>
      </c>
      <c r="H2601" s="128">
        <v>0.4209527154969522</v>
      </c>
    </row>
    <row r="2602" spans="1:16" ht="12.75">
      <c r="A2602" s="138" t="s">
        <v>1153</v>
      </c>
      <c r="B2602" s="133" t="s">
        <v>1238</v>
      </c>
      <c r="D2602" s="138" t="s">
        <v>1154</v>
      </c>
      <c r="E2602" s="133" t="s">
        <v>1155</v>
      </c>
      <c r="F2602" s="134" t="s">
        <v>1254</v>
      </c>
      <c r="G2602" s="139" t="s">
        <v>1157</v>
      </c>
      <c r="H2602" s="140">
        <v>2</v>
      </c>
      <c r="I2602" s="141" t="s">
        <v>1158</v>
      </c>
      <c r="J2602" s="140">
        <v>8</v>
      </c>
      <c r="K2602" s="139" t="s">
        <v>1159</v>
      </c>
      <c r="L2602" s="142">
        <v>1</v>
      </c>
      <c r="M2602" s="139" t="s">
        <v>1160</v>
      </c>
      <c r="N2602" s="143">
        <v>1</v>
      </c>
      <c r="O2602" s="139" t="s">
        <v>1161</v>
      </c>
      <c r="P2602" s="143">
        <v>1</v>
      </c>
    </row>
    <row r="2604" spans="1:10" ht="12.75">
      <c r="A2604" s="144" t="s">
        <v>1035</v>
      </c>
      <c r="C2604" s="145" t="s">
        <v>1036</v>
      </c>
      <c r="D2604" s="145" t="s">
        <v>1037</v>
      </c>
      <c r="F2604" s="145" t="s">
        <v>1038</v>
      </c>
      <c r="G2604" s="145" t="s">
        <v>1039</v>
      </c>
      <c r="H2604" s="145" t="s">
        <v>1040</v>
      </c>
      <c r="I2604" s="146" t="s">
        <v>1041</v>
      </c>
      <c r="J2604" s="145" t="s">
        <v>1042</v>
      </c>
    </row>
    <row r="2605" spans="1:8" ht="12.75">
      <c r="A2605" s="147" t="s">
        <v>1184</v>
      </c>
      <c r="C2605" s="148">
        <v>178.2290000000503</v>
      </c>
      <c r="D2605" s="128">
        <v>599.7951080938801</v>
      </c>
      <c r="F2605" s="128">
        <v>348</v>
      </c>
      <c r="G2605" s="128">
        <v>350</v>
      </c>
      <c r="H2605" s="149" t="s">
        <v>429</v>
      </c>
    </row>
    <row r="2607" spans="4:8" ht="12.75">
      <c r="D2607" s="128">
        <v>664.5807511312887</v>
      </c>
      <c r="F2607" s="128">
        <v>337</v>
      </c>
      <c r="G2607" s="128">
        <v>364</v>
      </c>
      <c r="H2607" s="149" t="s">
        <v>430</v>
      </c>
    </row>
    <row r="2609" spans="4:8" ht="12.75">
      <c r="D2609" s="128">
        <v>597.279494613409</v>
      </c>
      <c r="F2609" s="128">
        <v>314</v>
      </c>
      <c r="G2609" s="128">
        <v>382</v>
      </c>
      <c r="H2609" s="149" t="s">
        <v>431</v>
      </c>
    </row>
    <row r="2611" spans="1:8" ht="12.75">
      <c r="A2611" s="144" t="s">
        <v>1043</v>
      </c>
      <c r="C2611" s="150" t="s">
        <v>1044</v>
      </c>
      <c r="D2611" s="128">
        <v>620.5517846128593</v>
      </c>
      <c r="F2611" s="128">
        <v>333</v>
      </c>
      <c r="G2611" s="128">
        <v>365.33333333333337</v>
      </c>
      <c r="H2611" s="128">
        <v>267.08002793998526</v>
      </c>
    </row>
    <row r="2612" spans="1:8" ht="12.75">
      <c r="A2612" s="127">
        <v>38395.007569444446</v>
      </c>
      <c r="C2612" s="150" t="s">
        <v>1045</v>
      </c>
      <c r="D2612" s="128">
        <v>38.15094359654091</v>
      </c>
      <c r="F2612" s="128">
        <v>17.349351572897472</v>
      </c>
      <c r="G2612" s="128">
        <v>16.041612554021285</v>
      </c>
      <c r="H2612" s="128">
        <v>38.15094359654091</v>
      </c>
    </row>
    <row r="2614" spans="3:8" ht="12.75">
      <c r="C2614" s="150" t="s">
        <v>1046</v>
      </c>
      <c r="D2614" s="128">
        <v>6.147906515222088</v>
      </c>
      <c r="F2614" s="128">
        <v>5.210015487356599</v>
      </c>
      <c r="G2614" s="128">
        <v>4.390952341429183</v>
      </c>
      <c r="H2614" s="128">
        <v>14.284461436822108</v>
      </c>
    </row>
    <row r="2615" spans="1:10" ht="12.75">
      <c r="A2615" s="144" t="s">
        <v>1035</v>
      </c>
      <c r="C2615" s="145" t="s">
        <v>1036</v>
      </c>
      <c r="D2615" s="145" t="s">
        <v>1037</v>
      </c>
      <c r="F2615" s="145" t="s">
        <v>1038</v>
      </c>
      <c r="G2615" s="145" t="s">
        <v>1039</v>
      </c>
      <c r="H2615" s="145" t="s">
        <v>1040</v>
      </c>
      <c r="I2615" s="146" t="s">
        <v>1041</v>
      </c>
      <c r="J2615" s="145" t="s">
        <v>1042</v>
      </c>
    </row>
    <row r="2616" spans="1:8" ht="12.75">
      <c r="A2616" s="147" t="s">
        <v>1200</v>
      </c>
      <c r="C2616" s="148">
        <v>251.61100000003353</v>
      </c>
      <c r="D2616" s="128">
        <v>4903635.499168396</v>
      </c>
      <c r="F2616" s="128">
        <v>32700</v>
      </c>
      <c r="G2616" s="128">
        <v>30100</v>
      </c>
      <c r="H2616" s="149" t="s">
        <v>432</v>
      </c>
    </row>
    <row r="2618" spans="4:8" ht="12.75">
      <c r="D2618" s="128">
        <v>5090994.92616272</v>
      </c>
      <c r="F2618" s="128">
        <v>33400</v>
      </c>
      <c r="G2618" s="128">
        <v>29200</v>
      </c>
      <c r="H2618" s="149" t="s">
        <v>433</v>
      </c>
    </row>
    <row r="2620" spans="4:8" ht="12.75">
      <c r="D2620" s="128">
        <v>5130917.851982117</v>
      </c>
      <c r="F2620" s="128">
        <v>33500</v>
      </c>
      <c r="G2620" s="128">
        <v>30700</v>
      </c>
      <c r="H2620" s="149" t="s">
        <v>434</v>
      </c>
    </row>
    <row r="2622" spans="1:10" ht="12.75">
      <c r="A2622" s="144" t="s">
        <v>1043</v>
      </c>
      <c r="C2622" s="150" t="s">
        <v>1044</v>
      </c>
      <c r="D2622" s="128">
        <v>5041849.425771077</v>
      </c>
      <c r="F2622" s="128">
        <v>33200</v>
      </c>
      <c r="G2622" s="128">
        <v>30000</v>
      </c>
      <c r="H2622" s="128">
        <v>5010265.197950705</v>
      </c>
      <c r="I2622" s="128">
        <v>-0.0001</v>
      </c>
      <c r="J2622" s="128">
        <v>-0.0001</v>
      </c>
    </row>
    <row r="2623" spans="1:8" ht="12.75">
      <c r="A2623" s="127">
        <v>38395.0080787037</v>
      </c>
      <c r="C2623" s="150" t="s">
        <v>1045</v>
      </c>
      <c r="D2623" s="128">
        <v>121349.81306822576</v>
      </c>
      <c r="F2623" s="128">
        <v>435.88989435406734</v>
      </c>
      <c r="G2623" s="128">
        <v>754.983443527075</v>
      </c>
      <c r="H2623" s="128">
        <v>121349.81306822576</v>
      </c>
    </row>
    <row r="2625" spans="3:8" ht="12.75">
      <c r="C2625" s="150" t="s">
        <v>1046</v>
      </c>
      <c r="D2625" s="128">
        <v>2.4068511932933636</v>
      </c>
      <c r="F2625" s="128">
        <v>1.3129213685363479</v>
      </c>
      <c r="G2625" s="128">
        <v>2.516611478423583</v>
      </c>
      <c r="H2625" s="128">
        <v>2.4220237507160345</v>
      </c>
    </row>
    <row r="2626" spans="1:10" ht="12.75">
      <c r="A2626" s="144" t="s">
        <v>1035</v>
      </c>
      <c r="C2626" s="145" t="s">
        <v>1036</v>
      </c>
      <c r="D2626" s="145" t="s">
        <v>1037</v>
      </c>
      <c r="F2626" s="145" t="s">
        <v>1038</v>
      </c>
      <c r="G2626" s="145" t="s">
        <v>1039</v>
      </c>
      <c r="H2626" s="145" t="s">
        <v>1040</v>
      </c>
      <c r="I2626" s="146" t="s">
        <v>1041</v>
      </c>
      <c r="J2626" s="145" t="s">
        <v>1042</v>
      </c>
    </row>
    <row r="2627" spans="1:8" ht="12.75">
      <c r="A2627" s="147" t="s">
        <v>1203</v>
      </c>
      <c r="C2627" s="148">
        <v>257.6099999998696</v>
      </c>
      <c r="D2627" s="128">
        <v>490429.8579764366</v>
      </c>
      <c r="F2627" s="128">
        <v>15592.5</v>
      </c>
      <c r="G2627" s="128">
        <v>12367.5</v>
      </c>
      <c r="H2627" s="149" t="s">
        <v>435</v>
      </c>
    </row>
    <row r="2629" spans="4:8" ht="12.75">
      <c r="D2629" s="128">
        <v>481745.0537638664</v>
      </c>
      <c r="F2629" s="128">
        <v>14047.500000014901</v>
      </c>
      <c r="G2629" s="128">
        <v>12305</v>
      </c>
      <c r="H2629" s="149" t="s">
        <v>436</v>
      </c>
    </row>
    <row r="2631" spans="4:8" ht="12.75">
      <c r="D2631" s="128">
        <v>482422.68659830093</v>
      </c>
      <c r="F2631" s="128">
        <v>14702.499999985099</v>
      </c>
      <c r="G2631" s="128">
        <v>12422.5</v>
      </c>
      <c r="H2631" s="149" t="s">
        <v>437</v>
      </c>
    </row>
    <row r="2633" spans="1:10" ht="12.75">
      <c r="A2633" s="144" t="s">
        <v>1043</v>
      </c>
      <c r="C2633" s="150" t="s">
        <v>1044</v>
      </c>
      <c r="D2633" s="128">
        <v>484865.86611286795</v>
      </c>
      <c r="F2633" s="128">
        <v>14780.833333333332</v>
      </c>
      <c r="G2633" s="128">
        <v>12365</v>
      </c>
      <c r="H2633" s="128">
        <v>471292.9494462013</v>
      </c>
      <c r="I2633" s="128">
        <v>-0.0001</v>
      </c>
      <c r="J2633" s="128">
        <v>-0.0001</v>
      </c>
    </row>
    <row r="2634" spans="1:8" ht="12.75">
      <c r="A2634" s="127">
        <v>38395.008726851855</v>
      </c>
      <c r="C2634" s="150" t="s">
        <v>1045</v>
      </c>
      <c r="D2634" s="128">
        <v>4830.455533179126</v>
      </c>
      <c r="F2634" s="128">
        <v>775.4729739478789</v>
      </c>
      <c r="G2634" s="128">
        <v>58.78988008152423</v>
      </c>
      <c r="H2634" s="128">
        <v>4830.455533179126</v>
      </c>
    </row>
    <row r="2636" spans="3:8" ht="12.75">
      <c r="C2636" s="150" t="s">
        <v>1046</v>
      </c>
      <c r="D2636" s="128">
        <v>0.9962457394463574</v>
      </c>
      <c r="F2636" s="128">
        <v>5.24647668003301</v>
      </c>
      <c r="G2636" s="128">
        <v>0.475453943239177</v>
      </c>
      <c r="H2636" s="128">
        <v>1.0249369397219317</v>
      </c>
    </row>
    <row r="2637" spans="1:10" ht="12.75">
      <c r="A2637" s="144" t="s">
        <v>1035</v>
      </c>
      <c r="C2637" s="145" t="s">
        <v>1036</v>
      </c>
      <c r="D2637" s="145" t="s">
        <v>1037</v>
      </c>
      <c r="F2637" s="145" t="s">
        <v>1038</v>
      </c>
      <c r="G2637" s="145" t="s">
        <v>1039</v>
      </c>
      <c r="H2637" s="145" t="s">
        <v>1040</v>
      </c>
      <c r="I2637" s="146" t="s">
        <v>1041</v>
      </c>
      <c r="J2637" s="145" t="s">
        <v>1042</v>
      </c>
    </row>
    <row r="2638" spans="1:8" ht="12.75">
      <c r="A2638" s="147" t="s">
        <v>1202</v>
      </c>
      <c r="C2638" s="148">
        <v>259.9399999999441</v>
      </c>
      <c r="D2638" s="128">
        <v>5260195.738105774</v>
      </c>
      <c r="F2638" s="128">
        <v>30600</v>
      </c>
      <c r="G2638" s="128">
        <v>30725</v>
      </c>
      <c r="H2638" s="149" t="s">
        <v>438</v>
      </c>
    </row>
    <row r="2640" spans="4:8" ht="12.75">
      <c r="D2640" s="128">
        <v>5251352.674362183</v>
      </c>
      <c r="F2640" s="128">
        <v>30175</v>
      </c>
      <c r="G2640" s="128">
        <v>30425</v>
      </c>
      <c r="H2640" s="149" t="s">
        <v>439</v>
      </c>
    </row>
    <row r="2642" spans="4:8" ht="12.75">
      <c r="D2642" s="128">
        <v>5318785.506851196</v>
      </c>
      <c r="F2642" s="128">
        <v>30700</v>
      </c>
      <c r="G2642" s="128">
        <v>30575</v>
      </c>
      <c r="H2642" s="149" t="s">
        <v>440</v>
      </c>
    </row>
    <row r="2644" spans="1:10" ht="12.75">
      <c r="A2644" s="144" t="s">
        <v>1043</v>
      </c>
      <c r="C2644" s="150" t="s">
        <v>1044</v>
      </c>
      <c r="D2644" s="128">
        <v>5276777.973106384</v>
      </c>
      <c r="F2644" s="128">
        <v>30491.666666666664</v>
      </c>
      <c r="G2644" s="128">
        <v>30575</v>
      </c>
      <c r="H2644" s="128">
        <v>5246240.080024624</v>
      </c>
      <c r="I2644" s="128">
        <v>-0.0001</v>
      </c>
      <c r="J2644" s="128">
        <v>-0.0001</v>
      </c>
    </row>
    <row r="2645" spans="1:8" ht="12.75">
      <c r="A2645" s="127">
        <v>38395.00939814815</v>
      </c>
      <c r="C2645" s="150" t="s">
        <v>1045</v>
      </c>
      <c r="D2645" s="128">
        <v>36647.300208610184</v>
      </c>
      <c r="F2645" s="128">
        <v>278.7621447279622</v>
      </c>
      <c r="G2645" s="128">
        <v>150</v>
      </c>
      <c r="H2645" s="128">
        <v>36647.300208610184</v>
      </c>
    </row>
    <row r="2647" spans="3:8" ht="12.75">
      <c r="C2647" s="150" t="s">
        <v>1046</v>
      </c>
      <c r="D2647" s="128">
        <v>0.6945014627370479</v>
      </c>
      <c r="F2647" s="128">
        <v>0.9142240329968697</v>
      </c>
      <c r="G2647" s="128">
        <v>0.4905968928863451</v>
      </c>
      <c r="H2647" s="128">
        <v>0.698544093476526</v>
      </c>
    </row>
    <row r="2648" spans="1:10" ht="12.75">
      <c r="A2648" s="144" t="s">
        <v>1035</v>
      </c>
      <c r="C2648" s="145" t="s">
        <v>1036</v>
      </c>
      <c r="D2648" s="145" t="s">
        <v>1037</v>
      </c>
      <c r="F2648" s="145" t="s">
        <v>1038</v>
      </c>
      <c r="G2648" s="145" t="s">
        <v>1039</v>
      </c>
      <c r="H2648" s="145" t="s">
        <v>1040</v>
      </c>
      <c r="I2648" s="146" t="s">
        <v>1041</v>
      </c>
      <c r="J2648" s="145" t="s">
        <v>1042</v>
      </c>
    </row>
    <row r="2649" spans="1:8" ht="12.75">
      <c r="A2649" s="147" t="s">
        <v>1204</v>
      </c>
      <c r="C2649" s="148">
        <v>285.2129999999888</v>
      </c>
      <c r="D2649" s="128">
        <v>853616.2733917236</v>
      </c>
      <c r="F2649" s="128">
        <v>51950</v>
      </c>
      <c r="G2649" s="128">
        <v>12025</v>
      </c>
      <c r="H2649" s="149" t="s">
        <v>441</v>
      </c>
    </row>
    <row r="2651" spans="4:8" ht="12.75">
      <c r="D2651" s="128">
        <v>859926.4301671982</v>
      </c>
      <c r="F2651" s="128">
        <v>69800</v>
      </c>
      <c r="G2651" s="128">
        <v>11925</v>
      </c>
      <c r="H2651" s="149" t="s">
        <v>442</v>
      </c>
    </row>
    <row r="2653" spans="4:8" ht="12.75">
      <c r="D2653" s="128">
        <v>891337.4562292099</v>
      </c>
      <c r="F2653" s="128">
        <v>53975</v>
      </c>
      <c r="G2653" s="128">
        <v>11975</v>
      </c>
      <c r="H2653" s="149" t="s">
        <v>443</v>
      </c>
    </row>
    <row r="2655" spans="1:10" ht="12.75">
      <c r="A2655" s="144" t="s">
        <v>1043</v>
      </c>
      <c r="C2655" s="150" t="s">
        <v>1044</v>
      </c>
      <c r="D2655" s="128">
        <v>868293.3865960438</v>
      </c>
      <c r="F2655" s="128">
        <v>58575</v>
      </c>
      <c r="G2655" s="128">
        <v>11975</v>
      </c>
      <c r="H2655" s="128">
        <v>826802.3797113623</v>
      </c>
      <c r="I2655" s="128">
        <v>-0.0001</v>
      </c>
      <c r="J2655" s="128">
        <v>-0.0001</v>
      </c>
    </row>
    <row r="2656" spans="1:8" ht="12.75">
      <c r="A2656" s="127">
        <v>38395.01008101852</v>
      </c>
      <c r="C2656" s="150" t="s">
        <v>1045</v>
      </c>
      <c r="D2656" s="128">
        <v>20204.612804423316</v>
      </c>
      <c r="F2656" s="128">
        <v>9773.721143965588</v>
      </c>
      <c r="G2656" s="128">
        <v>50</v>
      </c>
      <c r="H2656" s="128">
        <v>20204.612804423316</v>
      </c>
    </row>
    <row r="2658" spans="3:8" ht="12.75">
      <c r="C2658" s="150" t="s">
        <v>1046</v>
      </c>
      <c r="D2658" s="128">
        <v>2.3269338585695243</v>
      </c>
      <c r="F2658" s="128">
        <v>16.68582354923702</v>
      </c>
      <c r="G2658" s="128">
        <v>0.4175365344467641</v>
      </c>
      <c r="H2658" s="128">
        <v>2.443705206977848</v>
      </c>
    </row>
    <row r="2659" spans="1:10" ht="12.75">
      <c r="A2659" s="144" t="s">
        <v>1035</v>
      </c>
      <c r="C2659" s="145" t="s">
        <v>1036</v>
      </c>
      <c r="D2659" s="145" t="s">
        <v>1037</v>
      </c>
      <c r="F2659" s="145" t="s">
        <v>1038</v>
      </c>
      <c r="G2659" s="145" t="s">
        <v>1039</v>
      </c>
      <c r="H2659" s="145" t="s">
        <v>1040</v>
      </c>
      <c r="I2659" s="146" t="s">
        <v>1041</v>
      </c>
      <c r="J2659" s="145" t="s">
        <v>1042</v>
      </c>
    </row>
    <row r="2660" spans="1:8" ht="12.75">
      <c r="A2660" s="147" t="s">
        <v>1200</v>
      </c>
      <c r="C2660" s="148">
        <v>288.1579999998212</v>
      </c>
      <c r="D2660" s="128">
        <v>506414.43725919724</v>
      </c>
      <c r="F2660" s="128">
        <v>4800</v>
      </c>
      <c r="G2660" s="128">
        <v>4630</v>
      </c>
      <c r="H2660" s="149" t="s">
        <v>444</v>
      </c>
    </row>
    <row r="2662" spans="4:8" ht="12.75">
      <c r="D2662" s="128">
        <v>500369.94450473785</v>
      </c>
      <c r="F2662" s="128">
        <v>4800</v>
      </c>
      <c r="G2662" s="128">
        <v>4630</v>
      </c>
      <c r="H2662" s="149" t="s">
        <v>445</v>
      </c>
    </row>
    <row r="2664" spans="4:8" ht="12.75">
      <c r="D2664" s="128">
        <v>509627.6019563675</v>
      </c>
      <c r="F2664" s="128">
        <v>4800</v>
      </c>
      <c r="G2664" s="128">
        <v>4630</v>
      </c>
      <c r="H2664" s="149" t="s">
        <v>446</v>
      </c>
    </row>
    <row r="2666" spans="1:10" ht="12.75">
      <c r="A2666" s="144" t="s">
        <v>1043</v>
      </c>
      <c r="C2666" s="150" t="s">
        <v>1044</v>
      </c>
      <c r="D2666" s="128">
        <v>505470.66124010086</v>
      </c>
      <c r="F2666" s="128">
        <v>4800</v>
      </c>
      <c r="G2666" s="128">
        <v>4630</v>
      </c>
      <c r="H2666" s="128">
        <v>500756.97761178226</v>
      </c>
      <c r="I2666" s="128">
        <v>-0.0001</v>
      </c>
      <c r="J2666" s="128">
        <v>-0.0001</v>
      </c>
    </row>
    <row r="2667" spans="1:8" ht="12.75">
      <c r="A2667" s="127">
        <v>38395.01050925926</v>
      </c>
      <c r="C2667" s="150" t="s">
        <v>1045</v>
      </c>
      <c r="D2667" s="128">
        <v>4700.435113220237</v>
      </c>
      <c r="H2667" s="128">
        <v>4700.435113220237</v>
      </c>
    </row>
    <row r="2669" spans="3:8" ht="12.75">
      <c r="C2669" s="150" t="s">
        <v>1046</v>
      </c>
      <c r="D2669" s="128">
        <v>0.929912549560915</v>
      </c>
      <c r="F2669" s="128">
        <v>0</v>
      </c>
      <c r="G2669" s="128">
        <v>0</v>
      </c>
      <c r="H2669" s="128">
        <v>0.9386659244645223</v>
      </c>
    </row>
    <row r="2670" spans="1:10" ht="12.75">
      <c r="A2670" s="144" t="s">
        <v>1035</v>
      </c>
      <c r="C2670" s="145" t="s">
        <v>1036</v>
      </c>
      <c r="D2670" s="145" t="s">
        <v>1037</v>
      </c>
      <c r="F2670" s="145" t="s">
        <v>1038</v>
      </c>
      <c r="G2670" s="145" t="s">
        <v>1039</v>
      </c>
      <c r="H2670" s="145" t="s">
        <v>1040</v>
      </c>
      <c r="I2670" s="146" t="s">
        <v>1041</v>
      </c>
      <c r="J2670" s="145" t="s">
        <v>1042</v>
      </c>
    </row>
    <row r="2671" spans="1:8" ht="12.75">
      <c r="A2671" s="147" t="s">
        <v>1201</v>
      </c>
      <c r="C2671" s="148">
        <v>334.94100000010803</v>
      </c>
      <c r="D2671" s="128">
        <v>1859233.37257576</v>
      </c>
      <c r="F2671" s="128">
        <v>35800</v>
      </c>
      <c r="G2671" s="128">
        <v>230200</v>
      </c>
      <c r="H2671" s="149" t="s">
        <v>447</v>
      </c>
    </row>
    <row r="2673" spans="4:8" ht="12.75">
      <c r="D2673" s="128">
        <v>1838412.1155757904</v>
      </c>
      <c r="F2673" s="128">
        <v>37200</v>
      </c>
      <c r="G2673" s="128">
        <v>274300</v>
      </c>
      <c r="H2673" s="149" t="s">
        <v>448</v>
      </c>
    </row>
    <row r="2675" spans="4:8" ht="12.75">
      <c r="D2675" s="128">
        <v>1884665.94181633</v>
      </c>
      <c r="F2675" s="128">
        <v>36900</v>
      </c>
      <c r="G2675" s="128">
        <v>240400</v>
      </c>
      <c r="H2675" s="149" t="s">
        <v>449</v>
      </c>
    </row>
    <row r="2677" spans="1:10" ht="12.75">
      <c r="A2677" s="144" t="s">
        <v>1043</v>
      </c>
      <c r="C2677" s="150" t="s">
        <v>1044</v>
      </c>
      <c r="D2677" s="128">
        <v>1860770.47665596</v>
      </c>
      <c r="F2677" s="128">
        <v>36633.333333333336</v>
      </c>
      <c r="G2677" s="128">
        <v>248300</v>
      </c>
      <c r="H2677" s="128">
        <v>1678258.7649442486</v>
      </c>
      <c r="I2677" s="128">
        <v>-0.0001</v>
      </c>
      <c r="J2677" s="128">
        <v>-0.0001</v>
      </c>
    </row>
    <row r="2678" spans="1:8" ht="12.75">
      <c r="A2678" s="127">
        <v>38395.01099537037</v>
      </c>
      <c r="C2678" s="150" t="s">
        <v>1045</v>
      </c>
      <c r="D2678" s="128">
        <v>23165.19214656982</v>
      </c>
      <c r="F2678" s="128">
        <v>737.1114795831994</v>
      </c>
      <c r="G2678" s="128">
        <v>23087.009334255486</v>
      </c>
      <c r="H2678" s="128">
        <v>23165.19214656982</v>
      </c>
    </row>
    <row r="2680" spans="3:8" ht="12.75">
      <c r="C2680" s="150" t="s">
        <v>1046</v>
      </c>
      <c r="D2680" s="128">
        <v>1.2449247468823024</v>
      </c>
      <c r="F2680" s="128">
        <v>2.0121332472698796</v>
      </c>
      <c r="G2680" s="128">
        <v>9.298030340014293</v>
      </c>
      <c r="H2680" s="128">
        <v>1.3803111075865209</v>
      </c>
    </row>
    <row r="2681" spans="1:10" ht="12.75">
      <c r="A2681" s="144" t="s">
        <v>1035</v>
      </c>
      <c r="C2681" s="145" t="s">
        <v>1036</v>
      </c>
      <c r="D2681" s="145" t="s">
        <v>1037</v>
      </c>
      <c r="F2681" s="145" t="s">
        <v>1038</v>
      </c>
      <c r="G2681" s="145" t="s">
        <v>1039</v>
      </c>
      <c r="H2681" s="145" t="s">
        <v>1040</v>
      </c>
      <c r="I2681" s="146" t="s">
        <v>1041</v>
      </c>
      <c r="J2681" s="145" t="s">
        <v>1042</v>
      </c>
    </row>
    <row r="2682" spans="1:8" ht="12.75">
      <c r="A2682" s="147" t="s">
        <v>1205</v>
      </c>
      <c r="C2682" s="148">
        <v>393.36599999992177</v>
      </c>
      <c r="D2682" s="128">
        <v>4744684.627197266</v>
      </c>
      <c r="F2682" s="128">
        <v>15700</v>
      </c>
      <c r="G2682" s="128">
        <v>17800</v>
      </c>
      <c r="H2682" s="149" t="s">
        <v>450</v>
      </c>
    </row>
    <row r="2684" spans="4:8" ht="12.75">
      <c r="D2684" s="128">
        <v>4556356.531784058</v>
      </c>
      <c r="F2684" s="128">
        <v>17000</v>
      </c>
      <c r="G2684" s="128">
        <v>17200</v>
      </c>
      <c r="H2684" s="149" t="s">
        <v>451</v>
      </c>
    </row>
    <row r="2686" spans="4:8" ht="12.75">
      <c r="D2686" s="128">
        <v>4654113.587120056</v>
      </c>
      <c r="F2686" s="128">
        <v>16300</v>
      </c>
      <c r="G2686" s="128">
        <v>17900</v>
      </c>
      <c r="H2686" s="149" t="s">
        <v>452</v>
      </c>
    </row>
    <row r="2688" spans="1:10" ht="12.75">
      <c r="A2688" s="144" t="s">
        <v>1043</v>
      </c>
      <c r="C2688" s="150" t="s">
        <v>1044</v>
      </c>
      <c r="D2688" s="128">
        <v>4651718.2487004595</v>
      </c>
      <c r="F2688" s="128">
        <v>16333.333333333332</v>
      </c>
      <c r="G2688" s="128">
        <v>17633.333333333332</v>
      </c>
      <c r="H2688" s="128">
        <v>4634734.915367126</v>
      </c>
      <c r="I2688" s="128">
        <v>-0.0001</v>
      </c>
      <c r="J2688" s="128">
        <v>-0.0001</v>
      </c>
    </row>
    <row r="2689" spans="1:8" ht="12.75">
      <c r="A2689" s="127">
        <v>38395.011469907404</v>
      </c>
      <c r="C2689" s="150" t="s">
        <v>1045</v>
      </c>
      <c r="D2689" s="128">
        <v>94186.8946037257</v>
      </c>
      <c r="F2689" s="128">
        <v>650.6407098647712</v>
      </c>
      <c r="G2689" s="128">
        <v>378.5938897200183</v>
      </c>
      <c r="H2689" s="128">
        <v>94186.8946037257</v>
      </c>
    </row>
    <row r="2691" spans="3:8" ht="12.75">
      <c r="C2691" s="150" t="s">
        <v>1046</v>
      </c>
      <c r="D2691" s="128">
        <v>2.0247764281518656</v>
      </c>
      <c r="F2691" s="128">
        <v>3.983514550192478</v>
      </c>
      <c r="G2691" s="128">
        <v>2.147035291417873</v>
      </c>
      <c r="H2691" s="128">
        <v>2.0321959361998365</v>
      </c>
    </row>
    <row r="2692" spans="1:10" ht="12.75">
      <c r="A2692" s="144" t="s">
        <v>1035</v>
      </c>
      <c r="C2692" s="145" t="s">
        <v>1036</v>
      </c>
      <c r="D2692" s="145" t="s">
        <v>1037</v>
      </c>
      <c r="F2692" s="145" t="s">
        <v>1038</v>
      </c>
      <c r="G2692" s="145" t="s">
        <v>1039</v>
      </c>
      <c r="H2692" s="145" t="s">
        <v>1040</v>
      </c>
      <c r="I2692" s="146" t="s">
        <v>1041</v>
      </c>
      <c r="J2692" s="145" t="s">
        <v>1042</v>
      </c>
    </row>
    <row r="2693" spans="1:8" ht="12.75">
      <c r="A2693" s="147" t="s">
        <v>1199</v>
      </c>
      <c r="C2693" s="148">
        <v>396.15199999976903</v>
      </c>
      <c r="D2693" s="128">
        <v>5151580.418029785</v>
      </c>
      <c r="F2693" s="128">
        <v>106500</v>
      </c>
      <c r="G2693" s="128">
        <v>111600</v>
      </c>
      <c r="H2693" s="149" t="s">
        <v>453</v>
      </c>
    </row>
    <row r="2695" spans="4:8" ht="12.75">
      <c r="D2695" s="128">
        <v>5112556.698265076</v>
      </c>
      <c r="F2695" s="128">
        <v>105100</v>
      </c>
      <c r="G2695" s="128">
        <v>110900</v>
      </c>
      <c r="H2695" s="149" t="s">
        <v>454</v>
      </c>
    </row>
    <row r="2697" spans="4:8" ht="12.75">
      <c r="D2697" s="128">
        <v>5177926.365463257</v>
      </c>
      <c r="F2697" s="128">
        <v>104100</v>
      </c>
      <c r="G2697" s="128">
        <v>110200</v>
      </c>
      <c r="H2697" s="149" t="s">
        <v>232</v>
      </c>
    </row>
    <row r="2699" spans="1:10" ht="12.75">
      <c r="A2699" s="144" t="s">
        <v>1043</v>
      </c>
      <c r="C2699" s="150" t="s">
        <v>1044</v>
      </c>
      <c r="D2699" s="128">
        <v>5147354.493919373</v>
      </c>
      <c r="F2699" s="128">
        <v>105233.33333333334</v>
      </c>
      <c r="G2699" s="128">
        <v>110900</v>
      </c>
      <c r="H2699" s="128">
        <v>5039318.148299079</v>
      </c>
      <c r="I2699" s="128">
        <v>-0.0001</v>
      </c>
      <c r="J2699" s="128">
        <v>-0.0001</v>
      </c>
    </row>
    <row r="2700" spans="1:8" ht="12.75">
      <c r="A2700" s="127">
        <v>38395.01194444444</v>
      </c>
      <c r="C2700" s="150" t="s">
        <v>1045</v>
      </c>
      <c r="D2700" s="128">
        <v>32889.088970964214</v>
      </c>
      <c r="F2700" s="128">
        <v>1205.5427546683416</v>
      </c>
      <c r="G2700" s="128">
        <v>700</v>
      </c>
      <c r="H2700" s="128">
        <v>32889.088970964214</v>
      </c>
    </row>
    <row r="2702" spans="3:8" ht="12.75">
      <c r="C2702" s="150" t="s">
        <v>1046</v>
      </c>
      <c r="D2702" s="128">
        <v>0.6389513100334641</v>
      </c>
      <c r="F2702" s="128">
        <v>1.1455902008251584</v>
      </c>
      <c r="G2702" s="128">
        <v>0.6311992786293958</v>
      </c>
      <c r="H2702" s="128">
        <v>0.6526495847868878</v>
      </c>
    </row>
    <row r="2703" spans="1:10" ht="12.75">
      <c r="A2703" s="144" t="s">
        <v>1035</v>
      </c>
      <c r="C2703" s="145" t="s">
        <v>1036</v>
      </c>
      <c r="D2703" s="145" t="s">
        <v>1037</v>
      </c>
      <c r="F2703" s="145" t="s">
        <v>1038</v>
      </c>
      <c r="G2703" s="145" t="s">
        <v>1039</v>
      </c>
      <c r="H2703" s="145" t="s">
        <v>1040</v>
      </c>
      <c r="I2703" s="146" t="s">
        <v>1041</v>
      </c>
      <c r="J2703" s="145" t="s">
        <v>1042</v>
      </c>
    </row>
    <row r="2704" spans="1:8" ht="12.75">
      <c r="A2704" s="147" t="s">
        <v>1206</v>
      </c>
      <c r="C2704" s="148">
        <v>589.5920000001788</v>
      </c>
      <c r="D2704" s="128">
        <v>555633.6185274124</v>
      </c>
      <c r="F2704" s="128">
        <v>4360</v>
      </c>
      <c r="G2704" s="128">
        <v>6250</v>
      </c>
      <c r="H2704" s="149" t="s">
        <v>233</v>
      </c>
    </row>
    <row r="2706" spans="4:8" ht="12.75">
      <c r="D2706" s="128">
        <v>553260.5764093399</v>
      </c>
      <c r="F2706" s="128">
        <v>4500</v>
      </c>
      <c r="G2706" s="128">
        <v>6140</v>
      </c>
      <c r="H2706" s="149" t="s">
        <v>234</v>
      </c>
    </row>
    <row r="2708" spans="4:8" ht="12.75">
      <c r="D2708" s="128">
        <v>521079.6816897392</v>
      </c>
      <c r="F2708" s="128">
        <v>4650</v>
      </c>
      <c r="G2708" s="128">
        <v>6250</v>
      </c>
      <c r="H2708" s="149" t="s">
        <v>235</v>
      </c>
    </row>
    <row r="2710" spans="1:10" ht="12.75">
      <c r="A2710" s="144" t="s">
        <v>1043</v>
      </c>
      <c r="C2710" s="150" t="s">
        <v>1044</v>
      </c>
      <c r="D2710" s="128">
        <v>543324.6255421638</v>
      </c>
      <c r="F2710" s="128">
        <v>4503.333333333333</v>
      </c>
      <c r="G2710" s="128">
        <v>6213.333333333334</v>
      </c>
      <c r="H2710" s="128">
        <v>537795.2922088305</v>
      </c>
      <c r="I2710" s="128">
        <v>-0.0001</v>
      </c>
      <c r="J2710" s="128">
        <v>-0.0001</v>
      </c>
    </row>
    <row r="2711" spans="1:8" ht="12.75">
      <c r="A2711" s="127">
        <v>38395.01243055556</v>
      </c>
      <c r="C2711" s="150" t="s">
        <v>1045</v>
      </c>
      <c r="D2711" s="128">
        <v>19301.1910894539</v>
      </c>
      <c r="F2711" s="128">
        <v>145.0287327853806</v>
      </c>
      <c r="G2711" s="128">
        <v>63.50852961085883</v>
      </c>
      <c r="H2711" s="128">
        <v>19301.1910894539</v>
      </c>
    </row>
    <row r="2713" spans="3:8" ht="12.75">
      <c r="C2713" s="150" t="s">
        <v>1046</v>
      </c>
      <c r="D2713" s="128">
        <v>3.552423391484224</v>
      </c>
      <c r="F2713" s="128">
        <v>3.2204751913852103</v>
      </c>
      <c r="G2713" s="128">
        <v>1.02213298729923</v>
      </c>
      <c r="H2713" s="128">
        <v>3.5889475733750174</v>
      </c>
    </row>
    <row r="2714" spans="1:10" ht="12.75">
      <c r="A2714" s="144" t="s">
        <v>1035</v>
      </c>
      <c r="C2714" s="145" t="s">
        <v>1036</v>
      </c>
      <c r="D2714" s="145" t="s">
        <v>1037</v>
      </c>
      <c r="F2714" s="145" t="s">
        <v>1038</v>
      </c>
      <c r="G2714" s="145" t="s">
        <v>1039</v>
      </c>
      <c r="H2714" s="145" t="s">
        <v>1040</v>
      </c>
      <c r="I2714" s="146" t="s">
        <v>1041</v>
      </c>
      <c r="J2714" s="145" t="s">
        <v>1042</v>
      </c>
    </row>
    <row r="2715" spans="1:8" ht="12.75">
      <c r="A2715" s="147" t="s">
        <v>1207</v>
      </c>
      <c r="C2715" s="148">
        <v>766.4900000002235</v>
      </c>
      <c r="D2715" s="128">
        <v>31875.503675848246</v>
      </c>
      <c r="F2715" s="128">
        <v>1920.0000000018626</v>
      </c>
      <c r="G2715" s="128">
        <v>1957.9999999981374</v>
      </c>
      <c r="H2715" s="149" t="s">
        <v>236</v>
      </c>
    </row>
    <row r="2717" spans="4:8" ht="12.75">
      <c r="D2717" s="128">
        <v>31048.71788996458</v>
      </c>
      <c r="F2717" s="128">
        <v>1878</v>
      </c>
      <c r="G2717" s="128">
        <v>1949</v>
      </c>
      <c r="H2717" s="149" t="s">
        <v>237</v>
      </c>
    </row>
    <row r="2719" spans="4:8" ht="12.75">
      <c r="D2719" s="128">
        <v>32234.664462566376</v>
      </c>
      <c r="F2719" s="128">
        <v>2023.0000000018626</v>
      </c>
      <c r="G2719" s="128">
        <v>2076</v>
      </c>
      <c r="H2719" s="149" t="s">
        <v>238</v>
      </c>
    </row>
    <row r="2721" spans="1:10" ht="12.75">
      <c r="A2721" s="144" t="s">
        <v>1043</v>
      </c>
      <c r="C2721" s="150" t="s">
        <v>1044</v>
      </c>
      <c r="D2721" s="128">
        <v>31719.6286761264</v>
      </c>
      <c r="F2721" s="128">
        <v>1940.333333334575</v>
      </c>
      <c r="G2721" s="128">
        <v>1994.3333333327123</v>
      </c>
      <c r="H2721" s="128">
        <v>29751.24168425621</v>
      </c>
      <c r="I2721" s="128">
        <v>-0.0001</v>
      </c>
      <c r="J2721" s="128">
        <v>-0.0001</v>
      </c>
    </row>
    <row r="2722" spans="1:8" ht="12.75">
      <c r="A2722" s="127">
        <v>38395.01292824074</v>
      </c>
      <c r="C2722" s="150" t="s">
        <v>1045</v>
      </c>
      <c r="D2722" s="128">
        <v>608.1447853268558</v>
      </c>
      <c r="F2722" s="128">
        <v>74.60786375074254</v>
      </c>
      <c r="G2722" s="128">
        <v>70.86842268177325</v>
      </c>
      <c r="H2722" s="128">
        <v>608.1447853268558</v>
      </c>
    </row>
    <row r="2724" spans="3:8" ht="12.75">
      <c r="C2724" s="150" t="s">
        <v>1046</v>
      </c>
      <c r="D2724" s="128">
        <v>1.9172506448178332</v>
      </c>
      <c r="F2724" s="128">
        <v>3.8451055016678306</v>
      </c>
      <c r="G2724" s="128">
        <v>3.55348935392589</v>
      </c>
      <c r="H2724" s="128">
        <v>2.0440988372215547</v>
      </c>
    </row>
    <row r="2725" spans="1:16" ht="12.75">
      <c r="A2725" s="138" t="s">
        <v>1153</v>
      </c>
      <c r="B2725" s="133" t="s">
        <v>239</v>
      </c>
      <c r="D2725" s="138" t="s">
        <v>1154</v>
      </c>
      <c r="E2725" s="133" t="s">
        <v>1155</v>
      </c>
      <c r="F2725" s="134" t="s">
        <v>1255</v>
      </c>
      <c r="G2725" s="139" t="s">
        <v>1157</v>
      </c>
      <c r="H2725" s="140">
        <v>2</v>
      </c>
      <c r="I2725" s="141" t="s">
        <v>1158</v>
      </c>
      <c r="J2725" s="140">
        <v>9</v>
      </c>
      <c r="K2725" s="139" t="s">
        <v>1159</v>
      </c>
      <c r="L2725" s="142">
        <v>1</v>
      </c>
      <c r="M2725" s="139" t="s">
        <v>1160</v>
      </c>
      <c r="N2725" s="143">
        <v>1</v>
      </c>
      <c r="O2725" s="139" t="s">
        <v>1161</v>
      </c>
      <c r="P2725" s="143">
        <v>1</v>
      </c>
    </row>
    <row r="2727" spans="1:10" ht="12.75">
      <c r="A2727" s="144" t="s">
        <v>1035</v>
      </c>
      <c r="C2727" s="145" t="s">
        <v>1036</v>
      </c>
      <c r="D2727" s="145" t="s">
        <v>1037</v>
      </c>
      <c r="F2727" s="145" t="s">
        <v>1038</v>
      </c>
      <c r="G2727" s="145" t="s">
        <v>1039</v>
      </c>
      <c r="H2727" s="145" t="s">
        <v>1040</v>
      </c>
      <c r="I2727" s="146" t="s">
        <v>1041</v>
      </c>
      <c r="J2727" s="145" t="s">
        <v>1042</v>
      </c>
    </row>
    <row r="2728" spans="1:8" ht="12.75">
      <c r="A2728" s="147" t="s">
        <v>1184</v>
      </c>
      <c r="C2728" s="148">
        <v>178.2290000000503</v>
      </c>
      <c r="D2728" s="128">
        <v>360</v>
      </c>
      <c r="F2728" s="128">
        <v>365</v>
      </c>
      <c r="G2728" s="128">
        <v>404</v>
      </c>
      <c r="H2728" s="149" t="s">
        <v>240</v>
      </c>
    </row>
    <row r="2730" spans="4:8" ht="12.75">
      <c r="D2730" s="128">
        <v>373.5</v>
      </c>
      <c r="F2730" s="128">
        <v>378</v>
      </c>
      <c r="G2730" s="128">
        <v>345</v>
      </c>
      <c r="H2730" s="149" t="s">
        <v>241</v>
      </c>
    </row>
    <row r="2732" spans="4:8" ht="12.75">
      <c r="D2732" s="128">
        <v>382</v>
      </c>
      <c r="F2732" s="128">
        <v>340</v>
      </c>
      <c r="G2732" s="128">
        <v>348</v>
      </c>
      <c r="H2732" s="149" t="s">
        <v>242</v>
      </c>
    </row>
    <row r="2734" spans="1:8" ht="12.75">
      <c r="A2734" s="144" t="s">
        <v>1043</v>
      </c>
      <c r="C2734" s="150" t="s">
        <v>1044</v>
      </c>
      <c r="D2734" s="128">
        <v>371.83333333333337</v>
      </c>
      <c r="F2734" s="128">
        <v>361</v>
      </c>
      <c r="G2734" s="128">
        <v>365.66666666666663</v>
      </c>
      <c r="H2734" s="128">
        <v>7.8786468032278085</v>
      </c>
    </row>
    <row r="2735" spans="1:8" ht="12.75">
      <c r="A2735" s="127">
        <v>38395.015185185184</v>
      </c>
      <c r="C2735" s="150" t="s">
        <v>1045</v>
      </c>
      <c r="D2735" s="128">
        <v>11.09429282709508</v>
      </c>
      <c r="F2735" s="128">
        <v>19.313207915827967</v>
      </c>
      <c r="G2735" s="128">
        <v>33.231511150312336</v>
      </c>
      <c r="H2735" s="128">
        <v>11.09429282709508</v>
      </c>
    </row>
    <row r="2737" spans="3:8" ht="12.75">
      <c r="C2737" s="150" t="s">
        <v>1046</v>
      </c>
      <c r="D2737" s="128">
        <v>2.9836735527821814</v>
      </c>
      <c r="F2737" s="128">
        <v>5.349919090257053</v>
      </c>
      <c r="G2737" s="128">
        <v>9.087924653686148</v>
      </c>
      <c r="H2737" s="128">
        <v>140.814699582038</v>
      </c>
    </row>
    <row r="2738" spans="1:10" ht="12.75">
      <c r="A2738" s="144" t="s">
        <v>1035</v>
      </c>
      <c r="C2738" s="145" t="s">
        <v>1036</v>
      </c>
      <c r="D2738" s="145" t="s">
        <v>1037</v>
      </c>
      <c r="F2738" s="145" t="s">
        <v>1038</v>
      </c>
      <c r="G2738" s="145" t="s">
        <v>1039</v>
      </c>
      <c r="H2738" s="145" t="s">
        <v>1040</v>
      </c>
      <c r="I2738" s="146" t="s">
        <v>1041</v>
      </c>
      <c r="J2738" s="145" t="s">
        <v>1042</v>
      </c>
    </row>
    <row r="2739" spans="1:8" ht="12.75">
      <c r="A2739" s="147" t="s">
        <v>1200</v>
      </c>
      <c r="C2739" s="148">
        <v>251.61100000003353</v>
      </c>
      <c r="D2739" s="128">
        <v>4923751.7869262695</v>
      </c>
      <c r="F2739" s="128">
        <v>32100</v>
      </c>
      <c r="G2739" s="128">
        <v>29500</v>
      </c>
      <c r="H2739" s="149" t="s">
        <v>243</v>
      </c>
    </row>
    <row r="2741" spans="4:8" ht="12.75">
      <c r="D2741" s="128">
        <v>4900352.272438049</v>
      </c>
      <c r="F2741" s="128">
        <v>32000</v>
      </c>
      <c r="G2741" s="128">
        <v>28900</v>
      </c>
      <c r="H2741" s="149" t="s">
        <v>244</v>
      </c>
    </row>
    <row r="2743" spans="4:8" ht="12.75">
      <c r="D2743" s="128">
        <v>4675831.292541504</v>
      </c>
      <c r="F2743" s="128">
        <v>33100</v>
      </c>
      <c r="G2743" s="128">
        <v>29800</v>
      </c>
      <c r="H2743" s="149" t="s">
        <v>245</v>
      </c>
    </row>
    <row r="2745" spans="1:10" ht="12.75">
      <c r="A2745" s="144" t="s">
        <v>1043</v>
      </c>
      <c r="C2745" s="150" t="s">
        <v>1044</v>
      </c>
      <c r="D2745" s="128">
        <v>4833311.783968608</v>
      </c>
      <c r="F2745" s="128">
        <v>32400</v>
      </c>
      <c r="G2745" s="128">
        <v>29400</v>
      </c>
      <c r="H2745" s="128">
        <v>4802426.570387009</v>
      </c>
      <c r="I2745" s="128">
        <v>-0.0001</v>
      </c>
      <c r="J2745" s="128">
        <v>-0.0001</v>
      </c>
    </row>
    <row r="2746" spans="1:8" ht="12.75">
      <c r="A2746" s="127">
        <v>38395.015694444446</v>
      </c>
      <c r="C2746" s="150" t="s">
        <v>1045</v>
      </c>
      <c r="D2746" s="128">
        <v>136883.02745285846</v>
      </c>
      <c r="F2746" s="128">
        <v>608.276253029822</v>
      </c>
      <c r="G2746" s="128">
        <v>458.25756949558405</v>
      </c>
      <c r="H2746" s="128">
        <v>136883.02745285846</v>
      </c>
    </row>
    <row r="2748" spans="3:8" ht="12.75">
      <c r="C2748" s="150" t="s">
        <v>1046</v>
      </c>
      <c r="D2748" s="128">
        <v>2.8320752637328206</v>
      </c>
      <c r="F2748" s="128">
        <v>1.8773958426846358</v>
      </c>
      <c r="G2748" s="128">
        <v>1.5586992159713744</v>
      </c>
      <c r="H2748" s="128">
        <v>2.8502888164269757</v>
      </c>
    </row>
    <row r="2749" spans="1:10" ht="12.75">
      <c r="A2749" s="144" t="s">
        <v>1035</v>
      </c>
      <c r="C2749" s="145" t="s">
        <v>1036</v>
      </c>
      <c r="D2749" s="145" t="s">
        <v>1037</v>
      </c>
      <c r="F2749" s="145" t="s">
        <v>1038</v>
      </c>
      <c r="G2749" s="145" t="s">
        <v>1039</v>
      </c>
      <c r="H2749" s="145" t="s">
        <v>1040</v>
      </c>
      <c r="I2749" s="146" t="s">
        <v>1041</v>
      </c>
      <c r="J2749" s="145" t="s">
        <v>1042</v>
      </c>
    </row>
    <row r="2750" spans="1:8" ht="12.75">
      <c r="A2750" s="147" t="s">
        <v>1203</v>
      </c>
      <c r="C2750" s="148">
        <v>257.6099999998696</v>
      </c>
      <c r="D2750" s="128">
        <v>369918.9652323723</v>
      </c>
      <c r="F2750" s="128">
        <v>13452.499999985099</v>
      </c>
      <c r="G2750" s="128">
        <v>11945</v>
      </c>
      <c r="H2750" s="149" t="s">
        <v>246</v>
      </c>
    </row>
    <row r="2752" spans="4:8" ht="12.75">
      <c r="D2752" s="128">
        <v>352715.2466597557</v>
      </c>
      <c r="F2752" s="128">
        <v>13250</v>
      </c>
      <c r="G2752" s="128">
        <v>11887.5</v>
      </c>
      <c r="H2752" s="149" t="s">
        <v>247</v>
      </c>
    </row>
    <row r="2754" spans="4:8" ht="12.75">
      <c r="D2754" s="128">
        <v>372904.3756389618</v>
      </c>
      <c r="F2754" s="128">
        <v>13432.5</v>
      </c>
      <c r="G2754" s="128">
        <v>12040</v>
      </c>
      <c r="H2754" s="149" t="s">
        <v>248</v>
      </c>
    </row>
    <row r="2756" spans="1:10" ht="12.75">
      <c r="A2756" s="144" t="s">
        <v>1043</v>
      </c>
      <c r="C2756" s="150" t="s">
        <v>1044</v>
      </c>
      <c r="D2756" s="128">
        <v>365179.52917702997</v>
      </c>
      <c r="F2756" s="128">
        <v>13378.333333328366</v>
      </c>
      <c r="G2756" s="128">
        <v>11957.5</v>
      </c>
      <c r="H2756" s="128">
        <v>352511.6125103658</v>
      </c>
      <c r="I2756" s="128">
        <v>-0.0001</v>
      </c>
      <c r="J2756" s="128">
        <v>-0.0001</v>
      </c>
    </row>
    <row r="2757" spans="1:8" ht="12.75">
      <c r="A2757" s="127">
        <v>38395.01634259259</v>
      </c>
      <c r="C2757" s="150" t="s">
        <v>1045</v>
      </c>
      <c r="D2757" s="128">
        <v>10897.106167547274</v>
      </c>
      <c r="F2757" s="128">
        <v>111.5889032662455</v>
      </c>
      <c r="G2757" s="128">
        <v>77.01460900374681</v>
      </c>
      <c r="H2757" s="128">
        <v>10897.106167547274</v>
      </c>
    </row>
    <row r="2759" spans="3:8" ht="12.75">
      <c r="C2759" s="150" t="s">
        <v>1046</v>
      </c>
      <c r="D2759" s="128">
        <v>2.9840408064781276</v>
      </c>
      <c r="F2759" s="128">
        <v>0.8341016813226878</v>
      </c>
      <c r="G2759" s="128">
        <v>0.6440694878005169</v>
      </c>
      <c r="H2759" s="128">
        <v>3.091275799382875</v>
      </c>
    </row>
    <row r="2760" spans="1:10" ht="12.75">
      <c r="A2760" s="144" t="s">
        <v>1035</v>
      </c>
      <c r="C2760" s="145" t="s">
        <v>1036</v>
      </c>
      <c r="D2760" s="145" t="s">
        <v>1037</v>
      </c>
      <c r="F2760" s="145" t="s">
        <v>1038</v>
      </c>
      <c r="G2760" s="145" t="s">
        <v>1039</v>
      </c>
      <c r="H2760" s="145" t="s">
        <v>1040</v>
      </c>
      <c r="I2760" s="146" t="s">
        <v>1041</v>
      </c>
      <c r="J2760" s="145" t="s">
        <v>1042</v>
      </c>
    </row>
    <row r="2761" spans="1:8" ht="12.75">
      <c r="A2761" s="147" t="s">
        <v>1202</v>
      </c>
      <c r="C2761" s="148">
        <v>259.9399999999441</v>
      </c>
      <c r="D2761" s="128">
        <v>3354092.5501708984</v>
      </c>
      <c r="F2761" s="128">
        <v>25225</v>
      </c>
      <c r="G2761" s="128">
        <v>26450</v>
      </c>
      <c r="H2761" s="149" t="s">
        <v>249</v>
      </c>
    </row>
    <row r="2763" spans="4:8" ht="12.75">
      <c r="D2763" s="128">
        <v>3401222.5660438538</v>
      </c>
      <c r="F2763" s="128">
        <v>25350</v>
      </c>
      <c r="G2763" s="128">
        <v>26275</v>
      </c>
      <c r="H2763" s="149" t="s">
        <v>250</v>
      </c>
    </row>
    <row r="2765" spans="4:8" ht="12.75">
      <c r="D2765" s="128">
        <v>3416492.94682312</v>
      </c>
      <c r="F2765" s="128">
        <v>25425</v>
      </c>
      <c r="G2765" s="128">
        <v>26100</v>
      </c>
      <c r="H2765" s="149" t="s">
        <v>251</v>
      </c>
    </row>
    <row r="2767" spans="1:10" ht="12.75">
      <c r="A2767" s="144" t="s">
        <v>1043</v>
      </c>
      <c r="C2767" s="150" t="s">
        <v>1044</v>
      </c>
      <c r="D2767" s="128">
        <v>3390602.687679291</v>
      </c>
      <c r="F2767" s="128">
        <v>25333.333333333336</v>
      </c>
      <c r="G2767" s="128">
        <v>26275</v>
      </c>
      <c r="H2767" s="128">
        <v>3364746.9958553915</v>
      </c>
      <c r="I2767" s="128">
        <v>-0.0001</v>
      </c>
      <c r="J2767" s="128">
        <v>-0.0001</v>
      </c>
    </row>
    <row r="2768" spans="1:8" ht="12.75">
      <c r="A2768" s="127">
        <v>38395.01700231482</v>
      </c>
      <c r="C2768" s="150" t="s">
        <v>1045</v>
      </c>
      <c r="D2768" s="128">
        <v>32527.50740450304</v>
      </c>
      <c r="F2768" s="128">
        <v>101.03629710818451</v>
      </c>
      <c r="G2768" s="128">
        <v>175</v>
      </c>
      <c r="H2768" s="128">
        <v>32527.50740450304</v>
      </c>
    </row>
    <row r="2770" spans="3:8" ht="12.75">
      <c r="C2770" s="150" t="s">
        <v>1046</v>
      </c>
      <c r="D2770" s="128">
        <v>0.9593429369563381</v>
      </c>
      <c r="F2770" s="128">
        <v>0.3988274885849389</v>
      </c>
      <c r="G2770" s="128">
        <v>0.6660323501427211</v>
      </c>
      <c r="H2770" s="128">
        <v>0.9667148063307461</v>
      </c>
    </row>
    <row r="2771" spans="1:10" ht="12.75">
      <c r="A2771" s="144" t="s">
        <v>1035</v>
      </c>
      <c r="C2771" s="145" t="s">
        <v>1036</v>
      </c>
      <c r="D2771" s="145" t="s">
        <v>1037</v>
      </c>
      <c r="F2771" s="145" t="s">
        <v>1038</v>
      </c>
      <c r="G2771" s="145" t="s">
        <v>1039</v>
      </c>
      <c r="H2771" s="145" t="s">
        <v>1040</v>
      </c>
      <c r="I2771" s="146" t="s">
        <v>1041</v>
      </c>
      <c r="J2771" s="145" t="s">
        <v>1042</v>
      </c>
    </row>
    <row r="2772" spans="1:8" ht="12.75">
      <c r="A2772" s="147" t="s">
        <v>1204</v>
      </c>
      <c r="C2772" s="148">
        <v>285.2129999999888</v>
      </c>
      <c r="D2772" s="128">
        <v>2225750</v>
      </c>
      <c r="F2772" s="128">
        <v>191075</v>
      </c>
      <c r="G2772" s="128">
        <v>15875</v>
      </c>
      <c r="H2772" s="149" t="s">
        <v>252</v>
      </c>
    </row>
    <row r="2774" spans="4:8" ht="12.75">
      <c r="D2774" s="128">
        <v>2497687.737838745</v>
      </c>
      <c r="F2774" s="128">
        <v>136875</v>
      </c>
      <c r="G2774" s="128">
        <v>15750</v>
      </c>
      <c r="H2774" s="149" t="s">
        <v>253</v>
      </c>
    </row>
    <row r="2776" spans="4:8" ht="12.75">
      <c r="D2776" s="128">
        <v>2475426.346233368</v>
      </c>
      <c r="F2776" s="128">
        <v>163725</v>
      </c>
      <c r="G2776" s="128">
        <v>16200</v>
      </c>
      <c r="H2776" s="149" t="s">
        <v>254</v>
      </c>
    </row>
    <row r="2778" spans="1:10" ht="12.75">
      <c r="A2778" s="144" t="s">
        <v>1043</v>
      </c>
      <c r="C2778" s="150" t="s">
        <v>1044</v>
      </c>
      <c r="D2778" s="128">
        <v>2399621.361357371</v>
      </c>
      <c r="F2778" s="128">
        <v>163891.66666666666</v>
      </c>
      <c r="G2778" s="128">
        <v>15941.666666666668</v>
      </c>
      <c r="H2778" s="128">
        <v>2289969.539785369</v>
      </c>
      <c r="I2778" s="128">
        <v>-0.0001</v>
      </c>
      <c r="J2778" s="128">
        <v>-0.0001</v>
      </c>
    </row>
    <row r="2779" spans="1:8" ht="12.75">
      <c r="A2779" s="127">
        <v>38395.01768518519</v>
      </c>
      <c r="C2779" s="150" t="s">
        <v>1045</v>
      </c>
      <c r="D2779" s="128">
        <v>150987.84757142432</v>
      </c>
      <c r="F2779" s="128">
        <v>27100.384376117865</v>
      </c>
      <c r="G2779" s="128">
        <v>232.28933107943922</v>
      </c>
      <c r="H2779" s="128">
        <v>150987.84757142432</v>
      </c>
    </row>
    <row r="2781" spans="3:8" ht="12.75">
      <c r="C2781" s="150" t="s">
        <v>1046</v>
      </c>
      <c r="D2781" s="128">
        <v>6.292153003922939</v>
      </c>
      <c r="F2781" s="128">
        <v>16.535547491402575</v>
      </c>
      <c r="G2781" s="128">
        <v>1.4571207386059961</v>
      </c>
      <c r="H2781" s="128">
        <v>6.593443491199273</v>
      </c>
    </row>
    <row r="2782" spans="1:10" ht="12.75">
      <c r="A2782" s="144" t="s">
        <v>1035</v>
      </c>
      <c r="C2782" s="145" t="s">
        <v>1036</v>
      </c>
      <c r="D2782" s="145" t="s">
        <v>1037</v>
      </c>
      <c r="F2782" s="145" t="s">
        <v>1038</v>
      </c>
      <c r="G2782" s="145" t="s">
        <v>1039</v>
      </c>
      <c r="H2782" s="145" t="s">
        <v>1040</v>
      </c>
      <c r="I2782" s="146" t="s">
        <v>1041</v>
      </c>
      <c r="J2782" s="145" t="s">
        <v>1042</v>
      </c>
    </row>
    <row r="2783" spans="1:8" ht="12.75">
      <c r="A2783" s="147" t="s">
        <v>1200</v>
      </c>
      <c r="C2783" s="148">
        <v>288.1579999998212</v>
      </c>
      <c r="D2783" s="128">
        <v>502788.7365074158</v>
      </c>
      <c r="F2783" s="128">
        <v>4910</v>
      </c>
      <c r="G2783" s="128">
        <v>4670</v>
      </c>
      <c r="H2783" s="149" t="s">
        <v>255</v>
      </c>
    </row>
    <row r="2785" spans="4:8" ht="12.75">
      <c r="D2785" s="128">
        <v>496717.223654747</v>
      </c>
      <c r="F2785" s="128">
        <v>4910</v>
      </c>
      <c r="G2785" s="128">
        <v>4670</v>
      </c>
      <c r="H2785" s="149" t="s">
        <v>256</v>
      </c>
    </row>
    <row r="2787" spans="4:8" ht="12.75">
      <c r="D2787" s="128">
        <v>488950.09860372543</v>
      </c>
      <c r="F2787" s="128">
        <v>4910</v>
      </c>
      <c r="G2787" s="128">
        <v>4670</v>
      </c>
      <c r="H2787" s="149" t="s">
        <v>257</v>
      </c>
    </row>
    <row r="2789" spans="1:10" ht="12.75">
      <c r="A2789" s="144" t="s">
        <v>1043</v>
      </c>
      <c r="C2789" s="150" t="s">
        <v>1044</v>
      </c>
      <c r="D2789" s="128">
        <v>496152.01958862937</v>
      </c>
      <c r="F2789" s="128">
        <v>4910</v>
      </c>
      <c r="G2789" s="128">
        <v>4670</v>
      </c>
      <c r="H2789" s="128">
        <v>491363.87799570913</v>
      </c>
      <c r="I2789" s="128">
        <v>-0.0001</v>
      </c>
      <c r="J2789" s="128">
        <v>-0.0001</v>
      </c>
    </row>
    <row r="2790" spans="1:8" ht="12.75">
      <c r="A2790" s="127">
        <v>38395.018113425926</v>
      </c>
      <c r="C2790" s="150" t="s">
        <v>1045</v>
      </c>
      <c r="D2790" s="128">
        <v>6936.610590524982</v>
      </c>
      <c r="H2790" s="128">
        <v>6936.610590524982</v>
      </c>
    </row>
    <row r="2792" spans="3:8" ht="12.75">
      <c r="C2792" s="150" t="s">
        <v>1046</v>
      </c>
      <c r="D2792" s="128">
        <v>1.398081700095926</v>
      </c>
      <c r="F2792" s="128">
        <v>0</v>
      </c>
      <c r="G2792" s="128">
        <v>0</v>
      </c>
      <c r="H2792" s="128">
        <v>1.4117054389141637</v>
      </c>
    </row>
    <row r="2793" spans="1:10" ht="12.75">
      <c r="A2793" s="144" t="s">
        <v>1035</v>
      </c>
      <c r="C2793" s="145" t="s">
        <v>1036</v>
      </c>
      <c r="D2793" s="145" t="s">
        <v>1037</v>
      </c>
      <c r="F2793" s="145" t="s">
        <v>1038</v>
      </c>
      <c r="G2793" s="145" t="s">
        <v>1039</v>
      </c>
      <c r="H2793" s="145" t="s">
        <v>1040</v>
      </c>
      <c r="I2793" s="146" t="s">
        <v>1041</v>
      </c>
      <c r="J2793" s="145" t="s">
        <v>1042</v>
      </c>
    </row>
    <row r="2794" spans="1:8" ht="12.75">
      <c r="A2794" s="147" t="s">
        <v>1201</v>
      </c>
      <c r="C2794" s="148">
        <v>334.94100000010803</v>
      </c>
      <c r="D2794" s="128">
        <v>163652.00376963615</v>
      </c>
      <c r="F2794" s="128">
        <v>31500</v>
      </c>
      <c r="G2794" s="128">
        <v>56200</v>
      </c>
      <c r="H2794" s="149" t="s">
        <v>258</v>
      </c>
    </row>
    <row r="2796" spans="4:8" ht="12.75">
      <c r="D2796" s="128">
        <v>164639.513879776</v>
      </c>
      <c r="F2796" s="128">
        <v>31700</v>
      </c>
      <c r="G2796" s="128">
        <v>52500</v>
      </c>
      <c r="H2796" s="149" t="s">
        <v>259</v>
      </c>
    </row>
    <row r="2798" spans="4:8" ht="12.75">
      <c r="D2798" s="128">
        <v>165406.84934473038</v>
      </c>
      <c r="F2798" s="128">
        <v>31500</v>
      </c>
      <c r="G2798" s="128">
        <v>52000</v>
      </c>
      <c r="H2798" s="149" t="s">
        <v>260</v>
      </c>
    </row>
    <row r="2800" spans="1:10" ht="12.75">
      <c r="A2800" s="144" t="s">
        <v>1043</v>
      </c>
      <c r="C2800" s="150" t="s">
        <v>1044</v>
      </c>
      <c r="D2800" s="128">
        <v>164566.12233138084</v>
      </c>
      <c r="F2800" s="128">
        <v>31566.666666666664</v>
      </c>
      <c r="G2800" s="128">
        <v>53566.66666666667</v>
      </c>
      <c r="H2800" s="128">
        <v>117837.29350255201</v>
      </c>
      <c r="I2800" s="128">
        <v>-0.0001</v>
      </c>
      <c r="J2800" s="128">
        <v>-0.0001</v>
      </c>
    </row>
    <row r="2801" spans="1:8" ht="12.75">
      <c r="A2801" s="127">
        <v>38395.018587962964</v>
      </c>
      <c r="C2801" s="150" t="s">
        <v>1045</v>
      </c>
      <c r="D2801" s="128">
        <v>879.7218240121301</v>
      </c>
      <c r="F2801" s="128">
        <v>115.47005383792514</v>
      </c>
      <c r="G2801" s="128">
        <v>2294.195574342635</v>
      </c>
      <c r="H2801" s="128">
        <v>879.7218240121301</v>
      </c>
    </row>
    <row r="2803" spans="3:8" ht="12.75">
      <c r="C2803" s="150" t="s">
        <v>1046</v>
      </c>
      <c r="D2803" s="128">
        <v>0.5345704277096998</v>
      </c>
      <c r="F2803" s="128">
        <v>0.36579742504094553</v>
      </c>
      <c r="G2803" s="128">
        <v>4.282879105804545</v>
      </c>
      <c r="H2803" s="128">
        <v>0.7465563726589479</v>
      </c>
    </row>
    <row r="2804" spans="1:10" ht="12.75">
      <c r="A2804" s="144" t="s">
        <v>1035</v>
      </c>
      <c r="C2804" s="145" t="s">
        <v>1036</v>
      </c>
      <c r="D2804" s="145" t="s">
        <v>1037</v>
      </c>
      <c r="F2804" s="145" t="s">
        <v>1038</v>
      </c>
      <c r="G2804" s="145" t="s">
        <v>1039</v>
      </c>
      <c r="H2804" s="145" t="s">
        <v>1040</v>
      </c>
      <c r="I2804" s="146" t="s">
        <v>1041</v>
      </c>
      <c r="J2804" s="145" t="s">
        <v>1042</v>
      </c>
    </row>
    <row r="2805" spans="1:8" ht="12.75">
      <c r="A2805" s="147" t="s">
        <v>1205</v>
      </c>
      <c r="C2805" s="148">
        <v>393.36599999992177</v>
      </c>
      <c r="D2805" s="128">
        <v>4342903.859649658</v>
      </c>
      <c r="F2805" s="128">
        <v>15900</v>
      </c>
      <c r="G2805" s="128">
        <v>19300</v>
      </c>
      <c r="H2805" s="149" t="s">
        <v>261</v>
      </c>
    </row>
    <row r="2807" spans="4:8" ht="12.75">
      <c r="D2807" s="128">
        <v>4421962.549621582</v>
      </c>
      <c r="F2807" s="128">
        <v>16100</v>
      </c>
      <c r="G2807" s="128">
        <v>17500</v>
      </c>
      <c r="H2807" s="149" t="s">
        <v>262</v>
      </c>
    </row>
    <row r="2809" spans="4:8" ht="12.75">
      <c r="D2809" s="128">
        <v>4563084.064117432</v>
      </c>
      <c r="F2809" s="128">
        <v>16200</v>
      </c>
      <c r="G2809" s="128">
        <v>18900</v>
      </c>
      <c r="H2809" s="149" t="s">
        <v>263</v>
      </c>
    </row>
    <row r="2811" spans="1:10" ht="12.75">
      <c r="A2811" s="144" t="s">
        <v>1043</v>
      </c>
      <c r="C2811" s="150" t="s">
        <v>1044</v>
      </c>
      <c r="D2811" s="128">
        <v>4442650.157796224</v>
      </c>
      <c r="F2811" s="128">
        <v>16066.666666666668</v>
      </c>
      <c r="G2811" s="128">
        <v>18566.666666666668</v>
      </c>
      <c r="H2811" s="128">
        <v>4425333.491129558</v>
      </c>
      <c r="I2811" s="128">
        <v>-0.0001</v>
      </c>
      <c r="J2811" s="128">
        <v>-0.0001</v>
      </c>
    </row>
    <row r="2812" spans="1:8" ht="12.75">
      <c r="A2812" s="127">
        <v>38395.0190625</v>
      </c>
      <c r="C2812" s="150" t="s">
        <v>1045</v>
      </c>
      <c r="D2812" s="128">
        <v>111538.3945503072</v>
      </c>
      <c r="F2812" s="128">
        <v>152.7525231651947</v>
      </c>
      <c r="G2812" s="128">
        <v>945.1631252505217</v>
      </c>
      <c r="H2812" s="128">
        <v>111538.3945503072</v>
      </c>
    </row>
    <row r="2814" spans="3:8" ht="12.75">
      <c r="C2814" s="150" t="s">
        <v>1046</v>
      </c>
      <c r="D2814" s="128">
        <v>2.5106274540788025</v>
      </c>
      <c r="F2814" s="128">
        <v>0.9507418454265231</v>
      </c>
      <c r="G2814" s="128">
        <v>5.090645198835843</v>
      </c>
      <c r="H2814" s="128">
        <v>2.520451730335859</v>
      </c>
    </row>
    <row r="2815" spans="1:10" ht="12.75">
      <c r="A2815" s="144" t="s">
        <v>1035</v>
      </c>
      <c r="C2815" s="145" t="s">
        <v>1036</v>
      </c>
      <c r="D2815" s="145" t="s">
        <v>1037</v>
      </c>
      <c r="F2815" s="145" t="s">
        <v>1038</v>
      </c>
      <c r="G2815" s="145" t="s">
        <v>1039</v>
      </c>
      <c r="H2815" s="145" t="s">
        <v>1040</v>
      </c>
      <c r="I2815" s="146" t="s">
        <v>1041</v>
      </c>
      <c r="J2815" s="145" t="s">
        <v>1042</v>
      </c>
    </row>
    <row r="2816" spans="1:8" ht="12.75">
      <c r="A2816" s="147" t="s">
        <v>1199</v>
      </c>
      <c r="C2816" s="148">
        <v>396.15199999976903</v>
      </c>
      <c r="D2816" s="128">
        <v>4936045.543388367</v>
      </c>
      <c r="F2816" s="128">
        <v>102500</v>
      </c>
      <c r="G2816" s="128">
        <v>107800</v>
      </c>
      <c r="H2816" s="149" t="s">
        <v>264</v>
      </c>
    </row>
    <row r="2818" spans="4:8" ht="12.75">
      <c r="D2818" s="128">
        <v>4820289.989730835</v>
      </c>
      <c r="F2818" s="128">
        <v>103700</v>
      </c>
      <c r="G2818" s="128">
        <v>110200</v>
      </c>
      <c r="H2818" s="149" t="s">
        <v>265</v>
      </c>
    </row>
    <row r="2820" spans="4:8" ht="12.75">
      <c r="D2820" s="128">
        <v>4691067.889251709</v>
      </c>
      <c r="F2820" s="128">
        <v>101100</v>
      </c>
      <c r="G2820" s="128">
        <v>109500</v>
      </c>
      <c r="H2820" s="149" t="s">
        <v>266</v>
      </c>
    </row>
    <row r="2822" spans="1:10" ht="12.75">
      <c r="A2822" s="144" t="s">
        <v>1043</v>
      </c>
      <c r="C2822" s="150" t="s">
        <v>1044</v>
      </c>
      <c r="D2822" s="128">
        <v>4815801.140790303</v>
      </c>
      <c r="F2822" s="128">
        <v>102433.33333333334</v>
      </c>
      <c r="G2822" s="128">
        <v>109166.66666666666</v>
      </c>
      <c r="H2822" s="128">
        <v>4710037.169327759</v>
      </c>
      <c r="I2822" s="128">
        <v>-0.0001</v>
      </c>
      <c r="J2822" s="128">
        <v>-0.0001</v>
      </c>
    </row>
    <row r="2823" spans="1:8" ht="12.75">
      <c r="A2823" s="127">
        <v>38395.019525462965</v>
      </c>
      <c r="C2823" s="150" t="s">
        <v>1045</v>
      </c>
      <c r="D2823" s="128">
        <v>122550.50012216732</v>
      </c>
      <c r="F2823" s="128">
        <v>1301.2814197295424</v>
      </c>
      <c r="G2823" s="128">
        <v>1234.2339054382412</v>
      </c>
      <c r="H2823" s="128">
        <v>122550.50012216732</v>
      </c>
    </row>
    <row r="2825" spans="3:8" ht="12.75">
      <c r="C2825" s="150" t="s">
        <v>1046</v>
      </c>
      <c r="D2825" s="128">
        <v>2.5447583182817226</v>
      </c>
      <c r="F2825" s="128">
        <v>1.2703691048449814</v>
      </c>
      <c r="G2825" s="128">
        <v>1.130595943912893</v>
      </c>
      <c r="H2825" s="128">
        <v>2.6019009132290645</v>
      </c>
    </row>
    <row r="2826" spans="1:10" ht="12.75">
      <c r="A2826" s="144" t="s">
        <v>1035</v>
      </c>
      <c r="C2826" s="145" t="s">
        <v>1036</v>
      </c>
      <c r="D2826" s="145" t="s">
        <v>1037</v>
      </c>
      <c r="F2826" s="145" t="s">
        <v>1038</v>
      </c>
      <c r="G2826" s="145" t="s">
        <v>1039</v>
      </c>
      <c r="H2826" s="145" t="s">
        <v>1040</v>
      </c>
      <c r="I2826" s="146" t="s">
        <v>1041</v>
      </c>
      <c r="J2826" s="145" t="s">
        <v>1042</v>
      </c>
    </row>
    <row r="2827" spans="1:8" ht="12.75">
      <c r="A2827" s="147" t="s">
        <v>1206</v>
      </c>
      <c r="C2827" s="148">
        <v>589.5920000001788</v>
      </c>
      <c r="D2827" s="128">
        <v>261535.70390605927</v>
      </c>
      <c r="F2827" s="128">
        <v>3110</v>
      </c>
      <c r="G2827" s="128">
        <v>3980</v>
      </c>
      <c r="H2827" s="149" t="s">
        <v>267</v>
      </c>
    </row>
    <row r="2829" spans="4:8" ht="12.75">
      <c r="D2829" s="128">
        <v>258959.79156541824</v>
      </c>
      <c r="F2829" s="128">
        <v>3170</v>
      </c>
      <c r="G2829" s="128">
        <v>4040.0000000037253</v>
      </c>
      <c r="H2829" s="149" t="s">
        <v>268</v>
      </c>
    </row>
    <row r="2831" spans="4:8" ht="12.75">
      <c r="D2831" s="128">
        <v>243524.00354099274</v>
      </c>
      <c r="F2831" s="128">
        <v>3050</v>
      </c>
      <c r="G2831" s="128">
        <v>3830</v>
      </c>
      <c r="H2831" s="149" t="s">
        <v>269</v>
      </c>
    </row>
    <row r="2833" spans="1:10" ht="12.75">
      <c r="A2833" s="144" t="s">
        <v>1043</v>
      </c>
      <c r="C2833" s="150" t="s">
        <v>1044</v>
      </c>
      <c r="D2833" s="128">
        <v>254673.16633749008</v>
      </c>
      <c r="F2833" s="128">
        <v>3110</v>
      </c>
      <c r="G2833" s="128">
        <v>3950.0000000012415</v>
      </c>
      <c r="H2833" s="128">
        <v>251059.16633748933</v>
      </c>
      <c r="I2833" s="128">
        <v>-0.0001</v>
      </c>
      <c r="J2833" s="128">
        <v>-0.0001</v>
      </c>
    </row>
    <row r="2834" spans="1:8" ht="12.75">
      <c r="A2834" s="127">
        <v>38395.02001157407</v>
      </c>
      <c r="C2834" s="150" t="s">
        <v>1045</v>
      </c>
      <c r="D2834" s="128">
        <v>9740.980668996475</v>
      </c>
      <c r="F2834" s="128">
        <v>60</v>
      </c>
      <c r="G2834" s="128">
        <v>108.16653826547729</v>
      </c>
      <c r="H2834" s="128">
        <v>9740.980668996475</v>
      </c>
    </row>
    <row r="2836" spans="3:8" ht="12.75">
      <c r="C2836" s="150" t="s">
        <v>1046</v>
      </c>
      <c r="D2836" s="128">
        <v>3.8248947893033356</v>
      </c>
      <c r="F2836" s="128">
        <v>1.9292604501607717</v>
      </c>
      <c r="G2836" s="128">
        <v>2.738393373808691</v>
      </c>
      <c r="H2836" s="128">
        <v>3.8799542000796907</v>
      </c>
    </row>
    <row r="2837" spans="1:10" ht="12.75">
      <c r="A2837" s="144" t="s">
        <v>1035</v>
      </c>
      <c r="C2837" s="145" t="s">
        <v>1036</v>
      </c>
      <c r="D2837" s="145" t="s">
        <v>1037</v>
      </c>
      <c r="F2837" s="145" t="s">
        <v>1038</v>
      </c>
      <c r="G2837" s="145" t="s">
        <v>1039</v>
      </c>
      <c r="H2837" s="145" t="s">
        <v>1040</v>
      </c>
      <c r="I2837" s="146" t="s">
        <v>1041</v>
      </c>
      <c r="J2837" s="145" t="s">
        <v>1042</v>
      </c>
    </row>
    <row r="2838" spans="1:8" ht="12.75">
      <c r="A2838" s="147" t="s">
        <v>1207</v>
      </c>
      <c r="C2838" s="148">
        <v>766.4900000002235</v>
      </c>
      <c r="D2838" s="128">
        <v>2364.309979915619</v>
      </c>
      <c r="F2838" s="128">
        <v>1707</v>
      </c>
      <c r="G2838" s="128">
        <v>1817.0000000018626</v>
      </c>
      <c r="H2838" s="149" t="s">
        <v>270</v>
      </c>
    </row>
    <row r="2840" spans="4:8" ht="12.75">
      <c r="D2840" s="128">
        <v>2482.253849223256</v>
      </c>
      <c r="F2840" s="128">
        <v>1816</v>
      </c>
      <c r="G2840" s="128">
        <v>1825</v>
      </c>
      <c r="H2840" s="149" t="s">
        <v>271</v>
      </c>
    </row>
    <row r="2842" spans="4:8" ht="12.75">
      <c r="D2842" s="128">
        <v>2511.392670854926</v>
      </c>
      <c r="F2842" s="128">
        <v>1790</v>
      </c>
      <c r="G2842" s="128">
        <v>1794</v>
      </c>
      <c r="H2842" s="149" t="s">
        <v>272</v>
      </c>
    </row>
    <row r="2844" spans="1:10" ht="12.75">
      <c r="A2844" s="144" t="s">
        <v>1043</v>
      </c>
      <c r="C2844" s="150" t="s">
        <v>1044</v>
      </c>
      <c r="D2844" s="128">
        <v>2452.6521666646004</v>
      </c>
      <c r="F2844" s="128">
        <v>1771</v>
      </c>
      <c r="G2844" s="128">
        <v>1812.0000000006207</v>
      </c>
      <c r="H2844" s="128">
        <v>660.3521666642778</v>
      </c>
      <c r="I2844" s="128">
        <v>-0.0001</v>
      </c>
      <c r="J2844" s="128">
        <v>-0.0001</v>
      </c>
    </row>
    <row r="2845" spans="1:8" ht="12.75">
      <c r="A2845" s="127">
        <v>38395.02050925926</v>
      </c>
      <c r="C2845" s="150" t="s">
        <v>1045</v>
      </c>
      <c r="D2845" s="128">
        <v>77.88147534051413</v>
      </c>
      <c r="F2845" s="128">
        <v>56.92978130996113</v>
      </c>
      <c r="G2845" s="128">
        <v>16.093476939702683</v>
      </c>
      <c r="H2845" s="128">
        <v>77.88147534051413</v>
      </c>
    </row>
    <row r="2847" spans="3:8" ht="12.75">
      <c r="C2847" s="150" t="s">
        <v>1046</v>
      </c>
      <c r="D2847" s="128">
        <v>3.1753983055178323</v>
      </c>
      <c r="F2847" s="128">
        <v>3.2145556922620626</v>
      </c>
      <c r="G2847" s="128">
        <v>0.8881609790119852</v>
      </c>
      <c r="H2847" s="128">
        <v>11.793930461972568</v>
      </c>
    </row>
    <row r="2848" spans="1:16" ht="12.75">
      <c r="A2848" s="138" t="s">
        <v>1153</v>
      </c>
      <c r="B2848" s="133" t="s">
        <v>1236</v>
      </c>
      <c r="D2848" s="138" t="s">
        <v>1154</v>
      </c>
      <c r="E2848" s="133" t="s">
        <v>1155</v>
      </c>
      <c r="F2848" s="134" t="s">
        <v>1256</v>
      </c>
      <c r="G2848" s="139" t="s">
        <v>1157</v>
      </c>
      <c r="H2848" s="140">
        <v>2</v>
      </c>
      <c r="I2848" s="141" t="s">
        <v>1158</v>
      </c>
      <c r="J2848" s="140">
        <v>10</v>
      </c>
      <c r="K2848" s="139" t="s">
        <v>1159</v>
      </c>
      <c r="L2848" s="142">
        <v>1</v>
      </c>
      <c r="M2848" s="139" t="s">
        <v>1160</v>
      </c>
      <c r="N2848" s="143">
        <v>1</v>
      </c>
      <c r="O2848" s="139" t="s">
        <v>1161</v>
      </c>
      <c r="P2848" s="143">
        <v>1</v>
      </c>
    </row>
    <row r="2850" spans="1:10" ht="12.75">
      <c r="A2850" s="144" t="s">
        <v>1035</v>
      </c>
      <c r="C2850" s="145" t="s">
        <v>1036</v>
      </c>
      <c r="D2850" s="145" t="s">
        <v>1037</v>
      </c>
      <c r="F2850" s="145" t="s">
        <v>1038</v>
      </c>
      <c r="G2850" s="145" t="s">
        <v>1039</v>
      </c>
      <c r="H2850" s="145" t="s">
        <v>1040</v>
      </c>
      <c r="I2850" s="146" t="s">
        <v>1041</v>
      </c>
      <c r="J2850" s="145" t="s">
        <v>1042</v>
      </c>
    </row>
    <row r="2851" spans="1:8" ht="12.75">
      <c r="A2851" s="147" t="s">
        <v>1184</v>
      </c>
      <c r="C2851" s="148">
        <v>178.2290000000503</v>
      </c>
      <c r="D2851" s="128">
        <v>449.7392938793637</v>
      </c>
      <c r="F2851" s="128">
        <v>419.00000000046566</v>
      </c>
      <c r="G2851" s="128">
        <v>363</v>
      </c>
      <c r="H2851" s="149" t="s">
        <v>273</v>
      </c>
    </row>
    <row r="2853" spans="4:8" ht="12.75">
      <c r="D2853" s="128">
        <v>453.5</v>
      </c>
      <c r="F2853" s="128">
        <v>416.00000000046566</v>
      </c>
      <c r="G2853" s="128">
        <v>426.99999999953434</v>
      </c>
      <c r="H2853" s="149" t="s">
        <v>274</v>
      </c>
    </row>
    <row r="2855" spans="4:8" ht="12.75">
      <c r="D2855" s="128">
        <v>412</v>
      </c>
      <c r="F2855" s="128">
        <v>400</v>
      </c>
      <c r="G2855" s="128">
        <v>433.99999999953434</v>
      </c>
      <c r="H2855" s="149" t="s">
        <v>275</v>
      </c>
    </row>
    <row r="2857" spans="1:8" ht="12.75">
      <c r="A2857" s="144" t="s">
        <v>1043</v>
      </c>
      <c r="C2857" s="150" t="s">
        <v>1044</v>
      </c>
      <c r="D2857" s="128">
        <v>438.41309795978793</v>
      </c>
      <c r="F2857" s="128">
        <v>411.6666666669771</v>
      </c>
      <c r="G2857" s="128">
        <v>407.9999999996895</v>
      </c>
      <c r="H2857" s="128">
        <v>29.067970709715386</v>
      </c>
    </row>
    <row r="2858" spans="1:8" ht="12.75">
      <c r="A2858" s="127">
        <v>38395.022777777776</v>
      </c>
      <c r="C2858" s="150" t="s">
        <v>1045</v>
      </c>
      <c r="D2858" s="128">
        <v>22.951569347355466</v>
      </c>
      <c r="F2858" s="128">
        <v>10.214368964294732</v>
      </c>
      <c r="G2858" s="128">
        <v>39.12799509275985</v>
      </c>
      <c r="H2858" s="128">
        <v>22.951569347355466</v>
      </c>
    </row>
    <row r="2860" spans="3:8" ht="12.75">
      <c r="C2860" s="150" t="s">
        <v>1046</v>
      </c>
      <c r="D2860" s="128">
        <v>5.2351468179585785</v>
      </c>
      <c r="F2860" s="128">
        <v>2.481223230191181</v>
      </c>
      <c r="G2860" s="128">
        <v>9.590194875683732</v>
      </c>
      <c r="H2860" s="128">
        <v>78.9582787754921</v>
      </c>
    </row>
    <row r="2861" spans="1:10" ht="12.75">
      <c r="A2861" s="144" t="s">
        <v>1035</v>
      </c>
      <c r="C2861" s="145" t="s">
        <v>1036</v>
      </c>
      <c r="D2861" s="145" t="s">
        <v>1037</v>
      </c>
      <c r="F2861" s="145" t="s">
        <v>1038</v>
      </c>
      <c r="G2861" s="145" t="s">
        <v>1039</v>
      </c>
      <c r="H2861" s="145" t="s">
        <v>1040</v>
      </c>
      <c r="I2861" s="146" t="s">
        <v>1041</v>
      </c>
      <c r="J2861" s="145" t="s">
        <v>1042</v>
      </c>
    </row>
    <row r="2862" spans="1:8" ht="12.75">
      <c r="A2862" s="147" t="s">
        <v>1200</v>
      </c>
      <c r="C2862" s="148">
        <v>251.61100000003353</v>
      </c>
      <c r="D2862" s="128">
        <v>4539350.710632324</v>
      </c>
      <c r="F2862" s="128">
        <v>32400</v>
      </c>
      <c r="G2862" s="128">
        <v>29600</v>
      </c>
      <c r="H2862" s="149" t="s">
        <v>276</v>
      </c>
    </row>
    <row r="2864" spans="4:8" ht="12.75">
      <c r="D2864" s="128">
        <v>4537599.873748779</v>
      </c>
      <c r="F2864" s="128">
        <v>30800</v>
      </c>
      <c r="G2864" s="128">
        <v>29200</v>
      </c>
      <c r="H2864" s="149" t="s">
        <v>277</v>
      </c>
    </row>
    <row r="2866" spans="4:8" ht="12.75">
      <c r="D2866" s="128">
        <v>4523154.94543457</v>
      </c>
      <c r="F2866" s="128">
        <v>32600</v>
      </c>
      <c r="G2866" s="128">
        <v>29000</v>
      </c>
      <c r="H2866" s="149" t="s">
        <v>278</v>
      </c>
    </row>
    <row r="2868" spans="1:10" ht="12.75">
      <c r="A2868" s="144" t="s">
        <v>1043</v>
      </c>
      <c r="C2868" s="150" t="s">
        <v>1044</v>
      </c>
      <c r="D2868" s="128">
        <v>4533368.509938558</v>
      </c>
      <c r="F2868" s="128">
        <v>31933.333333333336</v>
      </c>
      <c r="G2868" s="128">
        <v>29266.666666666664</v>
      </c>
      <c r="H2868" s="128">
        <v>4502781.653421581</v>
      </c>
      <c r="I2868" s="128">
        <v>-0.0001</v>
      </c>
      <c r="J2868" s="128">
        <v>-0.0001</v>
      </c>
    </row>
    <row r="2869" spans="1:8" ht="12.75">
      <c r="A2869" s="127">
        <v>38395.02328703704</v>
      </c>
      <c r="C2869" s="150" t="s">
        <v>1045</v>
      </c>
      <c r="D2869" s="128">
        <v>8888.421252018457</v>
      </c>
      <c r="F2869" s="128">
        <v>986.5765724632495</v>
      </c>
      <c r="G2869" s="128">
        <v>305.5050463303894</v>
      </c>
      <c r="H2869" s="128">
        <v>8888.421252018457</v>
      </c>
    </row>
    <row r="2871" spans="3:8" ht="12.75">
      <c r="C2871" s="150" t="s">
        <v>1046</v>
      </c>
      <c r="D2871" s="128">
        <v>0.19606659446573257</v>
      </c>
      <c r="F2871" s="128">
        <v>3.08948822274504</v>
      </c>
      <c r="G2871" s="128">
        <v>1.043866900901103</v>
      </c>
      <c r="H2871" s="128">
        <v>0.1973984513609339</v>
      </c>
    </row>
    <row r="2872" spans="1:10" ht="12.75">
      <c r="A2872" s="144" t="s">
        <v>1035</v>
      </c>
      <c r="C2872" s="145" t="s">
        <v>1036</v>
      </c>
      <c r="D2872" s="145" t="s">
        <v>1037</v>
      </c>
      <c r="F2872" s="145" t="s">
        <v>1038</v>
      </c>
      <c r="G2872" s="145" t="s">
        <v>1039</v>
      </c>
      <c r="H2872" s="145" t="s">
        <v>1040</v>
      </c>
      <c r="I2872" s="146" t="s">
        <v>1041</v>
      </c>
      <c r="J2872" s="145" t="s">
        <v>1042</v>
      </c>
    </row>
    <row r="2873" spans="1:8" ht="12.75">
      <c r="A2873" s="147" t="s">
        <v>1203</v>
      </c>
      <c r="C2873" s="148">
        <v>257.6099999998696</v>
      </c>
      <c r="D2873" s="128">
        <v>362858.0571990013</v>
      </c>
      <c r="F2873" s="128">
        <v>13147.500000014901</v>
      </c>
      <c r="G2873" s="128">
        <v>12035</v>
      </c>
      <c r="H2873" s="149" t="s">
        <v>279</v>
      </c>
    </row>
    <row r="2875" spans="4:8" ht="12.75">
      <c r="D2875" s="128">
        <v>358478.0088148117</v>
      </c>
      <c r="F2875" s="128">
        <v>12762.5</v>
      </c>
      <c r="G2875" s="128">
        <v>11997.5</v>
      </c>
      <c r="H2875" s="149" t="s">
        <v>280</v>
      </c>
    </row>
    <row r="2877" spans="4:8" ht="12.75">
      <c r="D2877" s="128">
        <v>351974.31535482407</v>
      </c>
      <c r="F2877" s="128">
        <v>13037.5</v>
      </c>
      <c r="G2877" s="128">
        <v>11922.5</v>
      </c>
      <c r="H2877" s="149" t="s">
        <v>281</v>
      </c>
    </row>
    <row r="2879" spans="1:10" ht="12.75">
      <c r="A2879" s="144" t="s">
        <v>1043</v>
      </c>
      <c r="C2879" s="150" t="s">
        <v>1044</v>
      </c>
      <c r="D2879" s="128">
        <v>357770.127122879</v>
      </c>
      <c r="F2879" s="128">
        <v>12982.500000004966</v>
      </c>
      <c r="G2879" s="128">
        <v>11985</v>
      </c>
      <c r="H2879" s="128">
        <v>345286.3771228766</v>
      </c>
      <c r="I2879" s="128">
        <v>-0.0001</v>
      </c>
      <c r="J2879" s="128">
        <v>-0.0001</v>
      </c>
    </row>
    <row r="2880" spans="1:8" ht="12.75">
      <c r="A2880" s="127">
        <v>38395.023935185185</v>
      </c>
      <c r="C2880" s="150" t="s">
        <v>1045</v>
      </c>
      <c r="D2880" s="128">
        <v>5476.292678443507</v>
      </c>
      <c r="F2880" s="128">
        <v>198.30532015654683</v>
      </c>
      <c r="G2880" s="128">
        <v>57.282196186948006</v>
      </c>
      <c r="H2880" s="128">
        <v>5476.292678443507</v>
      </c>
    </row>
    <row r="2882" spans="3:8" ht="12.75">
      <c r="C2882" s="150" t="s">
        <v>1046</v>
      </c>
      <c r="D2882" s="128">
        <v>1.5306735423895885</v>
      </c>
      <c r="F2882" s="128">
        <v>1.527481765118205</v>
      </c>
      <c r="G2882" s="128">
        <v>0.47794907123027125</v>
      </c>
      <c r="H2882" s="128">
        <v>1.5860146942590396</v>
      </c>
    </row>
    <row r="2883" spans="1:10" ht="12.75">
      <c r="A2883" s="144" t="s">
        <v>1035</v>
      </c>
      <c r="C2883" s="145" t="s">
        <v>1036</v>
      </c>
      <c r="D2883" s="145" t="s">
        <v>1037</v>
      </c>
      <c r="F2883" s="145" t="s">
        <v>1038</v>
      </c>
      <c r="G2883" s="145" t="s">
        <v>1039</v>
      </c>
      <c r="H2883" s="145" t="s">
        <v>1040</v>
      </c>
      <c r="I2883" s="146" t="s">
        <v>1041</v>
      </c>
      <c r="J2883" s="145" t="s">
        <v>1042</v>
      </c>
    </row>
    <row r="2884" spans="1:8" ht="12.75">
      <c r="A2884" s="147" t="s">
        <v>1202</v>
      </c>
      <c r="C2884" s="148">
        <v>259.9399999999441</v>
      </c>
      <c r="D2884" s="128">
        <v>3720844.0831718445</v>
      </c>
      <c r="F2884" s="128">
        <v>26100</v>
      </c>
      <c r="G2884" s="128">
        <v>26950</v>
      </c>
      <c r="H2884" s="149" t="s">
        <v>282</v>
      </c>
    </row>
    <row r="2886" spans="4:8" ht="12.75">
      <c r="D2886" s="128">
        <v>3632600.939048767</v>
      </c>
      <c r="F2886" s="128">
        <v>26300</v>
      </c>
      <c r="G2886" s="128">
        <v>27075</v>
      </c>
      <c r="H2886" s="149" t="s">
        <v>283</v>
      </c>
    </row>
    <row r="2888" spans="4:8" ht="12.75">
      <c r="D2888" s="128">
        <v>3656493.6849632263</v>
      </c>
      <c r="F2888" s="128">
        <v>26150</v>
      </c>
      <c r="G2888" s="128">
        <v>25825</v>
      </c>
      <c r="H2888" s="149" t="s">
        <v>284</v>
      </c>
    </row>
    <row r="2890" spans="1:10" ht="12.75">
      <c r="A2890" s="144" t="s">
        <v>1043</v>
      </c>
      <c r="C2890" s="150" t="s">
        <v>1044</v>
      </c>
      <c r="D2890" s="128">
        <v>3669979.5690612793</v>
      </c>
      <c r="F2890" s="128">
        <v>26183.333333333336</v>
      </c>
      <c r="G2890" s="128">
        <v>26616.666666666664</v>
      </c>
      <c r="H2890" s="128">
        <v>3643555.858369455</v>
      </c>
      <c r="I2890" s="128">
        <v>-0.0001</v>
      </c>
      <c r="J2890" s="128">
        <v>-0.0001</v>
      </c>
    </row>
    <row r="2891" spans="1:8" ht="12.75">
      <c r="A2891" s="127">
        <v>38395.02460648148</v>
      </c>
      <c r="C2891" s="150" t="s">
        <v>1045</v>
      </c>
      <c r="D2891" s="128">
        <v>45641.15383748166</v>
      </c>
      <c r="F2891" s="128">
        <v>104.08329997330664</v>
      </c>
      <c r="G2891" s="128">
        <v>688.4463184107627</v>
      </c>
      <c r="H2891" s="128">
        <v>45641.15383748166</v>
      </c>
    </row>
    <row r="2893" spans="3:8" ht="12.75">
      <c r="C2893" s="150" t="s">
        <v>1046</v>
      </c>
      <c r="D2893" s="128">
        <v>1.2436350932917026</v>
      </c>
      <c r="F2893" s="128">
        <v>0.3975173773646339</v>
      </c>
      <c r="G2893" s="128">
        <v>2.586523425463105</v>
      </c>
      <c r="H2893" s="128">
        <v>1.2526541546671046</v>
      </c>
    </row>
    <row r="2894" spans="1:10" ht="12.75">
      <c r="A2894" s="144" t="s">
        <v>1035</v>
      </c>
      <c r="C2894" s="145" t="s">
        <v>1036</v>
      </c>
      <c r="D2894" s="145" t="s">
        <v>1037</v>
      </c>
      <c r="F2894" s="145" t="s">
        <v>1038</v>
      </c>
      <c r="G2894" s="145" t="s">
        <v>1039</v>
      </c>
      <c r="H2894" s="145" t="s">
        <v>1040</v>
      </c>
      <c r="I2894" s="146" t="s">
        <v>1041</v>
      </c>
      <c r="J2894" s="145" t="s">
        <v>1042</v>
      </c>
    </row>
    <row r="2895" spans="1:8" ht="12.75">
      <c r="A2895" s="147" t="s">
        <v>1204</v>
      </c>
      <c r="C2895" s="148">
        <v>285.2129999999888</v>
      </c>
      <c r="D2895" s="128">
        <v>5434510.231643677</v>
      </c>
      <c r="F2895" s="128">
        <v>345350</v>
      </c>
      <c r="G2895" s="128">
        <v>23950</v>
      </c>
      <c r="H2895" s="149" t="s">
        <v>285</v>
      </c>
    </row>
    <row r="2897" spans="4:8" ht="12.75">
      <c r="D2897" s="128">
        <v>5586144.927070618</v>
      </c>
      <c r="F2897" s="128">
        <v>387625</v>
      </c>
      <c r="G2897" s="128">
        <v>23600</v>
      </c>
      <c r="H2897" s="149" t="s">
        <v>286</v>
      </c>
    </row>
    <row r="2899" spans="4:8" ht="12.75">
      <c r="D2899" s="128">
        <v>5667635.373809814</v>
      </c>
      <c r="F2899" s="128">
        <v>343025</v>
      </c>
      <c r="G2899" s="128">
        <v>23150</v>
      </c>
      <c r="H2899" s="149" t="s">
        <v>287</v>
      </c>
    </row>
    <row r="2901" spans="1:10" ht="12.75">
      <c r="A2901" s="144" t="s">
        <v>1043</v>
      </c>
      <c r="C2901" s="150" t="s">
        <v>1044</v>
      </c>
      <c r="D2901" s="128">
        <v>5562763.51084137</v>
      </c>
      <c r="F2901" s="128">
        <v>358666.6666666666</v>
      </c>
      <c r="G2901" s="128">
        <v>23566.666666666664</v>
      </c>
      <c r="H2901" s="128">
        <v>5326947.618701382</v>
      </c>
      <c r="I2901" s="128">
        <v>-0.0001</v>
      </c>
      <c r="J2901" s="128">
        <v>-0.0001</v>
      </c>
    </row>
    <row r="2902" spans="1:8" ht="12.75">
      <c r="A2902" s="127">
        <v>38395.025289351855</v>
      </c>
      <c r="C2902" s="150" t="s">
        <v>1045</v>
      </c>
      <c r="D2902" s="128">
        <v>118308.28773229149</v>
      </c>
      <c r="F2902" s="128">
        <v>25105.581218791438</v>
      </c>
      <c r="G2902" s="128">
        <v>401.0403138505322</v>
      </c>
      <c r="H2902" s="128">
        <v>118308.28773229149</v>
      </c>
    </row>
    <row r="2904" spans="3:8" ht="12.75">
      <c r="C2904" s="150" t="s">
        <v>1046</v>
      </c>
      <c r="D2904" s="128">
        <v>2.126789814122393</v>
      </c>
      <c r="F2904" s="128">
        <v>6.999697365834046</v>
      </c>
      <c r="G2904" s="128">
        <v>1.7017269328876898</v>
      </c>
      <c r="H2904" s="128">
        <v>2.2209395736677626</v>
      </c>
    </row>
    <row r="2905" spans="1:10" ht="12.75">
      <c r="A2905" s="144" t="s">
        <v>1035</v>
      </c>
      <c r="C2905" s="145" t="s">
        <v>1036</v>
      </c>
      <c r="D2905" s="145" t="s">
        <v>1037</v>
      </c>
      <c r="F2905" s="145" t="s">
        <v>1038</v>
      </c>
      <c r="G2905" s="145" t="s">
        <v>1039</v>
      </c>
      <c r="H2905" s="145" t="s">
        <v>1040</v>
      </c>
      <c r="I2905" s="146" t="s">
        <v>1041</v>
      </c>
      <c r="J2905" s="145" t="s">
        <v>1042</v>
      </c>
    </row>
    <row r="2906" spans="1:8" ht="12.75">
      <c r="A2906" s="147" t="s">
        <v>1200</v>
      </c>
      <c r="C2906" s="148">
        <v>288.1579999998212</v>
      </c>
      <c r="D2906" s="128">
        <v>465574.023563385</v>
      </c>
      <c r="F2906" s="128">
        <v>4950</v>
      </c>
      <c r="G2906" s="128">
        <v>4760</v>
      </c>
      <c r="H2906" s="149" t="s">
        <v>288</v>
      </c>
    </row>
    <row r="2908" spans="4:8" ht="12.75">
      <c r="D2908" s="128">
        <v>473876.2196316719</v>
      </c>
      <c r="F2908" s="128">
        <v>4950</v>
      </c>
      <c r="G2908" s="128">
        <v>4760</v>
      </c>
      <c r="H2908" s="149" t="s">
        <v>289</v>
      </c>
    </row>
    <row r="2910" spans="4:8" ht="12.75">
      <c r="D2910" s="128">
        <v>470597.9779238701</v>
      </c>
      <c r="F2910" s="128">
        <v>4950</v>
      </c>
      <c r="G2910" s="128">
        <v>4760</v>
      </c>
      <c r="H2910" s="149" t="s">
        <v>290</v>
      </c>
    </row>
    <row r="2912" spans="1:10" ht="12.75">
      <c r="A2912" s="144" t="s">
        <v>1043</v>
      </c>
      <c r="C2912" s="150" t="s">
        <v>1044</v>
      </c>
      <c r="D2912" s="128">
        <v>470016.07370630896</v>
      </c>
      <c r="F2912" s="128">
        <v>4950</v>
      </c>
      <c r="G2912" s="128">
        <v>4760</v>
      </c>
      <c r="H2912" s="128">
        <v>465162.5449452471</v>
      </c>
      <c r="I2912" s="128">
        <v>-0.0001</v>
      </c>
      <c r="J2912" s="128">
        <v>-0.0001</v>
      </c>
    </row>
    <row r="2913" spans="1:8" ht="12.75">
      <c r="A2913" s="127">
        <v>38395.025717592594</v>
      </c>
      <c r="C2913" s="150" t="s">
        <v>1045</v>
      </c>
      <c r="D2913" s="128">
        <v>4181.575573616311</v>
      </c>
      <c r="H2913" s="128">
        <v>4181.575573616311</v>
      </c>
    </row>
    <row r="2915" spans="3:8" ht="12.75">
      <c r="C2915" s="150" t="s">
        <v>1046</v>
      </c>
      <c r="D2915" s="128">
        <v>0.8896665045181374</v>
      </c>
      <c r="F2915" s="128">
        <v>0</v>
      </c>
      <c r="G2915" s="128">
        <v>0</v>
      </c>
      <c r="H2915" s="128">
        <v>0.8989493283704756</v>
      </c>
    </row>
    <row r="2916" spans="1:10" ht="12.75">
      <c r="A2916" s="144" t="s">
        <v>1035</v>
      </c>
      <c r="C2916" s="145" t="s">
        <v>1036</v>
      </c>
      <c r="D2916" s="145" t="s">
        <v>1037</v>
      </c>
      <c r="F2916" s="145" t="s">
        <v>1038</v>
      </c>
      <c r="G2916" s="145" t="s">
        <v>1039</v>
      </c>
      <c r="H2916" s="145" t="s">
        <v>1040</v>
      </c>
      <c r="I2916" s="146" t="s">
        <v>1041</v>
      </c>
      <c r="J2916" s="145" t="s">
        <v>1042</v>
      </c>
    </row>
    <row r="2917" spans="1:8" ht="12.75">
      <c r="A2917" s="147" t="s">
        <v>1201</v>
      </c>
      <c r="C2917" s="148">
        <v>334.94100000010803</v>
      </c>
      <c r="D2917" s="128">
        <v>33675.07492774725</v>
      </c>
      <c r="F2917" s="128">
        <v>30900</v>
      </c>
      <c r="G2917" s="128">
        <v>31300</v>
      </c>
      <c r="H2917" s="149" t="s">
        <v>291</v>
      </c>
    </row>
    <row r="2919" spans="4:8" ht="12.75">
      <c r="D2919" s="128">
        <v>34381.22739499807</v>
      </c>
      <c r="F2919" s="128">
        <v>30700</v>
      </c>
      <c r="G2919" s="128">
        <v>30700</v>
      </c>
      <c r="H2919" s="149" t="s">
        <v>292</v>
      </c>
    </row>
    <row r="2921" spans="4:8" ht="12.75">
      <c r="D2921" s="128">
        <v>33758.778497219086</v>
      </c>
      <c r="F2921" s="128">
        <v>30700</v>
      </c>
      <c r="G2921" s="128">
        <v>31400</v>
      </c>
      <c r="H2921" s="149" t="s">
        <v>293</v>
      </c>
    </row>
    <row r="2923" spans="1:10" ht="12.75">
      <c r="A2923" s="144" t="s">
        <v>1043</v>
      </c>
      <c r="C2923" s="150" t="s">
        <v>1044</v>
      </c>
      <c r="D2923" s="128">
        <v>33938.36027332147</v>
      </c>
      <c r="F2923" s="128">
        <v>30766.666666666664</v>
      </c>
      <c r="G2923" s="128">
        <v>31133.333333333336</v>
      </c>
      <c r="H2923" s="128">
        <v>2918.9909039521003</v>
      </c>
      <c r="I2923" s="128">
        <v>-0.0001</v>
      </c>
      <c r="J2923" s="128">
        <v>-0.0001</v>
      </c>
    </row>
    <row r="2924" spans="1:8" ht="12.75">
      <c r="A2924" s="127">
        <v>38395.026192129626</v>
      </c>
      <c r="C2924" s="150" t="s">
        <v>1045</v>
      </c>
      <c r="D2924" s="128">
        <v>385.8108830534764</v>
      </c>
      <c r="F2924" s="128">
        <v>115.47005383792514</v>
      </c>
      <c r="G2924" s="128">
        <v>378.5938897200183</v>
      </c>
      <c r="H2924" s="128">
        <v>385.8108830534764</v>
      </c>
    </row>
    <row r="2926" spans="3:8" ht="12.75">
      <c r="C2926" s="150" t="s">
        <v>1046</v>
      </c>
      <c r="D2926" s="128">
        <v>1.1367988316063629</v>
      </c>
      <c r="F2926" s="128">
        <v>0.37530895071915</v>
      </c>
      <c r="G2926" s="128">
        <v>1.2160403310064825</v>
      </c>
      <c r="H2926" s="128">
        <v>13.21726910937327</v>
      </c>
    </row>
    <row r="2927" spans="1:10" ht="12.75">
      <c r="A2927" s="144" t="s">
        <v>1035</v>
      </c>
      <c r="C2927" s="145" t="s">
        <v>1036</v>
      </c>
      <c r="D2927" s="145" t="s">
        <v>1037</v>
      </c>
      <c r="F2927" s="145" t="s">
        <v>1038</v>
      </c>
      <c r="G2927" s="145" t="s">
        <v>1039</v>
      </c>
      <c r="H2927" s="145" t="s">
        <v>1040</v>
      </c>
      <c r="I2927" s="146" t="s">
        <v>1041</v>
      </c>
      <c r="J2927" s="145" t="s">
        <v>1042</v>
      </c>
    </row>
    <row r="2928" spans="1:8" ht="12.75">
      <c r="A2928" s="147" t="s">
        <v>1205</v>
      </c>
      <c r="C2928" s="148">
        <v>393.36599999992177</v>
      </c>
      <c r="D2928" s="128">
        <v>264604.73178577423</v>
      </c>
      <c r="F2928" s="128">
        <v>8200</v>
      </c>
      <c r="G2928" s="128">
        <v>8300</v>
      </c>
      <c r="H2928" s="149" t="s">
        <v>294</v>
      </c>
    </row>
    <row r="2930" spans="4:8" ht="12.75">
      <c r="D2930" s="128">
        <v>264934.0811200142</v>
      </c>
      <c r="F2930" s="128">
        <v>8300</v>
      </c>
      <c r="G2930" s="128">
        <v>8400</v>
      </c>
      <c r="H2930" s="149" t="s">
        <v>295</v>
      </c>
    </row>
    <row r="2932" spans="4:8" ht="12.75">
      <c r="D2932" s="128">
        <v>265051.2907280922</v>
      </c>
      <c r="F2932" s="128">
        <v>8300</v>
      </c>
      <c r="G2932" s="128">
        <v>8300</v>
      </c>
      <c r="H2932" s="149" t="s">
        <v>296</v>
      </c>
    </row>
    <row r="2934" spans="1:10" ht="12.75">
      <c r="A2934" s="144" t="s">
        <v>1043</v>
      </c>
      <c r="C2934" s="150" t="s">
        <v>1044</v>
      </c>
      <c r="D2934" s="128">
        <v>264863.3678779602</v>
      </c>
      <c r="F2934" s="128">
        <v>8266.666666666666</v>
      </c>
      <c r="G2934" s="128">
        <v>8333.333333333334</v>
      </c>
      <c r="H2934" s="128">
        <v>256563.3678779602</v>
      </c>
      <c r="I2934" s="128">
        <v>-0.0001</v>
      </c>
      <c r="J2934" s="128">
        <v>-0.0001</v>
      </c>
    </row>
    <row r="2935" spans="1:8" ht="12.75">
      <c r="A2935" s="127">
        <v>38395.026666666665</v>
      </c>
      <c r="C2935" s="150" t="s">
        <v>1045</v>
      </c>
      <c r="D2935" s="128">
        <v>231.52536409376404</v>
      </c>
      <c r="F2935" s="128">
        <v>57.73502691896257</v>
      </c>
      <c r="G2935" s="128">
        <v>57.73502691896257</v>
      </c>
      <c r="H2935" s="128">
        <v>231.52536409376404</v>
      </c>
    </row>
    <row r="2937" spans="3:8" ht="12.75">
      <c r="C2937" s="150" t="s">
        <v>1046</v>
      </c>
      <c r="D2937" s="128">
        <v>0.0874131315133178</v>
      </c>
      <c r="F2937" s="128">
        <v>0.6984075836971279</v>
      </c>
      <c r="G2937" s="128">
        <v>0.6928203230275507</v>
      </c>
      <c r="H2937" s="128">
        <v>0.0902410059583775</v>
      </c>
    </row>
    <row r="2938" spans="1:10" ht="12.75">
      <c r="A2938" s="144" t="s">
        <v>1035</v>
      </c>
      <c r="C2938" s="145" t="s">
        <v>1036</v>
      </c>
      <c r="D2938" s="145" t="s">
        <v>1037</v>
      </c>
      <c r="F2938" s="145" t="s">
        <v>1038</v>
      </c>
      <c r="G2938" s="145" t="s">
        <v>1039</v>
      </c>
      <c r="H2938" s="145" t="s">
        <v>1040</v>
      </c>
      <c r="I2938" s="146" t="s">
        <v>1041</v>
      </c>
      <c r="J2938" s="145" t="s">
        <v>1042</v>
      </c>
    </row>
    <row r="2939" spans="1:8" ht="12.75">
      <c r="A2939" s="147" t="s">
        <v>1199</v>
      </c>
      <c r="C2939" s="148">
        <v>396.15199999976903</v>
      </c>
      <c r="D2939" s="128">
        <v>345473.49796819687</v>
      </c>
      <c r="F2939" s="128">
        <v>83300</v>
      </c>
      <c r="G2939" s="128">
        <v>83400</v>
      </c>
      <c r="H2939" s="149" t="s">
        <v>297</v>
      </c>
    </row>
    <row r="2941" spans="4:8" ht="12.75">
      <c r="D2941" s="128">
        <v>345681.6746854782</v>
      </c>
      <c r="F2941" s="128">
        <v>82900</v>
      </c>
      <c r="G2941" s="128">
        <v>84500</v>
      </c>
      <c r="H2941" s="149" t="s">
        <v>298</v>
      </c>
    </row>
    <row r="2943" spans="4:8" ht="12.75">
      <c r="D2943" s="128">
        <v>337000.96704530716</v>
      </c>
      <c r="F2943" s="128">
        <v>83200</v>
      </c>
      <c r="G2943" s="128">
        <v>83300</v>
      </c>
      <c r="H2943" s="149" t="s">
        <v>299</v>
      </c>
    </row>
    <row r="2945" spans="1:10" ht="12.75">
      <c r="A2945" s="144" t="s">
        <v>1043</v>
      </c>
      <c r="C2945" s="150" t="s">
        <v>1044</v>
      </c>
      <c r="D2945" s="128">
        <v>342718.7132329941</v>
      </c>
      <c r="F2945" s="128">
        <v>83133.33333333333</v>
      </c>
      <c r="G2945" s="128">
        <v>83733.33333333333</v>
      </c>
      <c r="H2945" s="128">
        <v>259288.59036339435</v>
      </c>
      <c r="I2945" s="128">
        <v>-0.0001</v>
      </c>
      <c r="J2945" s="128">
        <v>-0.0001</v>
      </c>
    </row>
    <row r="2946" spans="1:8" ht="12.75">
      <c r="A2946" s="127">
        <v>38395.02712962963</v>
      </c>
      <c r="C2946" s="150" t="s">
        <v>1045</v>
      </c>
      <c r="D2946" s="128">
        <v>4952.807333880095</v>
      </c>
      <c r="F2946" s="128">
        <v>208.16659994661327</v>
      </c>
      <c r="G2946" s="128">
        <v>665.8328118479393</v>
      </c>
      <c r="H2946" s="128">
        <v>4952.807333880095</v>
      </c>
    </row>
    <row r="2948" spans="3:8" ht="12.75">
      <c r="C2948" s="150" t="s">
        <v>1046</v>
      </c>
      <c r="D2948" s="128">
        <v>1.445152290389517</v>
      </c>
      <c r="F2948" s="128">
        <v>0.25040088205286287</v>
      </c>
      <c r="G2948" s="128">
        <v>0.7951824982260421</v>
      </c>
      <c r="H2948" s="128">
        <v>1.9101524393875988</v>
      </c>
    </row>
    <row r="2949" spans="1:10" ht="12.75">
      <c r="A2949" s="144" t="s">
        <v>1035</v>
      </c>
      <c r="C2949" s="145" t="s">
        <v>1036</v>
      </c>
      <c r="D2949" s="145" t="s">
        <v>1037</v>
      </c>
      <c r="F2949" s="145" t="s">
        <v>1038</v>
      </c>
      <c r="G2949" s="145" t="s">
        <v>1039</v>
      </c>
      <c r="H2949" s="145" t="s">
        <v>1040</v>
      </c>
      <c r="I2949" s="146" t="s">
        <v>1041</v>
      </c>
      <c r="J2949" s="145" t="s">
        <v>1042</v>
      </c>
    </row>
    <row r="2950" spans="1:8" ht="12.75">
      <c r="A2950" s="147" t="s">
        <v>1206</v>
      </c>
      <c r="C2950" s="148">
        <v>589.5920000001788</v>
      </c>
      <c r="D2950" s="128">
        <v>19222.55735144019</v>
      </c>
      <c r="F2950" s="128">
        <v>2150</v>
      </c>
      <c r="G2950" s="128">
        <v>2200</v>
      </c>
      <c r="H2950" s="149" t="s">
        <v>300</v>
      </c>
    </row>
    <row r="2952" spans="4:8" ht="12.75">
      <c r="D2952" s="128">
        <v>18947.025200247765</v>
      </c>
      <c r="F2952" s="128">
        <v>2100</v>
      </c>
      <c r="G2952" s="128">
        <v>2150</v>
      </c>
      <c r="H2952" s="149" t="s">
        <v>301</v>
      </c>
    </row>
    <row r="2954" spans="4:8" ht="12.75">
      <c r="D2954" s="128">
        <v>18048.7273260355</v>
      </c>
      <c r="F2954" s="128">
        <v>2100</v>
      </c>
      <c r="G2954" s="128">
        <v>2170</v>
      </c>
      <c r="H2954" s="149" t="s">
        <v>302</v>
      </c>
    </row>
    <row r="2956" spans="1:10" ht="12.75">
      <c r="A2956" s="144" t="s">
        <v>1043</v>
      </c>
      <c r="C2956" s="150" t="s">
        <v>1044</v>
      </c>
      <c r="D2956" s="128">
        <v>18739.43662590782</v>
      </c>
      <c r="F2956" s="128">
        <v>2116.6666666666665</v>
      </c>
      <c r="G2956" s="128">
        <v>2173.3333333333335</v>
      </c>
      <c r="H2956" s="128">
        <v>16588.76995924115</v>
      </c>
      <c r="I2956" s="128">
        <v>-0.0001</v>
      </c>
      <c r="J2956" s="128">
        <v>-0.0001</v>
      </c>
    </row>
    <row r="2957" spans="1:8" ht="12.75">
      <c r="A2957" s="127">
        <v>38395.02762731481</v>
      </c>
      <c r="C2957" s="150" t="s">
        <v>1045</v>
      </c>
      <c r="D2957" s="128">
        <v>613.8314054223156</v>
      </c>
      <c r="F2957" s="128">
        <v>28.867513459481284</v>
      </c>
      <c r="G2957" s="128">
        <v>25.166114784235834</v>
      </c>
      <c r="H2957" s="128">
        <v>613.8314054223156</v>
      </c>
    </row>
    <row r="2959" spans="3:8" ht="12.75">
      <c r="C2959" s="150" t="s">
        <v>1046</v>
      </c>
      <c r="D2959" s="128">
        <v>3.275612910228452</v>
      </c>
      <c r="F2959" s="128">
        <v>1.363819533518801</v>
      </c>
      <c r="G2959" s="128">
        <v>1.1579500667593174</v>
      </c>
      <c r="H2959" s="128">
        <v>3.7002828234432585</v>
      </c>
    </row>
    <row r="2960" spans="1:10" ht="12.75">
      <c r="A2960" s="144" t="s">
        <v>1035</v>
      </c>
      <c r="C2960" s="145" t="s">
        <v>1036</v>
      </c>
      <c r="D2960" s="145" t="s">
        <v>1037</v>
      </c>
      <c r="F2960" s="145" t="s">
        <v>1038</v>
      </c>
      <c r="G2960" s="145" t="s">
        <v>1039</v>
      </c>
      <c r="H2960" s="145" t="s">
        <v>1040</v>
      </c>
      <c r="I2960" s="146" t="s">
        <v>1041</v>
      </c>
      <c r="J2960" s="145" t="s">
        <v>1042</v>
      </c>
    </row>
    <row r="2961" spans="1:8" ht="12.75">
      <c r="A2961" s="147" t="s">
        <v>1207</v>
      </c>
      <c r="C2961" s="148">
        <v>766.4900000002235</v>
      </c>
      <c r="D2961" s="128">
        <v>1982</v>
      </c>
      <c r="F2961" s="128">
        <v>1696</v>
      </c>
      <c r="G2961" s="128">
        <v>1757.9999999981374</v>
      </c>
      <c r="H2961" s="149" t="s">
        <v>303</v>
      </c>
    </row>
    <row r="2963" spans="4:8" ht="12.75">
      <c r="D2963" s="128">
        <v>1852.0000000018626</v>
      </c>
      <c r="F2963" s="128">
        <v>1679.9999999981374</v>
      </c>
      <c r="G2963" s="128">
        <v>1760</v>
      </c>
      <c r="H2963" s="149" t="s">
        <v>304</v>
      </c>
    </row>
    <row r="2965" spans="4:8" ht="12.75">
      <c r="D2965" s="128">
        <v>2046.6684935167432</v>
      </c>
      <c r="F2965" s="128">
        <v>1654</v>
      </c>
      <c r="G2965" s="128">
        <v>1707</v>
      </c>
      <c r="H2965" s="149" t="s">
        <v>305</v>
      </c>
    </row>
    <row r="2967" spans="1:10" ht="12.75">
      <c r="A2967" s="144" t="s">
        <v>1043</v>
      </c>
      <c r="C2967" s="150" t="s">
        <v>1044</v>
      </c>
      <c r="D2967" s="128">
        <v>1960.2228311728686</v>
      </c>
      <c r="F2967" s="128">
        <v>1676.6666666660458</v>
      </c>
      <c r="G2967" s="128">
        <v>1741.6666666660458</v>
      </c>
      <c r="H2967" s="128">
        <v>249.78787182389598</v>
      </c>
      <c r="I2967" s="128">
        <v>-0.0001</v>
      </c>
      <c r="J2967" s="128">
        <v>-0.0001</v>
      </c>
    </row>
    <row r="2968" spans="1:8" ht="12.75">
      <c r="A2968" s="127">
        <v>38395.028125</v>
      </c>
      <c r="C2968" s="150" t="s">
        <v>1045</v>
      </c>
      <c r="D2968" s="128">
        <v>99.1445379404887</v>
      </c>
      <c r="F2968" s="128">
        <v>21.197484127296224</v>
      </c>
      <c r="G2968" s="128">
        <v>30.038863715246183</v>
      </c>
      <c r="H2968" s="128">
        <v>99.1445379404887</v>
      </c>
    </row>
    <row r="2970" spans="3:8" ht="12.75">
      <c r="C2970" s="150" t="s">
        <v>1046</v>
      </c>
      <c r="D2970" s="128">
        <v>5.057819772518776</v>
      </c>
      <c r="F2970" s="128">
        <v>1.2642634668372212</v>
      </c>
      <c r="G2970" s="128">
        <v>1.724719447765946</v>
      </c>
      <c r="H2970" s="128">
        <v>39.69149391303795</v>
      </c>
    </row>
    <row r="2971" spans="1:16" ht="12.75">
      <c r="A2971" s="138" t="s">
        <v>1153</v>
      </c>
      <c r="B2971" s="133" t="s">
        <v>306</v>
      </c>
      <c r="D2971" s="138" t="s">
        <v>1154</v>
      </c>
      <c r="E2971" s="133" t="s">
        <v>1155</v>
      </c>
      <c r="F2971" s="134" t="s">
        <v>1257</v>
      </c>
      <c r="G2971" s="139" t="s">
        <v>1157</v>
      </c>
      <c r="H2971" s="140">
        <v>2</v>
      </c>
      <c r="I2971" s="141" t="s">
        <v>1158</v>
      </c>
      <c r="J2971" s="140">
        <v>11</v>
      </c>
      <c r="K2971" s="139" t="s">
        <v>1159</v>
      </c>
      <c r="L2971" s="142">
        <v>1</v>
      </c>
      <c r="M2971" s="139" t="s">
        <v>1160</v>
      </c>
      <c r="N2971" s="143">
        <v>1</v>
      </c>
      <c r="O2971" s="139" t="s">
        <v>1161</v>
      </c>
      <c r="P2971" s="143">
        <v>1</v>
      </c>
    </row>
    <row r="2973" spans="1:10" ht="12.75">
      <c r="A2973" s="144" t="s">
        <v>1035</v>
      </c>
      <c r="C2973" s="145" t="s">
        <v>1036</v>
      </c>
      <c r="D2973" s="145" t="s">
        <v>1037</v>
      </c>
      <c r="F2973" s="145" t="s">
        <v>1038</v>
      </c>
      <c r="G2973" s="145" t="s">
        <v>1039</v>
      </c>
      <c r="H2973" s="145" t="s">
        <v>1040</v>
      </c>
      <c r="I2973" s="146" t="s">
        <v>1041</v>
      </c>
      <c r="J2973" s="145" t="s">
        <v>1042</v>
      </c>
    </row>
    <row r="2974" spans="1:8" ht="12.75">
      <c r="A2974" s="147" t="s">
        <v>1184</v>
      </c>
      <c r="C2974" s="148">
        <v>178.2290000000503</v>
      </c>
      <c r="D2974" s="128">
        <v>418.8142446517013</v>
      </c>
      <c r="F2974" s="128">
        <v>364</v>
      </c>
      <c r="G2974" s="128">
        <v>395</v>
      </c>
      <c r="H2974" s="149" t="s">
        <v>307</v>
      </c>
    </row>
    <row r="2976" spans="4:8" ht="12.75">
      <c r="D2976" s="128">
        <v>417.3346368051134</v>
      </c>
      <c r="F2976" s="128">
        <v>329</v>
      </c>
      <c r="G2976" s="128">
        <v>394</v>
      </c>
      <c r="H2976" s="149" t="s">
        <v>308</v>
      </c>
    </row>
    <row r="2978" spans="4:8" ht="12.75">
      <c r="D2978" s="128">
        <v>398</v>
      </c>
      <c r="F2978" s="128">
        <v>323</v>
      </c>
      <c r="G2978" s="128">
        <v>386</v>
      </c>
      <c r="H2978" s="149" t="s">
        <v>309</v>
      </c>
    </row>
    <row r="2980" spans="1:8" ht="12.75">
      <c r="A2980" s="144" t="s">
        <v>1043</v>
      </c>
      <c r="C2980" s="150" t="s">
        <v>1044</v>
      </c>
      <c r="D2980" s="128">
        <v>411.38296048560494</v>
      </c>
      <c r="F2980" s="128">
        <v>338.66666666666663</v>
      </c>
      <c r="G2980" s="128">
        <v>391.66666666666663</v>
      </c>
      <c r="H2980" s="128">
        <v>39.15949679845406</v>
      </c>
    </row>
    <row r="2981" spans="1:8" ht="12.75">
      <c r="A2981" s="127">
        <v>38395.03039351852</v>
      </c>
      <c r="C2981" s="150" t="s">
        <v>1045</v>
      </c>
      <c r="D2981" s="128">
        <v>11.61357108577699</v>
      </c>
      <c r="F2981" s="128">
        <v>22.143471573656498</v>
      </c>
      <c r="G2981" s="128">
        <v>4.932882862316247</v>
      </c>
      <c r="H2981" s="128">
        <v>11.61357108577699</v>
      </c>
    </row>
    <row r="2983" spans="3:8" ht="12.75">
      <c r="C2983" s="150" t="s">
        <v>1046</v>
      </c>
      <c r="D2983" s="128">
        <v>2.8230559360232355</v>
      </c>
      <c r="F2983" s="128">
        <v>6.538426645764717</v>
      </c>
      <c r="G2983" s="128">
        <v>1.259459454208404</v>
      </c>
      <c r="H2983" s="128">
        <v>29.657099899801253</v>
      </c>
    </row>
    <row r="2984" spans="1:10" ht="12.75">
      <c r="A2984" s="144" t="s">
        <v>1035</v>
      </c>
      <c r="C2984" s="145" t="s">
        <v>1036</v>
      </c>
      <c r="D2984" s="145" t="s">
        <v>1037</v>
      </c>
      <c r="F2984" s="145" t="s">
        <v>1038</v>
      </c>
      <c r="G2984" s="145" t="s">
        <v>1039</v>
      </c>
      <c r="H2984" s="145" t="s">
        <v>1040</v>
      </c>
      <c r="I2984" s="146" t="s">
        <v>1041</v>
      </c>
      <c r="J2984" s="145" t="s">
        <v>1042</v>
      </c>
    </row>
    <row r="2985" spans="1:8" ht="12.75">
      <c r="A2985" s="147" t="s">
        <v>1200</v>
      </c>
      <c r="C2985" s="148">
        <v>251.61100000003353</v>
      </c>
      <c r="D2985" s="128">
        <v>5007971.499801636</v>
      </c>
      <c r="F2985" s="128">
        <v>30800</v>
      </c>
      <c r="G2985" s="128">
        <v>30000</v>
      </c>
      <c r="H2985" s="149" t="s">
        <v>310</v>
      </c>
    </row>
    <row r="2987" spans="4:8" ht="12.75">
      <c r="D2987" s="128">
        <v>4791842.397468567</v>
      </c>
      <c r="F2987" s="128">
        <v>33000</v>
      </c>
      <c r="G2987" s="128">
        <v>29200</v>
      </c>
      <c r="H2987" s="149" t="s">
        <v>311</v>
      </c>
    </row>
    <row r="2989" spans="4:8" ht="12.75">
      <c r="D2989" s="128">
        <v>4736583.161140442</v>
      </c>
      <c r="F2989" s="128">
        <v>31200</v>
      </c>
      <c r="G2989" s="128">
        <v>29900</v>
      </c>
      <c r="H2989" s="149" t="s">
        <v>312</v>
      </c>
    </row>
    <row r="2991" spans="1:10" ht="12.75">
      <c r="A2991" s="144" t="s">
        <v>1043</v>
      </c>
      <c r="C2991" s="150" t="s">
        <v>1044</v>
      </c>
      <c r="D2991" s="128">
        <v>4845465.686136882</v>
      </c>
      <c r="F2991" s="128">
        <v>31666.666666666664</v>
      </c>
      <c r="G2991" s="128">
        <v>29700</v>
      </c>
      <c r="H2991" s="128">
        <v>4814792.046122277</v>
      </c>
      <c r="I2991" s="128">
        <v>-0.0001</v>
      </c>
      <c r="J2991" s="128">
        <v>-0.0001</v>
      </c>
    </row>
    <row r="2992" spans="1:8" ht="12.75">
      <c r="A2992" s="127">
        <v>38395.03091435185</v>
      </c>
      <c r="C2992" s="150" t="s">
        <v>1045</v>
      </c>
      <c r="D2992" s="128">
        <v>143420.71121712745</v>
      </c>
      <c r="F2992" s="128">
        <v>1171.893055416463</v>
      </c>
      <c r="G2992" s="128">
        <v>435.88989435406734</v>
      </c>
      <c r="H2992" s="128">
        <v>143420.71121712745</v>
      </c>
    </row>
    <row r="2994" spans="3:8" ht="12.75">
      <c r="C2994" s="150" t="s">
        <v>1046</v>
      </c>
      <c r="D2994" s="128">
        <v>2.959895302271177</v>
      </c>
      <c r="F2994" s="128">
        <v>3.7007149118414633</v>
      </c>
      <c r="G2994" s="128">
        <v>1.4676427419328868</v>
      </c>
      <c r="H2994" s="128">
        <v>2.9787519345230122</v>
      </c>
    </row>
    <row r="2995" spans="1:10" ht="12.75">
      <c r="A2995" s="144" t="s">
        <v>1035</v>
      </c>
      <c r="C2995" s="145" t="s">
        <v>1036</v>
      </c>
      <c r="D2995" s="145" t="s">
        <v>1037</v>
      </c>
      <c r="F2995" s="145" t="s">
        <v>1038</v>
      </c>
      <c r="G2995" s="145" t="s">
        <v>1039</v>
      </c>
      <c r="H2995" s="145" t="s">
        <v>1040</v>
      </c>
      <c r="I2995" s="146" t="s">
        <v>1041</v>
      </c>
      <c r="J2995" s="145" t="s">
        <v>1042</v>
      </c>
    </row>
    <row r="2996" spans="1:8" ht="12.75">
      <c r="A2996" s="147" t="s">
        <v>1203</v>
      </c>
      <c r="C2996" s="148">
        <v>257.6099999998696</v>
      </c>
      <c r="D2996" s="128">
        <v>327086.1672167778</v>
      </c>
      <c r="F2996" s="128">
        <v>13422.500000014901</v>
      </c>
      <c r="G2996" s="128">
        <v>11852.5</v>
      </c>
      <c r="H2996" s="149" t="s">
        <v>313</v>
      </c>
    </row>
    <row r="2998" spans="4:8" ht="12.75">
      <c r="D2998" s="128">
        <v>347122.26593637466</v>
      </c>
      <c r="F2998" s="128">
        <v>13192.5</v>
      </c>
      <c r="G2998" s="128">
        <v>11785</v>
      </c>
      <c r="H2998" s="149" t="s">
        <v>314</v>
      </c>
    </row>
    <row r="3000" spans="4:8" ht="12.75">
      <c r="D3000" s="128">
        <v>347712.4800348282</v>
      </c>
      <c r="F3000" s="128">
        <v>13500</v>
      </c>
      <c r="G3000" s="128">
        <v>11905</v>
      </c>
      <c r="H3000" s="149" t="s">
        <v>315</v>
      </c>
    </row>
    <row r="3002" spans="1:10" ht="12.75">
      <c r="A3002" s="144" t="s">
        <v>1043</v>
      </c>
      <c r="C3002" s="150" t="s">
        <v>1044</v>
      </c>
      <c r="D3002" s="128">
        <v>340640.3043959936</v>
      </c>
      <c r="F3002" s="128">
        <v>13371.666666671634</v>
      </c>
      <c r="G3002" s="128">
        <v>11847.5</v>
      </c>
      <c r="H3002" s="128">
        <v>328030.7210626577</v>
      </c>
      <c r="I3002" s="128">
        <v>-0.0001</v>
      </c>
      <c r="J3002" s="128">
        <v>-0.0001</v>
      </c>
    </row>
    <row r="3003" spans="1:8" ht="12.75">
      <c r="A3003" s="127">
        <v>38395.03155092592</v>
      </c>
      <c r="C3003" s="150" t="s">
        <v>1045</v>
      </c>
      <c r="D3003" s="128">
        <v>11741.936134013862</v>
      </c>
      <c r="F3003" s="128">
        <v>159.92836938484766</v>
      </c>
      <c r="G3003" s="128">
        <v>60.15604707757982</v>
      </c>
      <c r="H3003" s="128">
        <v>11741.936134013862</v>
      </c>
    </row>
    <row r="3005" spans="3:8" ht="12.75">
      <c r="C3005" s="150" t="s">
        <v>1046</v>
      </c>
      <c r="D3005" s="128">
        <v>3.447019035176732</v>
      </c>
      <c r="F3005" s="128">
        <v>1.1960242008085873</v>
      </c>
      <c r="G3005" s="128">
        <v>0.5077530878040077</v>
      </c>
      <c r="H3005" s="128">
        <v>3.579523312931112</v>
      </c>
    </row>
    <row r="3006" spans="1:10" ht="12.75">
      <c r="A3006" s="144" t="s">
        <v>1035</v>
      </c>
      <c r="C3006" s="145" t="s">
        <v>1036</v>
      </c>
      <c r="D3006" s="145" t="s">
        <v>1037</v>
      </c>
      <c r="F3006" s="145" t="s">
        <v>1038</v>
      </c>
      <c r="G3006" s="145" t="s">
        <v>1039</v>
      </c>
      <c r="H3006" s="145" t="s">
        <v>1040</v>
      </c>
      <c r="I3006" s="146" t="s">
        <v>1041</v>
      </c>
      <c r="J3006" s="145" t="s">
        <v>1042</v>
      </c>
    </row>
    <row r="3007" spans="1:8" ht="12.75">
      <c r="A3007" s="147" t="s">
        <v>1202</v>
      </c>
      <c r="C3007" s="148">
        <v>259.9399999999441</v>
      </c>
      <c r="D3007" s="128">
        <v>3082613.4669647217</v>
      </c>
      <c r="F3007" s="128">
        <v>24050</v>
      </c>
      <c r="G3007" s="128">
        <v>25675</v>
      </c>
      <c r="H3007" s="149" t="s">
        <v>316</v>
      </c>
    </row>
    <row r="3009" spans="4:8" ht="12.75">
      <c r="D3009" s="128">
        <v>2969936.0132484436</v>
      </c>
      <c r="F3009" s="128">
        <v>24200</v>
      </c>
      <c r="G3009" s="128">
        <v>25975</v>
      </c>
      <c r="H3009" s="149" t="s">
        <v>317</v>
      </c>
    </row>
    <row r="3011" spans="4:8" ht="12.75">
      <c r="D3011" s="128">
        <v>3050935.039867401</v>
      </c>
      <c r="F3011" s="128">
        <v>24450</v>
      </c>
      <c r="G3011" s="128">
        <v>25475</v>
      </c>
      <c r="H3011" s="149" t="s">
        <v>318</v>
      </c>
    </row>
    <row r="3013" spans="1:10" ht="12.75">
      <c r="A3013" s="144" t="s">
        <v>1043</v>
      </c>
      <c r="C3013" s="150" t="s">
        <v>1044</v>
      </c>
      <c r="D3013" s="128">
        <v>3034494.8400268555</v>
      </c>
      <c r="F3013" s="128">
        <v>24233.333333333336</v>
      </c>
      <c r="G3013" s="128">
        <v>25708.333333333336</v>
      </c>
      <c r="H3013" s="128">
        <v>3009443.2991463523</v>
      </c>
      <c r="I3013" s="128">
        <v>-0.0001</v>
      </c>
      <c r="J3013" s="128">
        <v>-0.0001</v>
      </c>
    </row>
    <row r="3014" spans="1:8" ht="12.75">
      <c r="A3014" s="127">
        <v>38395.03223379629</v>
      </c>
      <c r="C3014" s="150" t="s">
        <v>1045</v>
      </c>
      <c r="D3014" s="128">
        <v>58109.91543698315</v>
      </c>
      <c r="F3014" s="128">
        <v>202.07259421636903</v>
      </c>
      <c r="G3014" s="128">
        <v>251.66114784235833</v>
      </c>
      <c r="H3014" s="128">
        <v>58109.91543698315</v>
      </c>
    </row>
    <row r="3016" spans="3:8" ht="12.75">
      <c r="C3016" s="150" t="s">
        <v>1046</v>
      </c>
      <c r="D3016" s="128">
        <v>1.9149782253862346</v>
      </c>
      <c r="F3016" s="128">
        <v>0.8338621494485655</v>
      </c>
      <c r="G3016" s="128">
        <v>0.9789088408778929</v>
      </c>
      <c r="H3016" s="128">
        <v>1.9309190990063312</v>
      </c>
    </row>
    <row r="3017" spans="1:10" ht="12.75">
      <c r="A3017" s="144" t="s">
        <v>1035</v>
      </c>
      <c r="C3017" s="145" t="s">
        <v>1036</v>
      </c>
      <c r="D3017" s="145" t="s">
        <v>1037</v>
      </c>
      <c r="F3017" s="145" t="s">
        <v>1038</v>
      </c>
      <c r="G3017" s="145" t="s">
        <v>1039</v>
      </c>
      <c r="H3017" s="145" t="s">
        <v>1040</v>
      </c>
      <c r="I3017" s="146" t="s">
        <v>1041</v>
      </c>
      <c r="J3017" s="145" t="s">
        <v>1042</v>
      </c>
    </row>
    <row r="3018" spans="1:8" ht="12.75">
      <c r="A3018" s="147" t="s">
        <v>1204</v>
      </c>
      <c r="C3018" s="148">
        <v>285.2129999999888</v>
      </c>
      <c r="D3018" s="128">
        <v>2582263.4614753723</v>
      </c>
      <c r="F3018" s="128">
        <v>79675</v>
      </c>
      <c r="G3018" s="128">
        <v>16950</v>
      </c>
      <c r="H3018" s="149" t="s">
        <v>319</v>
      </c>
    </row>
    <row r="3020" spans="4:8" ht="12.75">
      <c r="D3020" s="128">
        <v>2577862.159160614</v>
      </c>
      <c r="F3020" s="128">
        <v>114100</v>
      </c>
      <c r="G3020" s="128">
        <v>16200</v>
      </c>
      <c r="H3020" s="149" t="s">
        <v>320</v>
      </c>
    </row>
    <row r="3022" spans="4:8" ht="12.75">
      <c r="D3022" s="128">
        <v>2575946.0212516785</v>
      </c>
      <c r="F3022" s="128">
        <v>90375</v>
      </c>
      <c r="G3022" s="128">
        <v>16950</v>
      </c>
      <c r="H3022" s="149" t="s">
        <v>321</v>
      </c>
    </row>
    <row r="3024" spans="1:10" ht="12.75">
      <c r="A3024" s="144" t="s">
        <v>1043</v>
      </c>
      <c r="C3024" s="150" t="s">
        <v>1044</v>
      </c>
      <c r="D3024" s="128">
        <v>2578690.5472958884</v>
      </c>
      <c r="F3024" s="128">
        <v>94716.66666666666</v>
      </c>
      <c r="G3024" s="128">
        <v>16700</v>
      </c>
      <c r="H3024" s="128">
        <v>2512575.5157410977</v>
      </c>
      <c r="I3024" s="128">
        <v>-0.0001</v>
      </c>
      <c r="J3024" s="128">
        <v>-0.0001</v>
      </c>
    </row>
    <row r="3025" spans="1:8" ht="12.75">
      <c r="A3025" s="127">
        <v>38395.03291666666</v>
      </c>
      <c r="C3025" s="150" t="s">
        <v>1045</v>
      </c>
      <c r="D3025" s="128">
        <v>3239.163923247273</v>
      </c>
      <c r="F3025" s="128">
        <v>17618.391195944463</v>
      </c>
      <c r="G3025" s="128">
        <v>433.01270189221935</v>
      </c>
      <c r="H3025" s="128">
        <v>3239.163923247273</v>
      </c>
    </row>
    <row r="3027" spans="3:8" ht="12.75">
      <c r="C3027" s="150" t="s">
        <v>1046</v>
      </c>
      <c r="D3027" s="128">
        <v>0.12561274274045722</v>
      </c>
      <c r="F3027" s="128">
        <v>18.601152063288193</v>
      </c>
      <c r="G3027" s="128">
        <v>2.592890430492332</v>
      </c>
      <c r="H3027" s="128">
        <v>0.12891807243022757</v>
      </c>
    </row>
    <row r="3028" spans="1:10" ht="12.75">
      <c r="A3028" s="144" t="s">
        <v>1035</v>
      </c>
      <c r="C3028" s="145" t="s">
        <v>1036</v>
      </c>
      <c r="D3028" s="145" t="s">
        <v>1037</v>
      </c>
      <c r="F3028" s="145" t="s">
        <v>1038</v>
      </c>
      <c r="G3028" s="145" t="s">
        <v>1039</v>
      </c>
      <c r="H3028" s="145" t="s">
        <v>1040</v>
      </c>
      <c r="I3028" s="146" t="s">
        <v>1041</v>
      </c>
      <c r="J3028" s="145" t="s">
        <v>1042</v>
      </c>
    </row>
    <row r="3029" spans="1:8" ht="12.75">
      <c r="A3029" s="147" t="s">
        <v>1200</v>
      </c>
      <c r="C3029" s="148">
        <v>288.1579999998212</v>
      </c>
      <c r="D3029" s="128">
        <v>494956.3814148903</v>
      </c>
      <c r="F3029" s="128">
        <v>4740</v>
      </c>
      <c r="G3029" s="128">
        <v>4630</v>
      </c>
      <c r="H3029" s="149" t="s">
        <v>322</v>
      </c>
    </row>
    <row r="3031" spans="4:8" ht="12.75">
      <c r="D3031" s="128">
        <v>476829.3495092392</v>
      </c>
      <c r="F3031" s="128">
        <v>4740</v>
      </c>
      <c r="G3031" s="128">
        <v>4630</v>
      </c>
      <c r="H3031" s="149" t="s">
        <v>323</v>
      </c>
    </row>
    <row r="3033" spans="4:8" ht="12.75">
      <c r="D3033" s="128">
        <v>493023.6735444069</v>
      </c>
      <c r="F3033" s="128">
        <v>4740</v>
      </c>
      <c r="G3033" s="128">
        <v>4630</v>
      </c>
      <c r="H3033" s="149" t="s">
        <v>324</v>
      </c>
    </row>
    <row r="3035" spans="1:10" ht="12.75">
      <c r="A3035" s="144" t="s">
        <v>1043</v>
      </c>
      <c r="C3035" s="150" t="s">
        <v>1044</v>
      </c>
      <c r="D3035" s="128">
        <v>488269.8014895121</v>
      </c>
      <c r="F3035" s="128">
        <v>4740</v>
      </c>
      <c r="G3035" s="128">
        <v>4630</v>
      </c>
      <c r="H3035" s="128">
        <v>483585.6532594236</v>
      </c>
      <c r="I3035" s="128">
        <v>-0.0001</v>
      </c>
      <c r="J3035" s="128">
        <v>-0.0001</v>
      </c>
    </row>
    <row r="3036" spans="1:8" ht="12.75">
      <c r="A3036" s="127">
        <v>38395.03334490741</v>
      </c>
      <c r="C3036" s="150" t="s">
        <v>1045</v>
      </c>
      <c r="D3036" s="128">
        <v>9954.737367849772</v>
      </c>
      <c r="H3036" s="128">
        <v>9954.737367849772</v>
      </c>
    </row>
    <row r="3038" spans="3:8" ht="12.75">
      <c r="C3038" s="150" t="s">
        <v>1046</v>
      </c>
      <c r="D3038" s="128">
        <v>2.038778015245245</v>
      </c>
      <c r="F3038" s="128">
        <v>0</v>
      </c>
      <c r="G3038" s="128">
        <v>0</v>
      </c>
      <c r="H3038" s="128">
        <v>2.0585261991859527</v>
      </c>
    </row>
    <row r="3039" spans="1:10" ht="12.75">
      <c r="A3039" s="144" t="s">
        <v>1035</v>
      </c>
      <c r="C3039" s="145" t="s">
        <v>1036</v>
      </c>
      <c r="D3039" s="145" t="s">
        <v>1037</v>
      </c>
      <c r="F3039" s="145" t="s">
        <v>1038</v>
      </c>
      <c r="G3039" s="145" t="s">
        <v>1039</v>
      </c>
      <c r="H3039" s="145" t="s">
        <v>1040</v>
      </c>
      <c r="I3039" s="146" t="s">
        <v>1041</v>
      </c>
      <c r="J3039" s="145" t="s">
        <v>1042</v>
      </c>
    </row>
    <row r="3040" spans="1:8" ht="12.75">
      <c r="A3040" s="147" t="s">
        <v>1201</v>
      </c>
      <c r="C3040" s="148">
        <v>334.94100000010803</v>
      </c>
      <c r="D3040" s="128">
        <v>149234.25729608536</v>
      </c>
      <c r="F3040" s="128">
        <v>31300</v>
      </c>
      <c r="G3040" s="128">
        <v>57400</v>
      </c>
      <c r="H3040" s="149" t="s">
        <v>325</v>
      </c>
    </row>
    <row r="3042" spans="4:8" ht="12.75">
      <c r="D3042" s="128">
        <v>151675.3642115593</v>
      </c>
      <c r="F3042" s="128">
        <v>31400</v>
      </c>
      <c r="G3042" s="128">
        <v>50400</v>
      </c>
      <c r="H3042" s="149" t="s">
        <v>326</v>
      </c>
    </row>
    <row r="3044" spans="4:8" ht="12.75">
      <c r="D3044" s="128">
        <v>150907.61446237564</v>
      </c>
      <c r="F3044" s="128">
        <v>31500</v>
      </c>
      <c r="G3044" s="128">
        <v>55700</v>
      </c>
      <c r="H3044" s="149" t="s">
        <v>327</v>
      </c>
    </row>
    <row r="3046" spans="1:10" ht="12.75">
      <c r="A3046" s="144" t="s">
        <v>1043</v>
      </c>
      <c r="C3046" s="150" t="s">
        <v>1044</v>
      </c>
      <c r="D3046" s="128">
        <v>150605.7453233401</v>
      </c>
      <c r="F3046" s="128">
        <v>31400</v>
      </c>
      <c r="G3046" s="128">
        <v>54500</v>
      </c>
      <c r="H3046" s="128">
        <v>103285.47505306984</v>
      </c>
      <c r="I3046" s="128">
        <v>-0.0001</v>
      </c>
      <c r="J3046" s="128">
        <v>-0.0001</v>
      </c>
    </row>
    <row r="3047" spans="1:8" ht="12.75">
      <c r="A3047" s="127">
        <v>38395.03381944444</v>
      </c>
      <c r="C3047" s="150" t="s">
        <v>1045</v>
      </c>
      <c r="D3047" s="128">
        <v>1248.2365465041655</v>
      </c>
      <c r="F3047" s="128">
        <v>100</v>
      </c>
      <c r="G3047" s="128">
        <v>3651.0272527057364</v>
      </c>
      <c r="H3047" s="128">
        <v>1248.2365465041655</v>
      </c>
    </row>
    <row r="3049" spans="3:8" ht="12.75">
      <c r="C3049" s="150" t="s">
        <v>1046</v>
      </c>
      <c r="D3049" s="128">
        <v>0.8288107095943041</v>
      </c>
      <c r="F3049" s="128">
        <v>0.3184713375796178</v>
      </c>
      <c r="G3049" s="128">
        <v>6.699132573771994</v>
      </c>
      <c r="H3049" s="128">
        <v>1.2085305759234788</v>
      </c>
    </row>
    <row r="3050" spans="1:10" ht="12.75">
      <c r="A3050" s="144" t="s">
        <v>1035</v>
      </c>
      <c r="C3050" s="145" t="s">
        <v>1036</v>
      </c>
      <c r="D3050" s="145" t="s">
        <v>1037</v>
      </c>
      <c r="F3050" s="145" t="s">
        <v>1038</v>
      </c>
      <c r="G3050" s="145" t="s">
        <v>1039</v>
      </c>
      <c r="H3050" s="145" t="s">
        <v>1040</v>
      </c>
      <c r="I3050" s="146" t="s">
        <v>1041</v>
      </c>
      <c r="J3050" s="145" t="s">
        <v>1042</v>
      </c>
    </row>
    <row r="3051" spans="1:8" ht="12.75">
      <c r="A3051" s="147" t="s">
        <v>1205</v>
      </c>
      <c r="C3051" s="148">
        <v>393.36599999992177</v>
      </c>
      <c r="D3051" s="128">
        <v>4183651.3793258667</v>
      </c>
      <c r="F3051" s="128">
        <v>14700</v>
      </c>
      <c r="G3051" s="128">
        <v>17000</v>
      </c>
      <c r="H3051" s="149" t="s">
        <v>328</v>
      </c>
    </row>
    <row r="3053" spans="4:8" ht="12.75">
      <c r="D3053" s="128">
        <v>4277121.4689331055</v>
      </c>
      <c r="F3053" s="128">
        <v>14600</v>
      </c>
      <c r="G3053" s="128">
        <v>17400</v>
      </c>
      <c r="H3053" s="149" t="s">
        <v>329</v>
      </c>
    </row>
    <row r="3055" spans="4:8" ht="12.75">
      <c r="D3055" s="128">
        <v>4209534.104614258</v>
      </c>
      <c r="F3055" s="128">
        <v>14600</v>
      </c>
      <c r="G3055" s="128">
        <v>16400</v>
      </c>
      <c r="H3055" s="149" t="s">
        <v>330</v>
      </c>
    </row>
    <row r="3057" spans="1:10" ht="12.75">
      <c r="A3057" s="144" t="s">
        <v>1043</v>
      </c>
      <c r="C3057" s="150" t="s">
        <v>1044</v>
      </c>
      <c r="D3057" s="128">
        <v>4223435.650957744</v>
      </c>
      <c r="F3057" s="128">
        <v>14633.333333333332</v>
      </c>
      <c r="G3057" s="128">
        <v>16933.333333333332</v>
      </c>
      <c r="H3057" s="128">
        <v>4207652.31762441</v>
      </c>
      <c r="I3057" s="128">
        <v>-0.0001</v>
      </c>
      <c r="J3057" s="128">
        <v>-0.0001</v>
      </c>
    </row>
    <row r="3058" spans="1:8" ht="12.75">
      <c r="A3058" s="127">
        <v>38395.03430555556</v>
      </c>
      <c r="C3058" s="150" t="s">
        <v>1045</v>
      </c>
      <c r="D3058" s="128">
        <v>48260.79315393259</v>
      </c>
      <c r="F3058" s="128">
        <v>57.73502691896257</v>
      </c>
      <c r="G3058" s="128">
        <v>503.32229568471666</v>
      </c>
      <c r="H3058" s="128">
        <v>48260.79315393259</v>
      </c>
    </row>
    <row r="3060" spans="3:8" ht="12.75">
      <c r="C3060" s="150" t="s">
        <v>1046</v>
      </c>
      <c r="D3060" s="128">
        <v>1.142690386273283</v>
      </c>
      <c r="F3060" s="128">
        <v>0.3945446030908604</v>
      </c>
      <c r="G3060" s="128">
        <v>2.9723757619176188</v>
      </c>
      <c r="H3060" s="128">
        <v>1.1469767345506354</v>
      </c>
    </row>
    <row r="3061" spans="1:10" ht="12.75">
      <c r="A3061" s="144" t="s">
        <v>1035</v>
      </c>
      <c r="C3061" s="145" t="s">
        <v>1036</v>
      </c>
      <c r="D3061" s="145" t="s">
        <v>1037</v>
      </c>
      <c r="F3061" s="145" t="s">
        <v>1038</v>
      </c>
      <c r="G3061" s="145" t="s">
        <v>1039</v>
      </c>
      <c r="H3061" s="145" t="s">
        <v>1040</v>
      </c>
      <c r="I3061" s="146" t="s">
        <v>1041</v>
      </c>
      <c r="J3061" s="145" t="s">
        <v>1042</v>
      </c>
    </row>
    <row r="3062" spans="1:8" ht="12.75">
      <c r="A3062" s="147" t="s">
        <v>1199</v>
      </c>
      <c r="C3062" s="148">
        <v>396.15199999976903</v>
      </c>
      <c r="D3062" s="128">
        <v>5485296.499214172</v>
      </c>
      <c r="F3062" s="128">
        <v>102900</v>
      </c>
      <c r="G3062" s="128">
        <v>113100</v>
      </c>
      <c r="H3062" s="149" t="s">
        <v>331</v>
      </c>
    </row>
    <row r="3064" spans="4:8" ht="12.75">
      <c r="D3064" s="128">
        <v>5404333.153381348</v>
      </c>
      <c r="F3064" s="128">
        <v>102700</v>
      </c>
      <c r="G3064" s="128">
        <v>110800</v>
      </c>
      <c r="H3064" s="149" t="s">
        <v>332</v>
      </c>
    </row>
    <row r="3066" spans="4:8" ht="12.75">
      <c r="D3066" s="128">
        <v>5356420.439620972</v>
      </c>
      <c r="F3066" s="128">
        <v>101800</v>
      </c>
      <c r="G3066" s="128">
        <v>113100</v>
      </c>
      <c r="H3066" s="149" t="s">
        <v>333</v>
      </c>
    </row>
    <row r="3068" spans="1:10" ht="12.75">
      <c r="A3068" s="144" t="s">
        <v>1043</v>
      </c>
      <c r="C3068" s="150" t="s">
        <v>1044</v>
      </c>
      <c r="D3068" s="128">
        <v>5415350.030738831</v>
      </c>
      <c r="F3068" s="128">
        <v>102466.66666666666</v>
      </c>
      <c r="G3068" s="128">
        <v>112333.33333333334</v>
      </c>
      <c r="H3068" s="128">
        <v>5308002.825031339</v>
      </c>
      <c r="I3068" s="128">
        <v>-0.0001</v>
      </c>
      <c r="J3068" s="128">
        <v>-0.0001</v>
      </c>
    </row>
    <row r="3069" spans="1:8" ht="12.75">
      <c r="A3069" s="127">
        <v>38395.03476851852</v>
      </c>
      <c r="C3069" s="150" t="s">
        <v>1045</v>
      </c>
      <c r="D3069" s="128">
        <v>65140.52789239585</v>
      </c>
      <c r="F3069" s="128">
        <v>585.9465277082315</v>
      </c>
      <c r="G3069" s="128">
        <v>1327.9056191361392</v>
      </c>
      <c r="H3069" s="128">
        <v>65140.52789239585</v>
      </c>
    </row>
    <row r="3071" spans="3:8" ht="12.75">
      <c r="C3071" s="150" t="s">
        <v>1046</v>
      </c>
      <c r="D3071" s="128">
        <v>1.20288674827375</v>
      </c>
      <c r="F3071" s="128">
        <v>0.5718411135734207</v>
      </c>
      <c r="G3071" s="128">
        <v>1.1821118271241595</v>
      </c>
      <c r="H3071" s="128">
        <v>1.2272135121181145</v>
      </c>
    </row>
    <row r="3072" spans="1:10" ht="12.75">
      <c r="A3072" s="144" t="s">
        <v>1035</v>
      </c>
      <c r="C3072" s="145" t="s">
        <v>1036</v>
      </c>
      <c r="D3072" s="145" t="s">
        <v>1037</v>
      </c>
      <c r="F3072" s="145" t="s">
        <v>1038</v>
      </c>
      <c r="G3072" s="145" t="s">
        <v>1039</v>
      </c>
      <c r="H3072" s="145" t="s">
        <v>1040</v>
      </c>
      <c r="I3072" s="146" t="s">
        <v>1041</v>
      </c>
      <c r="J3072" s="145" t="s">
        <v>1042</v>
      </c>
    </row>
    <row r="3073" spans="1:8" ht="12.75">
      <c r="A3073" s="147" t="s">
        <v>1206</v>
      </c>
      <c r="C3073" s="148">
        <v>589.5920000001788</v>
      </c>
      <c r="D3073" s="128">
        <v>194054.60650777817</v>
      </c>
      <c r="F3073" s="128">
        <v>2830</v>
      </c>
      <c r="G3073" s="128">
        <v>3580</v>
      </c>
      <c r="H3073" s="149" t="s">
        <v>334</v>
      </c>
    </row>
    <row r="3075" spans="4:8" ht="12.75">
      <c r="D3075" s="128">
        <v>190614.10968637466</v>
      </c>
      <c r="F3075" s="128">
        <v>2900</v>
      </c>
      <c r="G3075" s="128">
        <v>3770</v>
      </c>
      <c r="H3075" s="149" t="s">
        <v>335</v>
      </c>
    </row>
    <row r="3077" spans="4:8" ht="12.75">
      <c r="D3077" s="128">
        <v>190898.95526385307</v>
      </c>
      <c r="F3077" s="128">
        <v>2810</v>
      </c>
      <c r="G3077" s="128">
        <v>3559.9999999962747</v>
      </c>
      <c r="H3077" s="149" t="s">
        <v>336</v>
      </c>
    </row>
    <row r="3079" spans="1:10" ht="12.75">
      <c r="A3079" s="144" t="s">
        <v>1043</v>
      </c>
      <c r="C3079" s="150" t="s">
        <v>1044</v>
      </c>
      <c r="D3079" s="128">
        <v>191855.89048600197</v>
      </c>
      <c r="F3079" s="128">
        <v>2846.666666666667</v>
      </c>
      <c r="G3079" s="128">
        <v>3636.6666666654246</v>
      </c>
      <c r="H3079" s="128">
        <v>188535.22381933604</v>
      </c>
      <c r="I3079" s="128">
        <v>-0.0001</v>
      </c>
      <c r="J3079" s="128">
        <v>-0.0001</v>
      </c>
    </row>
    <row r="3080" spans="1:8" ht="12.75">
      <c r="A3080" s="127">
        <v>38395.035266203704</v>
      </c>
      <c r="C3080" s="150" t="s">
        <v>1045</v>
      </c>
      <c r="D3080" s="128">
        <v>1909.4628456861863</v>
      </c>
      <c r="F3080" s="128">
        <v>47.25815626252608</v>
      </c>
      <c r="G3080" s="128">
        <v>115.90225767264526</v>
      </c>
      <c r="H3080" s="128">
        <v>1909.4628456861863</v>
      </c>
    </row>
    <row r="3082" spans="3:8" ht="12.75">
      <c r="C3082" s="150" t="s">
        <v>1046</v>
      </c>
      <c r="D3082" s="128">
        <v>0.9952589106590412</v>
      </c>
      <c r="F3082" s="128">
        <v>1.66012258533464</v>
      </c>
      <c r="G3082" s="128">
        <v>3.1870464987906013</v>
      </c>
      <c r="H3082" s="128">
        <v>1.0127883835202756</v>
      </c>
    </row>
    <row r="3083" spans="1:10" ht="12.75">
      <c r="A3083" s="144" t="s">
        <v>1035</v>
      </c>
      <c r="C3083" s="145" t="s">
        <v>1036</v>
      </c>
      <c r="D3083" s="145" t="s">
        <v>1037</v>
      </c>
      <c r="F3083" s="145" t="s">
        <v>1038</v>
      </c>
      <c r="G3083" s="145" t="s">
        <v>1039</v>
      </c>
      <c r="H3083" s="145" t="s">
        <v>1040</v>
      </c>
      <c r="I3083" s="146" t="s">
        <v>1041</v>
      </c>
      <c r="J3083" s="145" t="s">
        <v>1042</v>
      </c>
    </row>
    <row r="3084" spans="1:8" ht="12.75">
      <c r="A3084" s="147" t="s">
        <v>1207</v>
      </c>
      <c r="C3084" s="148">
        <v>766.4900000002235</v>
      </c>
      <c r="D3084" s="128">
        <v>4043.5622920058668</v>
      </c>
      <c r="F3084" s="128">
        <v>1760</v>
      </c>
      <c r="G3084" s="128">
        <v>1775</v>
      </c>
      <c r="H3084" s="149" t="s">
        <v>337</v>
      </c>
    </row>
    <row r="3086" spans="4:8" ht="12.75">
      <c r="D3086" s="128">
        <v>3987.3756173700094</v>
      </c>
      <c r="F3086" s="128">
        <v>1829.9999999981374</v>
      </c>
      <c r="G3086" s="128">
        <v>1813</v>
      </c>
      <c r="H3086" s="149" t="s">
        <v>338</v>
      </c>
    </row>
    <row r="3088" spans="4:8" ht="12.75">
      <c r="D3088" s="128">
        <v>3953.2911767065525</v>
      </c>
      <c r="F3088" s="128">
        <v>1699</v>
      </c>
      <c r="G3088" s="128">
        <v>1803</v>
      </c>
      <c r="H3088" s="149" t="s">
        <v>339</v>
      </c>
    </row>
    <row r="3090" spans="1:10" ht="12.75">
      <c r="A3090" s="144" t="s">
        <v>1043</v>
      </c>
      <c r="C3090" s="150" t="s">
        <v>1044</v>
      </c>
      <c r="D3090" s="128">
        <v>3994.7430286941426</v>
      </c>
      <c r="F3090" s="128">
        <v>1762.9999999993793</v>
      </c>
      <c r="G3090" s="128">
        <v>1797</v>
      </c>
      <c r="H3090" s="128">
        <v>2214.079614060295</v>
      </c>
      <c r="I3090" s="128">
        <v>-0.0001</v>
      </c>
      <c r="J3090" s="128">
        <v>-0.0001</v>
      </c>
    </row>
    <row r="3091" spans="1:8" ht="12.75">
      <c r="A3091" s="127">
        <v>38395.03576388889</v>
      </c>
      <c r="C3091" s="150" t="s">
        <v>1045</v>
      </c>
      <c r="D3091" s="128">
        <v>45.584291445178124</v>
      </c>
      <c r="F3091" s="128">
        <v>65.55150646533784</v>
      </c>
      <c r="G3091" s="128">
        <v>19.69771560359221</v>
      </c>
      <c r="H3091" s="128">
        <v>45.584291445178124</v>
      </c>
    </row>
    <row r="3093" spans="3:8" ht="12.75">
      <c r="C3093" s="150" t="s">
        <v>1046</v>
      </c>
      <c r="D3093" s="128">
        <v>1.1411069777892413</v>
      </c>
      <c r="F3093" s="128">
        <v>3.7181796066568866</v>
      </c>
      <c r="G3093" s="128">
        <v>1.096144440934458</v>
      </c>
      <c r="H3093" s="128">
        <v>2.0588370515540437</v>
      </c>
    </row>
    <row r="3094" spans="1:16" ht="12.75">
      <c r="A3094" s="138" t="s">
        <v>1153</v>
      </c>
      <c r="B3094" s="133" t="s">
        <v>340</v>
      </c>
      <c r="D3094" s="138" t="s">
        <v>1154</v>
      </c>
      <c r="E3094" s="133" t="s">
        <v>1155</v>
      </c>
      <c r="F3094" s="134" t="s">
        <v>1258</v>
      </c>
      <c r="G3094" s="139" t="s">
        <v>1157</v>
      </c>
      <c r="H3094" s="140">
        <v>2</v>
      </c>
      <c r="I3094" s="141" t="s">
        <v>1158</v>
      </c>
      <c r="J3094" s="140">
        <v>12</v>
      </c>
      <c r="K3094" s="139" t="s">
        <v>1159</v>
      </c>
      <c r="L3094" s="142">
        <v>1</v>
      </c>
      <c r="M3094" s="139" t="s">
        <v>1160</v>
      </c>
      <c r="N3094" s="143">
        <v>1</v>
      </c>
      <c r="O3094" s="139" t="s">
        <v>1161</v>
      </c>
      <c r="P3094" s="143">
        <v>1</v>
      </c>
    </row>
    <row r="3096" spans="1:10" ht="12.75">
      <c r="A3096" s="144" t="s">
        <v>1035</v>
      </c>
      <c r="C3096" s="145" t="s">
        <v>1036</v>
      </c>
      <c r="D3096" s="145" t="s">
        <v>1037</v>
      </c>
      <c r="F3096" s="145" t="s">
        <v>1038</v>
      </c>
      <c r="G3096" s="145" t="s">
        <v>1039</v>
      </c>
      <c r="H3096" s="145" t="s">
        <v>1040</v>
      </c>
      <c r="I3096" s="146" t="s">
        <v>1041</v>
      </c>
      <c r="J3096" s="145" t="s">
        <v>1042</v>
      </c>
    </row>
    <row r="3097" spans="1:8" ht="12.75">
      <c r="A3097" s="147" t="s">
        <v>1184</v>
      </c>
      <c r="C3097" s="148">
        <v>178.2290000000503</v>
      </c>
      <c r="D3097" s="128">
        <v>379.1038870313205</v>
      </c>
      <c r="F3097" s="128">
        <v>368</v>
      </c>
      <c r="G3097" s="128">
        <v>397</v>
      </c>
      <c r="H3097" s="149" t="s">
        <v>341</v>
      </c>
    </row>
    <row r="3099" spans="4:8" ht="12.75">
      <c r="D3099" s="128">
        <v>378.3295287345536</v>
      </c>
      <c r="F3099" s="128">
        <v>376</v>
      </c>
      <c r="G3099" s="128">
        <v>364</v>
      </c>
      <c r="H3099" s="149" t="s">
        <v>342</v>
      </c>
    </row>
    <row r="3101" spans="4:8" ht="12.75">
      <c r="D3101" s="128">
        <v>357</v>
      </c>
      <c r="F3101" s="128">
        <v>389</v>
      </c>
      <c r="G3101" s="128">
        <v>364</v>
      </c>
      <c r="H3101" s="149" t="s">
        <v>343</v>
      </c>
    </row>
    <row r="3103" spans="1:8" ht="12.75">
      <c r="A3103" s="144" t="s">
        <v>1043</v>
      </c>
      <c r="C3103" s="150" t="s">
        <v>1044</v>
      </c>
      <c r="D3103" s="128">
        <v>371.4778052552914</v>
      </c>
      <c r="F3103" s="128">
        <v>377.66666666666663</v>
      </c>
      <c r="G3103" s="128">
        <v>375</v>
      </c>
      <c r="H3103" s="128">
        <v>-4.500469108457861</v>
      </c>
    </row>
    <row r="3104" spans="1:8" ht="12.75">
      <c r="A3104" s="127">
        <v>38395.03803240741</v>
      </c>
      <c r="C3104" s="150" t="s">
        <v>1045</v>
      </c>
      <c r="D3104" s="128">
        <v>12.544123781695971</v>
      </c>
      <c r="F3104" s="128">
        <v>10.598742063723098</v>
      </c>
      <c r="G3104" s="128">
        <v>19.052558883257646</v>
      </c>
      <c r="H3104" s="128">
        <v>12.544123781695971</v>
      </c>
    </row>
    <row r="3106" spans="3:7" ht="12.75">
      <c r="C3106" s="150" t="s">
        <v>1046</v>
      </c>
      <c r="D3106" s="128">
        <v>3.376816489231503</v>
      </c>
      <c r="F3106" s="128">
        <v>2.806374774154396</v>
      </c>
      <c r="G3106" s="128">
        <v>5.080682368868707</v>
      </c>
    </row>
    <row r="3107" spans="1:10" ht="12.75">
      <c r="A3107" s="144" t="s">
        <v>1035</v>
      </c>
      <c r="C3107" s="145" t="s">
        <v>1036</v>
      </c>
      <c r="D3107" s="145" t="s">
        <v>1037</v>
      </c>
      <c r="F3107" s="145" t="s">
        <v>1038</v>
      </c>
      <c r="G3107" s="145" t="s">
        <v>1039</v>
      </c>
      <c r="H3107" s="145" t="s">
        <v>1040</v>
      </c>
      <c r="I3107" s="146" t="s">
        <v>1041</v>
      </c>
      <c r="J3107" s="145" t="s">
        <v>1042</v>
      </c>
    </row>
    <row r="3108" spans="1:8" ht="12.75">
      <c r="A3108" s="147" t="s">
        <v>1200</v>
      </c>
      <c r="C3108" s="148">
        <v>251.61100000003353</v>
      </c>
      <c r="D3108" s="128">
        <v>5409552.050743103</v>
      </c>
      <c r="F3108" s="128">
        <v>33500</v>
      </c>
      <c r="G3108" s="128">
        <v>30200</v>
      </c>
      <c r="H3108" s="149" t="s">
        <v>121</v>
      </c>
    </row>
    <row r="3110" spans="4:8" ht="12.75">
      <c r="D3110" s="128">
        <v>5305717.374572754</v>
      </c>
      <c r="F3110" s="128">
        <v>33400</v>
      </c>
      <c r="G3110" s="128">
        <v>28900</v>
      </c>
      <c r="H3110" s="149" t="s">
        <v>122</v>
      </c>
    </row>
    <row r="3112" spans="4:8" ht="12.75">
      <c r="D3112" s="128">
        <v>5392037.182350159</v>
      </c>
      <c r="F3112" s="128">
        <v>34500</v>
      </c>
      <c r="G3112" s="128">
        <v>29900</v>
      </c>
      <c r="H3112" s="149" t="s">
        <v>123</v>
      </c>
    </row>
    <row r="3114" spans="1:10" ht="12.75">
      <c r="A3114" s="144" t="s">
        <v>1043</v>
      </c>
      <c r="C3114" s="150" t="s">
        <v>1044</v>
      </c>
      <c r="D3114" s="128">
        <v>5369102.202555338</v>
      </c>
      <c r="F3114" s="128">
        <v>33800</v>
      </c>
      <c r="G3114" s="128">
        <v>29666.666666666664</v>
      </c>
      <c r="H3114" s="128">
        <v>5337389.241620691</v>
      </c>
      <c r="I3114" s="128">
        <v>-0.0001</v>
      </c>
      <c r="J3114" s="128">
        <v>-0.0001</v>
      </c>
    </row>
    <row r="3115" spans="1:8" ht="12.75">
      <c r="A3115" s="127">
        <v>38395.03854166667</v>
      </c>
      <c r="C3115" s="150" t="s">
        <v>1045</v>
      </c>
      <c r="D3115" s="128">
        <v>55587.04855887445</v>
      </c>
      <c r="F3115" s="128">
        <v>608.276253029822</v>
      </c>
      <c r="G3115" s="128">
        <v>680.6859285554045</v>
      </c>
      <c r="H3115" s="128">
        <v>55587.04855887445</v>
      </c>
    </row>
    <row r="3117" spans="3:8" ht="12.75">
      <c r="C3117" s="150" t="s">
        <v>1046</v>
      </c>
      <c r="D3117" s="128">
        <v>1.0353136606790367</v>
      </c>
      <c r="F3117" s="128">
        <v>1.7996338847036153</v>
      </c>
      <c r="G3117" s="128">
        <v>2.2944469501867575</v>
      </c>
      <c r="H3117" s="128">
        <v>1.041465144145933</v>
      </c>
    </row>
    <row r="3118" spans="1:10" ht="12.75">
      <c r="A3118" s="144" t="s">
        <v>1035</v>
      </c>
      <c r="C3118" s="145" t="s">
        <v>1036</v>
      </c>
      <c r="D3118" s="145" t="s">
        <v>1037</v>
      </c>
      <c r="F3118" s="145" t="s">
        <v>1038</v>
      </c>
      <c r="G3118" s="145" t="s">
        <v>1039</v>
      </c>
      <c r="H3118" s="145" t="s">
        <v>1040</v>
      </c>
      <c r="I3118" s="146" t="s">
        <v>1041</v>
      </c>
      <c r="J3118" s="145" t="s">
        <v>1042</v>
      </c>
    </row>
    <row r="3119" spans="1:8" ht="12.75">
      <c r="A3119" s="147" t="s">
        <v>1203</v>
      </c>
      <c r="C3119" s="148">
        <v>257.6099999998696</v>
      </c>
      <c r="D3119" s="128">
        <v>327506.49334669113</v>
      </c>
      <c r="F3119" s="128">
        <v>13452.499999985099</v>
      </c>
      <c r="G3119" s="128">
        <v>11680</v>
      </c>
      <c r="H3119" s="149" t="s">
        <v>124</v>
      </c>
    </row>
    <row r="3121" spans="4:8" ht="12.75">
      <c r="D3121" s="128">
        <v>337485.8290643692</v>
      </c>
      <c r="F3121" s="128">
        <v>13200</v>
      </c>
      <c r="G3121" s="128">
        <v>11792.5</v>
      </c>
      <c r="H3121" s="149" t="s">
        <v>125</v>
      </c>
    </row>
    <row r="3123" spans="4:8" ht="12.75">
      <c r="D3123" s="128">
        <v>325309.3886885643</v>
      </c>
      <c r="F3123" s="128">
        <v>13057.5</v>
      </c>
      <c r="G3123" s="128">
        <v>11705</v>
      </c>
      <c r="H3123" s="149" t="s">
        <v>126</v>
      </c>
    </row>
    <row r="3125" spans="1:10" ht="12.75">
      <c r="A3125" s="144" t="s">
        <v>1043</v>
      </c>
      <c r="C3125" s="150" t="s">
        <v>1044</v>
      </c>
      <c r="D3125" s="128">
        <v>330100.57036654156</v>
      </c>
      <c r="F3125" s="128">
        <v>13236.666666661698</v>
      </c>
      <c r="G3125" s="128">
        <v>11725.833333333332</v>
      </c>
      <c r="H3125" s="128">
        <v>317619.320366544</v>
      </c>
      <c r="I3125" s="128">
        <v>-0.0001</v>
      </c>
      <c r="J3125" s="128">
        <v>-0.0001</v>
      </c>
    </row>
    <row r="3126" spans="1:8" ht="12.75">
      <c r="A3126" s="127">
        <v>38395.039189814815</v>
      </c>
      <c r="C3126" s="150" t="s">
        <v>1045</v>
      </c>
      <c r="D3126" s="128">
        <v>6489.480082799552</v>
      </c>
      <c r="F3126" s="128">
        <v>200.03645500277722</v>
      </c>
      <c r="G3126" s="128">
        <v>59.07269532815761</v>
      </c>
      <c r="H3126" s="128">
        <v>6489.480082799552</v>
      </c>
    </row>
    <row r="3128" spans="3:8" ht="12.75">
      <c r="C3128" s="150" t="s">
        <v>1046</v>
      </c>
      <c r="D3128" s="128">
        <v>1.9659099878542097</v>
      </c>
      <c r="F3128" s="128">
        <v>1.5112298287800479</v>
      </c>
      <c r="G3128" s="128">
        <v>0.5037824916053526</v>
      </c>
      <c r="H3128" s="128">
        <v>2.0431628892444147</v>
      </c>
    </row>
    <row r="3129" spans="1:10" ht="12.75">
      <c r="A3129" s="144" t="s">
        <v>1035</v>
      </c>
      <c r="C3129" s="145" t="s">
        <v>1036</v>
      </c>
      <c r="D3129" s="145" t="s">
        <v>1037</v>
      </c>
      <c r="F3129" s="145" t="s">
        <v>1038</v>
      </c>
      <c r="G3129" s="145" t="s">
        <v>1039</v>
      </c>
      <c r="H3129" s="145" t="s">
        <v>1040</v>
      </c>
      <c r="I3129" s="146" t="s">
        <v>1041</v>
      </c>
      <c r="J3129" s="145" t="s">
        <v>1042</v>
      </c>
    </row>
    <row r="3130" spans="1:8" ht="12.75">
      <c r="A3130" s="147" t="s">
        <v>1202</v>
      </c>
      <c r="C3130" s="148">
        <v>259.9399999999441</v>
      </c>
      <c r="D3130" s="128">
        <v>2519393.3508262634</v>
      </c>
      <c r="F3130" s="128">
        <v>23925</v>
      </c>
      <c r="G3130" s="128">
        <v>23850</v>
      </c>
      <c r="H3130" s="149" t="s">
        <v>127</v>
      </c>
    </row>
    <row r="3132" spans="4:8" ht="12.75">
      <c r="D3132" s="128">
        <v>2618188.9293785095</v>
      </c>
      <c r="F3132" s="128">
        <v>23750</v>
      </c>
      <c r="G3132" s="128">
        <v>23750</v>
      </c>
      <c r="H3132" s="149" t="s">
        <v>128</v>
      </c>
    </row>
    <row r="3134" spans="4:8" ht="12.75">
      <c r="D3134" s="128">
        <v>2526223.183490753</v>
      </c>
      <c r="F3134" s="128">
        <v>23600</v>
      </c>
      <c r="G3134" s="128">
        <v>23625</v>
      </c>
      <c r="H3134" s="149" t="s">
        <v>129</v>
      </c>
    </row>
    <row r="3136" spans="1:10" ht="12.75">
      <c r="A3136" s="144" t="s">
        <v>1043</v>
      </c>
      <c r="C3136" s="150" t="s">
        <v>1044</v>
      </c>
      <c r="D3136" s="128">
        <v>2554601.821231842</v>
      </c>
      <c r="F3136" s="128">
        <v>23758.333333333336</v>
      </c>
      <c r="G3136" s="128">
        <v>23741.666666666664</v>
      </c>
      <c r="H3136" s="128">
        <v>2530852.7331815274</v>
      </c>
      <c r="I3136" s="128">
        <v>-0.0001</v>
      </c>
      <c r="J3136" s="128">
        <v>-0.0001</v>
      </c>
    </row>
    <row r="3137" spans="1:8" ht="12.75">
      <c r="A3137" s="127">
        <v>38395.03986111111</v>
      </c>
      <c r="C3137" s="150" t="s">
        <v>1045</v>
      </c>
      <c r="D3137" s="128">
        <v>55173.83343031973</v>
      </c>
      <c r="F3137" s="128">
        <v>162.6601774661928</v>
      </c>
      <c r="G3137" s="128">
        <v>112.73124382057235</v>
      </c>
      <c r="H3137" s="128">
        <v>55173.83343031973</v>
      </c>
    </row>
    <row r="3139" spans="3:8" ht="12.75">
      <c r="C3139" s="150" t="s">
        <v>1046</v>
      </c>
      <c r="D3139" s="128">
        <v>2.159782122276677</v>
      </c>
      <c r="F3139" s="128">
        <v>0.684644731530801</v>
      </c>
      <c r="G3139" s="128">
        <v>0.4748244737967246</v>
      </c>
      <c r="H3139" s="128">
        <v>2.1800491473465096</v>
      </c>
    </row>
    <row r="3140" spans="1:10" ht="12.75">
      <c r="A3140" s="144" t="s">
        <v>1035</v>
      </c>
      <c r="C3140" s="145" t="s">
        <v>1036</v>
      </c>
      <c r="D3140" s="145" t="s">
        <v>1037</v>
      </c>
      <c r="F3140" s="145" t="s">
        <v>1038</v>
      </c>
      <c r="G3140" s="145" t="s">
        <v>1039</v>
      </c>
      <c r="H3140" s="145" t="s">
        <v>1040</v>
      </c>
      <c r="I3140" s="146" t="s">
        <v>1041</v>
      </c>
      <c r="J3140" s="145" t="s">
        <v>1042</v>
      </c>
    </row>
    <row r="3141" spans="1:8" ht="12.75">
      <c r="A3141" s="147" t="s">
        <v>1204</v>
      </c>
      <c r="C3141" s="148">
        <v>285.2129999999888</v>
      </c>
      <c r="D3141" s="128">
        <v>1439629.342639923</v>
      </c>
      <c r="F3141" s="128">
        <v>70600</v>
      </c>
      <c r="G3141" s="128">
        <v>13200</v>
      </c>
      <c r="H3141" s="149" t="s">
        <v>130</v>
      </c>
    </row>
    <row r="3143" spans="4:8" ht="12.75">
      <c r="D3143" s="128">
        <v>1440117.7542057037</v>
      </c>
      <c r="F3143" s="128">
        <v>85850</v>
      </c>
      <c r="G3143" s="128">
        <v>13325</v>
      </c>
      <c r="H3143" s="149" t="s">
        <v>131</v>
      </c>
    </row>
    <row r="3145" spans="4:8" ht="12.75">
      <c r="D3145" s="128">
        <v>1303013.122800827</v>
      </c>
      <c r="F3145" s="128">
        <v>110975</v>
      </c>
      <c r="G3145" s="128">
        <v>13325</v>
      </c>
      <c r="H3145" s="149" t="s">
        <v>132</v>
      </c>
    </row>
    <row r="3147" spans="1:10" ht="12.75">
      <c r="A3147" s="144" t="s">
        <v>1043</v>
      </c>
      <c r="C3147" s="150" t="s">
        <v>1044</v>
      </c>
      <c r="D3147" s="128">
        <v>1394253.406548818</v>
      </c>
      <c r="F3147" s="128">
        <v>89141.66666666666</v>
      </c>
      <c r="G3147" s="128">
        <v>13283.333333333332</v>
      </c>
      <c r="H3147" s="128">
        <v>1332922.1099337863</v>
      </c>
      <c r="I3147" s="128">
        <v>-0.0001</v>
      </c>
      <c r="J3147" s="128">
        <v>-0.0001</v>
      </c>
    </row>
    <row r="3148" spans="1:8" ht="12.75">
      <c r="A3148" s="127">
        <v>38395.040555555555</v>
      </c>
      <c r="C3148" s="150" t="s">
        <v>1045</v>
      </c>
      <c r="D3148" s="128">
        <v>79016.78094098113</v>
      </c>
      <c r="F3148" s="128">
        <v>20387.777179803918</v>
      </c>
      <c r="G3148" s="128">
        <v>72.16878364870323</v>
      </c>
      <c r="H3148" s="128">
        <v>79016.78094098113</v>
      </c>
    </row>
    <row r="3150" spans="3:8" ht="12.75">
      <c r="C3150" s="150" t="s">
        <v>1046</v>
      </c>
      <c r="D3150" s="128">
        <v>5.667318478107262</v>
      </c>
      <c r="F3150" s="128">
        <v>22.87120932575929</v>
      </c>
      <c r="G3150" s="128">
        <v>0.5433032646075525</v>
      </c>
      <c r="H3150" s="128">
        <v>5.928086896608411</v>
      </c>
    </row>
    <row r="3151" spans="1:10" ht="12.75">
      <c r="A3151" s="144" t="s">
        <v>1035</v>
      </c>
      <c r="C3151" s="145" t="s">
        <v>1036</v>
      </c>
      <c r="D3151" s="145" t="s">
        <v>1037</v>
      </c>
      <c r="F3151" s="145" t="s">
        <v>1038</v>
      </c>
      <c r="G3151" s="145" t="s">
        <v>1039</v>
      </c>
      <c r="H3151" s="145" t="s">
        <v>1040</v>
      </c>
      <c r="I3151" s="146" t="s">
        <v>1041</v>
      </c>
      <c r="J3151" s="145" t="s">
        <v>1042</v>
      </c>
    </row>
    <row r="3152" spans="1:8" ht="12.75">
      <c r="A3152" s="147" t="s">
        <v>1200</v>
      </c>
      <c r="C3152" s="148">
        <v>288.1579999998212</v>
      </c>
      <c r="D3152" s="128">
        <v>542749.9004192352</v>
      </c>
      <c r="F3152" s="128">
        <v>5140</v>
      </c>
      <c r="G3152" s="128">
        <v>4590</v>
      </c>
      <c r="H3152" s="149" t="s">
        <v>133</v>
      </c>
    </row>
    <row r="3154" spans="4:8" ht="12.75">
      <c r="D3154" s="128">
        <v>532560.548286438</v>
      </c>
      <c r="F3154" s="128">
        <v>5140</v>
      </c>
      <c r="G3154" s="128">
        <v>4590</v>
      </c>
      <c r="H3154" s="149" t="s">
        <v>134</v>
      </c>
    </row>
    <row r="3156" spans="4:8" ht="12.75">
      <c r="D3156" s="128">
        <v>536525.4708051682</v>
      </c>
      <c r="F3156" s="128">
        <v>5140</v>
      </c>
      <c r="G3156" s="128">
        <v>4590</v>
      </c>
      <c r="H3156" s="149" t="s">
        <v>135</v>
      </c>
    </row>
    <row r="3158" spans="1:10" ht="12.75">
      <c r="A3158" s="144" t="s">
        <v>1043</v>
      </c>
      <c r="C3158" s="150" t="s">
        <v>1044</v>
      </c>
      <c r="D3158" s="128">
        <v>537278.6398369471</v>
      </c>
      <c r="F3158" s="128">
        <v>5140</v>
      </c>
      <c r="G3158" s="128">
        <v>4590</v>
      </c>
      <c r="H3158" s="128">
        <v>532417.8986865046</v>
      </c>
      <c r="I3158" s="128">
        <v>-0.0001</v>
      </c>
      <c r="J3158" s="128">
        <v>-0.0001</v>
      </c>
    </row>
    <row r="3159" spans="1:8" ht="12.75">
      <c r="A3159" s="127">
        <v>38395.040983796294</v>
      </c>
      <c r="C3159" s="150" t="s">
        <v>1045</v>
      </c>
      <c r="D3159" s="128">
        <v>5136.260499071568</v>
      </c>
      <c r="H3159" s="128">
        <v>5136.260499071568</v>
      </c>
    </row>
    <row r="3161" spans="3:8" ht="12.75">
      <c r="C3161" s="150" t="s">
        <v>1046</v>
      </c>
      <c r="D3161" s="128">
        <v>0.9559770514290905</v>
      </c>
      <c r="F3161" s="128">
        <v>0</v>
      </c>
      <c r="G3161" s="128">
        <v>0</v>
      </c>
      <c r="H3161" s="128">
        <v>0.9647047012774966</v>
      </c>
    </row>
    <row r="3162" spans="1:10" ht="12.75">
      <c r="A3162" s="144" t="s">
        <v>1035</v>
      </c>
      <c r="C3162" s="145" t="s">
        <v>1036</v>
      </c>
      <c r="D3162" s="145" t="s">
        <v>1037</v>
      </c>
      <c r="F3162" s="145" t="s">
        <v>1038</v>
      </c>
      <c r="G3162" s="145" t="s">
        <v>1039</v>
      </c>
      <c r="H3162" s="145" t="s">
        <v>1040</v>
      </c>
      <c r="I3162" s="146" t="s">
        <v>1041</v>
      </c>
      <c r="J3162" s="145" t="s">
        <v>1042</v>
      </c>
    </row>
    <row r="3163" spans="1:8" ht="12.75">
      <c r="A3163" s="147" t="s">
        <v>1201</v>
      </c>
      <c r="C3163" s="148">
        <v>334.94100000010803</v>
      </c>
      <c r="D3163" s="128">
        <v>265970.7663626671</v>
      </c>
      <c r="F3163" s="128">
        <v>31500</v>
      </c>
      <c r="G3163" s="128">
        <v>50600</v>
      </c>
      <c r="H3163" s="149" t="s">
        <v>136</v>
      </c>
    </row>
    <row r="3165" spans="4:8" ht="12.75">
      <c r="D3165" s="128">
        <v>258471.5065126419</v>
      </c>
      <c r="F3165" s="128">
        <v>31600</v>
      </c>
      <c r="G3165" s="128">
        <v>54700</v>
      </c>
      <c r="H3165" s="149" t="s">
        <v>137</v>
      </c>
    </row>
    <row r="3167" spans="4:8" ht="12.75">
      <c r="D3167" s="128">
        <v>252122.2312297821</v>
      </c>
      <c r="F3167" s="128">
        <v>31900</v>
      </c>
      <c r="G3167" s="128">
        <v>52500</v>
      </c>
      <c r="H3167" s="149" t="s">
        <v>138</v>
      </c>
    </row>
    <row r="3169" spans="1:10" ht="12.75">
      <c r="A3169" s="144" t="s">
        <v>1043</v>
      </c>
      <c r="C3169" s="150" t="s">
        <v>1044</v>
      </c>
      <c r="D3169" s="128">
        <v>258854.83470169705</v>
      </c>
      <c r="F3169" s="128">
        <v>31666.666666666664</v>
      </c>
      <c r="G3169" s="128">
        <v>52600</v>
      </c>
      <c r="H3169" s="128">
        <v>212761.14100800335</v>
      </c>
      <c r="I3169" s="128">
        <v>-0.0001</v>
      </c>
      <c r="J3169" s="128">
        <v>-0.0001</v>
      </c>
    </row>
    <row r="3170" spans="1:8" ht="12.75">
      <c r="A3170" s="127">
        <v>38395.04145833333</v>
      </c>
      <c r="C3170" s="150" t="s">
        <v>1045</v>
      </c>
      <c r="D3170" s="128">
        <v>6932.220907263153</v>
      </c>
      <c r="F3170" s="128">
        <v>208.16659994661327</v>
      </c>
      <c r="G3170" s="128">
        <v>2051.828452868319</v>
      </c>
      <c r="H3170" s="128">
        <v>6932.220907263153</v>
      </c>
    </row>
    <row r="3172" spans="3:8" ht="12.75">
      <c r="C3172" s="150" t="s">
        <v>1046</v>
      </c>
      <c r="D3172" s="128">
        <v>2.678034163531003</v>
      </c>
      <c r="F3172" s="128">
        <v>0.6573682103577262</v>
      </c>
      <c r="G3172" s="128">
        <v>3.9008145491793145</v>
      </c>
      <c r="H3172" s="128">
        <v>3.258217583540026</v>
      </c>
    </row>
    <row r="3173" spans="1:10" ht="12.75">
      <c r="A3173" s="144" t="s">
        <v>1035</v>
      </c>
      <c r="C3173" s="145" t="s">
        <v>1036</v>
      </c>
      <c r="D3173" s="145" t="s">
        <v>1037</v>
      </c>
      <c r="F3173" s="145" t="s">
        <v>1038</v>
      </c>
      <c r="G3173" s="145" t="s">
        <v>1039</v>
      </c>
      <c r="H3173" s="145" t="s">
        <v>1040</v>
      </c>
      <c r="I3173" s="146" t="s">
        <v>1041</v>
      </c>
      <c r="J3173" s="145" t="s">
        <v>1042</v>
      </c>
    </row>
    <row r="3174" spans="1:8" ht="12.75">
      <c r="A3174" s="147" t="s">
        <v>1205</v>
      </c>
      <c r="C3174" s="148">
        <v>393.36599999992177</v>
      </c>
      <c r="D3174" s="128">
        <v>5606537.878089905</v>
      </c>
      <c r="F3174" s="128">
        <v>17500</v>
      </c>
      <c r="G3174" s="128">
        <v>18600</v>
      </c>
      <c r="H3174" s="149" t="s">
        <v>139</v>
      </c>
    </row>
    <row r="3176" spans="4:8" ht="12.75">
      <c r="D3176" s="128">
        <v>5859239.317550659</v>
      </c>
      <c r="F3176" s="128">
        <v>17900</v>
      </c>
      <c r="G3176" s="128">
        <v>19300</v>
      </c>
      <c r="H3176" s="149" t="s">
        <v>140</v>
      </c>
    </row>
    <row r="3178" spans="4:8" ht="12.75">
      <c r="D3178" s="128">
        <v>5782955.911682129</v>
      </c>
      <c r="F3178" s="128">
        <v>19800</v>
      </c>
      <c r="G3178" s="128">
        <v>20100</v>
      </c>
      <c r="H3178" s="149" t="s">
        <v>141</v>
      </c>
    </row>
    <row r="3180" spans="1:10" ht="12.75">
      <c r="A3180" s="144" t="s">
        <v>1043</v>
      </c>
      <c r="C3180" s="150" t="s">
        <v>1044</v>
      </c>
      <c r="D3180" s="128">
        <v>5749577.702440897</v>
      </c>
      <c r="F3180" s="128">
        <v>18400</v>
      </c>
      <c r="G3180" s="128">
        <v>19333.333333333332</v>
      </c>
      <c r="H3180" s="128">
        <v>5730711.035774231</v>
      </c>
      <c r="I3180" s="128">
        <v>-0.0001</v>
      </c>
      <c r="J3180" s="128">
        <v>-0.0001</v>
      </c>
    </row>
    <row r="3181" spans="1:8" ht="12.75">
      <c r="A3181" s="127">
        <v>38395.04193287037</v>
      </c>
      <c r="C3181" s="150" t="s">
        <v>1045</v>
      </c>
      <c r="D3181" s="128">
        <v>129615.13420697961</v>
      </c>
      <c r="F3181" s="128">
        <v>1228.8205727444508</v>
      </c>
      <c r="G3181" s="128">
        <v>750.5553499465136</v>
      </c>
      <c r="H3181" s="128">
        <v>129615.13420697961</v>
      </c>
    </row>
    <row r="3183" spans="3:8" ht="12.75">
      <c r="C3183" s="150" t="s">
        <v>1046</v>
      </c>
      <c r="D3183" s="128">
        <v>2.254341812824853</v>
      </c>
      <c r="F3183" s="128">
        <v>6.678372677958971</v>
      </c>
      <c r="G3183" s="128">
        <v>3.882182844550934</v>
      </c>
      <c r="H3183" s="128">
        <v>2.261763564727852</v>
      </c>
    </row>
    <row r="3184" spans="1:10" ht="12.75">
      <c r="A3184" s="144" t="s">
        <v>1035</v>
      </c>
      <c r="C3184" s="145" t="s">
        <v>1036</v>
      </c>
      <c r="D3184" s="145" t="s">
        <v>1037</v>
      </c>
      <c r="F3184" s="145" t="s">
        <v>1038</v>
      </c>
      <c r="G3184" s="145" t="s">
        <v>1039</v>
      </c>
      <c r="H3184" s="145" t="s">
        <v>1040</v>
      </c>
      <c r="I3184" s="146" t="s">
        <v>1041</v>
      </c>
      <c r="J3184" s="145" t="s">
        <v>1042</v>
      </c>
    </row>
    <row r="3185" spans="1:8" ht="12.75">
      <c r="A3185" s="147" t="s">
        <v>1199</v>
      </c>
      <c r="C3185" s="148">
        <v>396.15199999976903</v>
      </c>
      <c r="D3185" s="128">
        <v>6383533.19947052</v>
      </c>
      <c r="F3185" s="128">
        <v>110100</v>
      </c>
      <c r="G3185" s="128">
        <v>118000</v>
      </c>
      <c r="H3185" s="149" t="s">
        <v>142</v>
      </c>
    </row>
    <row r="3187" spans="4:8" ht="12.75">
      <c r="D3187" s="128">
        <v>6207659.732376099</v>
      </c>
      <c r="F3187" s="128">
        <v>109300</v>
      </c>
      <c r="G3187" s="128">
        <v>117600</v>
      </c>
      <c r="H3187" s="149" t="s">
        <v>143</v>
      </c>
    </row>
    <row r="3189" spans="4:8" ht="12.75">
      <c r="D3189" s="128">
        <v>6328836.673484802</v>
      </c>
      <c r="F3189" s="128">
        <v>108600</v>
      </c>
      <c r="G3189" s="128">
        <v>118200</v>
      </c>
      <c r="H3189" s="149" t="s">
        <v>144</v>
      </c>
    </row>
    <row r="3191" spans="1:10" ht="12.75">
      <c r="A3191" s="144" t="s">
        <v>1043</v>
      </c>
      <c r="C3191" s="150" t="s">
        <v>1044</v>
      </c>
      <c r="D3191" s="128">
        <v>6306676.535110474</v>
      </c>
      <c r="F3191" s="128">
        <v>109333.33333333334</v>
      </c>
      <c r="G3191" s="128">
        <v>117933.33333333334</v>
      </c>
      <c r="H3191" s="128">
        <v>6193089.21842399</v>
      </c>
      <c r="I3191" s="128">
        <v>-0.0001</v>
      </c>
      <c r="J3191" s="128">
        <v>-0.0001</v>
      </c>
    </row>
    <row r="3192" spans="1:8" ht="12.75">
      <c r="A3192" s="127">
        <v>38395.04240740741</v>
      </c>
      <c r="C3192" s="150" t="s">
        <v>1045</v>
      </c>
      <c r="D3192" s="128">
        <v>90006.51591153462</v>
      </c>
      <c r="F3192" s="128">
        <v>750.5553499465136</v>
      </c>
      <c r="G3192" s="128">
        <v>305.5050463303894</v>
      </c>
      <c r="H3192" s="128">
        <v>90006.51591153462</v>
      </c>
    </row>
    <row r="3194" spans="3:8" ht="12.75">
      <c r="C3194" s="150" t="s">
        <v>1046</v>
      </c>
      <c r="D3194" s="128">
        <v>1.427162395446336</v>
      </c>
      <c r="F3194" s="128">
        <v>0.6864835517803479</v>
      </c>
      <c r="G3194" s="128">
        <v>0.25904893696754333</v>
      </c>
      <c r="H3194" s="128">
        <v>1.4533379503684816</v>
      </c>
    </row>
    <row r="3195" spans="1:10" ht="12.75">
      <c r="A3195" s="144" t="s">
        <v>1035</v>
      </c>
      <c r="C3195" s="145" t="s">
        <v>1036</v>
      </c>
      <c r="D3195" s="145" t="s">
        <v>1037</v>
      </c>
      <c r="F3195" s="145" t="s">
        <v>1038</v>
      </c>
      <c r="G3195" s="145" t="s">
        <v>1039</v>
      </c>
      <c r="H3195" s="145" t="s">
        <v>1040</v>
      </c>
      <c r="I3195" s="146" t="s">
        <v>1041</v>
      </c>
      <c r="J3195" s="145" t="s">
        <v>1042</v>
      </c>
    </row>
    <row r="3196" spans="1:8" ht="12.75">
      <c r="A3196" s="147" t="s">
        <v>1206</v>
      </c>
      <c r="C3196" s="148">
        <v>589.5920000001788</v>
      </c>
      <c r="D3196" s="128">
        <v>434871.3075451851</v>
      </c>
      <c r="F3196" s="128">
        <v>3859.9999999962747</v>
      </c>
      <c r="G3196" s="128">
        <v>5240</v>
      </c>
      <c r="H3196" s="149" t="s">
        <v>145</v>
      </c>
    </row>
    <row r="3198" spans="4:8" ht="12.75">
      <c r="D3198" s="128">
        <v>430664.3688392639</v>
      </c>
      <c r="F3198" s="128">
        <v>3820</v>
      </c>
      <c r="G3198" s="128">
        <v>4970</v>
      </c>
      <c r="H3198" s="149" t="s">
        <v>146</v>
      </c>
    </row>
    <row r="3200" spans="4:8" ht="12.75">
      <c r="D3200" s="128">
        <v>418952.12306308746</v>
      </c>
      <c r="F3200" s="128">
        <v>3820</v>
      </c>
      <c r="G3200" s="128">
        <v>5110</v>
      </c>
      <c r="H3200" s="149" t="s">
        <v>147</v>
      </c>
    </row>
    <row r="3202" spans="1:10" ht="12.75">
      <c r="A3202" s="144" t="s">
        <v>1043</v>
      </c>
      <c r="C3202" s="150" t="s">
        <v>1044</v>
      </c>
      <c r="D3202" s="128">
        <v>428162.5998158455</v>
      </c>
      <c r="F3202" s="128">
        <v>3833.3333333320916</v>
      </c>
      <c r="G3202" s="128">
        <v>5106.666666666667</v>
      </c>
      <c r="H3202" s="128">
        <v>423565.26648251264</v>
      </c>
      <c r="I3202" s="128">
        <v>-0.0001</v>
      </c>
      <c r="J3202" s="128">
        <v>-0.0001</v>
      </c>
    </row>
    <row r="3203" spans="1:8" ht="12.75">
      <c r="A3203" s="127">
        <v>38395.042905092596</v>
      </c>
      <c r="C3203" s="150" t="s">
        <v>1045</v>
      </c>
      <c r="D3203" s="128">
        <v>8249.196617168118</v>
      </c>
      <c r="F3203" s="128">
        <v>23.09401076545144</v>
      </c>
      <c r="G3203" s="128">
        <v>135.03086067019396</v>
      </c>
      <c r="H3203" s="128">
        <v>8249.196617168118</v>
      </c>
    </row>
    <row r="3205" spans="3:8" ht="12.75">
      <c r="C3205" s="150" t="s">
        <v>1046</v>
      </c>
      <c r="D3205" s="128">
        <v>1.9266504409110305</v>
      </c>
      <c r="F3205" s="128">
        <v>0.6024524547511023</v>
      </c>
      <c r="G3205" s="128">
        <v>2.6442074543771654</v>
      </c>
      <c r="H3205" s="128">
        <v>1.9475621043418807</v>
      </c>
    </row>
    <row r="3206" spans="1:10" ht="12.75">
      <c r="A3206" s="144" t="s">
        <v>1035</v>
      </c>
      <c r="C3206" s="145" t="s">
        <v>1036</v>
      </c>
      <c r="D3206" s="145" t="s">
        <v>1037</v>
      </c>
      <c r="F3206" s="145" t="s">
        <v>1038</v>
      </c>
      <c r="G3206" s="145" t="s">
        <v>1039</v>
      </c>
      <c r="H3206" s="145" t="s">
        <v>1040</v>
      </c>
      <c r="I3206" s="146" t="s">
        <v>1041</v>
      </c>
      <c r="J3206" s="145" t="s">
        <v>1042</v>
      </c>
    </row>
    <row r="3207" spans="1:8" ht="12.75">
      <c r="A3207" s="147" t="s">
        <v>1207</v>
      </c>
      <c r="C3207" s="148">
        <v>766.4900000002235</v>
      </c>
      <c r="D3207" s="128">
        <v>4457.520939424634</v>
      </c>
      <c r="F3207" s="128">
        <v>1801.0000000018626</v>
      </c>
      <c r="G3207" s="128">
        <v>1872</v>
      </c>
      <c r="H3207" s="149" t="s">
        <v>148</v>
      </c>
    </row>
    <row r="3209" spans="4:8" ht="12.75">
      <c r="D3209" s="128">
        <v>4228.313253507018</v>
      </c>
      <c r="F3209" s="128">
        <v>1851.9999999981374</v>
      </c>
      <c r="G3209" s="128">
        <v>1901.0000000018626</v>
      </c>
      <c r="H3209" s="149" t="s">
        <v>149</v>
      </c>
    </row>
    <row r="3211" spans="4:8" ht="12.75">
      <c r="D3211" s="128">
        <v>4300.935564048588</v>
      </c>
      <c r="F3211" s="128">
        <v>1657.9999999981374</v>
      </c>
      <c r="G3211" s="128">
        <v>1720.0000000018626</v>
      </c>
      <c r="H3211" s="149" t="s">
        <v>150</v>
      </c>
    </row>
    <row r="3213" spans="1:10" ht="12.75">
      <c r="A3213" s="144" t="s">
        <v>1043</v>
      </c>
      <c r="C3213" s="150" t="s">
        <v>1044</v>
      </c>
      <c r="D3213" s="128">
        <v>4328.9232523267465</v>
      </c>
      <c r="F3213" s="128">
        <v>1770.3333333327123</v>
      </c>
      <c r="G3213" s="128">
        <v>1831.000000001242</v>
      </c>
      <c r="H3213" s="128">
        <v>2527.0728458223352</v>
      </c>
      <c r="I3213" s="128">
        <v>-0.0001</v>
      </c>
      <c r="J3213" s="128">
        <v>-0.0001</v>
      </c>
    </row>
    <row r="3214" spans="1:8" ht="12.75">
      <c r="A3214" s="127">
        <v>38395.04340277778</v>
      </c>
      <c r="C3214" s="150" t="s">
        <v>1045</v>
      </c>
      <c r="D3214" s="128">
        <v>117.13890831953924</v>
      </c>
      <c r="F3214" s="128">
        <v>100.57004192824306</v>
      </c>
      <c r="G3214" s="128">
        <v>97.21625378466146</v>
      </c>
      <c r="H3214" s="128">
        <v>117.13890831953924</v>
      </c>
    </row>
    <row r="3216" spans="3:8" ht="12.75">
      <c r="C3216" s="150" t="s">
        <v>1046</v>
      </c>
      <c r="D3216" s="128">
        <v>2.705959461318203</v>
      </c>
      <c r="F3216" s="128">
        <v>5.68085343221305</v>
      </c>
      <c r="G3216" s="128">
        <v>5.309462249295223</v>
      </c>
      <c r="H3216" s="128">
        <v>4.635359384799256</v>
      </c>
    </row>
    <row r="3217" spans="1:16" ht="12.75">
      <c r="A3217" s="138" t="s">
        <v>1153</v>
      </c>
      <c r="B3217" s="133" t="s">
        <v>1130</v>
      </c>
      <c r="D3217" s="138" t="s">
        <v>1154</v>
      </c>
      <c r="E3217" s="133" t="s">
        <v>1155</v>
      </c>
      <c r="F3217" s="134" t="s">
        <v>1259</v>
      </c>
      <c r="G3217" s="139" t="s">
        <v>1157</v>
      </c>
      <c r="H3217" s="140">
        <v>2</v>
      </c>
      <c r="I3217" s="141" t="s">
        <v>1158</v>
      </c>
      <c r="J3217" s="140">
        <v>13</v>
      </c>
      <c r="K3217" s="139" t="s">
        <v>1159</v>
      </c>
      <c r="L3217" s="142">
        <v>1</v>
      </c>
      <c r="M3217" s="139" t="s">
        <v>1160</v>
      </c>
      <c r="N3217" s="143">
        <v>1</v>
      </c>
      <c r="O3217" s="139" t="s">
        <v>1161</v>
      </c>
      <c r="P3217" s="143">
        <v>1</v>
      </c>
    </row>
    <row r="3219" spans="1:10" ht="12.75">
      <c r="A3219" s="144" t="s">
        <v>1035</v>
      </c>
      <c r="C3219" s="145" t="s">
        <v>1036</v>
      </c>
      <c r="D3219" s="145" t="s">
        <v>1037</v>
      </c>
      <c r="F3219" s="145" t="s">
        <v>1038</v>
      </c>
      <c r="G3219" s="145" t="s">
        <v>1039</v>
      </c>
      <c r="H3219" s="145" t="s">
        <v>1040</v>
      </c>
      <c r="I3219" s="146" t="s">
        <v>1041</v>
      </c>
      <c r="J3219" s="145" t="s">
        <v>1042</v>
      </c>
    </row>
    <row r="3220" spans="1:8" ht="12.75">
      <c r="A3220" s="147" t="s">
        <v>1184</v>
      </c>
      <c r="C3220" s="148">
        <v>178.2290000000503</v>
      </c>
      <c r="D3220" s="128">
        <v>636.9865221614018</v>
      </c>
      <c r="F3220" s="128">
        <v>295</v>
      </c>
      <c r="G3220" s="128">
        <v>346</v>
      </c>
      <c r="H3220" s="149" t="s">
        <v>151</v>
      </c>
    </row>
    <row r="3222" spans="4:8" ht="12.75">
      <c r="D3222" s="128">
        <v>641.2813206138089</v>
      </c>
      <c r="F3222" s="128">
        <v>385</v>
      </c>
      <c r="G3222" s="128">
        <v>363</v>
      </c>
      <c r="H3222" s="149" t="s">
        <v>152</v>
      </c>
    </row>
    <row r="3224" spans="4:8" ht="12.75">
      <c r="D3224" s="128">
        <v>586.0064484812319</v>
      </c>
      <c r="F3224" s="128">
        <v>324</v>
      </c>
      <c r="G3224" s="128">
        <v>279</v>
      </c>
      <c r="H3224" s="149" t="s">
        <v>153</v>
      </c>
    </row>
    <row r="3226" spans="1:8" ht="12.75">
      <c r="A3226" s="144" t="s">
        <v>1043</v>
      </c>
      <c r="C3226" s="150" t="s">
        <v>1044</v>
      </c>
      <c r="D3226" s="128">
        <v>621.4247637521476</v>
      </c>
      <c r="F3226" s="128">
        <v>334.66666666666663</v>
      </c>
      <c r="G3226" s="128">
        <v>329.33333333333337</v>
      </c>
      <c r="H3226" s="128">
        <v>290.1348816913158</v>
      </c>
    </row>
    <row r="3227" spans="1:8" ht="12.75">
      <c r="A3227" s="127">
        <v>38395.0456712963</v>
      </c>
      <c r="C3227" s="150" t="s">
        <v>1045</v>
      </c>
      <c r="D3227" s="128">
        <v>30.74823760655461</v>
      </c>
      <c r="F3227" s="128">
        <v>45.938364504337045</v>
      </c>
      <c r="G3227" s="128">
        <v>44.41095960833692</v>
      </c>
      <c r="H3227" s="128">
        <v>30.74823760655461</v>
      </c>
    </row>
    <row r="3229" spans="3:8" ht="12.75">
      <c r="C3229" s="150" t="s">
        <v>1046</v>
      </c>
      <c r="D3229" s="128">
        <v>4.948022576521976</v>
      </c>
      <c r="F3229" s="128">
        <v>13.726602939542945</v>
      </c>
      <c r="G3229" s="128">
        <v>13.485109192814853</v>
      </c>
      <c r="H3229" s="128">
        <v>10.597911367054685</v>
      </c>
    </row>
    <row r="3230" spans="1:10" ht="12.75">
      <c r="A3230" s="144" t="s">
        <v>1035</v>
      </c>
      <c r="C3230" s="145" t="s">
        <v>1036</v>
      </c>
      <c r="D3230" s="145" t="s">
        <v>1037</v>
      </c>
      <c r="F3230" s="145" t="s">
        <v>1038</v>
      </c>
      <c r="G3230" s="145" t="s">
        <v>1039</v>
      </c>
      <c r="H3230" s="145" t="s">
        <v>1040</v>
      </c>
      <c r="I3230" s="146" t="s">
        <v>1041</v>
      </c>
      <c r="J3230" s="145" t="s">
        <v>1042</v>
      </c>
    </row>
    <row r="3231" spans="1:8" ht="12.75">
      <c r="A3231" s="147" t="s">
        <v>1200</v>
      </c>
      <c r="C3231" s="148">
        <v>251.61100000003353</v>
      </c>
      <c r="D3231" s="128">
        <v>5221103.917076111</v>
      </c>
      <c r="F3231" s="128">
        <v>33800</v>
      </c>
      <c r="G3231" s="128">
        <v>30600</v>
      </c>
      <c r="H3231" s="149" t="s">
        <v>154</v>
      </c>
    </row>
    <row r="3233" spans="4:8" ht="12.75">
      <c r="D3233" s="128">
        <v>5105493.271217346</v>
      </c>
      <c r="F3233" s="128">
        <v>33400</v>
      </c>
      <c r="G3233" s="128">
        <v>30100</v>
      </c>
      <c r="H3233" s="149" t="s">
        <v>155</v>
      </c>
    </row>
    <row r="3235" spans="4:8" ht="12.75">
      <c r="D3235" s="128">
        <v>5309392.01398468</v>
      </c>
      <c r="F3235" s="128">
        <v>36300</v>
      </c>
      <c r="G3235" s="128">
        <v>30700</v>
      </c>
      <c r="H3235" s="149" t="s">
        <v>156</v>
      </c>
    </row>
    <row r="3237" spans="1:10" ht="12.75">
      <c r="A3237" s="144" t="s">
        <v>1043</v>
      </c>
      <c r="C3237" s="150" t="s">
        <v>1044</v>
      </c>
      <c r="D3237" s="128">
        <v>5211996.400759379</v>
      </c>
      <c r="F3237" s="128">
        <v>34500</v>
      </c>
      <c r="G3237" s="128">
        <v>30466.666666666664</v>
      </c>
      <c r="H3237" s="128">
        <v>5179532.946944118</v>
      </c>
      <c r="I3237" s="128">
        <v>-0.0001</v>
      </c>
      <c r="J3237" s="128">
        <v>-0.0001</v>
      </c>
    </row>
    <row r="3238" spans="1:8" ht="12.75">
      <c r="A3238" s="127">
        <v>38395.04618055555</v>
      </c>
      <c r="C3238" s="150" t="s">
        <v>1045</v>
      </c>
      <c r="D3238" s="128">
        <v>102254.01931275529</v>
      </c>
      <c r="F3238" s="128">
        <v>1571.623364550171</v>
      </c>
      <c r="G3238" s="128">
        <v>321.4550253664318</v>
      </c>
      <c r="H3238" s="128">
        <v>102254.01931275529</v>
      </c>
    </row>
    <row r="3240" spans="3:8" ht="12.75">
      <c r="C3240" s="150" t="s">
        <v>1046</v>
      </c>
      <c r="D3240" s="128">
        <v>1.9618973508473079</v>
      </c>
      <c r="F3240" s="128">
        <v>4.555430042174409</v>
      </c>
      <c r="G3240" s="128">
        <v>1.0551040219904766</v>
      </c>
      <c r="H3240" s="128">
        <v>1.9741938194076811</v>
      </c>
    </row>
    <row r="3241" spans="1:10" ht="12.75">
      <c r="A3241" s="144" t="s">
        <v>1035</v>
      </c>
      <c r="C3241" s="145" t="s">
        <v>1036</v>
      </c>
      <c r="D3241" s="145" t="s">
        <v>1037</v>
      </c>
      <c r="F3241" s="145" t="s">
        <v>1038</v>
      </c>
      <c r="G3241" s="145" t="s">
        <v>1039</v>
      </c>
      <c r="H3241" s="145" t="s">
        <v>1040</v>
      </c>
      <c r="I3241" s="146" t="s">
        <v>1041</v>
      </c>
      <c r="J3241" s="145" t="s">
        <v>1042</v>
      </c>
    </row>
    <row r="3242" spans="1:8" ht="12.75">
      <c r="A3242" s="147" t="s">
        <v>1203</v>
      </c>
      <c r="C3242" s="148">
        <v>257.6099999998696</v>
      </c>
      <c r="D3242" s="128">
        <v>486632.9383172989</v>
      </c>
      <c r="F3242" s="128">
        <v>14452.499999985099</v>
      </c>
      <c r="G3242" s="128">
        <v>12465</v>
      </c>
      <c r="H3242" s="149" t="s">
        <v>157</v>
      </c>
    </row>
    <row r="3244" spans="4:8" ht="12.75">
      <c r="D3244" s="128">
        <v>482711.4621787071</v>
      </c>
      <c r="F3244" s="128">
        <v>14595</v>
      </c>
      <c r="G3244" s="128">
        <v>12382.5</v>
      </c>
      <c r="H3244" s="149" t="s">
        <v>158</v>
      </c>
    </row>
    <row r="3246" spans="4:8" ht="12.75">
      <c r="D3246" s="128">
        <v>493512.42201566696</v>
      </c>
      <c r="F3246" s="128">
        <v>14155</v>
      </c>
      <c r="G3246" s="128">
        <v>12335</v>
      </c>
      <c r="H3246" s="149" t="s">
        <v>159</v>
      </c>
    </row>
    <row r="3248" spans="1:10" ht="12.75">
      <c r="A3248" s="144" t="s">
        <v>1043</v>
      </c>
      <c r="C3248" s="150" t="s">
        <v>1044</v>
      </c>
      <c r="D3248" s="128">
        <v>487618.94083722436</v>
      </c>
      <c r="F3248" s="128">
        <v>14400.833333328366</v>
      </c>
      <c r="G3248" s="128">
        <v>12394.166666666668</v>
      </c>
      <c r="H3248" s="128">
        <v>474221.4408372268</v>
      </c>
      <c r="I3248" s="128">
        <v>-0.0001</v>
      </c>
      <c r="J3248" s="128">
        <v>-0.0001</v>
      </c>
    </row>
    <row r="3249" spans="1:8" ht="12.75">
      <c r="A3249" s="127">
        <v>38395.0468287037</v>
      </c>
      <c r="C3249" s="150" t="s">
        <v>1045</v>
      </c>
      <c r="D3249" s="128">
        <v>5467.5711313912425</v>
      </c>
      <c r="F3249" s="128">
        <v>224.5040831089056</v>
      </c>
      <c r="G3249" s="128">
        <v>65.78056957288628</v>
      </c>
      <c r="H3249" s="128">
        <v>5467.5711313912425</v>
      </c>
    </row>
    <row r="3251" spans="3:8" ht="12.75">
      <c r="C3251" s="150" t="s">
        <v>1046</v>
      </c>
      <c r="D3251" s="128">
        <v>1.1212794814745335</v>
      </c>
      <c r="F3251" s="128">
        <v>1.5589659147663888</v>
      </c>
      <c r="G3251" s="128">
        <v>0.5307381394975024</v>
      </c>
      <c r="H3251" s="128">
        <v>1.152957386688036</v>
      </c>
    </row>
    <row r="3252" spans="1:10" ht="12.75">
      <c r="A3252" s="144" t="s">
        <v>1035</v>
      </c>
      <c r="C3252" s="145" t="s">
        <v>1036</v>
      </c>
      <c r="D3252" s="145" t="s">
        <v>1037</v>
      </c>
      <c r="F3252" s="145" t="s">
        <v>1038</v>
      </c>
      <c r="G3252" s="145" t="s">
        <v>1039</v>
      </c>
      <c r="H3252" s="145" t="s">
        <v>1040</v>
      </c>
      <c r="I3252" s="146" t="s">
        <v>1041</v>
      </c>
      <c r="J3252" s="145" t="s">
        <v>1042</v>
      </c>
    </row>
    <row r="3253" spans="1:8" ht="12.75">
      <c r="A3253" s="147" t="s">
        <v>1202</v>
      </c>
      <c r="C3253" s="148">
        <v>259.9399999999441</v>
      </c>
      <c r="D3253" s="128">
        <v>5204089.973121643</v>
      </c>
      <c r="F3253" s="128">
        <v>29725</v>
      </c>
      <c r="G3253" s="128">
        <v>33625</v>
      </c>
      <c r="H3253" s="149" t="s">
        <v>160</v>
      </c>
    </row>
    <row r="3255" spans="4:8" ht="12.75">
      <c r="D3255" s="128">
        <v>5423216.452056885</v>
      </c>
      <c r="F3255" s="128">
        <v>30100</v>
      </c>
      <c r="G3255" s="128">
        <v>32200</v>
      </c>
      <c r="H3255" s="149" t="s">
        <v>161</v>
      </c>
    </row>
    <row r="3257" spans="4:8" ht="12.75">
      <c r="D3257" s="128">
        <v>5223792.8589782715</v>
      </c>
      <c r="F3257" s="128">
        <v>30000</v>
      </c>
      <c r="G3257" s="128">
        <v>33150</v>
      </c>
      <c r="H3257" s="149" t="s">
        <v>162</v>
      </c>
    </row>
    <row r="3259" spans="1:10" ht="12.75">
      <c r="A3259" s="144" t="s">
        <v>1043</v>
      </c>
      <c r="C3259" s="150" t="s">
        <v>1044</v>
      </c>
      <c r="D3259" s="128">
        <v>5283699.7613856</v>
      </c>
      <c r="F3259" s="128">
        <v>29941.666666666664</v>
      </c>
      <c r="G3259" s="128">
        <v>32991.666666666664</v>
      </c>
      <c r="H3259" s="128">
        <v>5252066.20792648</v>
      </c>
      <c r="I3259" s="128">
        <v>-0.0001</v>
      </c>
      <c r="J3259" s="128">
        <v>-0.0001</v>
      </c>
    </row>
    <row r="3260" spans="1:8" ht="12.75">
      <c r="A3260" s="127">
        <v>38395.0475</v>
      </c>
      <c r="C3260" s="150" t="s">
        <v>1045</v>
      </c>
      <c r="D3260" s="128">
        <v>121225.95085074265</v>
      </c>
      <c r="F3260" s="128">
        <v>194.18633662885074</v>
      </c>
      <c r="G3260" s="128">
        <v>725.5744850346747</v>
      </c>
      <c r="H3260" s="128">
        <v>121225.95085074265</v>
      </c>
    </row>
    <row r="3262" spans="3:8" ht="12.75">
      <c r="C3262" s="150" t="s">
        <v>1046</v>
      </c>
      <c r="D3262" s="128">
        <v>2.294338367533441</v>
      </c>
      <c r="F3262" s="128">
        <v>0.6485488559828023</v>
      </c>
      <c r="G3262" s="128">
        <v>2.1992659308957054</v>
      </c>
      <c r="H3262" s="128">
        <v>2.3081573242124604</v>
      </c>
    </row>
    <row r="3263" spans="1:10" ht="12.75">
      <c r="A3263" s="144" t="s">
        <v>1035</v>
      </c>
      <c r="C3263" s="145" t="s">
        <v>1036</v>
      </c>
      <c r="D3263" s="145" t="s">
        <v>1037</v>
      </c>
      <c r="F3263" s="145" t="s">
        <v>1038</v>
      </c>
      <c r="G3263" s="145" t="s">
        <v>1039</v>
      </c>
      <c r="H3263" s="145" t="s">
        <v>1040</v>
      </c>
      <c r="I3263" s="146" t="s">
        <v>1041</v>
      </c>
      <c r="J3263" s="145" t="s">
        <v>1042</v>
      </c>
    </row>
    <row r="3264" spans="1:8" ht="12.75">
      <c r="A3264" s="147" t="s">
        <v>1204</v>
      </c>
      <c r="C3264" s="148">
        <v>285.2129999999888</v>
      </c>
      <c r="D3264" s="128">
        <v>893229.6025714874</v>
      </c>
      <c r="F3264" s="128">
        <v>51050</v>
      </c>
      <c r="G3264" s="128">
        <v>12125</v>
      </c>
      <c r="H3264" s="149" t="s">
        <v>163</v>
      </c>
    </row>
    <row r="3266" spans="4:8" ht="12.75">
      <c r="D3266" s="128">
        <v>881580.273472786</v>
      </c>
      <c r="F3266" s="128">
        <v>63725</v>
      </c>
      <c r="G3266" s="128">
        <v>12250</v>
      </c>
      <c r="H3266" s="149" t="s">
        <v>164</v>
      </c>
    </row>
    <row r="3268" spans="4:8" ht="12.75">
      <c r="D3268" s="128">
        <v>867582.0398797989</v>
      </c>
      <c r="F3268" s="128">
        <v>77375</v>
      </c>
      <c r="G3268" s="128">
        <v>12175</v>
      </c>
      <c r="H3268" s="149" t="s">
        <v>165</v>
      </c>
    </row>
    <row r="3270" spans="1:10" ht="12.75">
      <c r="A3270" s="144" t="s">
        <v>1043</v>
      </c>
      <c r="C3270" s="150" t="s">
        <v>1044</v>
      </c>
      <c r="D3270" s="128">
        <v>880797.3053080242</v>
      </c>
      <c r="F3270" s="128">
        <v>64050</v>
      </c>
      <c r="G3270" s="128">
        <v>12183.333333333332</v>
      </c>
      <c r="H3270" s="128">
        <v>835762.1073734285</v>
      </c>
      <c r="I3270" s="128">
        <v>-0.0001</v>
      </c>
      <c r="J3270" s="128">
        <v>-0.0001</v>
      </c>
    </row>
    <row r="3271" spans="1:8" ht="12.75">
      <c r="A3271" s="127">
        <v>38395.04819444445</v>
      </c>
      <c r="C3271" s="150" t="s">
        <v>1045</v>
      </c>
      <c r="D3271" s="128">
        <v>12841.695657749018</v>
      </c>
      <c r="F3271" s="128">
        <v>13165.50891534391</v>
      </c>
      <c r="G3271" s="128">
        <v>62.91528696058958</v>
      </c>
      <c r="H3271" s="128">
        <v>12841.695657749018</v>
      </c>
    </row>
    <row r="3273" spans="3:8" ht="12.75">
      <c r="C3273" s="150" t="s">
        <v>1046</v>
      </c>
      <c r="D3273" s="128">
        <v>1.4579626413886608</v>
      </c>
      <c r="F3273" s="128">
        <v>20.555049048155983</v>
      </c>
      <c r="G3273" s="128">
        <v>0.5164045441361664</v>
      </c>
      <c r="H3273" s="128">
        <v>1.5365252318158997</v>
      </c>
    </row>
    <row r="3274" spans="1:10" ht="12.75">
      <c r="A3274" s="144" t="s">
        <v>1035</v>
      </c>
      <c r="C3274" s="145" t="s">
        <v>1036</v>
      </c>
      <c r="D3274" s="145" t="s">
        <v>1037</v>
      </c>
      <c r="F3274" s="145" t="s">
        <v>1038</v>
      </c>
      <c r="G3274" s="145" t="s">
        <v>1039</v>
      </c>
      <c r="H3274" s="145" t="s">
        <v>1040</v>
      </c>
      <c r="I3274" s="146" t="s">
        <v>1041</v>
      </c>
      <c r="J3274" s="145" t="s">
        <v>1042</v>
      </c>
    </row>
    <row r="3275" spans="1:8" ht="12.75">
      <c r="A3275" s="147" t="s">
        <v>1200</v>
      </c>
      <c r="C3275" s="148">
        <v>288.1579999998212</v>
      </c>
      <c r="D3275" s="128">
        <v>524982.7938756943</v>
      </c>
      <c r="F3275" s="128">
        <v>4860</v>
      </c>
      <c r="G3275" s="128">
        <v>4800</v>
      </c>
      <c r="H3275" s="149" t="s">
        <v>166</v>
      </c>
    </row>
    <row r="3277" spans="4:8" ht="12.75">
      <c r="D3277" s="128">
        <v>511882.16634225845</v>
      </c>
      <c r="F3277" s="128">
        <v>4860</v>
      </c>
      <c r="G3277" s="128">
        <v>4800</v>
      </c>
      <c r="H3277" s="149" t="s">
        <v>167</v>
      </c>
    </row>
    <row r="3279" spans="4:8" ht="12.75">
      <c r="D3279" s="128">
        <v>535173.4368257523</v>
      </c>
      <c r="F3279" s="128">
        <v>4860</v>
      </c>
      <c r="G3279" s="128">
        <v>4800</v>
      </c>
      <c r="H3279" s="149" t="s">
        <v>168</v>
      </c>
    </row>
    <row r="3281" spans="1:10" ht="12.75">
      <c r="A3281" s="144" t="s">
        <v>1043</v>
      </c>
      <c r="C3281" s="150" t="s">
        <v>1044</v>
      </c>
      <c r="D3281" s="128">
        <v>524012.7990145683</v>
      </c>
      <c r="F3281" s="128">
        <v>4860</v>
      </c>
      <c r="G3281" s="128">
        <v>4800</v>
      </c>
      <c r="H3281" s="128">
        <v>519183.26361633814</v>
      </c>
      <c r="I3281" s="128">
        <v>-0.0001</v>
      </c>
      <c r="J3281" s="128">
        <v>-0.0001</v>
      </c>
    </row>
    <row r="3282" spans="1:8" ht="12.75">
      <c r="A3282" s="127">
        <v>38395.04861111111</v>
      </c>
      <c r="C3282" s="150" t="s">
        <v>1045</v>
      </c>
      <c r="D3282" s="128">
        <v>11675.89344361787</v>
      </c>
      <c r="H3282" s="128">
        <v>11675.89344361787</v>
      </c>
    </row>
    <row r="3284" spans="3:8" ht="12.75">
      <c r="C3284" s="150" t="s">
        <v>1046</v>
      </c>
      <c r="D3284" s="128">
        <v>2.228169515243703</v>
      </c>
      <c r="F3284" s="128">
        <v>0</v>
      </c>
      <c r="G3284" s="128">
        <v>0</v>
      </c>
      <c r="H3284" s="128">
        <v>2.248896345827901</v>
      </c>
    </row>
    <row r="3285" spans="1:10" ht="12.75">
      <c r="A3285" s="144" t="s">
        <v>1035</v>
      </c>
      <c r="C3285" s="145" t="s">
        <v>1036</v>
      </c>
      <c r="D3285" s="145" t="s">
        <v>1037</v>
      </c>
      <c r="F3285" s="145" t="s">
        <v>1038</v>
      </c>
      <c r="G3285" s="145" t="s">
        <v>1039</v>
      </c>
      <c r="H3285" s="145" t="s">
        <v>1040</v>
      </c>
      <c r="I3285" s="146" t="s">
        <v>1041</v>
      </c>
      <c r="J3285" s="145" t="s">
        <v>1042</v>
      </c>
    </row>
    <row r="3286" spans="1:8" ht="12.75">
      <c r="A3286" s="147" t="s">
        <v>1201</v>
      </c>
      <c r="C3286" s="148">
        <v>334.94100000010803</v>
      </c>
      <c r="D3286" s="128">
        <v>1855862.0498104095</v>
      </c>
      <c r="F3286" s="128">
        <v>36100</v>
      </c>
      <c r="G3286" s="128">
        <v>368900</v>
      </c>
      <c r="H3286" s="149" t="s">
        <v>169</v>
      </c>
    </row>
    <row r="3288" spans="4:8" ht="12.75">
      <c r="D3288" s="128">
        <v>1901517.140378952</v>
      </c>
      <c r="F3288" s="128">
        <v>36900</v>
      </c>
      <c r="G3288" s="128">
        <v>232300</v>
      </c>
      <c r="H3288" s="149" t="s">
        <v>170</v>
      </c>
    </row>
    <row r="3290" spans="4:8" ht="12.75">
      <c r="D3290" s="128">
        <v>1920585.5081310272</v>
      </c>
      <c r="F3290" s="128">
        <v>36500</v>
      </c>
      <c r="G3290" s="128">
        <v>277500</v>
      </c>
      <c r="H3290" s="149" t="s">
        <v>171</v>
      </c>
    </row>
    <row r="3292" spans="1:10" ht="12.75">
      <c r="A3292" s="144" t="s">
        <v>1043</v>
      </c>
      <c r="C3292" s="150" t="s">
        <v>1044</v>
      </c>
      <c r="D3292" s="128">
        <v>1892654.8994401298</v>
      </c>
      <c r="F3292" s="128">
        <v>36500</v>
      </c>
      <c r="G3292" s="128">
        <v>292900</v>
      </c>
      <c r="H3292" s="128">
        <v>1679446.7913320216</v>
      </c>
      <c r="I3292" s="128">
        <v>-0.0001</v>
      </c>
      <c r="J3292" s="128">
        <v>-0.0001</v>
      </c>
    </row>
    <row r="3293" spans="1:8" ht="12.75">
      <c r="A3293" s="127">
        <v>38395.04908564815</v>
      </c>
      <c r="C3293" s="150" t="s">
        <v>1045</v>
      </c>
      <c r="D3293" s="128">
        <v>33259.37461962165</v>
      </c>
      <c r="F3293" s="128">
        <v>400</v>
      </c>
      <c r="G3293" s="128">
        <v>69589.9418019587</v>
      </c>
      <c r="H3293" s="128">
        <v>33259.37461962165</v>
      </c>
    </row>
    <row r="3295" spans="3:8" ht="12.75">
      <c r="C3295" s="150" t="s">
        <v>1046</v>
      </c>
      <c r="D3295" s="128">
        <v>1.7572867948330242</v>
      </c>
      <c r="F3295" s="128">
        <v>1.095890410958904</v>
      </c>
      <c r="G3295" s="128">
        <v>23.758942233512702</v>
      </c>
      <c r="H3295" s="128">
        <v>1.9803767997462194</v>
      </c>
    </row>
    <row r="3296" spans="1:10" ht="12.75">
      <c r="A3296" s="144" t="s">
        <v>1035</v>
      </c>
      <c r="C3296" s="145" t="s">
        <v>1036</v>
      </c>
      <c r="D3296" s="145" t="s">
        <v>1037</v>
      </c>
      <c r="F3296" s="145" t="s">
        <v>1038</v>
      </c>
      <c r="G3296" s="145" t="s">
        <v>1039</v>
      </c>
      <c r="H3296" s="145" t="s">
        <v>1040</v>
      </c>
      <c r="I3296" s="146" t="s">
        <v>1041</v>
      </c>
      <c r="J3296" s="145" t="s">
        <v>1042</v>
      </c>
    </row>
    <row r="3297" spans="1:8" ht="12.75">
      <c r="A3297" s="147" t="s">
        <v>1205</v>
      </c>
      <c r="C3297" s="148">
        <v>393.36599999992177</v>
      </c>
      <c r="D3297" s="128">
        <v>4554148.717178345</v>
      </c>
      <c r="F3297" s="128">
        <v>15100</v>
      </c>
      <c r="G3297" s="128">
        <v>18400</v>
      </c>
      <c r="H3297" s="149" t="s">
        <v>172</v>
      </c>
    </row>
    <row r="3299" spans="4:8" ht="12.75">
      <c r="D3299" s="128">
        <v>4447477.989601135</v>
      </c>
      <c r="F3299" s="128">
        <v>15600</v>
      </c>
      <c r="G3299" s="128">
        <v>17400</v>
      </c>
      <c r="H3299" s="149" t="s">
        <v>173</v>
      </c>
    </row>
    <row r="3301" spans="4:8" ht="12.75">
      <c r="D3301" s="128">
        <v>4719364.856285095</v>
      </c>
      <c r="F3301" s="128">
        <v>15300</v>
      </c>
      <c r="G3301" s="128">
        <v>18200</v>
      </c>
      <c r="H3301" s="149" t="s">
        <v>174</v>
      </c>
    </row>
    <row r="3303" spans="1:10" ht="12.75">
      <c r="A3303" s="144" t="s">
        <v>1043</v>
      </c>
      <c r="C3303" s="150" t="s">
        <v>1044</v>
      </c>
      <c r="D3303" s="128">
        <v>4573663.854354858</v>
      </c>
      <c r="F3303" s="128">
        <v>15333.333333333332</v>
      </c>
      <c r="G3303" s="128">
        <v>18000</v>
      </c>
      <c r="H3303" s="128">
        <v>4556997.187688191</v>
      </c>
      <c r="I3303" s="128">
        <v>-0.0001</v>
      </c>
      <c r="J3303" s="128">
        <v>-0.0001</v>
      </c>
    </row>
    <row r="3304" spans="1:8" ht="12.75">
      <c r="A3304" s="127">
        <v>38395.04957175926</v>
      </c>
      <c r="C3304" s="150" t="s">
        <v>1045</v>
      </c>
      <c r="D3304" s="128">
        <v>136989.954022427</v>
      </c>
      <c r="F3304" s="128">
        <v>251.66114784235833</v>
      </c>
      <c r="G3304" s="128">
        <v>529.150262212918</v>
      </c>
      <c r="H3304" s="128">
        <v>136989.954022427</v>
      </c>
    </row>
    <row r="3306" spans="3:8" ht="12.75">
      <c r="C3306" s="150" t="s">
        <v>1046</v>
      </c>
      <c r="D3306" s="128">
        <v>2.995190691418888</v>
      </c>
      <c r="F3306" s="128">
        <v>1.6412683554936416</v>
      </c>
      <c r="G3306" s="128">
        <v>2.9397236789606556</v>
      </c>
      <c r="H3306" s="128">
        <v>3.0061452395129384</v>
      </c>
    </row>
    <row r="3307" spans="1:10" ht="12.75">
      <c r="A3307" s="144" t="s">
        <v>1035</v>
      </c>
      <c r="C3307" s="145" t="s">
        <v>1036</v>
      </c>
      <c r="D3307" s="145" t="s">
        <v>1037</v>
      </c>
      <c r="F3307" s="145" t="s">
        <v>1038</v>
      </c>
      <c r="G3307" s="145" t="s">
        <v>1039</v>
      </c>
      <c r="H3307" s="145" t="s">
        <v>1040</v>
      </c>
      <c r="I3307" s="146" t="s">
        <v>1041</v>
      </c>
      <c r="J3307" s="145" t="s">
        <v>1042</v>
      </c>
    </row>
    <row r="3308" spans="1:8" ht="12.75">
      <c r="A3308" s="147" t="s">
        <v>1199</v>
      </c>
      <c r="C3308" s="148">
        <v>396.15199999976903</v>
      </c>
      <c r="D3308" s="128">
        <v>5133489.295341492</v>
      </c>
      <c r="F3308" s="128">
        <v>104900</v>
      </c>
      <c r="G3308" s="128">
        <v>112600</v>
      </c>
      <c r="H3308" s="149" t="s">
        <v>175</v>
      </c>
    </row>
    <row r="3310" spans="4:8" ht="12.75">
      <c r="D3310" s="128">
        <v>5120276.305854797</v>
      </c>
      <c r="F3310" s="128">
        <v>105600</v>
      </c>
      <c r="G3310" s="128">
        <v>114100</v>
      </c>
      <c r="H3310" s="149" t="s">
        <v>176</v>
      </c>
    </row>
    <row r="3312" spans="4:8" ht="12.75">
      <c r="D3312" s="128">
        <v>5231248.662773132</v>
      </c>
      <c r="F3312" s="128">
        <v>104000</v>
      </c>
      <c r="G3312" s="128">
        <v>112800</v>
      </c>
      <c r="H3312" s="149" t="s">
        <v>177</v>
      </c>
    </row>
    <row r="3314" spans="1:10" ht="12.75">
      <c r="A3314" s="144" t="s">
        <v>1043</v>
      </c>
      <c r="C3314" s="150" t="s">
        <v>1044</v>
      </c>
      <c r="D3314" s="128">
        <v>5161671.42132314</v>
      </c>
      <c r="F3314" s="128">
        <v>104833.33333333334</v>
      </c>
      <c r="G3314" s="128">
        <v>113166.66666666666</v>
      </c>
      <c r="H3314" s="128">
        <v>5052716.011097219</v>
      </c>
      <c r="I3314" s="128">
        <v>-0.0001</v>
      </c>
      <c r="J3314" s="128">
        <v>-0.0001</v>
      </c>
    </row>
    <row r="3315" spans="1:8" ht="12.75">
      <c r="A3315" s="127">
        <v>38395.05003472222</v>
      </c>
      <c r="C3315" s="150" t="s">
        <v>1045</v>
      </c>
      <c r="D3315" s="128">
        <v>60616.74825189267</v>
      </c>
      <c r="F3315" s="128">
        <v>802.0806277010644</v>
      </c>
      <c r="G3315" s="128">
        <v>814.4527815247077</v>
      </c>
      <c r="H3315" s="128">
        <v>60616.74825189267</v>
      </c>
    </row>
    <row r="3317" spans="3:8" ht="12.75">
      <c r="C3317" s="150" t="s">
        <v>1046</v>
      </c>
      <c r="D3317" s="128">
        <v>1.1743627849204357</v>
      </c>
      <c r="F3317" s="128">
        <v>0.7651007577434634</v>
      </c>
      <c r="G3317" s="128">
        <v>0.7196931795505518</v>
      </c>
      <c r="H3317" s="128">
        <v>1.1996864284230666</v>
      </c>
    </row>
    <row r="3318" spans="1:10" ht="12.75">
      <c r="A3318" s="144" t="s">
        <v>1035</v>
      </c>
      <c r="C3318" s="145" t="s">
        <v>1036</v>
      </c>
      <c r="D3318" s="145" t="s">
        <v>1037</v>
      </c>
      <c r="F3318" s="145" t="s">
        <v>1038</v>
      </c>
      <c r="G3318" s="145" t="s">
        <v>1039</v>
      </c>
      <c r="H3318" s="145" t="s">
        <v>1040</v>
      </c>
      <c r="I3318" s="146" t="s">
        <v>1041</v>
      </c>
      <c r="J3318" s="145" t="s">
        <v>1042</v>
      </c>
    </row>
    <row r="3319" spans="1:8" ht="12.75">
      <c r="A3319" s="147" t="s">
        <v>1206</v>
      </c>
      <c r="C3319" s="148">
        <v>589.5920000001788</v>
      </c>
      <c r="D3319" s="128">
        <v>559730.8310852051</v>
      </c>
      <c r="F3319" s="128">
        <v>4170</v>
      </c>
      <c r="G3319" s="128">
        <v>6380</v>
      </c>
      <c r="H3319" s="149" t="s">
        <v>178</v>
      </c>
    </row>
    <row r="3321" spans="4:8" ht="12.75">
      <c r="D3321" s="128">
        <v>555561.7012872696</v>
      </c>
      <c r="F3321" s="128">
        <v>4370</v>
      </c>
      <c r="G3321" s="128">
        <v>6340</v>
      </c>
      <c r="H3321" s="149" t="s">
        <v>179</v>
      </c>
    </row>
    <row r="3323" spans="4:8" ht="12.75">
      <c r="D3323" s="128">
        <v>555337.8907909393</v>
      </c>
      <c r="F3323" s="128">
        <v>4470</v>
      </c>
      <c r="G3323" s="128">
        <v>6110</v>
      </c>
      <c r="H3323" s="149" t="s">
        <v>180</v>
      </c>
    </row>
    <row r="3325" spans="1:10" ht="12.75">
      <c r="A3325" s="144" t="s">
        <v>1043</v>
      </c>
      <c r="C3325" s="150" t="s">
        <v>1044</v>
      </c>
      <c r="D3325" s="128">
        <v>556876.807721138</v>
      </c>
      <c r="F3325" s="128">
        <v>4336.666666666667</v>
      </c>
      <c r="G3325" s="128">
        <v>6276.666666666666</v>
      </c>
      <c r="H3325" s="128">
        <v>551376.1410544714</v>
      </c>
      <c r="I3325" s="128">
        <v>-0.0001</v>
      </c>
      <c r="J3325" s="128">
        <v>-0.0001</v>
      </c>
    </row>
    <row r="3326" spans="1:8" ht="12.75">
      <c r="A3326" s="127">
        <v>38395.050532407404</v>
      </c>
      <c r="C3326" s="150" t="s">
        <v>1045</v>
      </c>
      <c r="D3326" s="128">
        <v>2474.1887168554026</v>
      </c>
      <c r="F3326" s="128">
        <v>152.7525231651947</v>
      </c>
      <c r="G3326" s="128">
        <v>145.7166199626293</v>
      </c>
      <c r="H3326" s="128">
        <v>2474.1887168554026</v>
      </c>
    </row>
    <row r="3328" spans="3:8" ht="12.75">
      <c r="C3328" s="150" t="s">
        <v>1046</v>
      </c>
      <c r="D3328" s="128">
        <v>0.4442973172074315</v>
      </c>
      <c r="F3328" s="128">
        <v>3.5223487278676724</v>
      </c>
      <c r="G3328" s="128">
        <v>2.3215605942001494</v>
      </c>
      <c r="H3328" s="128">
        <v>0.44872973867234733</v>
      </c>
    </row>
    <row r="3329" spans="1:10" ht="12.75">
      <c r="A3329" s="144" t="s">
        <v>1035</v>
      </c>
      <c r="C3329" s="145" t="s">
        <v>1036</v>
      </c>
      <c r="D3329" s="145" t="s">
        <v>1037</v>
      </c>
      <c r="F3329" s="145" t="s">
        <v>1038</v>
      </c>
      <c r="G3329" s="145" t="s">
        <v>1039</v>
      </c>
      <c r="H3329" s="145" t="s">
        <v>1040</v>
      </c>
      <c r="I3329" s="146" t="s">
        <v>1041</v>
      </c>
      <c r="J3329" s="145" t="s">
        <v>1042</v>
      </c>
    </row>
    <row r="3330" spans="1:8" ht="12.75">
      <c r="A3330" s="147" t="s">
        <v>1207</v>
      </c>
      <c r="C3330" s="148">
        <v>766.4900000002235</v>
      </c>
      <c r="D3330" s="128">
        <v>31622.2662037611</v>
      </c>
      <c r="F3330" s="128">
        <v>2059</v>
      </c>
      <c r="G3330" s="128">
        <v>2102</v>
      </c>
      <c r="H3330" s="149" t="s">
        <v>181</v>
      </c>
    </row>
    <row r="3332" spans="4:8" ht="12.75">
      <c r="D3332" s="128">
        <v>31875.239355951548</v>
      </c>
      <c r="F3332" s="128">
        <v>1925</v>
      </c>
      <c r="G3332" s="128">
        <v>2131</v>
      </c>
      <c r="H3332" s="149" t="s">
        <v>182</v>
      </c>
    </row>
    <row r="3334" spans="4:8" ht="12.75">
      <c r="D3334" s="128">
        <v>31422.503431737423</v>
      </c>
      <c r="F3334" s="128">
        <v>2025</v>
      </c>
      <c r="G3334" s="128">
        <v>2062</v>
      </c>
      <c r="H3334" s="149" t="s">
        <v>183</v>
      </c>
    </row>
    <row r="3336" spans="1:10" ht="12.75">
      <c r="A3336" s="144" t="s">
        <v>1043</v>
      </c>
      <c r="C3336" s="150" t="s">
        <v>1044</v>
      </c>
      <c r="D3336" s="128">
        <v>31640.002997150026</v>
      </c>
      <c r="F3336" s="128">
        <v>2003</v>
      </c>
      <c r="G3336" s="128">
        <v>2098.3333333333335</v>
      </c>
      <c r="H3336" s="128">
        <v>29587.47616788173</v>
      </c>
      <c r="I3336" s="128">
        <v>-0.0001</v>
      </c>
      <c r="J3336" s="128">
        <v>-0.0001</v>
      </c>
    </row>
    <row r="3337" spans="1:8" ht="12.75">
      <c r="A3337" s="127">
        <v>38395.051030092596</v>
      </c>
      <c r="C3337" s="150" t="s">
        <v>1045</v>
      </c>
      <c r="D3337" s="128">
        <v>226.88851810532546</v>
      </c>
      <c r="F3337" s="128">
        <v>69.65629906907199</v>
      </c>
      <c r="G3337" s="128">
        <v>34.64582706955245</v>
      </c>
      <c r="H3337" s="128">
        <v>226.88851810532546</v>
      </c>
    </row>
    <row r="3339" spans="3:8" ht="12.75">
      <c r="C3339" s="150" t="s">
        <v>1046</v>
      </c>
      <c r="D3339" s="128">
        <v>0.7170938578158872</v>
      </c>
      <c r="F3339" s="128">
        <v>3.47759855562017</v>
      </c>
      <c r="G3339" s="128">
        <v>1.651111695133556</v>
      </c>
      <c r="H3339" s="128">
        <v>0.7668397156213719</v>
      </c>
    </row>
    <row r="3340" spans="1:16" ht="12.75">
      <c r="A3340" s="138" t="s">
        <v>1153</v>
      </c>
      <c r="B3340" s="133" t="s">
        <v>1237</v>
      </c>
      <c r="D3340" s="138" t="s">
        <v>1154</v>
      </c>
      <c r="E3340" s="133" t="s">
        <v>1155</v>
      </c>
      <c r="F3340" s="134" t="s">
        <v>1261</v>
      </c>
      <c r="G3340" s="139" t="s">
        <v>1157</v>
      </c>
      <c r="H3340" s="140">
        <v>2</v>
      </c>
      <c r="I3340" s="141" t="s">
        <v>1158</v>
      </c>
      <c r="J3340" s="140">
        <v>14</v>
      </c>
      <c r="K3340" s="139" t="s">
        <v>1159</v>
      </c>
      <c r="L3340" s="142">
        <v>1</v>
      </c>
      <c r="M3340" s="139" t="s">
        <v>1160</v>
      </c>
      <c r="N3340" s="143">
        <v>1</v>
      </c>
      <c r="O3340" s="139" t="s">
        <v>1161</v>
      </c>
      <c r="P3340" s="143">
        <v>1</v>
      </c>
    </row>
    <row r="3342" spans="1:10" ht="12.75">
      <c r="A3342" s="144" t="s">
        <v>1035</v>
      </c>
      <c r="C3342" s="145" t="s">
        <v>1036</v>
      </c>
      <c r="D3342" s="145" t="s">
        <v>1037</v>
      </c>
      <c r="F3342" s="145" t="s">
        <v>1038</v>
      </c>
      <c r="G3342" s="145" t="s">
        <v>1039</v>
      </c>
      <c r="H3342" s="145" t="s">
        <v>1040</v>
      </c>
      <c r="I3342" s="146" t="s">
        <v>1041</v>
      </c>
      <c r="J3342" s="145" t="s">
        <v>1042</v>
      </c>
    </row>
    <row r="3343" spans="1:8" ht="12.75">
      <c r="A3343" s="147" t="s">
        <v>1184</v>
      </c>
      <c r="C3343" s="148">
        <v>178.2290000000503</v>
      </c>
      <c r="D3343" s="128">
        <v>464.63090964546427</v>
      </c>
      <c r="F3343" s="128">
        <v>353</v>
      </c>
      <c r="G3343" s="128">
        <v>339</v>
      </c>
      <c r="H3343" s="149" t="s">
        <v>184</v>
      </c>
    </row>
    <row r="3345" spans="4:8" ht="12.75">
      <c r="D3345" s="128">
        <v>460.4615384405479</v>
      </c>
      <c r="F3345" s="128">
        <v>300</v>
      </c>
      <c r="G3345" s="128">
        <v>308</v>
      </c>
      <c r="H3345" s="149" t="s">
        <v>185</v>
      </c>
    </row>
    <row r="3347" spans="4:8" ht="12.75">
      <c r="D3347" s="128">
        <v>444.9239656701684</v>
      </c>
      <c r="F3347" s="128">
        <v>349</v>
      </c>
      <c r="G3347" s="128">
        <v>327</v>
      </c>
      <c r="H3347" s="149" t="s">
        <v>186</v>
      </c>
    </row>
    <row r="3349" spans="1:8" ht="12.75">
      <c r="A3349" s="144" t="s">
        <v>1043</v>
      </c>
      <c r="C3349" s="150" t="s">
        <v>1044</v>
      </c>
      <c r="D3349" s="128">
        <v>456.6721379187269</v>
      </c>
      <c r="F3349" s="128">
        <v>334</v>
      </c>
      <c r="G3349" s="128">
        <v>324.6666666666667</v>
      </c>
      <c r="H3349" s="128">
        <v>128.5815109789379</v>
      </c>
    </row>
    <row r="3350" spans="1:8" ht="12.75">
      <c r="A3350" s="127">
        <v>38395.05331018518</v>
      </c>
      <c r="C3350" s="150" t="s">
        <v>1045</v>
      </c>
      <c r="D3350" s="128">
        <v>10.385594708412919</v>
      </c>
      <c r="F3350" s="128">
        <v>29.51270912674741</v>
      </c>
      <c r="G3350" s="128">
        <v>15.631165450257804</v>
      </c>
      <c r="H3350" s="128">
        <v>10.385594708412919</v>
      </c>
    </row>
    <row r="3352" spans="3:8" ht="12.75">
      <c r="C3352" s="150" t="s">
        <v>1046</v>
      </c>
      <c r="D3352" s="128">
        <v>2.274190572638181</v>
      </c>
      <c r="F3352" s="128">
        <v>8.836140457110004</v>
      </c>
      <c r="G3352" s="128">
        <v>4.814527346075299</v>
      </c>
      <c r="H3352" s="128">
        <v>8.077051381138395</v>
      </c>
    </row>
    <row r="3353" spans="1:10" ht="12.75">
      <c r="A3353" s="144" t="s">
        <v>1035</v>
      </c>
      <c r="C3353" s="145" t="s">
        <v>1036</v>
      </c>
      <c r="D3353" s="145" t="s">
        <v>1037</v>
      </c>
      <c r="F3353" s="145" t="s">
        <v>1038</v>
      </c>
      <c r="G3353" s="145" t="s">
        <v>1039</v>
      </c>
      <c r="H3353" s="145" t="s">
        <v>1040</v>
      </c>
      <c r="I3353" s="146" t="s">
        <v>1041</v>
      </c>
      <c r="J3353" s="145" t="s">
        <v>1042</v>
      </c>
    </row>
    <row r="3354" spans="1:8" ht="12.75">
      <c r="A3354" s="147" t="s">
        <v>1200</v>
      </c>
      <c r="C3354" s="148">
        <v>251.61100000003353</v>
      </c>
      <c r="D3354" s="128">
        <v>6665379.761520386</v>
      </c>
      <c r="F3354" s="128">
        <v>38800</v>
      </c>
      <c r="G3354" s="128">
        <v>32600</v>
      </c>
      <c r="H3354" s="149" t="s">
        <v>187</v>
      </c>
    </row>
    <row r="3356" spans="4:8" ht="12.75">
      <c r="D3356" s="128">
        <v>6663377.175422668</v>
      </c>
      <c r="F3356" s="128">
        <v>37900</v>
      </c>
      <c r="G3356" s="128">
        <v>31600</v>
      </c>
      <c r="H3356" s="149" t="s">
        <v>188</v>
      </c>
    </row>
    <row r="3358" spans="4:8" ht="12.75">
      <c r="D3358" s="128">
        <v>6757277.853675842</v>
      </c>
      <c r="F3358" s="128">
        <v>39700</v>
      </c>
      <c r="G3358" s="128">
        <v>32400</v>
      </c>
      <c r="H3358" s="149" t="s">
        <v>189</v>
      </c>
    </row>
    <row r="3360" spans="1:10" ht="12.75">
      <c r="A3360" s="144" t="s">
        <v>1043</v>
      </c>
      <c r="C3360" s="150" t="s">
        <v>1044</v>
      </c>
      <c r="D3360" s="128">
        <v>6695344.930206299</v>
      </c>
      <c r="F3360" s="128">
        <v>38800</v>
      </c>
      <c r="G3360" s="128">
        <v>32200</v>
      </c>
      <c r="H3360" s="128">
        <v>6659877.4603267815</v>
      </c>
      <c r="I3360" s="128">
        <v>-0.0001</v>
      </c>
      <c r="J3360" s="128">
        <v>-0.0001</v>
      </c>
    </row>
    <row r="3361" spans="1:8" ht="12.75">
      <c r="A3361" s="127">
        <v>38395.053819444445</v>
      </c>
      <c r="C3361" s="150" t="s">
        <v>1045</v>
      </c>
      <c r="D3361" s="128">
        <v>53644.83055132153</v>
      </c>
      <c r="F3361" s="128">
        <v>900</v>
      </c>
      <c r="G3361" s="128">
        <v>529.150262212918</v>
      </c>
      <c r="H3361" s="128">
        <v>53644.83055132153</v>
      </c>
    </row>
    <row r="3363" spans="3:8" ht="12.75">
      <c r="C3363" s="150" t="s">
        <v>1046</v>
      </c>
      <c r="D3363" s="128">
        <v>0.8012257936002801</v>
      </c>
      <c r="F3363" s="128">
        <v>2.3195876288659796</v>
      </c>
      <c r="G3363" s="128">
        <v>1.6433237956922921</v>
      </c>
      <c r="H3363" s="128">
        <v>0.8054927567494513</v>
      </c>
    </row>
    <row r="3364" spans="1:10" ht="12.75">
      <c r="A3364" s="144" t="s">
        <v>1035</v>
      </c>
      <c r="C3364" s="145" t="s">
        <v>1036</v>
      </c>
      <c r="D3364" s="145" t="s">
        <v>1037</v>
      </c>
      <c r="F3364" s="145" t="s">
        <v>1038</v>
      </c>
      <c r="G3364" s="145" t="s">
        <v>1039</v>
      </c>
      <c r="H3364" s="145" t="s">
        <v>1040</v>
      </c>
      <c r="I3364" s="146" t="s">
        <v>1041</v>
      </c>
      <c r="J3364" s="145" t="s">
        <v>1042</v>
      </c>
    </row>
    <row r="3365" spans="1:8" ht="12.75">
      <c r="A3365" s="147" t="s">
        <v>1203</v>
      </c>
      <c r="C3365" s="148">
        <v>257.6099999998696</v>
      </c>
      <c r="D3365" s="128">
        <v>315361.4335899353</v>
      </c>
      <c r="F3365" s="128">
        <v>13487.5</v>
      </c>
      <c r="G3365" s="128">
        <v>11860</v>
      </c>
      <c r="H3365" s="149" t="s">
        <v>190</v>
      </c>
    </row>
    <row r="3367" spans="4:8" ht="12.75">
      <c r="D3367" s="128">
        <v>313862.69775009155</v>
      </c>
      <c r="F3367" s="128">
        <v>13287.5</v>
      </c>
      <c r="G3367" s="128">
        <v>11892.5</v>
      </c>
      <c r="H3367" s="149" t="s">
        <v>191</v>
      </c>
    </row>
    <row r="3369" spans="4:8" ht="12.75">
      <c r="D3369" s="128">
        <v>326883.00299263</v>
      </c>
      <c r="F3369" s="128">
        <v>13705</v>
      </c>
      <c r="G3369" s="128">
        <v>11827.5</v>
      </c>
      <c r="H3369" s="149" t="s">
        <v>192</v>
      </c>
    </row>
    <row r="3371" spans="1:10" ht="12.75">
      <c r="A3371" s="144" t="s">
        <v>1043</v>
      </c>
      <c r="C3371" s="150" t="s">
        <v>1044</v>
      </c>
      <c r="D3371" s="128">
        <v>318702.3781108856</v>
      </c>
      <c r="F3371" s="128">
        <v>13493.333333333332</v>
      </c>
      <c r="G3371" s="128">
        <v>11860</v>
      </c>
      <c r="H3371" s="128">
        <v>306025.71144421893</v>
      </c>
      <c r="I3371" s="128">
        <v>-0.0001</v>
      </c>
      <c r="J3371" s="128">
        <v>-0.0001</v>
      </c>
    </row>
    <row r="3372" spans="1:8" ht="12.75">
      <c r="A3372" s="127">
        <v>38395.05446759259</v>
      </c>
      <c r="C3372" s="150" t="s">
        <v>1045</v>
      </c>
      <c r="D3372" s="128">
        <v>7124.150466636429</v>
      </c>
      <c r="F3372" s="128">
        <v>208.81111879718793</v>
      </c>
      <c r="G3372" s="128">
        <v>32.5</v>
      </c>
      <c r="H3372" s="128">
        <v>7124.150466636429</v>
      </c>
    </row>
    <row r="3374" spans="3:8" ht="12.75">
      <c r="C3374" s="150" t="s">
        <v>1046</v>
      </c>
      <c r="D3374" s="128">
        <v>2.2353615648759715</v>
      </c>
      <c r="F3374" s="128">
        <v>1.5475132321925986</v>
      </c>
      <c r="G3374" s="128">
        <v>0.2740303541315346</v>
      </c>
      <c r="H3374" s="128">
        <v>2.3279581421494346</v>
      </c>
    </row>
    <row r="3375" spans="1:10" ht="12.75">
      <c r="A3375" s="144" t="s">
        <v>1035</v>
      </c>
      <c r="C3375" s="145" t="s">
        <v>1036</v>
      </c>
      <c r="D3375" s="145" t="s">
        <v>1037</v>
      </c>
      <c r="F3375" s="145" t="s">
        <v>1038</v>
      </c>
      <c r="G3375" s="145" t="s">
        <v>1039</v>
      </c>
      <c r="H3375" s="145" t="s">
        <v>1040</v>
      </c>
      <c r="I3375" s="146" t="s">
        <v>1041</v>
      </c>
      <c r="J3375" s="145" t="s">
        <v>1042</v>
      </c>
    </row>
    <row r="3376" spans="1:8" ht="12.75">
      <c r="A3376" s="147" t="s">
        <v>1202</v>
      </c>
      <c r="C3376" s="148">
        <v>259.9399999999441</v>
      </c>
      <c r="D3376" s="128">
        <v>2800457.6353645325</v>
      </c>
      <c r="F3376" s="128">
        <v>24275</v>
      </c>
      <c r="G3376" s="128">
        <v>24075</v>
      </c>
      <c r="H3376" s="149" t="s">
        <v>193</v>
      </c>
    </row>
    <row r="3378" spans="4:8" ht="12.75">
      <c r="D3378" s="128">
        <v>2798125.82919693</v>
      </c>
      <c r="F3378" s="128">
        <v>24350</v>
      </c>
      <c r="G3378" s="128">
        <v>24800</v>
      </c>
      <c r="H3378" s="149" t="s">
        <v>194</v>
      </c>
    </row>
    <row r="3380" spans="4:8" ht="12.75">
      <c r="D3380" s="128">
        <v>2871788.072982788</v>
      </c>
      <c r="F3380" s="128">
        <v>24675</v>
      </c>
      <c r="G3380" s="128">
        <v>24025</v>
      </c>
      <c r="H3380" s="149" t="s">
        <v>195</v>
      </c>
    </row>
    <row r="3382" spans="1:10" ht="12.75">
      <c r="A3382" s="144" t="s">
        <v>1043</v>
      </c>
      <c r="C3382" s="150" t="s">
        <v>1044</v>
      </c>
      <c r="D3382" s="128">
        <v>2823457.1791814165</v>
      </c>
      <c r="F3382" s="128">
        <v>24433.333333333336</v>
      </c>
      <c r="G3382" s="128">
        <v>24300</v>
      </c>
      <c r="H3382" s="128">
        <v>2799097.8081122343</v>
      </c>
      <c r="I3382" s="128">
        <v>-0.0001</v>
      </c>
      <c r="J3382" s="128">
        <v>-0.0001</v>
      </c>
    </row>
    <row r="3383" spans="1:8" ht="12.75">
      <c r="A3383" s="127">
        <v>38395.055138888885</v>
      </c>
      <c r="C3383" s="150" t="s">
        <v>1045</v>
      </c>
      <c r="D3383" s="128">
        <v>41872.01692934873</v>
      </c>
      <c r="F3383" s="128">
        <v>212.62251370288453</v>
      </c>
      <c r="G3383" s="128">
        <v>433.7337893224368</v>
      </c>
      <c r="H3383" s="128">
        <v>41872.01692934873</v>
      </c>
    </row>
    <row r="3385" spans="3:8" ht="12.75">
      <c r="C3385" s="150" t="s">
        <v>1046</v>
      </c>
      <c r="D3385" s="128">
        <v>1.483005205040452</v>
      </c>
      <c r="F3385" s="128">
        <v>0.8702149264783814</v>
      </c>
      <c r="G3385" s="128">
        <v>1.7849127132610567</v>
      </c>
      <c r="H3385" s="128">
        <v>1.495911175665134</v>
      </c>
    </row>
    <row r="3386" spans="1:10" ht="12.75">
      <c r="A3386" s="144" t="s">
        <v>1035</v>
      </c>
      <c r="C3386" s="145" t="s">
        <v>1036</v>
      </c>
      <c r="D3386" s="145" t="s">
        <v>1037</v>
      </c>
      <c r="F3386" s="145" t="s">
        <v>1038</v>
      </c>
      <c r="G3386" s="145" t="s">
        <v>1039</v>
      </c>
      <c r="H3386" s="145" t="s">
        <v>1040</v>
      </c>
      <c r="I3386" s="146" t="s">
        <v>1041</v>
      </c>
      <c r="J3386" s="145" t="s">
        <v>1042</v>
      </c>
    </row>
    <row r="3387" spans="1:8" ht="12.75">
      <c r="A3387" s="147" t="s">
        <v>1204</v>
      </c>
      <c r="C3387" s="148">
        <v>285.2129999999888</v>
      </c>
      <c r="D3387" s="128">
        <v>448050</v>
      </c>
      <c r="F3387" s="128">
        <v>32050</v>
      </c>
      <c r="G3387" s="128">
        <v>11050</v>
      </c>
      <c r="H3387" s="149" t="s">
        <v>196</v>
      </c>
    </row>
    <row r="3389" spans="4:8" ht="12.75">
      <c r="D3389" s="128">
        <v>452863.1552724838</v>
      </c>
      <c r="F3389" s="128">
        <v>43775</v>
      </c>
      <c r="G3389" s="128">
        <v>11025</v>
      </c>
      <c r="H3389" s="149" t="s">
        <v>197</v>
      </c>
    </row>
    <row r="3391" spans="4:8" ht="12.75">
      <c r="D3391" s="128">
        <v>463256.14338064194</v>
      </c>
      <c r="F3391" s="128">
        <v>52600</v>
      </c>
      <c r="G3391" s="128">
        <v>11025</v>
      </c>
      <c r="H3391" s="149" t="s">
        <v>198</v>
      </c>
    </row>
    <row r="3393" spans="1:10" ht="12.75">
      <c r="A3393" s="144" t="s">
        <v>1043</v>
      </c>
      <c r="C3393" s="150" t="s">
        <v>1044</v>
      </c>
      <c r="D3393" s="128">
        <v>454723.09955104196</v>
      </c>
      <c r="F3393" s="128">
        <v>42808.33333333333</v>
      </c>
      <c r="G3393" s="128">
        <v>11033.333333333332</v>
      </c>
      <c r="H3393" s="128">
        <v>423563.77654473105</v>
      </c>
      <c r="I3393" s="128">
        <v>-0.0001</v>
      </c>
      <c r="J3393" s="128">
        <v>-0.0001</v>
      </c>
    </row>
    <row r="3394" spans="1:8" ht="12.75">
      <c r="A3394" s="127">
        <v>38395.05583333333</v>
      </c>
      <c r="C3394" s="150" t="s">
        <v>1045</v>
      </c>
      <c r="D3394" s="128">
        <v>7771.823702816235</v>
      </c>
      <c r="F3394" s="128">
        <v>10309.04740183754</v>
      </c>
      <c r="G3394" s="128">
        <v>14.433756729740642</v>
      </c>
      <c r="H3394" s="128">
        <v>7771.823702816235</v>
      </c>
    </row>
    <row r="3396" spans="3:8" ht="12.75">
      <c r="C3396" s="150" t="s">
        <v>1046</v>
      </c>
      <c r="D3396" s="128">
        <v>1.7091332528498173</v>
      </c>
      <c r="F3396" s="128">
        <v>24.081870512371133</v>
      </c>
      <c r="G3396" s="128">
        <v>0.13081954739946203</v>
      </c>
      <c r="H3396" s="128">
        <v>1.8348650505989346</v>
      </c>
    </row>
    <row r="3397" spans="1:10" ht="12.75">
      <c r="A3397" s="144" t="s">
        <v>1035</v>
      </c>
      <c r="C3397" s="145" t="s">
        <v>1036</v>
      </c>
      <c r="D3397" s="145" t="s">
        <v>1037</v>
      </c>
      <c r="F3397" s="145" t="s">
        <v>1038</v>
      </c>
      <c r="G3397" s="145" t="s">
        <v>1039</v>
      </c>
      <c r="H3397" s="145" t="s">
        <v>1040</v>
      </c>
      <c r="I3397" s="146" t="s">
        <v>1041</v>
      </c>
      <c r="J3397" s="145" t="s">
        <v>1042</v>
      </c>
    </row>
    <row r="3398" spans="1:8" ht="12.75">
      <c r="A3398" s="147" t="s">
        <v>1200</v>
      </c>
      <c r="C3398" s="148">
        <v>288.1579999998212</v>
      </c>
      <c r="D3398" s="128">
        <v>655401.1627016068</v>
      </c>
      <c r="F3398" s="128">
        <v>5450</v>
      </c>
      <c r="G3398" s="128">
        <v>4880</v>
      </c>
      <c r="H3398" s="149" t="s">
        <v>199</v>
      </c>
    </row>
    <row r="3400" spans="4:8" ht="12.75">
      <c r="D3400" s="128">
        <v>675926.9886350632</v>
      </c>
      <c r="F3400" s="128">
        <v>5450</v>
      </c>
      <c r="G3400" s="128">
        <v>4880</v>
      </c>
      <c r="H3400" s="149" t="s">
        <v>200</v>
      </c>
    </row>
    <row r="3402" spans="4:8" ht="12.75">
      <c r="D3402" s="128">
        <v>679854.4984102249</v>
      </c>
      <c r="F3402" s="128">
        <v>5450</v>
      </c>
      <c r="G3402" s="128">
        <v>4880</v>
      </c>
      <c r="H3402" s="149" t="s">
        <v>201</v>
      </c>
    </row>
    <row r="3404" spans="1:10" ht="12.75">
      <c r="A3404" s="144" t="s">
        <v>1043</v>
      </c>
      <c r="C3404" s="150" t="s">
        <v>1044</v>
      </c>
      <c r="D3404" s="128">
        <v>670394.2165822983</v>
      </c>
      <c r="F3404" s="128">
        <v>5450</v>
      </c>
      <c r="G3404" s="128">
        <v>4880</v>
      </c>
      <c r="H3404" s="128">
        <v>665233.6302991124</v>
      </c>
      <c r="I3404" s="128">
        <v>-0.0001</v>
      </c>
      <c r="J3404" s="128">
        <v>-0.0001</v>
      </c>
    </row>
    <row r="3405" spans="1:8" ht="12.75">
      <c r="A3405" s="127">
        <v>38395.05626157407</v>
      </c>
      <c r="C3405" s="150" t="s">
        <v>1045</v>
      </c>
      <c r="D3405" s="128">
        <v>13132.025044162869</v>
      </c>
      <c r="H3405" s="128">
        <v>13132.025044162869</v>
      </c>
    </row>
    <row r="3407" spans="3:8" ht="12.75">
      <c r="C3407" s="150" t="s">
        <v>1046</v>
      </c>
      <c r="D3407" s="128">
        <v>1.958851183279975</v>
      </c>
      <c r="F3407" s="128">
        <v>0</v>
      </c>
      <c r="G3407" s="128">
        <v>0</v>
      </c>
      <c r="H3407" s="128">
        <v>1.9740470785065765</v>
      </c>
    </row>
    <row r="3408" spans="1:10" ht="12.75">
      <c r="A3408" s="144" t="s">
        <v>1035</v>
      </c>
      <c r="C3408" s="145" t="s">
        <v>1036</v>
      </c>
      <c r="D3408" s="145" t="s">
        <v>1037</v>
      </c>
      <c r="F3408" s="145" t="s">
        <v>1038</v>
      </c>
      <c r="G3408" s="145" t="s">
        <v>1039</v>
      </c>
      <c r="H3408" s="145" t="s">
        <v>1040</v>
      </c>
      <c r="I3408" s="146" t="s">
        <v>1041</v>
      </c>
      <c r="J3408" s="145" t="s">
        <v>1042</v>
      </c>
    </row>
    <row r="3409" spans="1:8" ht="12.75">
      <c r="A3409" s="147" t="s">
        <v>1201</v>
      </c>
      <c r="C3409" s="148">
        <v>334.94100000010803</v>
      </c>
      <c r="D3409" s="128">
        <v>496902.7494792938</v>
      </c>
      <c r="F3409" s="128">
        <v>32500</v>
      </c>
      <c r="G3409" s="128">
        <v>66100</v>
      </c>
      <c r="H3409" s="149" t="s">
        <v>202</v>
      </c>
    </row>
    <row r="3411" spans="4:8" ht="12.75">
      <c r="D3411" s="128">
        <v>487325.08337306976</v>
      </c>
      <c r="F3411" s="128">
        <v>32800</v>
      </c>
      <c r="G3411" s="128">
        <v>69300</v>
      </c>
      <c r="H3411" s="149" t="s">
        <v>203</v>
      </c>
    </row>
    <row r="3413" spans="4:8" ht="12.75">
      <c r="D3413" s="128">
        <v>486680.90474176407</v>
      </c>
      <c r="F3413" s="128">
        <v>32900</v>
      </c>
      <c r="G3413" s="128">
        <v>69000</v>
      </c>
      <c r="H3413" s="149" t="s">
        <v>204</v>
      </c>
    </row>
    <row r="3415" spans="1:10" ht="12.75">
      <c r="A3415" s="144" t="s">
        <v>1043</v>
      </c>
      <c r="C3415" s="150" t="s">
        <v>1044</v>
      </c>
      <c r="D3415" s="128">
        <v>490302.9125313759</v>
      </c>
      <c r="F3415" s="128">
        <v>32733.333333333336</v>
      </c>
      <c r="G3415" s="128">
        <v>68133.33333333333</v>
      </c>
      <c r="H3415" s="128">
        <v>433172.28190074523</v>
      </c>
      <c r="I3415" s="128">
        <v>-0.0001</v>
      </c>
      <c r="J3415" s="128">
        <v>-0.0001</v>
      </c>
    </row>
    <row r="3416" spans="1:8" ht="12.75">
      <c r="A3416" s="127">
        <v>38395.05673611111</v>
      </c>
      <c r="C3416" s="150" t="s">
        <v>1045</v>
      </c>
      <c r="D3416" s="128">
        <v>5724.694518619349</v>
      </c>
      <c r="F3416" s="128">
        <v>208.16659994661327</v>
      </c>
      <c r="G3416" s="128">
        <v>1767.2954855748749</v>
      </c>
      <c r="H3416" s="128">
        <v>5724.694518619349</v>
      </c>
    </row>
    <row r="3418" spans="3:8" ht="12.75">
      <c r="C3418" s="150" t="s">
        <v>1046</v>
      </c>
      <c r="D3418" s="128">
        <v>1.1675832168859506</v>
      </c>
      <c r="F3418" s="128">
        <v>0.6359468430140935</v>
      </c>
      <c r="G3418" s="128">
        <v>2.5938779142488384</v>
      </c>
      <c r="H3418" s="128">
        <v>1.321574523074187</v>
      </c>
    </row>
    <row r="3419" spans="1:10" ht="12.75">
      <c r="A3419" s="144" t="s">
        <v>1035</v>
      </c>
      <c r="C3419" s="145" t="s">
        <v>1036</v>
      </c>
      <c r="D3419" s="145" t="s">
        <v>1037</v>
      </c>
      <c r="F3419" s="145" t="s">
        <v>1038</v>
      </c>
      <c r="G3419" s="145" t="s">
        <v>1039</v>
      </c>
      <c r="H3419" s="145" t="s">
        <v>1040</v>
      </c>
      <c r="I3419" s="146" t="s">
        <v>1041</v>
      </c>
      <c r="J3419" s="145" t="s">
        <v>1042</v>
      </c>
    </row>
    <row r="3420" spans="1:8" ht="12.75">
      <c r="A3420" s="147" t="s">
        <v>1205</v>
      </c>
      <c r="C3420" s="148">
        <v>393.36599999992177</v>
      </c>
      <c r="D3420" s="128">
        <v>2608372.3674583435</v>
      </c>
      <c r="F3420" s="128">
        <v>12300</v>
      </c>
      <c r="G3420" s="128">
        <v>13200</v>
      </c>
      <c r="H3420" s="149" t="s">
        <v>205</v>
      </c>
    </row>
    <row r="3422" spans="4:8" ht="12.75">
      <c r="D3422" s="128">
        <v>2661646.1116714478</v>
      </c>
      <c r="F3422" s="128">
        <v>12400</v>
      </c>
      <c r="G3422" s="128">
        <v>12600</v>
      </c>
      <c r="H3422" s="149" t="s">
        <v>206</v>
      </c>
    </row>
    <row r="3424" spans="4:8" ht="12.75">
      <c r="D3424" s="128">
        <v>2632273.0155906677</v>
      </c>
      <c r="F3424" s="128">
        <v>13200</v>
      </c>
      <c r="G3424" s="128">
        <v>12900</v>
      </c>
      <c r="H3424" s="149" t="s">
        <v>207</v>
      </c>
    </row>
    <row r="3426" spans="1:10" ht="12.75">
      <c r="A3426" s="144" t="s">
        <v>1043</v>
      </c>
      <c r="C3426" s="150" t="s">
        <v>1044</v>
      </c>
      <c r="D3426" s="128">
        <v>2634097.16490682</v>
      </c>
      <c r="F3426" s="128">
        <v>12633.333333333332</v>
      </c>
      <c r="G3426" s="128">
        <v>12900</v>
      </c>
      <c r="H3426" s="128">
        <v>2621330.498240153</v>
      </c>
      <c r="I3426" s="128">
        <v>-0.0001</v>
      </c>
      <c r="J3426" s="128">
        <v>-0.0001</v>
      </c>
    </row>
    <row r="3427" spans="1:8" ht="12.75">
      <c r="A3427" s="127">
        <v>38395.05721064815</v>
      </c>
      <c r="C3427" s="150" t="s">
        <v>1045</v>
      </c>
      <c r="D3427" s="128">
        <v>26683.676586382673</v>
      </c>
      <c r="F3427" s="128">
        <v>493.28828623162474</v>
      </c>
      <c r="G3427" s="128">
        <v>300</v>
      </c>
      <c r="H3427" s="128">
        <v>26683.676586382673</v>
      </c>
    </row>
    <row r="3429" spans="3:8" ht="12.75">
      <c r="C3429" s="150" t="s">
        <v>1046</v>
      </c>
      <c r="D3429" s="128">
        <v>1.0130103377309012</v>
      </c>
      <c r="F3429" s="128">
        <v>3.90465661924769</v>
      </c>
      <c r="G3429" s="128">
        <v>2.3255813953488373</v>
      </c>
      <c r="H3429" s="128">
        <v>1.0179440022651447</v>
      </c>
    </row>
    <row r="3430" spans="1:10" ht="12.75">
      <c r="A3430" s="144" t="s">
        <v>1035</v>
      </c>
      <c r="C3430" s="145" t="s">
        <v>1036</v>
      </c>
      <c r="D3430" s="145" t="s">
        <v>1037</v>
      </c>
      <c r="F3430" s="145" t="s">
        <v>1038</v>
      </c>
      <c r="G3430" s="145" t="s">
        <v>1039</v>
      </c>
      <c r="H3430" s="145" t="s">
        <v>1040</v>
      </c>
      <c r="I3430" s="146" t="s">
        <v>1041</v>
      </c>
      <c r="J3430" s="145" t="s">
        <v>1042</v>
      </c>
    </row>
    <row r="3431" spans="1:8" ht="12.75">
      <c r="A3431" s="147" t="s">
        <v>1199</v>
      </c>
      <c r="C3431" s="148">
        <v>396.15199999976903</v>
      </c>
      <c r="D3431" s="128">
        <v>5996529.2657547</v>
      </c>
      <c r="F3431" s="128">
        <v>102000</v>
      </c>
      <c r="G3431" s="128">
        <v>108400</v>
      </c>
      <c r="H3431" s="149" t="s">
        <v>208</v>
      </c>
    </row>
    <row r="3433" spans="4:8" ht="12.75">
      <c r="D3433" s="128">
        <v>6123820.487060547</v>
      </c>
      <c r="F3433" s="128">
        <v>101000</v>
      </c>
      <c r="G3433" s="128">
        <v>106300</v>
      </c>
      <c r="H3433" s="149" t="s">
        <v>209</v>
      </c>
    </row>
    <row r="3435" spans="4:8" ht="12.75">
      <c r="D3435" s="128">
        <v>6112602.236457825</v>
      </c>
      <c r="F3435" s="128">
        <v>102000</v>
      </c>
      <c r="G3435" s="128">
        <v>108400</v>
      </c>
      <c r="H3435" s="149" t="s">
        <v>210</v>
      </c>
    </row>
    <row r="3437" spans="1:10" ht="12.75">
      <c r="A3437" s="144" t="s">
        <v>1043</v>
      </c>
      <c r="C3437" s="150" t="s">
        <v>1044</v>
      </c>
      <c r="D3437" s="128">
        <v>6077650.663091024</v>
      </c>
      <c r="F3437" s="128">
        <v>101666.66666666666</v>
      </c>
      <c r="G3437" s="128">
        <v>107700</v>
      </c>
      <c r="H3437" s="128">
        <v>5972999.612754123</v>
      </c>
      <c r="I3437" s="128">
        <v>-0.0001</v>
      </c>
      <c r="J3437" s="128">
        <v>-0.0001</v>
      </c>
    </row>
    <row r="3438" spans="1:8" ht="12.75">
      <c r="A3438" s="127">
        <v>38395.05767361111</v>
      </c>
      <c r="C3438" s="150" t="s">
        <v>1045</v>
      </c>
      <c r="D3438" s="128">
        <v>70476.7558560031</v>
      </c>
      <c r="F3438" s="128">
        <v>577.3502691896258</v>
      </c>
      <c r="G3438" s="128">
        <v>1212.4355652982142</v>
      </c>
      <c r="H3438" s="128">
        <v>70476.7558560031</v>
      </c>
    </row>
    <row r="3440" spans="3:8" ht="12.75">
      <c r="C3440" s="150" t="s">
        <v>1046</v>
      </c>
      <c r="D3440" s="128">
        <v>1.1596052449016445</v>
      </c>
      <c r="F3440" s="128">
        <v>0.5678855106783205</v>
      </c>
      <c r="G3440" s="128">
        <v>1.125752614018769</v>
      </c>
      <c r="H3440" s="128">
        <v>1.1799223242123493</v>
      </c>
    </row>
    <row r="3441" spans="1:10" ht="12.75">
      <c r="A3441" s="144" t="s">
        <v>1035</v>
      </c>
      <c r="C3441" s="145" t="s">
        <v>1036</v>
      </c>
      <c r="D3441" s="145" t="s">
        <v>1037</v>
      </c>
      <c r="F3441" s="145" t="s">
        <v>1038</v>
      </c>
      <c r="G3441" s="145" t="s">
        <v>1039</v>
      </c>
      <c r="H3441" s="145" t="s">
        <v>1040</v>
      </c>
      <c r="I3441" s="146" t="s">
        <v>1041</v>
      </c>
      <c r="J3441" s="145" t="s">
        <v>1042</v>
      </c>
    </row>
    <row r="3442" spans="1:8" ht="12.75">
      <c r="A3442" s="147" t="s">
        <v>1206</v>
      </c>
      <c r="C3442" s="148">
        <v>589.5920000001788</v>
      </c>
      <c r="D3442" s="128">
        <v>841824.4936208725</v>
      </c>
      <c r="F3442" s="128">
        <v>5160</v>
      </c>
      <c r="G3442" s="128">
        <v>7990</v>
      </c>
      <c r="H3442" s="149" t="s">
        <v>211</v>
      </c>
    </row>
    <row r="3444" spans="4:8" ht="12.75">
      <c r="D3444" s="128">
        <v>801649.5457210541</v>
      </c>
      <c r="F3444" s="128">
        <v>5470</v>
      </c>
      <c r="G3444" s="128">
        <v>7640</v>
      </c>
      <c r="H3444" s="149" t="s">
        <v>212</v>
      </c>
    </row>
    <row r="3446" spans="4:8" ht="12.75">
      <c r="D3446" s="128">
        <v>800870.3362436295</v>
      </c>
      <c r="F3446" s="128">
        <v>5420</v>
      </c>
      <c r="G3446" s="128">
        <v>7790</v>
      </c>
      <c r="H3446" s="149" t="s">
        <v>213</v>
      </c>
    </row>
    <row r="3448" spans="1:10" ht="12.75">
      <c r="A3448" s="144" t="s">
        <v>1043</v>
      </c>
      <c r="C3448" s="150" t="s">
        <v>1044</v>
      </c>
      <c r="D3448" s="128">
        <v>814781.4585285187</v>
      </c>
      <c r="F3448" s="128">
        <v>5350</v>
      </c>
      <c r="G3448" s="128">
        <v>7806.666666666666</v>
      </c>
      <c r="H3448" s="128">
        <v>807957.4585285187</v>
      </c>
      <c r="I3448" s="128">
        <v>-0.0001</v>
      </c>
      <c r="J3448" s="128">
        <v>-0.0001</v>
      </c>
    </row>
    <row r="3449" spans="1:8" ht="12.75">
      <c r="A3449" s="127">
        <v>38395.058171296296</v>
      </c>
      <c r="C3449" s="150" t="s">
        <v>1045</v>
      </c>
      <c r="D3449" s="128">
        <v>23423.195813276277</v>
      </c>
      <c r="F3449" s="128">
        <v>166.4331697709324</v>
      </c>
      <c r="G3449" s="128">
        <v>175.5942292142123</v>
      </c>
      <c r="H3449" s="128">
        <v>23423.195813276277</v>
      </c>
    </row>
    <row r="3451" spans="3:8" ht="12.75">
      <c r="C3451" s="150" t="s">
        <v>1046</v>
      </c>
      <c r="D3451" s="128">
        <v>2.874782626445399</v>
      </c>
      <c r="F3451" s="128">
        <v>3.1109003695501385</v>
      </c>
      <c r="G3451" s="128">
        <v>2.249285600523643</v>
      </c>
      <c r="H3451" s="128">
        <v>2.899063009571748</v>
      </c>
    </row>
    <row r="3452" spans="1:10" ht="12.75">
      <c r="A3452" s="144" t="s">
        <v>1035</v>
      </c>
      <c r="C3452" s="145" t="s">
        <v>1036</v>
      </c>
      <c r="D3452" s="145" t="s">
        <v>1037</v>
      </c>
      <c r="F3452" s="145" t="s">
        <v>1038</v>
      </c>
      <c r="G3452" s="145" t="s">
        <v>1039</v>
      </c>
      <c r="H3452" s="145" t="s">
        <v>1040</v>
      </c>
      <c r="I3452" s="146" t="s">
        <v>1041</v>
      </c>
      <c r="J3452" s="145" t="s">
        <v>1042</v>
      </c>
    </row>
    <row r="3453" spans="1:8" ht="12.75">
      <c r="A3453" s="147" t="s">
        <v>1207</v>
      </c>
      <c r="C3453" s="148">
        <v>766.4900000002235</v>
      </c>
      <c r="D3453" s="128">
        <v>83517.1345872879</v>
      </c>
      <c r="F3453" s="128">
        <v>2415</v>
      </c>
      <c r="G3453" s="128">
        <v>2500</v>
      </c>
      <c r="H3453" s="149" t="s">
        <v>214</v>
      </c>
    </row>
    <row r="3455" spans="4:8" ht="12.75">
      <c r="D3455" s="128">
        <v>84457.48033344746</v>
      </c>
      <c r="F3455" s="128">
        <v>2292</v>
      </c>
      <c r="G3455" s="128">
        <v>2330</v>
      </c>
      <c r="H3455" s="149" t="s">
        <v>215</v>
      </c>
    </row>
    <row r="3457" spans="4:8" ht="12.75">
      <c r="D3457" s="128">
        <v>82902.36229515076</v>
      </c>
      <c r="F3457" s="128">
        <v>2353</v>
      </c>
      <c r="G3457" s="128">
        <v>2481</v>
      </c>
      <c r="H3457" s="149" t="s">
        <v>216</v>
      </c>
    </row>
    <row r="3459" spans="1:10" ht="12.75">
      <c r="A3459" s="144" t="s">
        <v>1043</v>
      </c>
      <c r="C3459" s="150" t="s">
        <v>1044</v>
      </c>
      <c r="D3459" s="128">
        <v>83625.65907196204</v>
      </c>
      <c r="F3459" s="128">
        <v>2353.3333333333335</v>
      </c>
      <c r="G3459" s="128">
        <v>2437</v>
      </c>
      <c r="H3459" s="128">
        <v>81228.85988497017</v>
      </c>
      <c r="I3459" s="128">
        <v>-0.0001</v>
      </c>
      <c r="J3459" s="128">
        <v>-0.0001</v>
      </c>
    </row>
    <row r="3460" spans="1:8" ht="12.75">
      <c r="A3460" s="127">
        <v>38395.05866898148</v>
      </c>
      <c r="C3460" s="150" t="s">
        <v>1045</v>
      </c>
      <c r="D3460" s="128">
        <v>783.2184887312702</v>
      </c>
      <c r="F3460" s="128">
        <v>61.50067750304328</v>
      </c>
      <c r="G3460" s="128">
        <v>93.15041599477696</v>
      </c>
      <c r="H3460" s="128">
        <v>783.2184887312702</v>
      </c>
    </row>
    <row r="3462" spans="3:8" ht="12.75">
      <c r="C3462" s="150" t="s">
        <v>1046</v>
      </c>
      <c r="D3462" s="128">
        <v>0.9365767605577738</v>
      </c>
      <c r="F3462" s="128">
        <v>2.613343236673227</v>
      </c>
      <c r="G3462" s="128">
        <v>3.8223395976519066</v>
      </c>
      <c r="H3462" s="128">
        <v>0.9642120914172646</v>
      </c>
    </row>
    <row r="3463" spans="1:16" ht="12.75">
      <c r="A3463" s="138" t="s">
        <v>1153</v>
      </c>
      <c r="B3463" s="133" t="s">
        <v>1162</v>
      </c>
      <c r="D3463" s="138" t="s">
        <v>1154</v>
      </c>
      <c r="E3463" s="133" t="s">
        <v>1155</v>
      </c>
      <c r="F3463" s="134" t="s">
        <v>1262</v>
      </c>
      <c r="G3463" s="139" t="s">
        <v>1157</v>
      </c>
      <c r="H3463" s="140">
        <v>3</v>
      </c>
      <c r="I3463" s="141" t="s">
        <v>1158</v>
      </c>
      <c r="J3463" s="140">
        <v>1</v>
      </c>
      <c r="K3463" s="139" t="s">
        <v>1159</v>
      </c>
      <c r="L3463" s="142">
        <v>1</v>
      </c>
      <c r="M3463" s="139" t="s">
        <v>1160</v>
      </c>
      <c r="N3463" s="143">
        <v>1</v>
      </c>
      <c r="O3463" s="139" t="s">
        <v>1161</v>
      </c>
      <c r="P3463" s="143">
        <v>1</v>
      </c>
    </row>
    <row r="3465" spans="1:10" ht="12.75">
      <c r="A3465" s="144" t="s">
        <v>1035</v>
      </c>
      <c r="C3465" s="145" t="s">
        <v>1036</v>
      </c>
      <c r="D3465" s="145" t="s">
        <v>1037</v>
      </c>
      <c r="F3465" s="145" t="s">
        <v>1038</v>
      </c>
      <c r="G3465" s="145" t="s">
        <v>1039</v>
      </c>
      <c r="H3465" s="145" t="s">
        <v>1040</v>
      </c>
      <c r="I3465" s="146" t="s">
        <v>1041</v>
      </c>
      <c r="J3465" s="145" t="s">
        <v>1042</v>
      </c>
    </row>
    <row r="3466" spans="1:8" ht="12.75">
      <c r="A3466" s="147" t="s">
        <v>1184</v>
      </c>
      <c r="C3466" s="148">
        <v>178.2290000000503</v>
      </c>
      <c r="D3466" s="128">
        <v>316.17114840913564</v>
      </c>
      <c r="F3466" s="128">
        <v>305</v>
      </c>
      <c r="G3466" s="128">
        <v>284</v>
      </c>
      <c r="H3466" s="149" t="s">
        <v>217</v>
      </c>
    </row>
    <row r="3468" spans="4:8" ht="12.75">
      <c r="D3468" s="128">
        <v>303.5</v>
      </c>
      <c r="F3468" s="128">
        <v>297</v>
      </c>
      <c r="G3468" s="128">
        <v>297</v>
      </c>
      <c r="H3468" s="149" t="s">
        <v>218</v>
      </c>
    </row>
    <row r="3470" spans="4:8" ht="12.75">
      <c r="D3470" s="128">
        <v>300.5</v>
      </c>
      <c r="F3470" s="128">
        <v>315</v>
      </c>
      <c r="G3470" s="128">
        <v>277</v>
      </c>
      <c r="H3470" s="149" t="s">
        <v>219</v>
      </c>
    </row>
    <row r="3472" spans="1:8" ht="12.75">
      <c r="A3472" s="144" t="s">
        <v>1043</v>
      </c>
      <c r="C3472" s="150" t="s">
        <v>1044</v>
      </c>
      <c r="D3472" s="128">
        <v>306.7237161363785</v>
      </c>
      <c r="F3472" s="128">
        <v>305.6666666666667</v>
      </c>
      <c r="G3472" s="128">
        <v>286</v>
      </c>
      <c r="H3472" s="128">
        <v>13.50894270372802</v>
      </c>
    </row>
    <row r="3473" spans="1:8" ht="12.75">
      <c r="A3473" s="127">
        <v>38395.0609375</v>
      </c>
      <c r="C3473" s="150" t="s">
        <v>1045</v>
      </c>
      <c r="D3473" s="128">
        <v>8.318081654519894</v>
      </c>
      <c r="F3473" s="128">
        <v>9.018499505645787</v>
      </c>
      <c r="G3473" s="128">
        <v>10.14889156509222</v>
      </c>
      <c r="H3473" s="128">
        <v>8.318081654519894</v>
      </c>
    </row>
    <row r="3475" spans="3:8" ht="12.75">
      <c r="C3475" s="150" t="s">
        <v>1046</v>
      </c>
      <c r="D3475" s="128">
        <v>2.7119134311809865</v>
      </c>
      <c r="F3475" s="128">
        <v>2.950436043286516</v>
      </c>
      <c r="G3475" s="128">
        <v>3.5485634842979796</v>
      </c>
      <c r="H3475" s="128">
        <v>61.57463124204664</v>
      </c>
    </row>
    <row r="3476" spans="1:10" ht="12.75">
      <c r="A3476" s="144" t="s">
        <v>1035</v>
      </c>
      <c r="C3476" s="145" t="s">
        <v>1036</v>
      </c>
      <c r="D3476" s="145" t="s">
        <v>1037</v>
      </c>
      <c r="F3476" s="145" t="s">
        <v>1038</v>
      </c>
      <c r="G3476" s="145" t="s">
        <v>1039</v>
      </c>
      <c r="H3476" s="145" t="s">
        <v>1040</v>
      </c>
      <c r="I3476" s="146" t="s">
        <v>1041</v>
      </c>
      <c r="J3476" s="145" t="s">
        <v>1042</v>
      </c>
    </row>
    <row r="3477" spans="1:8" ht="12.75">
      <c r="A3477" s="147" t="s">
        <v>1200</v>
      </c>
      <c r="C3477" s="148">
        <v>251.61100000003353</v>
      </c>
      <c r="D3477" s="128">
        <v>31025.45464861393</v>
      </c>
      <c r="F3477" s="128">
        <v>20000</v>
      </c>
      <c r="G3477" s="128">
        <v>19600</v>
      </c>
      <c r="H3477" s="149" t="s">
        <v>220</v>
      </c>
    </row>
    <row r="3479" spans="4:8" ht="12.75">
      <c r="D3479" s="128">
        <v>30963.080507546663</v>
      </c>
      <c r="F3479" s="128">
        <v>19900</v>
      </c>
      <c r="G3479" s="128">
        <v>19600</v>
      </c>
      <c r="H3479" s="149" t="s">
        <v>221</v>
      </c>
    </row>
    <row r="3481" spans="4:8" ht="12.75">
      <c r="D3481" s="128">
        <v>31349.003439068794</v>
      </c>
      <c r="F3481" s="128">
        <v>20000</v>
      </c>
      <c r="G3481" s="128">
        <v>19600</v>
      </c>
      <c r="H3481" s="149" t="s">
        <v>222</v>
      </c>
    </row>
    <row r="3483" spans="1:10" ht="12.75">
      <c r="A3483" s="144" t="s">
        <v>1043</v>
      </c>
      <c r="C3483" s="150" t="s">
        <v>1044</v>
      </c>
      <c r="D3483" s="128">
        <v>31112.51286507646</v>
      </c>
      <c r="F3483" s="128">
        <v>19966.666666666668</v>
      </c>
      <c r="G3483" s="128">
        <v>19600</v>
      </c>
      <c r="H3483" s="128">
        <v>11330.986760658792</v>
      </c>
      <c r="I3483" s="128">
        <v>-0.0001</v>
      </c>
      <c r="J3483" s="128">
        <v>-0.0001</v>
      </c>
    </row>
    <row r="3484" spans="1:8" ht="12.75">
      <c r="A3484" s="127">
        <v>38395.06145833333</v>
      </c>
      <c r="C3484" s="150" t="s">
        <v>1045</v>
      </c>
      <c r="D3484" s="128">
        <v>207.16775100993004</v>
      </c>
      <c r="F3484" s="128">
        <v>57.73502691896257</v>
      </c>
      <c r="H3484" s="128">
        <v>207.16775100993004</v>
      </c>
    </row>
    <row r="3486" spans="3:8" ht="12.75">
      <c r="C3486" s="150" t="s">
        <v>1046</v>
      </c>
      <c r="D3486" s="128">
        <v>0.6658663410067214</v>
      </c>
      <c r="F3486" s="128">
        <v>0.2891570630332015</v>
      </c>
      <c r="G3486" s="128">
        <v>0</v>
      </c>
      <c r="H3486" s="128">
        <v>1.8283293007561965</v>
      </c>
    </row>
    <row r="3487" spans="1:10" ht="12.75">
      <c r="A3487" s="144" t="s">
        <v>1035</v>
      </c>
      <c r="C3487" s="145" t="s">
        <v>1036</v>
      </c>
      <c r="D3487" s="145" t="s">
        <v>1037</v>
      </c>
      <c r="F3487" s="145" t="s">
        <v>1038</v>
      </c>
      <c r="G3487" s="145" t="s">
        <v>1039</v>
      </c>
      <c r="H3487" s="145" t="s">
        <v>1040</v>
      </c>
      <c r="I3487" s="146" t="s">
        <v>1041</v>
      </c>
      <c r="J3487" s="145" t="s">
        <v>1042</v>
      </c>
    </row>
    <row r="3488" spans="1:8" ht="12.75">
      <c r="A3488" s="147" t="s">
        <v>1203</v>
      </c>
      <c r="C3488" s="148">
        <v>257.6099999998696</v>
      </c>
      <c r="D3488" s="128">
        <v>19798.736777454615</v>
      </c>
      <c r="F3488" s="128">
        <v>11030</v>
      </c>
      <c r="G3488" s="128">
        <v>10917.5</v>
      </c>
      <c r="H3488" s="149" t="s">
        <v>223</v>
      </c>
    </row>
    <row r="3490" spans="4:8" ht="12.75">
      <c r="D3490" s="128">
        <v>20523.617810934782</v>
      </c>
      <c r="F3490" s="128">
        <v>11005</v>
      </c>
      <c r="G3490" s="128">
        <v>10937.5</v>
      </c>
      <c r="H3490" s="149" t="s">
        <v>224</v>
      </c>
    </row>
    <row r="3492" spans="4:8" ht="12.75">
      <c r="D3492" s="128">
        <v>19980.322275191545</v>
      </c>
      <c r="F3492" s="128">
        <v>10962.5</v>
      </c>
      <c r="G3492" s="128">
        <v>10962.5</v>
      </c>
      <c r="H3492" s="149" t="s">
        <v>225</v>
      </c>
    </row>
    <row r="3494" spans="1:10" ht="12.75">
      <c r="A3494" s="144" t="s">
        <v>1043</v>
      </c>
      <c r="C3494" s="150" t="s">
        <v>1044</v>
      </c>
      <c r="D3494" s="128">
        <v>20100.892287860315</v>
      </c>
      <c r="F3494" s="128">
        <v>10999.166666666668</v>
      </c>
      <c r="G3494" s="128">
        <v>10939.166666666668</v>
      </c>
      <c r="H3494" s="128">
        <v>9131.725621193647</v>
      </c>
      <c r="I3494" s="128">
        <v>-0.0001</v>
      </c>
      <c r="J3494" s="128">
        <v>-0.0001</v>
      </c>
    </row>
    <row r="3495" spans="1:8" ht="12.75">
      <c r="A3495" s="127">
        <v>38395.06209490741</v>
      </c>
      <c r="C3495" s="150" t="s">
        <v>1045</v>
      </c>
      <c r="D3495" s="128">
        <v>377.1816195694482</v>
      </c>
      <c r="F3495" s="128">
        <v>34.12599204907212</v>
      </c>
      <c r="G3495" s="128">
        <v>22.54624876411447</v>
      </c>
      <c r="H3495" s="128">
        <v>377.1816195694482</v>
      </c>
    </row>
    <row r="3497" spans="3:8" ht="12.75">
      <c r="C3497" s="150" t="s">
        <v>1046</v>
      </c>
      <c r="D3497" s="128">
        <v>1.87644217066544</v>
      </c>
      <c r="F3497" s="128">
        <v>0.31025979588519237</v>
      </c>
      <c r="G3497" s="128">
        <v>0.2061057249709558</v>
      </c>
      <c r="H3497" s="128">
        <v>4.130452832420353</v>
      </c>
    </row>
    <row r="3498" spans="1:10" ht="12.75">
      <c r="A3498" s="144" t="s">
        <v>1035</v>
      </c>
      <c r="C3498" s="145" t="s">
        <v>1036</v>
      </c>
      <c r="D3498" s="145" t="s">
        <v>1037</v>
      </c>
      <c r="F3498" s="145" t="s">
        <v>1038</v>
      </c>
      <c r="G3498" s="145" t="s">
        <v>1039</v>
      </c>
      <c r="H3498" s="145" t="s">
        <v>1040</v>
      </c>
      <c r="I3498" s="146" t="s">
        <v>1041</v>
      </c>
      <c r="J3498" s="145" t="s">
        <v>1042</v>
      </c>
    </row>
    <row r="3499" spans="1:8" ht="12.75">
      <c r="A3499" s="147" t="s">
        <v>1202</v>
      </c>
      <c r="C3499" s="148">
        <v>259.9399999999441</v>
      </c>
      <c r="D3499" s="128">
        <v>28669.705485016108</v>
      </c>
      <c r="F3499" s="128">
        <v>17150</v>
      </c>
      <c r="G3499" s="128">
        <v>17050</v>
      </c>
      <c r="H3499" s="149" t="s">
        <v>226</v>
      </c>
    </row>
    <row r="3501" spans="4:8" ht="12.75">
      <c r="D3501" s="128">
        <v>28706.42047789693</v>
      </c>
      <c r="F3501" s="128">
        <v>17075</v>
      </c>
      <c r="G3501" s="128">
        <v>17200</v>
      </c>
      <c r="H3501" s="149" t="s">
        <v>227</v>
      </c>
    </row>
    <row r="3503" spans="4:8" ht="12.75">
      <c r="D3503" s="128">
        <v>27983.275570750237</v>
      </c>
      <c r="F3503" s="128">
        <v>17125</v>
      </c>
      <c r="G3503" s="128">
        <v>17175</v>
      </c>
      <c r="H3503" s="149" t="s">
        <v>228</v>
      </c>
    </row>
    <row r="3505" spans="1:10" ht="12.75">
      <c r="A3505" s="144" t="s">
        <v>1043</v>
      </c>
      <c r="C3505" s="150" t="s">
        <v>1044</v>
      </c>
      <c r="D3505" s="128">
        <v>28453.133844554424</v>
      </c>
      <c r="F3505" s="128">
        <v>17116.666666666668</v>
      </c>
      <c r="G3505" s="128">
        <v>17141.666666666668</v>
      </c>
      <c r="H3505" s="128">
        <v>11322.599253359456</v>
      </c>
      <c r="I3505" s="128">
        <v>-0.0001</v>
      </c>
      <c r="J3505" s="128">
        <v>-0.0001</v>
      </c>
    </row>
    <row r="3506" spans="1:8" ht="12.75">
      <c r="A3506" s="127">
        <v>38395.0627662037</v>
      </c>
      <c r="C3506" s="150" t="s">
        <v>1045</v>
      </c>
      <c r="D3506" s="128">
        <v>407.32308524351794</v>
      </c>
      <c r="F3506" s="128">
        <v>38.188130791298676</v>
      </c>
      <c r="G3506" s="128">
        <v>80.36375634160795</v>
      </c>
      <c r="H3506" s="128">
        <v>407.32308524351794</v>
      </c>
    </row>
    <row r="3508" spans="3:8" ht="12.75">
      <c r="C3508" s="150" t="s">
        <v>1046</v>
      </c>
      <c r="D3508" s="128">
        <v>1.4315578996282494</v>
      </c>
      <c r="F3508" s="128">
        <v>0.22310495106893088</v>
      </c>
      <c r="G3508" s="128">
        <v>0.46882113568269096</v>
      </c>
      <c r="H3508" s="128">
        <v>3.59743444176622</v>
      </c>
    </row>
    <row r="3509" spans="1:10" ht="12.75">
      <c r="A3509" s="144" t="s">
        <v>1035</v>
      </c>
      <c r="C3509" s="145" t="s">
        <v>1036</v>
      </c>
      <c r="D3509" s="145" t="s">
        <v>1037</v>
      </c>
      <c r="F3509" s="145" t="s">
        <v>1038</v>
      </c>
      <c r="G3509" s="145" t="s">
        <v>1039</v>
      </c>
      <c r="H3509" s="145" t="s">
        <v>1040</v>
      </c>
      <c r="I3509" s="146" t="s">
        <v>1041</v>
      </c>
      <c r="J3509" s="145" t="s">
        <v>1042</v>
      </c>
    </row>
    <row r="3510" spans="1:8" ht="12.75">
      <c r="A3510" s="147" t="s">
        <v>1204</v>
      </c>
      <c r="C3510" s="148">
        <v>285.2129999999888</v>
      </c>
      <c r="D3510" s="128">
        <v>11116.33114439249</v>
      </c>
      <c r="F3510" s="128">
        <v>9825</v>
      </c>
      <c r="G3510" s="128">
        <v>9925</v>
      </c>
      <c r="H3510" s="149" t="s">
        <v>229</v>
      </c>
    </row>
    <row r="3512" spans="4:8" ht="12.75">
      <c r="D3512" s="128">
        <v>11038.342157289386</v>
      </c>
      <c r="F3512" s="128">
        <v>9800</v>
      </c>
      <c r="G3512" s="128">
        <v>9925</v>
      </c>
      <c r="H3512" s="149" t="s">
        <v>230</v>
      </c>
    </row>
    <row r="3514" spans="4:8" ht="12.75">
      <c r="D3514" s="128">
        <v>11098.741465225816</v>
      </c>
      <c r="F3514" s="128">
        <v>9800</v>
      </c>
      <c r="G3514" s="128">
        <v>9975</v>
      </c>
      <c r="H3514" s="149" t="s">
        <v>231</v>
      </c>
    </row>
    <row r="3516" spans="1:10" ht="12.75">
      <c r="A3516" s="144" t="s">
        <v>1043</v>
      </c>
      <c r="C3516" s="150" t="s">
        <v>1044</v>
      </c>
      <c r="D3516" s="128">
        <v>11084.47158896923</v>
      </c>
      <c r="F3516" s="128">
        <v>9808.333333333334</v>
      </c>
      <c r="G3516" s="128">
        <v>9941.666666666666</v>
      </c>
      <c r="H3516" s="128">
        <v>1227.2570163932123</v>
      </c>
      <c r="I3516" s="128">
        <v>-0.0001</v>
      </c>
      <c r="J3516" s="128">
        <v>-0.0001</v>
      </c>
    </row>
    <row r="3517" spans="1:8" ht="12.75">
      <c r="A3517" s="127">
        <v>38395.06344907408</v>
      </c>
      <c r="C3517" s="150" t="s">
        <v>1045</v>
      </c>
      <c r="D3517" s="128">
        <v>40.90589876300498</v>
      </c>
      <c r="F3517" s="128">
        <v>14.433756729740642</v>
      </c>
      <c r="G3517" s="128">
        <v>28.867513459481284</v>
      </c>
      <c r="H3517" s="128">
        <v>40.90589876300498</v>
      </c>
    </row>
    <row r="3519" spans="3:8" ht="12.75">
      <c r="C3519" s="150" t="s">
        <v>1046</v>
      </c>
      <c r="D3519" s="128">
        <v>0.3690378782125501</v>
      </c>
      <c r="F3519" s="128">
        <v>0.14715809749947975</v>
      </c>
      <c r="G3519" s="128">
        <v>0.2903689534901722</v>
      </c>
      <c r="H3519" s="128">
        <v>3.333115901282308</v>
      </c>
    </row>
    <row r="3520" spans="1:10" ht="12.75">
      <c r="A3520" s="144" t="s">
        <v>1035</v>
      </c>
      <c r="C3520" s="145" t="s">
        <v>1036</v>
      </c>
      <c r="D3520" s="145" t="s">
        <v>1037</v>
      </c>
      <c r="F3520" s="145" t="s">
        <v>1038</v>
      </c>
      <c r="G3520" s="145" t="s">
        <v>1039</v>
      </c>
      <c r="H3520" s="145" t="s">
        <v>1040</v>
      </c>
      <c r="I3520" s="146" t="s">
        <v>1041</v>
      </c>
      <c r="J3520" s="145" t="s">
        <v>1042</v>
      </c>
    </row>
    <row r="3521" spans="1:8" ht="12.75">
      <c r="A3521" s="147" t="s">
        <v>1200</v>
      </c>
      <c r="C3521" s="148">
        <v>288.1579999998212</v>
      </c>
      <c r="D3521" s="128">
        <v>4820.821375086904</v>
      </c>
      <c r="F3521" s="128">
        <v>3630</v>
      </c>
      <c r="G3521" s="128">
        <v>3520</v>
      </c>
      <c r="H3521" s="149" t="s">
        <v>8</v>
      </c>
    </row>
    <row r="3523" spans="4:8" ht="12.75">
      <c r="D3523" s="128">
        <v>4766.693145468831</v>
      </c>
      <c r="F3523" s="128">
        <v>3630</v>
      </c>
      <c r="G3523" s="128">
        <v>3520</v>
      </c>
      <c r="H3523" s="149" t="s">
        <v>9</v>
      </c>
    </row>
    <row r="3525" spans="4:8" ht="12.75">
      <c r="D3525" s="128">
        <v>4691.200984545052</v>
      </c>
      <c r="F3525" s="128">
        <v>3630</v>
      </c>
      <c r="G3525" s="128">
        <v>3520</v>
      </c>
      <c r="H3525" s="149" t="s">
        <v>10</v>
      </c>
    </row>
    <row r="3527" spans="1:10" ht="12.75">
      <c r="A3527" s="144" t="s">
        <v>1043</v>
      </c>
      <c r="C3527" s="150" t="s">
        <v>1044</v>
      </c>
      <c r="D3527" s="128">
        <v>4759.571835033596</v>
      </c>
      <c r="F3527" s="128">
        <v>3630</v>
      </c>
      <c r="G3527" s="128">
        <v>3520</v>
      </c>
      <c r="H3527" s="128">
        <v>1185.4236049451</v>
      </c>
      <c r="I3527" s="128">
        <v>-0.0001</v>
      </c>
      <c r="J3527" s="128">
        <v>-0.0001</v>
      </c>
    </row>
    <row r="3528" spans="1:8" ht="12.75">
      <c r="A3528" s="127">
        <v>38395.06387731482</v>
      </c>
      <c r="C3528" s="150" t="s">
        <v>1045</v>
      </c>
      <c r="D3528" s="128">
        <v>65.10296619809559</v>
      </c>
      <c r="H3528" s="128">
        <v>65.10296619809559</v>
      </c>
    </row>
    <row r="3530" spans="3:8" ht="12.75">
      <c r="C3530" s="150" t="s">
        <v>1046</v>
      </c>
      <c r="D3530" s="128">
        <v>1.3678324112873914</v>
      </c>
      <c r="F3530" s="128">
        <v>0</v>
      </c>
      <c r="G3530" s="128">
        <v>0</v>
      </c>
      <c r="H3530" s="128">
        <v>5.491957974053561</v>
      </c>
    </row>
    <row r="3531" spans="1:10" ht="12.75">
      <c r="A3531" s="144" t="s">
        <v>1035</v>
      </c>
      <c r="C3531" s="145" t="s">
        <v>1036</v>
      </c>
      <c r="D3531" s="145" t="s">
        <v>1037</v>
      </c>
      <c r="F3531" s="145" t="s">
        <v>1038</v>
      </c>
      <c r="G3531" s="145" t="s">
        <v>1039</v>
      </c>
      <c r="H3531" s="145" t="s">
        <v>1040</v>
      </c>
      <c r="I3531" s="146" t="s">
        <v>1041</v>
      </c>
      <c r="J3531" s="145" t="s">
        <v>1042</v>
      </c>
    </row>
    <row r="3532" spans="1:8" ht="12.75">
      <c r="A3532" s="147" t="s">
        <v>1201</v>
      </c>
      <c r="C3532" s="148">
        <v>334.94100000010803</v>
      </c>
      <c r="D3532" s="128">
        <v>32550.628853976727</v>
      </c>
      <c r="F3532" s="128">
        <v>31000</v>
      </c>
      <c r="G3532" s="128">
        <v>31400</v>
      </c>
      <c r="H3532" s="149" t="s">
        <v>11</v>
      </c>
    </row>
    <row r="3534" spans="4:8" ht="12.75">
      <c r="D3534" s="128">
        <v>32329.64725229144</v>
      </c>
      <c r="F3534" s="128">
        <v>31500</v>
      </c>
      <c r="G3534" s="128">
        <v>31300</v>
      </c>
      <c r="H3534" s="149" t="s">
        <v>12</v>
      </c>
    </row>
    <row r="3536" spans="4:8" ht="12.75">
      <c r="D3536" s="128">
        <v>32650</v>
      </c>
      <c r="F3536" s="128">
        <v>31100</v>
      </c>
      <c r="G3536" s="128">
        <v>31100</v>
      </c>
      <c r="H3536" s="149" t="s">
        <v>13</v>
      </c>
    </row>
    <row r="3538" spans="1:10" ht="12.75">
      <c r="A3538" s="144" t="s">
        <v>1043</v>
      </c>
      <c r="C3538" s="150" t="s">
        <v>1044</v>
      </c>
      <c r="D3538" s="128">
        <v>32510.09203542272</v>
      </c>
      <c r="F3538" s="128">
        <v>31200</v>
      </c>
      <c r="G3538" s="128">
        <v>31266.666666666664</v>
      </c>
      <c r="H3538" s="128">
        <v>1264.1460894767765</v>
      </c>
      <c r="I3538" s="128">
        <v>-0.0001</v>
      </c>
      <c r="J3538" s="128">
        <v>-0.0001</v>
      </c>
    </row>
    <row r="3539" spans="1:8" ht="12.75">
      <c r="A3539" s="127">
        <v>38395.064351851855</v>
      </c>
      <c r="C3539" s="150" t="s">
        <v>1045</v>
      </c>
      <c r="D3539" s="128">
        <v>163.97833998641568</v>
      </c>
      <c r="F3539" s="128">
        <v>264.575131106459</v>
      </c>
      <c r="G3539" s="128">
        <v>152.7525231651947</v>
      </c>
      <c r="H3539" s="128">
        <v>163.97833998641568</v>
      </c>
    </row>
    <row r="3541" spans="3:8" ht="12.75">
      <c r="C3541" s="150" t="s">
        <v>1046</v>
      </c>
      <c r="D3541" s="128">
        <v>0.5043921124792458</v>
      </c>
      <c r="F3541" s="128">
        <v>0.8479972150848044</v>
      </c>
      <c r="G3541" s="128">
        <v>0.48854751545371455</v>
      </c>
      <c r="H3541" s="128">
        <v>12.97147073043476</v>
      </c>
    </row>
    <row r="3542" spans="1:10" ht="12.75">
      <c r="A3542" s="144" t="s">
        <v>1035</v>
      </c>
      <c r="C3542" s="145" t="s">
        <v>1036</v>
      </c>
      <c r="D3542" s="145" t="s">
        <v>1037</v>
      </c>
      <c r="F3542" s="145" t="s">
        <v>1038</v>
      </c>
      <c r="G3542" s="145" t="s">
        <v>1039</v>
      </c>
      <c r="H3542" s="145" t="s">
        <v>1040</v>
      </c>
      <c r="I3542" s="146" t="s">
        <v>1041</v>
      </c>
      <c r="J3542" s="145" t="s">
        <v>1042</v>
      </c>
    </row>
    <row r="3543" spans="1:8" ht="12.75">
      <c r="A3543" s="147" t="s">
        <v>1205</v>
      </c>
      <c r="C3543" s="148">
        <v>393.36599999992177</v>
      </c>
      <c r="D3543" s="128">
        <v>23921.9571326375</v>
      </c>
      <c r="F3543" s="128">
        <v>7800</v>
      </c>
      <c r="G3543" s="128">
        <v>7900</v>
      </c>
      <c r="H3543" s="149" t="s">
        <v>14</v>
      </c>
    </row>
    <row r="3545" spans="4:8" ht="12.75">
      <c r="D3545" s="128">
        <v>23698.45810368657</v>
      </c>
      <c r="F3545" s="128">
        <v>7900</v>
      </c>
      <c r="G3545" s="128">
        <v>7900</v>
      </c>
      <c r="H3545" s="149" t="s">
        <v>15</v>
      </c>
    </row>
    <row r="3547" spans="4:8" ht="12.75">
      <c r="D3547" s="128">
        <v>23709.72734951973</v>
      </c>
      <c r="F3547" s="128">
        <v>7800</v>
      </c>
      <c r="G3547" s="128">
        <v>7900</v>
      </c>
      <c r="H3547" s="149" t="s">
        <v>16</v>
      </c>
    </row>
    <row r="3549" spans="1:10" ht="12.75">
      <c r="A3549" s="144" t="s">
        <v>1043</v>
      </c>
      <c r="C3549" s="150" t="s">
        <v>1044</v>
      </c>
      <c r="D3549" s="128">
        <v>23776.714195281267</v>
      </c>
      <c r="F3549" s="128">
        <v>7833.333333333334</v>
      </c>
      <c r="G3549" s="128">
        <v>7900</v>
      </c>
      <c r="H3549" s="128">
        <v>15910.0475286146</v>
      </c>
      <c r="I3549" s="128">
        <v>-0.0001</v>
      </c>
      <c r="J3549" s="128">
        <v>-0.0001</v>
      </c>
    </row>
    <row r="3550" spans="1:8" ht="12.75">
      <c r="A3550" s="127">
        <v>38395.06482638889</v>
      </c>
      <c r="C3550" s="150" t="s">
        <v>1045</v>
      </c>
      <c r="D3550" s="128">
        <v>125.91021449532127</v>
      </c>
      <c r="F3550" s="128">
        <v>57.73502691896257</v>
      </c>
      <c r="H3550" s="128">
        <v>125.91021449532127</v>
      </c>
    </row>
    <row r="3552" spans="3:8" ht="12.75">
      <c r="C3552" s="150" t="s">
        <v>1046</v>
      </c>
      <c r="D3552" s="128">
        <v>0.5295526264108833</v>
      </c>
      <c r="F3552" s="128">
        <v>0.73704289683782</v>
      </c>
      <c r="G3552" s="128">
        <v>0</v>
      </c>
      <c r="H3552" s="128">
        <v>0.7913880475144325</v>
      </c>
    </row>
    <row r="3553" spans="1:10" ht="12.75">
      <c r="A3553" s="144" t="s">
        <v>1035</v>
      </c>
      <c r="C3553" s="145" t="s">
        <v>1036</v>
      </c>
      <c r="D3553" s="145" t="s">
        <v>1037</v>
      </c>
      <c r="F3553" s="145" t="s">
        <v>1038</v>
      </c>
      <c r="G3553" s="145" t="s">
        <v>1039</v>
      </c>
      <c r="H3553" s="145" t="s">
        <v>1040</v>
      </c>
      <c r="I3553" s="146" t="s">
        <v>1041</v>
      </c>
      <c r="J3553" s="145" t="s">
        <v>1042</v>
      </c>
    </row>
    <row r="3554" spans="1:8" ht="12.75">
      <c r="A3554" s="147" t="s">
        <v>1199</v>
      </c>
      <c r="C3554" s="148">
        <v>396.15199999976903</v>
      </c>
      <c r="D3554" s="128">
        <v>90119.43038594723</v>
      </c>
      <c r="F3554" s="128">
        <v>82800</v>
      </c>
      <c r="G3554" s="128">
        <v>82900</v>
      </c>
      <c r="H3554" s="149" t="s">
        <v>17</v>
      </c>
    </row>
    <row r="3556" spans="4:8" ht="12.75">
      <c r="D3556" s="128">
        <v>90773.51014447212</v>
      </c>
      <c r="F3556" s="128">
        <v>84900</v>
      </c>
      <c r="G3556" s="128">
        <v>83900</v>
      </c>
      <c r="H3556" s="149" t="s">
        <v>18</v>
      </c>
    </row>
    <row r="3558" spans="4:8" ht="12.75">
      <c r="D3558" s="128">
        <v>90716.24436855316</v>
      </c>
      <c r="F3558" s="128">
        <v>82700</v>
      </c>
      <c r="G3558" s="128">
        <v>83200</v>
      </c>
      <c r="H3558" s="149" t="s">
        <v>19</v>
      </c>
    </row>
    <row r="3560" spans="1:10" ht="12.75">
      <c r="A3560" s="144" t="s">
        <v>1043</v>
      </c>
      <c r="C3560" s="150" t="s">
        <v>1044</v>
      </c>
      <c r="D3560" s="128">
        <v>90536.39496632418</v>
      </c>
      <c r="F3560" s="128">
        <v>83466.66666666667</v>
      </c>
      <c r="G3560" s="128">
        <v>83333.33333333333</v>
      </c>
      <c r="H3560" s="128">
        <v>7135.681529938914</v>
      </c>
      <c r="I3560" s="128">
        <v>-0.0001</v>
      </c>
      <c r="J3560" s="128">
        <v>-0.0001</v>
      </c>
    </row>
    <row r="3561" spans="1:8" ht="12.75">
      <c r="A3561" s="127">
        <v>38395.06528935185</v>
      </c>
      <c r="C3561" s="150" t="s">
        <v>1045</v>
      </c>
      <c r="D3561" s="128">
        <v>362.2353354366913</v>
      </c>
      <c r="F3561" s="128">
        <v>1242.309676905615</v>
      </c>
      <c r="G3561" s="128">
        <v>513.1601439446883</v>
      </c>
      <c r="H3561" s="128">
        <v>362.2353354366913</v>
      </c>
    </row>
    <row r="3563" spans="3:8" ht="12.75">
      <c r="C3563" s="150" t="s">
        <v>1046</v>
      </c>
      <c r="D3563" s="128">
        <v>0.4000991375583575</v>
      </c>
      <c r="F3563" s="128">
        <v>1.4883901879859602</v>
      </c>
      <c r="G3563" s="128">
        <v>0.6157921727336261</v>
      </c>
      <c r="H3563" s="128">
        <v>5.076394369856248</v>
      </c>
    </row>
    <row r="3564" spans="1:10" ht="12.75">
      <c r="A3564" s="144" t="s">
        <v>1035</v>
      </c>
      <c r="C3564" s="145" t="s">
        <v>1036</v>
      </c>
      <c r="D3564" s="145" t="s">
        <v>1037</v>
      </c>
      <c r="F3564" s="145" t="s">
        <v>1038</v>
      </c>
      <c r="G3564" s="145" t="s">
        <v>1039</v>
      </c>
      <c r="H3564" s="145" t="s">
        <v>1040</v>
      </c>
      <c r="I3564" s="146" t="s">
        <v>1041</v>
      </c>
      <c r="J3564" s="145" t="s">
        <v>1042</v>
      </c>
    </row>
    <row r="3565" spans="1:8" ht="12.75">
      <c r="A3565" s="147" t="s">
        <v>1206</v>
      </c>
      <c r="C3565" s="148">
        <v>589.5920000001788</v>
      </c>
      <c r="D3565" s="128">
        <v>12197.254201069474</v>
      </c>
      <c r="F3565" s="128">
        <v>2100</v>
      </c>
      <c r="G3565" s="128">
        <v>2150</v>
      </c>
      <c r="H3565" s="149" t="s">
        <v>20</v>
      </c>
    </row>
    <row r="3567" spans="4:8" ht="12.75">
      <c r="D3567" s="128">
        <v>11794.659126520157</v>
      </c>
      <c r="F3567" s="128">
        <v>2070</v>
      </c>
      <c r="G3567" s="128">
        <v>2130</v>
      </c>
      <c r="H3567" s="149" t="s">
        <v>21</v>
      </c>
    </row>
    <row r="3569" spans="4:8" ht="12.75">
      <c r="D3569" s="128">
        <v>11830.76456592977</v>
      </c>
      <c r="F3569" s="128">
        <v>2070</v>
      </c>
      <c r="G3569" s="128">
        <v>2120</v>
      </c>
      <c r="H3569" s="149" t="s">
        <v>22</v>
      </c>
    </row>
    <row r="3571" spans="1:10" ht="12.75">
      <c r="A3571" s="144" t="s">
        <v>1043</v>
      </c>
      <c r="C3571" s="150" t="s">
        <v>1044</v>
      </c>
      <c r="D3571" s="128">
        <v>11940.892631173134</v>
      </c>
      <c r="F3571" s="128">
        <v>2080</v>
      </c>
      <c r="G3571" s="128">
        <v>2133.3333333333335</v>
      </c>
      <c r="H3571" s="128">
        <v>9828.892631173134</v>
      </c>
      <c r="I3571" s="128">
        <v>-0.0001</v>
      </c>
      <c r="J3571" s="128">
        <v>-0.0001</v>
      </c>
    </row>
    <row r="3572" spans="1:8" ht="12.75">
      <c r="A3572" s="127">
        <v>38395.065787037034</v>
      </c>
      <c r="C3572" s="150" t="s">
        <v>1045</v>
      </c>
      <c r="D3572" s="128">
        <v>222.74838176409213</v>
      </c>
      <c r="F3572" s="128">
        <v>17.32050807568877</v>
      </c>
      <c r="G3572" s="128">
        <v>15.275252316519468</v>
      </c>
      <c r="H3572" s="128">
        <v>222.74838176409213</v>
      </c>
    </row>
    <row r="3574" spans="3:8" ht="12.75">
      <c r="C3574" s="150" t="s">
        <v>1046</v>
      </c>
      <c r="D3574" s="128">
        <v>1.8654248777229665</v>
      </c>
      <c r="F3574" s="128">
        <v>0.8327167344081141</v>
      </c>
      <c r="G3574" s="128">
        <v>0.7160274523368502</v>
      </c>
      <c r="H3574" s="128">
        <v>2.2662612170330108</v>
      </c>
    </row>
    <row r="3575" spans="1:10" ht="12.75">
      <c r="A3575" s="144" t="s">
        <v>1035</v>
      </c>
      <c r="C3575" s="145" t="s">
        <v>1036</v>
      </c>
      <c r="D3575" s="145" t="s">
        <v>1037</v>
      </c>
      <c r="F3575" s="145" t="s">
        <v>1038</v>
      </c>
      <c r="G3575" s="145" t="s">
        <v>1039</v>
      </c>
      <c r="H3575" s="145" t="s">
        <v>1040</v>
      </c>
      <c r="I3575" s="146" t="s">
        <v>1041</v>
      </c>
      <c r="J3575" s="145" t="s">
        <v>1042</v>
      </c>
    </row>
    <row r="3576" spans="1:8" ht="12.75">
      <c r="A3576" s="147" t="s">
        <v>1207</v>
      </c>
      <c r="C3576" s="148">
        <v>766.4900000002235</v>
      </c>
      <c r="D3576" s="128">
        <v>1653</v>
      </c>
      <c r="F3576" s="128">
        <v>1508</v>
      </c>
      <c r="G3576" s="128">
        <v>1691</v>
      </c>
      <c r="H3576" s="149" t="s">
        <v>23</v>
      </c>
    </row>
    <row r="3578" spans="4:8" ht="12.75">
      <c r="D3578" s="128">
        <v>1769</v>
      </c>
      <c r="F3578" s="128">
        <v>1576</v>
      </c>
      <c r="G3578" s="128">
        <v>1726.0000000018626</v>
      </c>
      <c r="H3578" s="149" t="s">
        <v>24</v>
      </c>
    </row>
    <row r="3580" spans="4:8" ht="12.75">
      <c r="D3580" s="128">
        <v>1811.7131970077753</v>
      </c>
      <c r="F3580" s="128">
        <v>1728</v>
      </c>
      <c r="G3580" s="128">
        <v>1595</v>
      </c>
      <c r="H3580" s="149" t="s">
        <v>25</v>
      </c>
    </row>
    <row r="3582" spans="1:10" ht="12.75">
      <c r="A3582" s="144" t="s">
        <v>1043</v>
      </c>
      <c r="C3582" s="150" t="s">
        <v>1044</v>
      </c>
      <c r="D3582" s="128">
        <v>1744.5710656692586</v>
      </c>
      <c r="F3582" s="128">
        <v>1604</v>
      </c>
      <c r="G3582" s="128">
        <v>1670.6666666672877</v>
      </c>
      <c r="H3582" s="128">
        <v>105.93691932747247</v>
      </c>
      <c r="I3582" s="128">
        <v>-0.0001</v>
      </c>
      <c r="J3582" s="128">
        <v>-0.0001</v>
      </c>
    </row>
    <row r="3583" spans="1:8" ht="12.75">
      <c r="A3583" s="127">
        <v>38395.06628472222</v>
      </c>
      <c r="C3583" s="150" t="s">
        <v>1045</v>
      </c>
      <c r="D3583" s="128">
        <v>82.12824940608954</v>
      </c>
      <c r="F3583" s="128">
        <v>112.64102272262978</v>
      </c>
      <c r="G3583" s="128">
        <v>67.82575715343434</v>
      </c>
      <c r="H3583" s="128">
        <v>82.12824940608954</v>
      </c>
    </row>
    <row r="3585" spans="3:8" ht="12.75">
      <c r="C3585" s="150" t="s">
        <v>1046</v>
      </c>
      <c r="D3585" s="128">
        <v>4.707647112935649</v>
      </c>
      <c r="F3585" s="128">
        <v>7.022507651036769</v>
      </c>
      <c r="G3585" s="128">
        <v>4.059801904633428</v>
      </c>
      <c r="H3585" s="128">
        <v>77.5256161189797</v>
      </c>
    </row>
    <row r="3586" spans="1:16" ht="12.75">
      <c r="A3586" s="138" t="s">
        <v>1153</v>
      </c>
      <c r="B3586" s="133" t="s">
        <v>26</v>
      </c>
      <c r="D3586" s="138" t="s">
        <v>1154</v>
      </c>
      <c r="E3586" s="133" t="s">
        <v>1155</v>
      </c>
      <c r="F3586" s="134" t="s">
        <v>27</v>
      </c>
      <c r="G3586" s="139" t="s">
        <v>1157</v>
      </c>
      <c r="H3586" s="140">
        <v>3</v>
      </c>
      <c r="I3586" s="141" t="s">
        <v>1158</v>
      </c>
      <c r="J3586" s="140">
        <v>2</v>
      </c>
      <c r="K3586" s="139" t="s">
        <v>1159</v>
      </c>
      <c r="L3586" s="142">
        <v>1</v>
      </c>
      <c r="M3586" s="139" t="s">
        <v>1160</v>
      </c>
      <c r="N3586" s="143">
        <v>1</v>
      </c>
      <c r="O3586" s="139" t="s">
        <v>1161</v>
      </c>
      <c r="P3586" s="143">
        <v>1</v>
      </c>
    </row>
    <row r="3588" spans="1:10" ht="12.75">
      <c r="A3588" s="144" t="s">
        <v>1035</v>
      </c>
      <c r="C3588" s="145" t="s">
        <v>1036</v>
      </c>
      <c r="D3588" s="145" t="s">
        <v>1037</v>
      </c>
      <c r="F3588" s="145" t="s">
        <v>1038</v>
      </c>
      <c r="G3588" s="145" t="s">
        <v>1039</v>
      </c>
      <c r="H3588" s="145" t="s">
        <v>1040</v>
      </c>
      <c r="I3588" s="146" t="s">
        <v>1041</v>
      </c>
      <c r="J3588" s="145" t="s">
        <v>1042</v>
      </c>
    </row>
    <row r="3589" spans="1:8" ht="12.75">
      <c r="A3589" s="147" t="s">
        <v>1184</v>
      </c>
      <c r="C3589" s="148">
        <v>178.2290000000503</v>
      </c>
      <c r="D3589" s="128">
        <v>455.59979978296906</v>
      </c>
      <c r="F3589" s="128">
        <v>432</v>
      </c>
      <c r="G3589" s="128">
        <v>431</v>
      </c>
      <c r="H3589" s="149" t="s">
        <v>28</v>
      </c>
    </row>
    <row r="3591" spans="4:8" ht="12.75">
      <c r="D3591" s="128">
        <v>480.98179680434987</v>
      </c>
      <c r="F3591" s="128">
        <v>405.00000000046566</v>
      </c>
      <c r="G3591" s="128">
        <v>439</v>
      </c>
      <c r="H3591" s="149" t="s">
        <v>29</v>
      </c>
    </row>
    <row r="3593" spans="4:8" ht="12.75">
      <c r="D3593" s="128">
        <v>429.5</v>
      </c>
      <c r="F3593" s="128">
        <v>408.99999999953434</v>
      </c>
      <c r="G3593" s="128">
        <v>429</v>
      </c>
      <c r="H3593" s="149" t="s">
        <v>30</v>
      </c>
    </row>
    <row r="3595" spans="1:8" ht="12.75">
      <c r="A3595" s="144" t="s">
        <v>1043</v>
      </c>
      <c r="C3595" s="150" t="s">
        <v>1044</v>
      </c>
      <c r="D3595" s="128">
        <v>455.360532195773</v>
      </c>
      <c r="F3595" s="128">
        <v>415.33333333333337</v>
      </c>
      <c r="G3595" s="128">
        <v>433</v>
      </c>
      <c r="H3595" s="128">
        <v>28.841599855611584</v>
      </c>
    </row>
    <row r="3596" spans="1:8" ht="12.75">
      <c r="A3596" s="127">
        <v>38395.068553240744</v>
      </c>
      <c r="C3596" s="150" t="s">
        <v>1045</v>
      </c>
      <c r="D3596" s="128">
        <v>25.74173240644093</v>
      </c>
      <c r="F3596" s="128">
        <v>14.571661996198166</v>
      </c>
      <c r="G3596" s="128">
        <v>5.2915026221291805</v>
      </c>
      <c r="H3596" s="128">
        <v>25.74173240644093</v>
      </c>
    </row>
    <row r="3598" spans="3:8" ht="12.75">
      <c r="C3598" s="150" t="s">
        <v>1046</v>
      </c>
      <c r="D3598" s="128">
        <v>5.653044255353646</v>
      </c>
      <c r="F3598" s="128">
        <v>3.508425841781259</v>
      </c>
      <c r="G3598" s="128">
        <v>1.2220560328242913</v>
      </c>
      <c r="H3598" s="128">
        <v>89.2520960533071</v>
      </c>
    </row>
    <row r="3599" spans="1:10" ht="12.75">
      <c r="A3599" s="144" t="s">
        <v>1035</v>
      </c>
      <c r="C3599" s="145" t="s">
        <v>1036</v>
      </c>
      <c r="D3599" s="145" t="s">
        <v>1037</v>
      </c>
      <c r="F3599" s="145" t="s">
        <v>1038</v>
      </c>
      <c r="G3599" s="145" t="s">
        <v>1039</v>
      </c>
      <c r="H3599" s="145" t="s">
        <v>1040</v>
      </c>
      <c r="I3599" s="146" t="s">
        <v>1041</v>
      </c>
      <c r="J3599" s="145" t="s">
        <v>1042</v>
      </c>
    </row>
    <row r="3600" spans="1:8" ht="12.75">
      <c r="A3600" s="147" t="s">
        <v>1200</v>
      </c>
      <c r="C3600" s="148">
        <v>251.61100000003353</v>
      </c>
      <c r="D3600" s="128">
        <v>4057410.1237335205</v>
      </c>
      <c r="F3600" s="128">
        <v>32400</v>
      </c>
      <c r="G3600" s="128">
        <v>28300</v>
      </c>
      <c r="H3600" s="149" t="s">
        <v>31</v>
      </c>
    </row>
    <row r="3602" spans="4:8" ht="12.75">
      <c r="D3602" s="128">
        <v>4432053.423690796</v>
      </c>
      <c r="F3602" s="128">
        <v>32000</v>
      </c>
      <c r="G3602" s="128">
        <v>28000</v>
      </c>
      <c r="H3602" s="149" t="s">
        <v>32</v>
      </c>
    </row>
    <row r="3604" spans="4:8" ht="12.75">
      <c r="D3604" s="128">
        <v>4335443.910835266</v>
      </c>
      <c r="F3604" s="128">
        <v>32800</v>
      </c>
      <c r="G3604" s="128">
        <v>28000</v>
      </c>
      <c r="H3604" s="149" t="s">
        <v>33</v>
      </c>
    </row>
    <row r="3606" spans="1:10" ht="12.75">
      <c r="A3606" s="144" t="s">
        <v>1043</v>
      </c>
      <c r="C3606" s="150" t="s">
        <v>1044</v>
      </c>
      <c r="D3606" s="128">
        <v>4274969.152753194</v>
      </c>
      <c r="F3606" s="128">
        <v>32400</v>
      </c>
      <c r="G3606" s="128">
        <v>28100</v>
      </c>
      <c r="H3606" s="128">
        <v>4244740.346619569</v>
      </c>
      <c r="I3606" s="128">
        <v>-0.0001</v>
      </c>
      <c r="J3606" s="128">
        <v>-0.0001</v>
      </c>
    </row>
    <row r="3607" spans="1:8" ht="12.75">
      <c r="A3607" s="127">
        <v>38395.069074074076</v>
      </c>
      <c r="C3607" s="150" t="s">
        <v>1045</v>
      </c>
      <c r="D3607" s="128">
        <v>194505.26425917115</v>
      </c>
      <c r="F3607" s="128">
        <v>400</v>
      </c>
      <c r="G3607" s="128">
        <v>173.20508075688772</v>
      </c>
      <c r="H3607" s="128">
        <v>194505.26425917115</v>
      </c>
    </row>
    <row r="3609" spans="3:8" ht="12.75">
      <c r="C3609" s="150" t="s">
        <v>1046</v>
      </c>
      <c r="D3609" s="128">
        <v>4.549863573492796</v>
      </c>
      <c r="F3609" s="128">
        <v>1.2345679012345676</v>
      </c>
      <c r="G3609" s="128">
        <v>0.6163881877469314</v>
      </c>
      <c r="H3609" s="128">
        <v>4.582265306618143</v>
      </c>
    </row>
    <row r="3610" spans="1:10" ht="12.75">
      <c r="A3610" s="144" t="s">
        <v>1035</v>
      </c>
      <c r="C3610" s="145" t="s">
        <v>1036</v>
      </c>
      <c r="D3610" s="145" t="s">
        <v>1037</v>
      </c>
      <c r="F3610" s="145" t="s">
        <v>1038</v>
      </c>
      <c r="G3610" s="145" t="s">
        <v>1039</v>
      </c>
      <c r="H3610" s="145" t="s">
        <v>1040</v>
      </c>
      <c r="I3610" s="146" t="s">
        <v>1041</v>
      </c>
      <c r="J3610" s="145" t="s">
        <v>1042</v>
      </c>
    </row>
    <row r="3611" spans="1:8" ht="12.75">
      <c r="A3611" s="147" t="s">
        <v>1203</v>
      </c>
      <c r="C3611" s="148">
        <v>257.6099999998696</v>
      </c>
      <c r="D3611" s="128">
        <v>349309.77464580536</v>
      </c>
      <c r="F3611" s="128">
        <v>13772.500000014901</v>
      </c>
      <c r="G3611" s="128">
        <v>12085</v>
      </c>
      <c r="H3611" s="149" t="s">
        <v>34</v>
      </c>
    </row>
    <row r="3613" spans="4:8" ht="12.75">
      <c r="D3613" s="128">
        <v>357969.94979667664</v>
      </c>
      <c r="F3613" s="128">
        <v>13467.5</v>
      </c>
      <c r="G3613" s="128">
        <v>12400</v>
      </c>
      <c r="H3613" s="149" t="s">
        <v>35</v>
      </c>
    </row>
    <row r="3615" spans="4:8" ht="12.75">
      <c r="D3615" s="128">
        <v>358949.38825178146</v>
      </c>
      <c r="F3615" s="128">
        <v>13350</v>
      </c>
      <c r="G3615" s="128">
        <v>12227.5</v>
      </c>
      <c r="H3615" s="149" t="s">
        <v>36</v>
      </c>
    </row>
    <row r="3617" spans="1:10" ht="12.75">
      <c r="A3617" s="144" t="s">
        <v>1043</v>
      </c>
      <c r="C3617" s="150" t="s">
        <v>1044</v>
      </c>
      <c r="D3617" s="128">
        <v>355409.7042314211</v>
      </c>
      <c r="F3617" s="128">
        <v>13530.000000004966</v>
      </c>
      <c r="G3617" s="128">
        <v>12237.5</v>
      </c>
      <c r="H3617" s="128">
        <v>342525.95423141867</v>
      </c>
      <c r="I3617" s="128">
        <v>-0.0001</v>
      </c>
      <c r="J3617" s="128">
        <v>-0.0001</v>
      </c>
    </row>
    <row r="3618" spans="1:8" ht="12.75">
      <c r="A3618" s="127">
        <v>38395.06972222222</v>
      </c>
      <c r="C3618" s="150" t="s">
        <v>1045</v>
      </c>
      <c r="D3618" s="128">
        <v>5305.344534894251</v>
      </c>
      <c r="F3618" s="128">
        <v>218.07395535370853</v>
      </c>
      <c r="G3618" s="128">
        <v>157.73791554347355</v>
      </c>
      <c r="H3618" s="128">
        <v>5305.344534894251</v>
      </c>
    </row>
    <row r="3620" spans="3:8" ht="12.75">
      <c r="C3620" s="150" t="s">
        <v>1046</v>
      </c>
      <c r="D3620" s="128">
        <v>1.4927404828090274</v>
      </c>
      <c r="F3620" s="128">
        <v>1.6117808969226055</v>
      </c>
      <c r="G3620" s="128">
        <v>1.2889717306923274</v>
      </c>
      <c r="H3620" s="128">
        <v>1.5488883307540062</v>
      </c>
    </row>
    <row r="3621" spans="1:10" ht="12.75">
      <c r="A3621" s="144" t="s">
        <v>1035</v>
      </c>
      <c r="C3621" s="145" t="s">
        <v>1036</v>
      </c>
      <c r="D3621" s="145" t="s">
        <v>1037</v>
      </c>
      <c r="F3621" s="145" t="s">
        <v>1038</v>
      </c>
      <c r="G3621" s="145" t="s">
        <v>1039</v>
      </c>
      <c r="H3621" s="145" t="s">
        <v>1040</v>
      </c>
      <c r="I3621" s="146" t="s">
        <v>1041</v>
      </c>
      <c r="J3621" s="145" t="s">
        <v>1042</v>
      </c>
    </row>
    <row r="3622" spans="1:8" ht="12.75">
      <c r="A3622" s="147" t="s">
        <v>1202</v>
      </c>
      <c r="C3622" s="148">
        <v>259.9399999999441</v>
      </c>
      <c r="D3622" s="128">
        <v>3569366.3689308167</v>
      </c>
      <c r="F3622" s="128">
        <v>27025</v>
      </c>
      <c r="G3622" s="128">
        <v>26125</v>
      </c>
      <c r="H3622" s="149" t="s">
        <v>37</v>
      </c>
    </row>
    <row r="3624" spans="4:8" ht="12.75">
      <c r="D3624" s="128">
        <v>3679369.46673584</v>
      </c>
      <c r="F3624" s="128">
        <v>26475</v>
      </c>
      <c r="G3624" s="128">
        <v>26775</v>
      </c>
      <c r="H3624" s="149" t="s">
        <v>38</v>
      </c>
    </row>
    <row r="3626" spans="4:8" ht="12.75">
      <c r="D3626" s="128">
        <v>3718460.7210502625</v>
      </c>
      <c r="F3626" s="128">
        <v>27025</v>
      </c>
      <c r="G3626" s="128">
        <v>26200</v>
      </c>
      <c r="H3626" s="149" t="s">
        <v>39</v>
      </c>
    </row>
    <row r="3628" spans="1:10" ht="12.75">
      <c r="A3628" s="144" t="s">
        <v>1043</v>
      </c>
      <c r="C3628" s="150" t="s">
        <v>1044</v>
      </c>
      <c r="D3628" s="128">
        <v>3655732.1855723066</v>
      </c>
      <c r="F3628" s="128">
        <v>26841.666666666664</v>
      </c>
      <c r="G3628" s="128">
        <v>26366.666666666664</v>
      </c>
      <c r="H3628" s="128">
        <v>3629154.009471677</v>
      </c>
      <c r="I3628" s="128">
        <v>-0.0001</v>
      </c>
      <c r="J3628" s="128">
        <v>-0.0001</v>
      </c>
    </row>
    <row r="3629" spans="1:8" ht="12.75">
      <c r="A3629" s="127">
        <v>38395.070393518516</v>
      </c>
      <c r="C3629" s="150" t="s">
        <v>1045</v>
      </c>
      <c r="D3629" s="128">
        <v>77306.67664622076</v>
      </c>
      <c r="F3629" s="128">
        <v>317.54264805429415</v>
      </c>
      <c r="G3629" s="128">
        <v>355.60980488919785</v>
      </c>
      <c r="H3629" s="128">
        <v>77306.67664622076</v>
      </c>
    </row>
    <row r="3631" spans="3:8" ht="12.75">
      <c r="C3631" s="150" t="s">
        <v>1046</v>
      </c>
      <c r="D3631" s="128">
        <v>2.11467013232859</v>
      </c>
      <c r="F3631" s="128">
        <v>1.1830213525773146</v>
      </c>
      <c r="G3631" s="128">
        <v>1.3487097530563767</v>
      </c>
      <c r="H3631" s="128">
        <v>2.130156957915238</v>
      </c>
    </row>
    <row r="3632" spans="1:10" ht="12.75">
      <c r="A3632" s="144" t="s">
        <v>1035</v>
      </c>
      <c r="C3632" s="145" t="s">
        <v>1036</v>
      </c>
      <c r="D3632" s="145" t="s">
        <v>1037</v>
      </c>
      <c r="F3632" s="145" t="s">
        <v>1038</v>
      </c>
      <c r="G3632" s="145" t="s">
        <v>1039</v>
      </c>
      <c r="H3632" s="145" t="s">
        <v>1040</v>
      </c>
      <c r="I3632" s="146" t="s">
        <v>1041</v>
      </c>
      <c r="J3632" s="145" t="s">
        <v>1042</v>
      </c>
    </row>
    <row r="3633" spans="1:8" ht="12.75">
      <c r="A3633" s="147" t="s">
        <v>1204</v>
      </c>
      <c r="C3633" s="148">
        <v>285.2129999999888</v>
      </c>
      <c r="D3633" s="128">
        <v>5823903.738708496</v>
      </c>
      <c r="F3633" s="128">
        <v>420350</v>
      </c>
      <c r="G3633" s="128">
        <v>23625</v>
      </c>
      <c r="H3633" s="149" t="s">
        <v>40</v>
      </c>
    </row>
    <row r="3635" spans="4:8" ht="12.75">
      <c r="D3635" s="128">
        <v>6022640.610771179</v>
      </c>
      <c r="F3635" s="128">
        <v>426950</v>
      </c>
      <c r="G3635" s="128">
        <v>24075</v>
      </c>
      <c r="H3635" s="149" t="s">
        <v>41</v>
      </c>
    </row>
    <row r="3637" spans="4:8" ht="12.75">
      <c r="D3637" s="128">
        <v>5769060.798843384</v>
      </c>
      <c r="F3637" s="128">
        <v>437275</v>
      </c>
      <c r="G3637" s="128">
        <v>24175</v>
      </c>
      <c r="H3637" s="149" t="s">
        <v>42</v>
      </c>
    </row>
    <row r="3639" spans="1:10" ht="12.75">
      <c r="A3639" s="144" t="s">
        <v>1043</v>
      </c>
      <c r="C3639" s="150" t="s">
        <v>1044</v>
      </c>
      <c r="D3639" s="128">
        <v>5871868.382774353</v>
      </c>
      <c r="F3639" s="128">
        <v>428191.6666666666</v>
      </c>
      <c r="G3639" s="128">
        <v>23958.333333333336</v>
      </c>
      <c r="H3639" s="128">
        <v>5591872.413181696</v>
      </c>
      <c r="I3639" s="128">
        <v>-0.0001</v>
      </c>
      <c r="J3639" s="128">
        <v>-0.0001</v>
      </c>
    </row>
    <row r="3640" spans="1:8" ht="12.75">
      <c r="A3640" s="127">
        <v>38395.071076388886</v>
      </c>
      <c r="C3640" s="150" t="s">
        <v>1045</v>
      </c>
      <c r="D3640" s="128">
        <v>133420.89628170445</v>
      </c>
      <c r="F3640" s="128">
        <v>8530.54560584101</v>
      </c>
      <c r="G3640" s="128">
        <v>292.97326385411577</v>
      </c>
      <c r="H3640" s="128">
        <v>133420.89628170445</v>
      </c>
    </row>
    <row r="3642" spans="3:8" ht="12.75">
      <c r="C3642" s="150" t="s">
        <v>1046</v>
      </c>
      <c r="D3642" s="128">
        <v>2.272205158295211</v>
      </c>
      <c r="F3642" s="128">
        <v>1.992225974935137</v>
      </c>
      <c r="G3642" s="128">
        <v>1.222844927391092</v>
      </c>
      <c r="H3642" s="128">
        <v>2.385978906943441</v>
      </c>
    </row>
    <row r="3643" spans="1:10" ht="12.75">
      <c r="A3643" s="144" t="s">
        <v>1035</v>
      </c>
      <c r="C3643" s="145" t="s">
        <v>1036</v>
      </c>
      <c r="D3643" s="145" t="s">
        <v>1037</v>
      </c>
      <c r="F3643" s="145" t="s">
        <v>1038</v>
      </c>
      <c r="G3643" s="145" t="s">
        <v>1039</v>
      </c>
      <c r="H3643" s="145" t="s">
        <v>1040</v>
      </c>
      <c r="I3643" s="146" t="s">
        <v>1041</v>
      </c>
      <c r="J3643" s="145" t="s">
        <v>1042</v>
      </c>
    </row>
    <row r="3644" spans="1:8" ht="12.75">
      <c r="A3644" s="147" t="s">
        <v>1200</v>
      </c>
      <c r="C3644" s="148">
        <v>288.1579999998212</v>
      </c>
      <c r="D3644" s="128">
        <v>425612.39642190933</v>
      </c>
      <c r="F3644" s="128">
        <v>4880</v>
      </c>
      <c r="G3644" s="128">
        <v>4600</v>
      </c>
      <c r="H3644" s="149" t="s">
        <v>43</v>
      </c>
    </row>
    <row r="3646" spans="4:8" ht="12.75">
      <c r="D3646" s="128">
        <v>433581.44701194763</v>
      </c>
      <c r="F3646" s="128">
        <v>4880</v>
      </c>
      <c r="G3646" s="128">
        <v>4600</v>
      </c>
      <c r="H3646" s="149" t="s">
        <v>44</v>
      </c>
    </row>
    <row r="3648" spans="4:8" ht="12.75">
      <c r="D3648" s="128">
        <v>438708.04263973236</v>
      </c>
      <c r="F3648" s="128">
        <v>4880</v>
      </c>
      <c r="G3648" s="128">
        <v>4600</v>
      </c>
      <c r="H3648" s="149" t="s">
        <v>45</v>
      </c>
    </row>
    <row r="3650" spans="1:10" ht="12.75">
      <c r="A3650" s="144" t="s">
        <v>1043</v>
      </c>
      <c r="C3650" s="150" t="s">
        <v>1044</v>
      </c>
      <c r="D3650" s="128">
        <v>432633.9620245298</v>
      </c>
      <c r="F3650" s="128">
        <v>4880</v>
      </c>
      <c r="G3650" s="128">
        <v>4600</v>
      </c>
      <c r="H3650" s="128">
        <v>427896.1301661227</v>
      </c>
      <c r="I3650" s="128">
        <v>-0.0001</v>
      </c>
      <c r="J3650" s="128">
        <v>-0.0001</v>
      </c>
    </row>
    <row r="3651" spans="1:8" ht="12.75">
      <c r="A3651" s="127">
        <v>38395.07150462963</v>
      </c>
      <c r="C3651" s="150" t="s">
        <v>1045</v>
      </c>
      <c r="D3651" s="128">
        <v>6599.036544577298</v>
      </c>
      <c r="H3651" s="128">
        <v>6599.036544577298</v>
      </c>
    </row>
    <row r="3653" spans="3:8" ht="12.75">
      <c r="C3653" s="150" t="s">
        <v>1046</v>
      </c>
      <c r="D3653" s="128">
        <v>1.5253163468019975</v>
      </c>
      <c r="F3653" s="128">
        <v>0</v>
      </c>
      <c r="G3653" s="128">
        <v>0</v>
      </c>
      <c r="H3653" s="128">
        <v>1.5422052407941493</v>
      </c>
    </row>
    <row r="3654" spans="1:10" ht="12.75">
      <c r="A3654" s="144" t="s">
        <v>1035</v>
      </c>
      <c r="C3654" s="145" t="s">
        <v>1036</v>
      </c>
      <c r="D3654" s="145" t="s">
        <v>1037</v>
      </c>
      <c r="F3654" s="145" t="s">
        <v>1038</v>
      </c>
      <c r="G3654" s="145" t="s">
        <v>1039</v>
      </c>
      <c r="H3654" s="145" t="s">
        <v>1040</v>
      </c>
      <c r="I3654" s="146" t="s">
        <v>1041</v>
      </c>
      <c r="J3654" s="145" t="s">
        <v>1042</v>
      </c>
    </row>
    <row r="3655" spans="1:8" ht="12.75">
      <c r="A3655" s="147" t="s">
        <v>1201</v>
      </c>
      <c r="C3655" s="148">
        <v>334.94100000010803</v>
      </c>
      <c r="D3655" s="128">
        <v>34188.763776540756</v>
      </c>
      <c r="F3655" s="128">
        <v>31400</v>
      </c>
      <c r="G3655" s="128">
        <v>31500</v>
      </c>
      <c r="H3655" s="149" t="s">
        <v>46</v>
      </c>
    </row>
    <row r="3657" spans="4:8" ht="12.75">
      <c r="D3657" s="128">
        <v>34254.80866807699</v>
      </c>
      <c r="F3657" s="128">
        <v>31400</v>
      </c>
      <c r="G3657" s="128">
        <v>31200</v>
      </c>
      <c r="H3657" s="149" t="s">
        <v>47</v>
      </c>
    </row>
    <row r="3659" spans="4:8" ht="12.75">
      <c r="D3659" s="128">
        <v>34383.830918729305</v>
      </c>
      <c r="F3659" s="128">
        <v>31100</v>
      </c>
      <c r="G3659" s="128">
        <v>31100</v>
      </c>
      <c r="H3659" s="149" t="s">
        <v>48</v>
      </c>
    </row>
    <row r="3661" spans="1:10" ht="12.75">
      <c r="A3661" s="144" t="s">
        <v>1043</v>
      </c>
      <c r="C3661" s="150" t="s">
        <v>1044</v>
      </c>
      <c r="D3661" s="128">
        <v>34275.801121115685</v>
      </c>
      <c r="F3661" s="128">
        <v>31300</v>
      </c>
      <c r="G3661" s="128">
        <v>31266.666666666664</v>
      </c>
      <c r="H3661" s="128">
        <v>2998.7740940886574</v>
      </c>
      <c r="I3661" s="128">
        <v>-0.0001</v>
      </c>
      <c r="J3661" s="128">
        <v>-0.0001</v>
      </c>
    </row>
    <row r="3662" spans="1:8" ht="12.75">
      <c r="A3662" s="127">
        <v>38395.07197916666</v>
      </c>
      <c r="C3662" s="150" t="s">
        <v>1045</v>
      </c>
      <c r="D3662" s="128">
        <v>99.21345576016238</v>
      </c>
      <c r="F3662" s="128">
        <v>173.20508075688772</v>
      </c>
      <c r="G3662" s="128">
        <v>208.16659994661327</v>
      </c>
      <c r="H3662" s="128">
        <v>99.21345576016238</v>
      </c>
    </row>
    <row r="3664" spans="3:8" ht="12.75">
      <c r="C3664" s="150" t="s">
        <v>1046</v>
      </c>
      <c r="D3664" s="128">
        <v>0.2894562709404966</v>
      </c>
      <c r="F3664" s="128">
        <v>0.5533708650379799</v>
      </c>
      <c r="G3664" s="128">
        <v>0.6657780382087847</v>
      </c>
      <c r="H3664" s="128">
        <v>3.3084671484836825</v>
      </c>
    </row>
    <row r="3665" spans="1:10" ht="12.75">
      <c r="A3665" s="144" t="s">
        <v>1035</v>
      </c>
      <c r="C3665" s="145" t="s">
        <v>1036</v>
      </c>
      <c r="D3665" s="145" t="s">
        <v>1037</v>
      </c>
      <c r="F3665" s="145" t="s">
        <v>1038</v>
      </c>
      <c r="G3665" s="145" t="s">
        <v>1039</v>
      </c>
      <c r="H3665" s="145" t="s">
        <v>1040</v>
      </c>
      <c r="I3665" s="146" t="s">
        <v>1041</v>
      </c>
      <c r="J3665" s="145" t="s">
        <v>1042</v>
      </c>
    </row>
    <row r="3666" spans="1:8" ht="12.75">
      <c r="A3666" s="147" t="s">
        <v>1205</v>
      </c>
      <c r="C3666" s="148">
        <v>393.36599999992177</v>
      </c>
      <c r="D3666" s="128">
        <v>74068.37248766422</v>
      </c>
      <c r="F3666" s="128">
        <v>7900</v>
      </c>
      <c r="G3666" s="128">
        <v>8000</v>
      </c>
      <c r="H3666" s="149" t="s">
        <v>49</v>
      </c>
    </row>
    <row r="3668" spans="4:8" ht="12.75">
      <c r="D3668" s="128">
        <v>73770.96323728561</v>
      </c>
      <c r="F3668" s="128">
        <v>7900</v>
      </c>
      <c r="G3668" s="128">
        <v>7900</v>
      </c>
      <c r="H3668" s="149" t="s">
        <v>50</v>
      </c>
    </row>
    <row r="3670" spans="4:8" ht="12.75">
      <c r="D3670" s="128">
        <v>74968.91873252392</v>
      </c>
      <c r="F3670" s="128">
        <v>7900</v>
      </c>
      <c r="G3670" s="128">
        <v>8000</v>
      </c>
      <c r="H3670" s="149" t="s">
        <v>51</v>
      </c>
    </row>
    <row r="3672" spans="1:10" ht="12.75">
      <c r="A3672" s="144" t="s">
        <v>1043</v>
      </c>
      <c r="C3672" s="150" t="s">
        <v>1044</v>
      </c>
      <c r="D3672" s="128">
        <v>74269.41815249126</v>
      </c>
      <c r="F3672" s="128">
        <v>7900</v>
      </c>
      <c r="G3672" s="128">
        <v>7966.666666666666</v>
      </c>
      <c r="H3672" s="128">
        <v>66336.08481915791</v>
      </c>
      <c r="I3672" s="128">
        <v>-0.0001</v>
      </c>
      <c r="J3672" s="128">
        <v>-0.0001</v>
      </c>
    </row>
    <row r="3673" spans="1:8" ht="12.75">
      <c r="A3673" s="127">
        <v>38395.0724537037</v>
      </c>
      <c r="C3673" s="150" t="s">
        <v>1045</v>
      </c>
      <c r="D3673" s="128">
        <v>623.7698787630084</v>
      </c>
      <c r="G3673" s="128">
        <v>57.73502691896257</v>
      </c>
      <c r="H3673" s="128">
        <v>623.7698787630084</v>
      </c>
    </row>
    <row r="3675" spans="3:8" ht="12.75">
      <c r="C3675" s="150" t="s">
        <v>1046</v>
      </c>
      <c r="D3675" s="128">
        <v>0.8398744655334087</v>
      </c>
      <c r="F3675" s="128">
        <v>0</v>
      </c>
      <c r="G3675" s="128">
        <v>0.724707450865639</v>
      </c>
      <c r="H3675" s="128">
        <v>0.9403175970717874</v>
      </c>
    </row>
    <row r="3676" spans="1:10" ht="12.75">
      <c r="A3676" s="144" t="s">
        <v>1035</v>
      </c>
      <c r="C3676" s="145" t="s">
        <v>1036</v>
      </c>
      <c r="D3676" s="145" t="s">
        <v>1037</v>
      </c>
      <c r="F3676" s="145" t="s">
        <v>1038</v>
      </c>
      <c r="G3676" s="145" t="s">
        <v>1039</v>
      </c>
      <c r="H3676" s="145" t="s">
        <v>1040</v>
      </c>
      <c r="I3676" s="146" t="s">
        <v>1041</v>
      </c>
      <c r="J3676" s="145" t="s">
        <v>1042</v>
      </c>
    </row>
    <row r="3677" spans="1:8" ht="12.75">
      <c r="A3677" s="147" t="s">
        <v>1199</v>
      </c>
      <c r="C3677" s="148">
        <v>396.15199999976903</v>
      </c>
      <c r="D3677" s="128">
        <v>152840.1223974228</v>
      </c>
      <c r="F3677" s="128">
        <v>83700</v>
      </c>
      <c r="G3677" s="128">
        <v>83900</v>
      </c>
      <c r="H3677" s="149" t="s">
        <v>52</v>
      </c>
    </row>
    <row r="3679" spans="4:8" ht="12.75">
      <c r="D3679" s="128">
        <v>153144.8611512184</v>
      </c>
      <c r="F3679" s="128">
        <v>82500</v>
      </c>
      <c r="G3679" s="128">
        <v>82000</v>
      </c>
      <c r="H3679" s="149" t="s">
        <v>53</v>
      </c>
    </row>
    <row r="3681" spans="4:8" ht="12.75">
      <c r="D3681" s="128">
        <v>154056.3345272541</v>
      </c>
      <c r="F3681" s="128">
        <v>83400</v>
      </c>
      <c r="G3681" s="128">
        <v>83600</v>
      </c>
      <c r="H3681" s="149" t="s">
        <v>54</v>
      </c>
    </row>
    <row r="3683" spans="1:10" ht="12.75">
      <c r="A3683" s="144" t="s">
        <v>1043</v>
      </c>
      <c r="C3683" s="150" t="s">
        <v>1044</v>
      </c>
      <c r="D3683" s="128">
        <v>153347.10602529845</v>
      </c>
      <c r="F3683" s="128">
        <v>83200</v>
      </c>
      <c r="G3683" s="128">
        <v>83166.66666666667</v>
      </c>
      <c r="H3683" s="128">
        <v>70163.59433286879</v>
      </c>
      <c r="I3683" s="128">
        <v>-0.0001</v>
      </c>
      <c r="J3683" s="128">
        <v>-0.0001</v>
      </c>
    </row>
    <row r="3684" spans="1:8" ht="12.75">
      <c r="A3684" s="127">
        <v>38395.07292824074</v>
      </c>
      <c r="C3684" s="150" t="s">
        <v>1045</v>
      </c>
      <c r="D3684" s="128">
        <v>632.8271707301471</v>
      </c>
      <c r="F3684" s="128">
        <v>624.4997998398399</v>
      </c>
      <c r="G3684" s="128">
        <v>1021.4368964029708</v>
      </c>
      <c r="H3684" s="128">
        <v>632.8271707301471</v>
      </c>
    </row>
    <row r="3686" spans="3:8" ht="12.75">
      <c r="C3686" s="150" t="s">
        <v>1046</v>
      </c>
      <c r="D3686" s="128">
        <v>0.412676304843827</v>
      </c>
      <c r="F3686" s="128">
        <v>0.750600720961346</v>
      </c>
      <c r="G3686" s="128">
        <v>1.2281806369574797</v>
      </c>
      <c r="H3686" s="128">
        <v>0.9019309468780928</v>
      </c>
    </row>
    <row r="3687" spans="1:10" ht="12.75">
      <c r="A3687" s="144" t="s">
        <v>1035</v>
      </c>
      <c r="C3687" s="145" t="s">
        <v>1036</v>
      </c>
      <c r="D3687" s="145" t="s">
        <v>1037</v>
      </c>
      <c r="F3687" s="145" t="s">
        <v>1038</v>
      </c>
      <c r="G3687" s="145" t="s">
        <v>1039</v>
      </c>
      <c r="H3687" s="145" t="s">
        <v>1040</v>
      </c>
      <c r="I3687" s="146" t="s">
        <v>1041</v>
      </c>
      <c r="J3687" s="145" t="s">
        <v>1042</v>
      </c>
    </row>
    <row r="3688" spans="1:8" ht="12.75">
      <c r="A3688" s="147" t="s">
        <v>1206</v>
      </c>
      <c r="C3688" s="148">
        <v>589.5920000001788</v>
      </c>
      <c r="D3688" s="128">
        <v>14108.334380790591</v>
      </c>
      <c r="F3688" s="128">
        <v>2110</v>
      </c>
      <c r="G3688" s="128">
        <v>2150</v>
      </c>
      <c r="H3688" s="149" t="s">
        <v>55</v>
      </c>
    </row>
    <row r="3690" spans="4:8" ht="12.75">
      <c r="D3690" s="128">
        <v>13611.633386909962</v>
      </c>
      <c r="F3690" s="128">
        <v>2090</v>
      </c>
      <c r="G3690" s="128">
        <v>2140</v>
      </c>
      <c r="H3690" s="149" t="s">
        <v>56</v>
      </c>
    </row>
    <row r="3692" spans="4:8" ht="12.75">
      <c r="D3692" s="128">
        <v>13733.414677649736</v>
      </c>
      <c r="F3692" s="128">
        <v>2070</v>
      </c>
      <c r="G3692" s="128">
        <v>2130</v>
      </c>
      <c r="H3692" s="149" t="s">
        <v>57</v>
      </c>
    </row>
    <row r="3694" spans="1:10" ht="12.75">
      <c r="A3694" s="144" t="s">
        <v>1043</v>
      </c>
      <c r="C3694" s="150" t="s">
        <v>1044</v>
      </c>
      <c r="D3694" s="128">
        <v>13817.794148450095</v>
      </c>
      <c r="F3694" s="128">
        <v>2090</v>
      </c>
      <c r="G3694" s="128">
        <v>2140</v>
      </c>
      <c r="H3694" s="128">
        <v>11697.794148450095</v>
      </c>
      <c r="I3694" s="128">
        <v>-0.0001</v>
      </c>
      <c r="J3694" s="128">
        <v>-0.0001</v>
      </c>
    </row>
    <row r="3695" spans="1:8" ht="12.75">
      <c r="A3695" s="127">
        <v>38395.07341435185</v>
      </c>
      <c r="C3695" s="150" t="s">
        <v>1045</v>
      </c>
      <c r="D3695" s="128">
        <v>258.87813860950615</v>
      </c>
      <c r="F3695" s="128">
        <v>20</v>
      </c>
      <c r="G3695" s="128">
        <v>10</v>
      </c>
      <c r="H3695" s="128">
        <v>258.87813860950615</v>
      </c>
    </row>
    <row r="3697" spans="3:8" ht="12.75">
      <c r="C3697" s="150" t="s">
        <v>1046</v>
      </c>
      <c r="D3697" s="128">
        <v>1.8735127751092153</v>
      </c>
      <c r="F3697" s="128">
        <v>0.9569377990430621</v>
      </c>
      <c r="G3697" s="128">
        <v>0.4672897196261683</v>
      </c>
      <c r="H3697" s="128">
        <v>2.2130508993766695</v>
      </c>
    </row>
    <row r="3698" spans="1:10" ht="12.75">
      <c r="A3698" s="144" t="s">
        <v>1035</v>
      </c>
      <c r="C3698" s="145" t="s">
        <v>1036</v>
      </c>
      <c r="D3698" s="145" t="s">
        <v>1037</v>
      </c>
      <c r="F3698" s="145" t="s">
        <v>1038</v>
      </c>
      <c r="G3698" s="145" t="s">
        <v>1039</v>
      </c>
      <c r="H3698" s="145" t="s">
        <v>1040</v>
      </c>
      <c r="I3698" s="146" t="s">
        <v>1041</v>
      </c>
      <c r="J3698" s="145" t="s">
        <v>1042</v>
      </c>
    </row>
    <row r="3699" spans="1:8" ht="12.75">
      <c r="A3699" s="147" t="s">
        <v>1207</v>
      </c>
      <c r="C3699" s="148">
        <v>766.4900000002235</v>
      </c>
      <c r="D3699" s="128">
        <v>1946.6855459492654</v>
      </c>
      <c r="F3699" s="128">
        <v>1826.0000000018626</v>
      </c>
      <c r="G3699" s="128">
        <v>1500</v>
      </c>
      <c r="H3699" s="149" t="s">
        <v>58</v>
      </c>
    </row>
    <row r="3701" spans="4:8" ht="12.75">
      <c r="D3701" s="128">
        <v>1861.9861663933843</v>
      </c>
      <c r="F3701" s="128">
        <v>1768</v>
      </c>
      <c r="G3701" s="128">
        <v>1757.9999999981374</v>
      </c>
      <c r="H3701" s="149" t="s">
        <v>59</v>
      </c>
    </row>
    <row r="3703" spans="4:8" ht="12.75">
      <c r="D3703" s="128">
        <v>1913.3880241401494</v>
      </c>
      <c r="F3703" s="128">
        <v>1648.0000000018626</v>
      </c>
      <c r="G3703" s="128">
        <v>1782</v>
      </c>
      <c r="H3703" s="149" t="s">
        <v>60</v>
      </c>
    </row>
    <row r="3705" spans="1:10" ht="12.75">
      <c r="A3705" s="144" t="s">
        <v>1043</v>
      </c>
      <c r="C3705" s="150" t="s">
        <v>1044</v>
      </c>
      <c r="D3705" s="128">
        <v>1907.3532454942665</v>
      </c>
      <c r="F3705" s="128">
        <v>1747.333333334575</v>
      </c>
      <c r="G3705" s="128">
        <v>1679.9999999993793</v>
      </c>
      <c r="H3705" s="128">
        <v>195.00039996553696</v>
      </c>
      <c r="I3705" s="128">
        <v>-0.0001</v>
      </c>
      <c r="J3705" s="128">
        <v>-0.0001</v>
      </c>
    </row>
    <row r="3706" spans="1:8" ht="12.75">
      <c r="A3706" s="127">
        <v>38395.073912037034</v>
      </c>
      <c r="C3706" s="150" t="s">
        <v>1045</v>
      </c>
      <c r="D3706" s="128">
        <v>42.67095193766656</v>
      </c>
      <c r="F3706" s="128">
        <v>90.78178965682042</v>
      </c>
      <c r="G3706" s="128">
        <v>156.3457706490795</v>
      </c>
      <c r="H3706" s="128">
        <v>42.67095193766656</v>
      </c>
    </row>
    <row r="3708" spans="3:8" ht="12.75">
      <c r="C3708" s="150" t="s">
        <v>1046</v>
      </c>
      <c r="D3708" s="128">
        <v>2.237181394608891</v>
      </c>
      <c r="F3708" s="128">
        <v>5.195447710230212</v>
      </c>
      <c r="G3708" s="128">
        <v>9.306295871972456</v>
      </c>
      <c r="H3708" s="128">
        <v>21.88249457191265</v>
      </c>
    </row>
    <row r="3709" spans="1:16" ht="12.75">
      <c r="A3709" s="138" t="s">
        <v>1153</v>
      </c>
      <c r="B3709" s="133" t="s">
        <v>61</v>
      </c>
      <c r="D3709" s="138" t="s">
        <v>1154</v>
      </c>
      <c r="E3709" s="133" t="s">
        <v>1155</v>
      </c>
      <c r="F3709" s="134" t="s">
        <v>1263</v>
      </c>
      <c r="G3709" s="139" t="s">
        <v>1157</v>
      </c>
      <c r="H3709" s="140">
        <v>3</v>
      </c>
      <c r="I3709" s="141" t="s">
        <v>1158</v>
      </c>
      <c r="J3709" s="140">
        <v>3</v>
      </c>
      <c r="K3709" s="139" t="s">
        <v>1159</v>
      </c>
      <c r="L3709" s="142">
        <v>1</v>
      </c>
      <c r="M3709" s="139" t="s">
        <v>1160</v>
      </c>
      <c r="N3709" s="143">
        <v>1</v>
      </c>
      <c r="O3709" s="139" t="s">
        <v>1161</v>
      </c>
      <c r="P3709" s="143">
        <v>1</v>
      </c>
    </row>
    <row r="3711" spans="1:10" ht="12.75">
      <c r="A3711" s="144" t="s">
        <v>1035</v>
      </c>
      <c r="C3711" s="145" t="s">
        <v>1036</v>
      </c>
      <c r="D3711" s="145" t="s">
        <v>1037</v>
      </c>
      <c r="F3711" s="145" t="s">
        <v>1038</v>
      </c>
      <c r="G3711" s="145" t="s">
        <v>1039</v>
      </c>
      <c r="H3711" s="145" t="s">
        <v>1040</v>
      </c>
      <c r="I3711" s="146" t="s">
        <v>1041</v>
      </c>
      <c r="J3711" s="145" t="s">
        <v>1042</v>
      </c>
    </row>
    <row r="3712" spans="1:8" ht="12.75">
      <c r="A3712" s="147" t="s">
        <v>1184</v>
      </c>
      <c r="C3712" s="148">
        <v>178.2290000000503</v>
      </c>
      <c r="D3712" s="128">
        <v>644.4468001686037</v>
      </c>
      <c r="F3712" s="128">
        <v>356</v>
      </c>
      <c r="G3712" s="128">
        <v>377</v>
      </c>
      <c r="H3712" s="149" t="s">
        <v>62</v>
      </c>
    </row>
    <row r="3714" spans="4:8" ht="12.75">
      <c r="D3714" s="128">
        <v>651.521555009298</v>
      </c>
      <c r="F3714" s="128">
        <v>350</v>
      </c>
      <c r="G3714" s="128">
        <v>344</v>
      </c>
      <c r="H3714" s="149" t="s">
        <v>63</v>
      </c>
    </row>
    <row r="3716" spans="4:8" ht="12.75">
      <c r="D3716" s="128">
        <v>611.1597895780578</v>
      </c>
      <c r="F3716" s="128">
        <v>364</v>
      </c>
      <c r="G3716" s="128">
        <v>339</v>
      </c>
      <c r="H3716" s="149" t="s">
        <v>64</v>
      </c>
    </row>
    <row r="3718" spans="1:8" ht="12.75">
      <c r="A3718" s="144" t="s">
        <v>1043</v>
      </c>
      <c r="C3718" s="150" t="s">
        <v>1044</v>
      </c>
      <c r="D3718" s="128">
        <v>635.7093815853199</v>
      </c>
      <c r="F3718" s="128">
        <v>356.66666666666663</v>
      </c>
      <c r="G3718" s="128">
        <v>353.33333333333337</v>
      </c>
      <c r="H3718" s="128">
        <v>281.15320529729996</v>
      </c>
    </row>
    <row r="3719" spans="1:8" ht="12.75">
      <c r="A3719" s="127">
        <v>38395.07618055555</v>
      </c>
      <c r="C3719" s="150" t="s">
        <v>1045</v>
      </c>
      <c r="D3719" s="128">
        <v>21.552839483606604</v>
      </c>
      <c r="F3719" s="128">
        <v>7.023769168568492</v>
      </c>
      <c r="G3719" s="128">
        <v>20.647840887931437</v>
      </c>
      <c r="H3719" s="128">
        <v>21.552839483606604</v>
      </c>
    </row>
    <row r="3721" spans="3:8" ht="12.75">
      <c r="C3721" s="150" t="s">
        <v>1046</v>
      </c>
      <c r="D3721" s="128">
        <v>3.3903604552537114</v>
      </c>
      <c r="F3721" s="128">
        <v>1.9692810752995777</v>
      </c>
      <c r="G3721" s="128">
        <v>5.843728553188141</v>
      </c>
      <c r="H3721" s="128">
        <v>7.665870094141724</v>
      </c>
    </row>
    <row r="3722" spans="1:10" ht="12.75">
      <c r="A3722" s="144" t="s">
        <v>1035</v>
      </c>
      <c r="C3722" s="145" t="s">
        <v>1036</v>
      </c>
      <c r="D3722" s="145" t="s">
        <v>1037</v>
      </c>
      <c r="F3722" s="145" t="s">
        <v>1038</v>
      </c>
      <c r="G3722" s="145" t="s">
        <v>1039</v>
      </c>
      <c r="H3722" s="145" t="s">
        <v>1040</v>
      </c>
      <c r="I3722" s="146" t="s">
        <v>1041</v>
      </c>
      <c r="J3722" s="145" t="s">
        <v>1042</v>
      </c>
    </row>
    <row r="3723" spans="1:8" ht="12.75">
      <c r="A3723" s="147" t="s">
        <v>1200</v>
      </c>
      <c r="C3723" s="148">
        <v>251.61100000003353</v>
      </c>
      <c r="D3723" s="128">
        <v>5222779.951904297</v>
      </c>
      <c r="F3723" s="128">
        <v>35500</v>
      </c>
      <c r="G3723" s="128">
        <v>31100</v>
      </c>
      <c r="H3723" s="149" t="s">
        <v>65</v>
      </c>
    </row>
    <row r="3725" spans="4:8" ht="12.75">
      <c r="D3725" s="128">
        <v>5037019.442321777</v>
      </c>
      <c r="F3725" s="128">
        <v>36500</v>
      </c>
      <c r="G3725" s="128">
        <v>31100</v>
      </c>
      <c r="H3725" s="149" t="s">
        <v>66</v>
      </c>
    </row>
    <row r="3727" spans="4:8" ht="12.75">
      <c r="D3727" s="128">
        <v>5344083.961906433</v>
      </c>
      <c r="F3727" s="128">
        <v>33900</v>
      </c>
      <c r="G3727" s="128">
        <v>30400</v>
      </c>
      <c r="H3727" s="149" t="s">
        <v>67</v>
      </c>
    </row>
    <row r="3729" spans="1:10" ht="12.75">
      <c r="A3729" s="144" t="s">
        <v>1043</v>
      </c>
      <c r="C3729" s="150" t="s">
        <v>1044</v>
      </c>
      <c r="D3729" s="128">
        <v>5201294.452044169</v>
      </c>
      <c r="F3729" s="128">
        <v>35300</v>
      </c>
      <c r="G3729" s="128">
        <v>30866.666666666664</v>
      </c>
      <c r="H3729" s="128">
        <v>5168232.969751361</v>
      </c>
      <c r="I3729" s="128">
        <v>-0.0001</v>
      </c>
      <c r="J3729" s="128">
        <v>-0.0001</v>
      </c>
    </row>
    <row r="3730" spans="1:8" ht="12.75">
      <c r="A3730" s="127">
        <v>38395.076689814814</v>
      </c>
      <c r="C3730" s="150" t="s">
        <v>1045</v>
      </c>
      <c r="D3730" s="128">
        <v>154655.6653508906</v>
      </c>
      <c r="F3730" s="128">
        <v>1311.4877048604</v>
      </c>
      <c r="G3730" s="128">
        <v>404.14518843273805</v>
      </c>
      <c r="H3730" s="128">
        <v>154655.6653508906</v>
      </c>
    </row>
    <row r="3732" spans="3:8" ht="12.75">
      <c r="C3732" s="150" t="s">
        <v>1046</v>
      </c>
      <c r="D3732" s="128">
        <v>2.973407231157796</v>
      </c>
      <c r="F3732" s="128">
        <v>3.715262620001133</v>
      </c>
      <c r="G3732" s="128">
        <v>1.3093256644689142</v>
      </c>
      <c r="H3732" s="128">
        <v>2.992428287502894</v>
      </c>
    </row>
    <row r="3733" spans="1:10" ht="12.75">
      <c r="A3733" s="144" t="s">
        <v>1035</v>
      </c>
      <c r="C3733" s="145" t="s">
        <v>1036</v>
      </c>
      <c r="D3733" s="145" t="s">
        <v>1037</v>
      </c>
      <c r="F3733" s="145" t="s">
        <v>1038</v>
      </c>
      <c r="G3733" s="145" t="s">
        <v>1039</v>
      </c>
      <c r="H3733" s="145" t="s">
        <v>1040</v>
      </c>
      <c r="I3733" s="146" t="s">
        <v>1041</v>
      </c>
      <c r="J3733" s="145" t="s">
        <v>1042</v>
      </c>
    </row>
    <row r="3734" spans="1:8" ht="12.75">
      <c r="A3734" s="147" t="s">
        <v>1203</v>
      </c>
      <c r="C3734" s="148">
        <v>257.6099999998696</v>
      </c>
      <c r="D3734" s="128">
        <v>519205.4943904877</v>
      </c>
      <c r="F3734" s="128">
        <v>15185.000000014901</v>
      </c>
      <c r="G3734" s="128">
        <v>12487.5</v>
      </c>
      <c r="H3734" s="149" t="s">
        <v>68</v>
      </c>
    </row>
    <row r="3736" spans="4:8" ht="12.75">
      <c r="D3736" s="128">
        <v>515978.23944950104</v>
      </c>
      <c r="F3736" s="128">
        <v>15210.000000014901</v>
      </c>
      <c r="G3736" s="128">
        <v>12535</v>
      </c>
      <c r="H3736" s="149" t="s">
        <v>69</v>
      </c>
    </row>
    <row r="3738" spans="4:8" ht="12.75">
      <c r="D3738" s="128">
        <v>505115.4352707863</v>
      </c>
      <c r="F3738" s="128">
        <v>15135.000000014901</v>
      </c>
      <c r="G3738" s="128">
        <v>12635</v>
      </c>
      <c r="H3738" s="149" t="s">
        <v>70</v>
      </c>
    </row>
    <row r="3740" spans="1:10" ht="12.75">
      <c r="A3740" s="144" t="s">
        <v>1043</v>
      </c>
      <c r="C3740" s="150" t="s">
        <v>1044</v>
      </c>
      <c r="D3740" s="128">
        <v>513433.05637025833</v>
      </c>
      <c r="F3740" s="128">
        <v>15176.666666681569</v>
      </c>
      <c r="G3740" s="128">
        <v>12552.5</v>
      </c>
      <c r="H3740" s="128">
        <v>499568.4730369175</v>
      </c>
      <c r="I3740" s="128">
        <v>-0.0001</v>
      </c>
      <c r="J3740" s="128">
        <v>-0.0001</v>
      </c>
    </row>
    <row r="3741" spans="1:8" ht="12.75">
      <c r="A3741" s="127">
        <v>38395.07732638889</v>
      </c>
      <c r="C3741" s="150" t="s">
        <v>1045</v>
      </c>
      <c r="D3741" s="128">
        <v>7381.79579637116</v>
      </c>
      <c r="F3741" s="128">
        <v>38.18813079196461</v>
      </c>
      <c r="G3741" s="128">
        <v>75.29110173187799</v>
      </c>
      <c r="H3741" s="128">
        <v>7381.79579637116</v>
      </c>
    </row>
    <row r="3743" spans="3:8" ht="12.75">
      <c r="C3743" s="150" t="s">
        <v>1046</v>
      </c>
      <c r="D3743" s="128">
        <v>1.4377328660053852</v>
      </c>
      <c r="F3743" s="128">
        <v>0.2516239674407673</v>
      </c>
      <c r="G3743" s="128">
        <v>0.5998096134784147</v>
      </c>
      <c r="H3743" s="128">
        <v>1.4776344374769332</v>
      </c>
    </row>
    <row r="3744" spans="1:10" ht="12.75">
      <c r="A3744" s="144" t="s">
        <v>1035</v>
      </c>
      <c r="C3744" s="145" t="s">
        <v>1036</v>
      </c>
      <c r="D3744" s="145" t="s">
        <v>1037</v>
      </c>
      <c r="F3744" s="145" t="s">
        <v>1038</v>
      </c>
      <c r="G3744" s="145" t="s">
        <v>1039</v>
      </c>
      <c r="H3744" s="145" t="s">
        <v>1040</v>
      </c>
      <c r="I3744" s="146" t="s">
        <v>1041</v>
      </c>
      <c r="J3744" s="145" t="s">
        <v>1042</v>
      </c>
    </row>
    <row r="3745" spans="1:8" ht="12.75">
      <c r="A3745" s="147" t="s">
        <v>1202</v>
      </c>
      <c r="C3745" s="148">
        <v>259.9399999999441</v>
      </c>
      <c r="D3745" s="128">
        <v>5128611.592567444</v>
      </c>
      <c r="F3745" s="128">
        <v>29925</v>
      </c>
      <c r="G3745" s="128">
        <v>30600</v>
      </c>
      <c r="H3745" s="149" t="s">
        <v>71</v>
      </c>
    </row>
    <row r="3747" spans="4:8" ht="12.75">
      <c r="D3747" s="128">
        <v>5052725.011695862</v>
      </c>
      <c r="F3747" s="128">
        <v>30950</v>
      </c>
      <c r="G3747" s="128">
        <v>30975</v>
      </c>
      <c r="H3747" s="149" t="s">
        <v>72</v>
      </c>
    </row>
    <row r="3749" spans="4:8" ht="12.75">
      <c r="D3749" s="128">
        <v>5188843.359077454</v>
      </c>
      <c r="F3749" s="128">
        <v>30050</v>
      </c>
      <c r="G3749" s="128">
        <v>30300</v>
      </c>
      <c r="H3749" s="149" t="s">
        <v>73</v>
      </c>
    </row>
    <row r="3751" spans="1:10" ht="12.75">
      <c r="A3751" s="144" t="s">
        <v>1043</v>
      </c>
      <c r="C3751" s="150" t="s">
        <v>1044</v>
      </c>
      <c r="D3751" s="128">
        <v>5123393.321113586</v>
      </c>
      <c r="F3751" s="128">
        <v>30308.333333333336</v>
      </c>
      <c r="G3751" s="128">
        <v>30625</v>
      </c>
      <c r="H3751" s="128">
        <v>5092909.327402894</v>
      </c>
      <c r="I3751" s="128">
        <v>-0.0001</v>
      </c>
      <c r="J3751" s="128">
        <v>-0.0001</v>
      </c>
    </row>
    <row r="3752" spans="1:8" ht="12.75">
      <c r="A3752" s="127">
        <v>38395.07800925926</v>
      </c>
      <c r="C3752" s="150" t="s">
        <v>1045</v>
      </c>
      <c r="D3752" s="128">
        <v>68209.04552330285</v>
      </c>
      <c r="F3752" s="128">
        <v>559.2033023269206</v>
      </c>
      <c r="G3752" s="128">
        <v>338.19373146171705</v>
      </c>
      <c r="H3752" s="128">
        <v>68209.04552330285</v>
      </c>
    </row>
    <row r="3754" spans="3:8" ht="12.75">
      <c r="C3754" s="150" t="s">
        <v>1046</v>
      </c>
      <c r="D3754" s="128">
        <v>1.3313255736625231</v>
      </c>
      <c r="F3754" s="128">
        <v>1.8450480142763397</v>
      </c>
      <c r="G3754" s="128">
        <v>1.1043060619158107</v>
      </c>
      <c r="H3754" s="128">
        <v>1.3392943235077335</v>
      </c>
    </row>
    <row r="3755" spans="1:10" ht="12.75">
      <c r="A3755" s="144" t="s">
        <v>1035</v>
      </c>
      <c r="C3755" s="145" t="s">
        <v>1036</v>
      </c>
      <c r="D3755" s="145" t="s">
        <v>1037</v>
      </c>
      <c r="F3755" s="145" t="s">
        <v>1038</v>
      </c>
      <c r="G3755" s="145" t="s">
        <v>1039</v>
      </c>
      <c r="H3755" s="145" t="s">
        <v>1040</v>
      </c>
      <c r="I3755" s="146" t="s">
        <v>1041</v>
      </c>
      <c r="J3755" s="145" t="s">
        <v>1042</v>
      </c>
    </row>
    <row r="3756" spans="1:8" ht="12.75">
      <c r="A3756" s="147" t="s">
        <v>1204</v>
      </c>
      <c r="C3756" s="148">
        <v>285.2129999999888</v>
      </c>
      <c r="D3756" s="128">
        <v>639944.4164037704</v>
      </c>
      <c r="F3756" s="128">
        <v>46500</v>
      </c>
      <c r="G3756" s="128">
        <v>11525</v>
      </c>
      <c r="H3756" s="149" t="s">
        <v>74</v>
      </c>
    </row>
    <row r="3758" spans="4:8" ht="12.75">
      <c r="D3758" s="128">
        <v>641611.8884544373</v>
      </c>
      <c r="F3758" s="128">
        <v>49150</v>
      </c>
      <c r="G3758" s="128">
        <v>11425</v>
      </c>
      <c r="H3758" s="149" t="s">
        <v>75</v>
      </c>
    </row>
    <row r="3760" spans="4:8" ht="12.75">
      <c r="D3760" s="128">
        <v>651459.7381486893</v>
      </c>
      <c r="F3760" s="128">
        <v>44650</v>
      </c>
      <c r="G3760" s="128">
        <v>11500</v>
      </c>
      <c r="H3760" s="149" t="s">
        <v>76</v>
      </c>
    </row>
    <row r="3762" spans="1:10" ht="12.75">
      <c r="A3762" s="144" t="s">
        <v>1043</v>
      </c>
      <c r="C3762" s="150" t="s">
        <v>1044</v>
      </c>
      <c r="D3762" s="128">
        <v>644338.681002299</v>
      </c>
      <c r="F3762" s="128">
        <v>46766.66666666667</v>
      </c>
      <c r="G3762" s="128">
        <v>11483.333333333332</v>
      </c>
      <c r="H3762" s="128">
        <v>610507.2122702278</v>
      </c>
      <c r="I3762" s="128">
        <v>-0.0001</v>
      </c>
      <c r="J3762" s="128">
        <v>-0.0001</v>
      </c>
    </row>
    <row r="3763" spans="1:8" ht="12.75">
      <c r="A3763" s="127">
        <v>38395.07869212963</v>
      </c>
      <c r="C3763" s="150" t="s">
        <v>1045</v>
      </c>
      <c r="D3763" s="128">
        <v>6223.118745577855</v>
      </c>
      <c r="F3763" s="128">
        <v>2261.820800446696</v>
      </c>
      <c r="G3763" s="128">
        <v>52.04164998665332</v>
      </c>
      <c r="H3763" s="128">
        <v>6223.118745577855</v>
      </c>
    </row>
    <row r="3765" spans="3:8" ht="12.75">
      <c r="C3765" s="150" t="s">
        <v>1046</v>
      </c>
      <c r="D3765" s="128">
        <v>0.9658148624412094</v>
      </c>
      <c r="F3765" s="128">
        <v>4.836395154198209</v>
      </c>
      <c r="G3765" s="128">
        <v>0.4531928881276053</v>
      </c>
      <c r="H3765" s="128">
        <v>1.0193358277352054</v>
      </c>
    </row>
    <row r="3766" spans="1:10" ht="12.75">
      <c r="A3766" s="144" t="s">
        <v>1035</v>
      </c>
      <c r="C3766" s="145" t="s">
        <v>1036</v>
      </c>
      <c r="D3766" s="145" t="s">
        <v>1037</v>
      </c>
      <c r="F3766" s="145" t="s">
        <v>1038</v>
      </c>
      <c r="G3766" s="145" t="s">
        <v>1039</v>
      </c>
      <c r="H3766" s="145" t="s">
        <v>1040</v>
      </c>
      <c r="I3766" s="146" t="s">
        <v>1041</v>
      </c>
      <c r="J3766" s="145" t="s">
        <v>1042</v>
      </c>
    </row>
    <row r="3767" spans="1:8" ht="12.75">
      <c r="A3767" s="147" t="s">
        <v>1200</v>
      </c>
      <c r="C3767" s="148">
        <v>288.1579999998212</v>
      </c>
      <c r="D3767" s="128">
        <v>556472.2491836548</v>
      </c>
      <c r="F3767" s="128">
        <v>4970</v>
      </c>
      <c r="G3767" s="128">
        <v>4730</v>
      </c>
      <c r="H3767" s="149" t="s">
        <v>77</v>
      </c>
    </row>
    <row r="3769" spans="4:8" ht="12.75">
      <c r="D3769" s="128">
        <v>537966.7596521378</v>
      </c>
      <c r="F3769" s="128">
        <v>4970</v>
      </c>
      <c r="G3769" s="128">
        <v>4730</v>
      </c>
      <c r="H3769" s="149" t="s">
        <v>78</v>
      </c>
    </row>
    <row r="3771" spans="4:8" ht="12.75">
      <c r="D3771" s="128">
        <v>555993.5800542831</v>
      </c>
      <c r="F3771" s="128">
        <v>4970</v>
      </c>
      <c r="G3771" s="128">
        <v>4730</v>
      </c>
      <c r="H3771" s="149" t="s">
        <v>79</v>
      </c>
    </row>
    <row r="3773" spans="1:10" ht="12.75">
      <c r="A3773" s="144" t="s">
        <v>1043</v>
      </c>
      <c r="C3773" s="150" t="s">
        <v>1044</v>
      </c>
      <c r="D3773" s="128">
        <v>550144.1962966919</v>
      </c>
      <c r="F3773" s="128">
        <v>4970</v>
      </c>
      <c r="G3773" s="128">
        <v>4730</v>
      </c>
      <c r="H3773" s="128">
        <v>545296.0547037715</v>
      </c>
      <c r="I3773" s="128">
        <v>-0.0001</v>
      </c>
      <c r="J3773" s="128">
        <v>-0.0001</v>
      </c>
    </row>
    <row r="3774" spans="1:8" ht="12.75">
      <c r="A3774" s="127">
        <v>38395.07912037037</v>
      </c>
      <c r="C3774" s="150" t="s">
        <v>1045</v>
      </c>
      <c r="D3774" s="128">
        <v>10548.68491604621</v>
      </c>
      <c r="H3774" s="128">
        <v>10548.68491604621</v>
      </c>
    </row>
    <row r="3776" spans="3:8" ht="12.75">
      <c r="C3776" s="150" t="s">
        <v>1046</v>
      </c>
      <c r="D3776" s="128">
        <v>1.917440007011784</v>
      </c>
      <c r="F3776" s="128">
        <v>0</v>
      </c>
      <c r="G3776" s="128">
        <v>0</v>
      </c>
      <c r="H3776" s="128">
        <v>1.9344876650128555</v>
      </c>
    </row>
    <row r="3777" spans="1:10" ht="12.75">
      <c r="A3777" s="144" t="s">
        <v>1035</v>
      </c>
      <c r="C3777" s="145" t="s">
        <v>1036</v>
      </c>
      <c r="D3777" s="145" t="s">
        <v>1037</v>
      </c>
      <c r="F3777" s="145" t="s">
        <v>1038</v>
      </c>
      <c r="G3777" s="145" t="s">
        <v>1039</v>
      </c>
      <c r="H3777" s="145" t="s">
        <v>1040</v>
      </c>
      <c r="I3777" s="146" t="s">
        <v>1041</v>
      </c>
      <c r="J3777" s="145" t="s">
        <v>1042</v>
      </c>
    </row>
    <row r="3778" spans="1:8" ht="12.75">
      <c r="A3778" s="147" t="s">
        <v>1201</v>
      </c>
      <c r="C3778" s="148">
        <v>334.94100000010803</v>
      </c>
      <c r="D3778" s="128">
        <v>988970.789100647</v>
      </c>
      <c r="F3778" s="128">
        <v>34300</v>
      </c>
      <c r="G3778" s="128">
        <v>119900</v>
      </c>
      <c r="H3778" s="149" t="s">
        <v>80</v>
      </c>
    </row>
    <row r="3780" spans="4:8" ht="12.75">
      <c r="D3780" s="128">
        <v>979288.2019510269</v>
      </c>
      <c r="F3780" s="128">
        <v>34400</v>
      </c>
      <c r="G3780" s="128">
        <v>111500</v>
      </c>
      <c r="H3780" s="149" t="s">
        <v>81</v>
      </c>
    </row>
    <row r="3782" spans="4:8" ht="12.75">
      <c r="D3782" s="128">
        <v>1017611.6364307404</v>
      </c>
      <c r="F3782" s="128">
        <v>34000</v>
      </c>
      <c r="G3782" s="128">
        <v>149900</v>
      </c>
      <c r="H3782" s="149" t="s">
        <v>82</v>
      </c>
    </row>
    <row r="3784" spans="1:10" ht="12.75">
      <c r="A3784" s="144" t="s">
        <v>1043</v>
      </c>
      <c r="C3784" s="150" t="s">
        <v>1044</v>
      </c>
      <c r="D3784" s="128">
        <v>995290.2091608047</v>
      </c>
      <c r="F3784" s="128">
        <v>34233.333333333336</v>
      </c>
      <c r="G3784" s="128">
        <v>127100</v>
      </c>
      <c r="H3784" s="128">
        <v>897054.1731247688</v>
      </c>
      <c r="I3784" s="128">
        <v>-0.0001</v>
      </c>
      <c r="J3784" s="128">
        <v>-0.0001</v>
      </c>
    </row>
    <row r="3785" spans="1:8" ht="12.75">
      <c r="A3785" s="127">
        <v>38395.07959490741</v>
      </c>
      <c r="C3785" s="150" t="s">
        <v>1045</v>
      </c>
      <c r="D3785" s="128">
        <v>19927.93792651203</v>
      </c>
      <c r="F3785" s="128">
        <v>208.16659994661327</v>
      </c>
      <c r="G3785" s="128">
        <v>20187.12460951287</v>
      </c>
      <c r="H3785" s="128">
        <v>19927.93792651203</v>
      </c>
    </row>
    <row r="3787" spans="3:8" ht="12.75">
      <c r="C3787" s="150" t="s">
        <v>1046</v>
      </c>
      <c r="D3787" s="128">
        <v>2.002223848189424</v>
      </c>
      <c r="F3787" s="128">
        <v>0.608081596728179</v>
      </c>
      <c r="G3787" s="128">
        <v>15.88286751338542</v>
      </c>
      <c r="H3787" s="128">
        <v>2.221486563859986</v>
      </c>
    </row>
    <row r="3788" spans="1:10" ht="12.75">
      <c r="A3788" s="144" t="s">
        <v>1035</v>
      </c>
      <c r="C3788" s="145" t="s">
        <v>1036</v>
      </c>
      <c r="D3788" s="145" t="s">
        <v>1037</v>
      </c>
      <c r="F3788" s="145" t="s">
        <v>1038</v>
      </c>
      <c r="G3788" s="145" t="s">
        <v>1039</v>
      </c>
      <c r="H3788" s="145" t="s">
        <v>1040</v>
      </c>
      <c r="I3788" s="146" t="s">
        <v>1041</v>
      </c>
      <c r="J3788" s="145" t="s">
        <v>1042</v>
      </c>
    </row>
    <row r="3789" spans="1:8" ht="12.75">
      <c r="A3789" s="147" t="s">
        <v>1205</v>
      </c>
      <c r="C3789" s="148">
        <v>393.36599999992177</v>
      </c>
      <c r="D3789" s="128">
        <v>4061458.930671692</v>
      </c>
      <c r="F3789" s="128">
        <v>15200</v>
      </c>
      <c r="G3789" s="128">
        <v>16000</v>
      </c>
      <c r="H3789" s="149" t="s">
        <v>83</v>
      </c>
    </row>
    <row r="3791" spans="4:8" ht="12.75">
      <c r="D3791" s="128">
        <v>4107572.408355713</v>
      </c>
      <c r="F3791" s="128">
        <v>14600</v>
      </c>
      <c r="G3791" s="128">
        <v>15500</v>
      </c>
      <c r="H3791" s="149" t="s">
        <v>84</v>
      </c>
    </row>
    <row r="3793" spans="4:8" ht="12.75">
      <c r="D3793" s="128">
        <v>4150446.537902832</v>
      </c>
      <c r="F3793" s="128">
        <v>15200</v>
      </c>
      <c r="G3793" s="128">
        <v>15100</v>
      </c>
      <c r="H3793" s="149" t="s">
        <v>85</v>
      </c>
    </row>
    <row r="3795" spans="1:10" ht="12.75">
      <c r="A3795" s="144" t="s">
        <v>1043</v>
      </c>
      <c r="C3795" s="150" t="s">
        <v>1044</v>
      </c>
      <c r="D3795" s="128">
        <v>4106492.6256434126</v>
      </c>
      <c r="F3795" s="128">
        <v>15000</v>
      </c>
      <c r="G3795" s="128">
        <v>15533.333333333332</v>
      </c>
      <c r="H3795" s="128">
        <v>4091225.9589767456</v>
      </c>
      <c r="I3795" s="128">
        <v>-0.0001</v>
      </c>
      <c r="J3795" s="128">
        <v>-0.0001</v>
      </c>
    </row>
    <row r="3796" spans="1:8" ht="12.75">
      <c r="A3796" s="127">
        <v>38395.08006944445</v>
      </c>
      <c r="C3796" s="150" t="s">
        <v>1045</v>
      </c>
      <c r="D3796" s="128">
        <v>44503.62915774398</v>
      </c>
      <c r="F3796" s="128">
        <v>346.41016151377545</v>
      </c>
      <c r="G3796" s="128">
        <v>450.9249752822894</v>
      </c>
      <c r="H3796" s="128">
        <v>44503.62915774398</v>
      </c>
    </row>
    <row r="3798" spans="3:8" ht="12.75">
      <c r="C3798" s="150" t="s">
        <v>1046</v>
      </c>
      <c r="D3798" s="128">
        <v>1.0837381974056528</v>
      </c>
      <c r="F3798" s="128">
        <v>2.309401076758503</v>
      </c>
      <c r="G3798" s="128">
        <v>2.9029504846499323</v>
      </c>
      <c r="H3798" s="128">
        <v>1.087782234567038</v>
      </c>
    </row>
    <row r="3799" spans="1:10" ht="12.75">
      <c r="A3799" s="144" t="s">
        <v>1035</v>
      </c>
      <c r="C3799" s="145" t="s">
        <v>1036</v>
      </c>
      <c r="D3799" s="145" t="s">
        <v>1037</v>
      </c>
      <c r="F3799" s="145" t="s">
        <v>1038</v>
      </c>
      <c r="G3799" s="145" t="s">
        <v>1039</v>
      </c>
      <c r="H3799" s="145" t="s">
        <v>1040</v>
      </c>
      <c r="I3799" s="146" t="s">
        <v>1041</v>
      </c>
      <c r="J3799" s="145" t="s">
        <v>1042</v>
      </c>
    </row>
    <row r="3800" spans="1:8" ht="12.75">
      <c r="A3800" s="147" t="s">
        <v>1199</v>
      </c>
      <c r="C3800" s="148">
        <v>396.15199999976903</v>
      </c>
      <c r="D3800" s="128">
        <v>6529536.584693909</v>
      </c>
      <c r="F3800" s="128">
        <v>107300</v>
      </c>
      <c r="G3800" s="128">
        <v>116700</v>
      </c>
      <c r="H3800" s="149" t="s">
        <v>86</v>
      </c>
    </row>
    <row r="3802" spans="4:8" ht="12.75">
      <c r="D3802" s="128">
        <v>6825974.415184021</v>
      </c>
      <c r="F3802" s="128">
        <v>105500</v>
      </c>
      <c r="G3802" s="128">
        <v>113700</v>
      </c>
      <c r="H3802" s="149" t="s">
        <v>87</v>
      </c>
    </row>
    <row r="3804" spans="4:8" ht="12.75">
      <c r="D3804" s="128">
        <v>6474250</v>
      </c>
      <c r="F3804" s="128">
        <v>107900</v>
      </c>
      <c r="G3804" s="128">
        <v>116000</v>
      </c>
      <c r="H3804" s="149" t="s">
        <v>88</v>
      </c>
    </row>
    <row r="3806" spans="1:10" ht="12.75">
      <c r="A3806" s="144" t="s">
        <v>1043</v>
      </c>
      <c r="C3806" s="150" t="s">
        <v>1044</v>
      </c>
      <c r="D3806" s="128">
        <v>6609920.333292643</v>
      </c>
      <c r="F3806" s="128">
        <v>106900</v>
      </c>
      <c r="G3806" s="128">
        <v>115466.66666666666</v>
      </c>
      <c r="H3806" s="128">
        <v>6498782.838247062</v>
      </c>
      <c r="I3806" s="128">
        <v>-0.0001</v>
      </c>
      <c r="J3806" s="128">
        <v>-0.0001</v>
      </c>
    </row>
    <row r="3807" spans="1:8" ht="12.75">
      <c r="A3807" s="127">
        <v>38395.08054398148</v>
      </c>
      <c r="C3807" s="150" t="s">
        <v>1045</v>
      </c>
      <c r="D3807" s="128">
        <v>189139.3040544808</v>
      </c>
      <c r="F3807" s="128">
        <v>1248.9995996796797</v>
      </c>
      <c r="G3807" s="128">
        <v>1569.5009822658071</v>
      </c>
      <c r="H3807" s="128">
        <v>189139.3040544808</v>
      </c>
    </row>
    <row r="3809" spans="3:8" ht="12.75">
      <c r="C3809" s="150" t="s">
        <v>1046</v>
      </c>
      <c r="D3809" s="128">
        <v>2.8614460465102707</v>
      </c>
      <c r="F3809" s="128">
        <v>1.1683812906264543</v>
      </c>
      <c r="G3809" s="128">
        <v>1.3592675943410575</v>
      </c>
      <c r="H3809" s="128">
        <v>2.910380432184098</v>
      </c>
    </row>
    <row r="3810" spans="1:10" ht="12.75">
      <c r="A3810" s="144" t="s">
        <v>1035</v>
      </c>
      <c r="C3810" s="145" t="s">
        <v>1036</v>
      </c>
      <c r="D3810" s="145" t="s">
        <v>1037</v>
      </c>
      <c r="F3810" s="145" t="s">
        <v>1038</v>
      </c>
      <c r="G3810" s="145" t="s">
        <v>1039</v>
      </c>
      <c r="H3810" s="145" t="s">
        <v>1040</v>
      </c>
      <c r="I3810" s="146" t="s">
        <v>1041</v>
      </c>
      <c r="J3810" s="145" t="s">
        <v>1042</v>
      </c>
    </row>
    <row r="3811" spans="1:8" ht="12.75">
      <c r="A3811" s="147" t="s">
        <v>1206</v>
      </c>
      <c r="C3811" s="148">
        <v>589.5920000001788</v>
      </c>
      <c r="D3811" s="128">
        <v>714741.4282455444</v>
      </c>
      <c r="F3811" s="128">
        <v>5140</v>
      </c>
      <c r="G3811" s="128">
        <v>6980.000000007451</v>
      </c>
      <c r="H3811" s="149" t="s">
        <v>89</v>
      </c>
    </row>
    <row r="3813" spans="4:8" ht="12.75">
      <c r="D3813" s="128">
        <v>708922.203502655</v>
      </c>
      <c r="F3813" s="128">
        <v>4980</v>
      </c>
      <c r="G3813" s="128">
        <v>7140</v>
      </c>
      <c r="H3813" s="149" t="s">
        <v>90</v>
      </c>
    </row>
    <row r="3815" spans="4:8" ht="12.75">
      <c r="D3815" s="128">
        <v>681597.1520605087</v>
      </c>
      <c r="F3815" s="128">
        <v>4980</v>
      </c>
      <c r="G3815" s="128">
        <v>6830.000000007451</v>
      </c>
      <c r="H3815" s="149" t="s">
        <v>91</v>
      </c>
    </row>
    <row r="3817" spans="1:10" ht="12.75">
      <c r="A3817" s="144" t="s">
        <v>1043</v>
      </c>
      <c r="C3817" s="150" t="s">
        <v>1044</v>
      </c>
      <c r="D3817" s="128">
        <v>701753.5946029027</v>
      </c>
      <c r="F3817" s="128">
        <v>5033.333333333333</v>
      </c>
      <c r="G3817" s="128">
        <v>6983.3333333383</v>
      </c>
      <c r="H3817" s="128">
        <v>695550.2612695664</v>
      </c>
      <c r="I3817" s="128">
        <v>-0.0001</v>
      </c>
      <c r="J3817" s="128">
        <v>-0.0001</v>
      </c>
    </row>
    <row r="3818" spans="1:8" ht="12.75">
      <c r="A3818" s="127">
        <v>38395.081041666665</v>
      </c>
      <c r="C3818" s="150" t="s">
        <v>1045</v>
      </c>
      <c r="D3818" s="128">
        <v>17696.821074015785</v>
      </c>
      <c r="F3818" s="128">
        <v>92.37604307034013</v>
      </c>
      <c r="G3818" s="128">
        <v>155.02687938600675</v>
      </c>
      <c r="H3818" s="128">
        <v>17696.821074015785</v>
      </c>
    </row>
    <row r="3820" spans="3:8" ht="12.75">
      <c r="C3820" s="150" t="s">
        <v>1046</v>
      </c>
      <c r="D3820" s="128">
        <v>2.5217998468578973</v>
      </c>
      <c r="F3820" s="128">
        <v>1.8352856239140432</v>
      </c>
      <c r="G3820" s="128">
        <v>2.2199553134018597</v>
      </c>
      <c r="H3820" s="128">
        <v>2.5442907665240933</v>
      </c>
    </row>
    <row r="3821" spans="1:10" ht="12.75">
      <c r="A3821" s="144" t="s">
        <v>1035</v>
      </c>
      <c r="C3821" s="145" t="s">
        <v>1036</v>
      </c>
      <c r="D3821" s="145" t="s">
        <v>1037</v>
      </c>
      <c r="F3821" s="145" t="s">
        <v>1038</v>
      </c>
      <c r="G3821" s="145" t="s">
        <v>1039</v>
      </c>
      <c r="H3821" s="145" t="s">
        <v>1040</v>
      </c>
      <c r="I3821" s="146" t="s">
        <v>1041</v>
      </c>
      <c r="J3821" s="145" t="s">
        <v>1042</v>
      </c>
    </row>
    <row r="3822" spans="1:8" ht="12.75">
      <c r="A3822" s="147" t="s">
        <v>1207</v>
      </c>
      <c r="C3822" s="148">
        <v>766.4900000002235</v>
      </c>
      <c r="D3822" s="128">
        <v>46652.13924127817</v>
      </c>
      <c r="F3822" s="128">
        <v>2163</v>
      </c>
      <c r="G3822" s="128">
        <v>2086</v>
      </c>
      <c r="H3822" s="149" t="s">
        <v>92</v>
      </c>
    </row>
    <row r="3824" spans="4:8" ht="12.75">
      <c r="D3824" s="128">
        <v>47689.05291116238</v>
      </c>
      <c r="F3824" s="128">
        <v>2128</v>
      </c>
      <c r="G3824" s="128">
        <v>2044</v>
      </c>
      <c r="H3824" s="149" t="s">
        <v>93</v>
      </c>
    </row>
    <row r="3826" spans="4:8" ht="12.75">
      <c r="D3826" s="128">
        <v>46868.84855514765</v>
      </c>
      <c r="F3826" s="128">
        <v>2105</v>
      </c>
      <c r="G3826" s="128">
        <v>2320</v>
      </c>
      <c r="H3826" s="149" t="s">
        <v>94</v>
      </c>
    </row>
    <row r="3828" spans="1:10" ht="12.75">
      <c r="A3828" s="144" t="s">
        <v>1043</v>
      </c>
      <c r="C3828" s="150" t="s">
        <v>1044</v>
      </c>
      <c r="D3828" s="128">
        <v>47070.01356919606</v>
      </c>
      <c r="F3828" s="128">
        <v>2132</v>
      </c>
      <c r="G3828" s="128">
        <v>2150</v>
      </c>
      <c r="H3828" s="128">
        <v>44928.66234968387</v>
      </c>
      <c r="I3828" s="128">
        <v>-0.0001</v>
      </c>
      <c r="J3828" s="128">
        <v>-0.0001</v>
      </c>
    </row>
    <row r="3829" spans="1:8" ht="12.75">
      <c r="A3829" s="127">
        <v>38395.08153935185</v>
      </c>
      <c r="C3829" s="150" t="s">
        <v>1045</v>
      </c>
      <c r="D3829" s="128">
        <v>546.9442493127453</v>
      </c>
      <c r="F3829" s="128">
        <v>29.206163733020468</v>
      </c>
      <c r="G3829" s="128">
        <v>148.71449156017042</v>
      </c>
      <c r="H3829" s="128">
        <v>546.9442493127453</v>
      </c>
    </row>
    <row r="3831" spans="3:8" ht="12.75">
      <c r="C3831" s="150" t="s">
        <v>1046</v>
      </c>
      <c r="D3831" s="128">
        <v>1.1619802244346094</v>
      </c>
      <c r="F3831" s="128">
        <v>1.3698951094287275</v>
      </c>
      <c r="G3831" s="128">
        <v>6.916953095821881</v>
      </c>
      <c r="H3831" s="128">
        <v>1.217361525379564</v>
      </c>
    </row>
    <row r="3832" spans="1:16" ht="12.75">
      <c r="A3832" s="138" t="s">
        <v>1153</v>
      </c>
      <c r="B3832" s="133" t="s">
        <v>1129</v>
      </c>
      <c r="D3832" s="138" t="s">
        <v>1154</v>
      </c>
      <c r="E3832" s="133" t="s">
        <v>1155</v>
      </c>
      <c r="F3832" s="134" t="s">
        <v>1061</v>
      </c>
      <c r="G3832" s="139" t="s">
        <v>1157</v>
      </c>
      <c r="H3832" s="140">
        <v>3</v>
      </c>
      <c r="I3832" s="141" t="s">
        <v>1158</v>
      </c>
      <c r="J3832" s="140">
        <v>4</v>
      </c>
      <c r="K3832" s="139" t="s">
        <v>1159</v>
      </c>
      <c r="L3832" s="142">
        <v>1</v>
      </c>
      <c r="M3832" s="139" t="s">
        <v>1160</v>
      </c>
      <c r="N3832" s="143">
        <v>1</v>
      </c>
      <c r="O3832" s="139" t="s">
        <v>1161</v>
      </c>
      <c r="P3832" s="143">
        <v>1</v>
      </c>
    </row>
    <row r="3834" spans="1:10" ht="12.75">
      <c r="A3834" s="144" t="s">
        <v>1035</v>
      </c>
      <c r="C3834" s="145" t="s">
        <v>1036</v>
      </c>
      <c r="D3834" s="145" t="s">
        <v>1037</v>
      </c>
      <c r="F3834" s="145" t="s">
        <v>1038</v>
      </c>
      <c r="G3834" s="145" t="s">
        <v>1039</v>
      </c>
      <c r="H3834" s="145" t="s">
        <v>1040</v>
      </c>
      <c r="I3834" s="146" t="s">
        <v>1041</v>
      </c>
      <c r="J3834" s="145" t="s">
        <v>1042</v>
      </c>
    </row>
    <row r="3835" spans="1:8" ht="12.75">
      <c r="A3835" s="147" t="s">
        <v>1184</v>
      </c>
      <c r="C3835" s="148">
        <v>178.2290000000503</v>
      </c>
      <c r="D3835" s="128">
        <v>640.462772347033</v>
      </c>
      <c r="F3835" s="128">
        <v>365</v>
      </c>
      <c r="G3835" s="128">
        <v>320</v>
      </c>
      <c r="H3835" s="149" t="s">
        <v>95</v>
      </c>
    </row>
    <row r="3837" spans="4:8" ht="12.75">
      <c r="D3837" s="128">
        <v>573.4870323818177</v>
      </c>
      <c r="F3837" s="128">
        <v>341</v>
      </c>
      <c r="G3837" s="128">
        <v>324</v>
      </c>
      <c r="H3837" s="149" t="s">
        <v>96</v>
      </c>
    </row>
    <row r="3839" spans="4:8" ht="12.75">
      <c r="D3839" s="128">
        <v>626.8996615372598</v>
      </c>
      <c r="F3839" s="128">
        <v>370</v>
      </c>
      <c r="G3839" s="128">
        <v>366</v>
      </c>
      <c r="H3839" s="149" t="s">
        <v>97</v>
      </c>
    </row>
    <row r="3841" spans="1:8" ht="12.75">
      <c r="A3841" s="144" t="s">
        <v>1043</v>
      </c>
      <c r="C3841" s="150" t="s">
        <v>1044</v>
      </c>
      <c r="D3841" s="128">
        <v>613.6164887553701</v>
      </c>
      <c r="F3841" s="128">
        <v>358.66666666666663</v>
      </c>
      <c r="G3841" s="128">
        <v>336.66666666666663</v>
      </c>
      <c r="H3841" s="128">
        <v>268.8790585877724</v>
      </c>
    </row>
    <row r="3842" spans="1:8" ht="12.75">
      <c r="A3842" s="127">
        <v>38395.083819444444</v>
      </c>
      <c r="C3842" s="150" t="s">
        <v>1045</v>
      </c>
      <c r="D3842" s="128">
        <v>35.408606938668974</v>
      </c>
      <c r="F3842" s="128">
        <v>15.502687938977978</v>
      </c>
      <c r="G3842" s="128">
        <v>25.482019804821856</v>
      </c>
      <c r="H3842" s="128">
        <v>35.408606938668974</v>
      </c>
    </row>
    <row r="3844" spans="3:8" ht="12.75">
      <c r="C3844" s="150" t="s">
        <v>1046</v>
      </c>
      <c r="D3844" s="128">
        <v>5.770478399381033</v>
      </c>
      <c r="F3844" s="128">
        <v>4.3223107636555715</v>
      </c>
      <c r="G3844" s="128">
        <v>7.568916773709466</v>
      </c>
      <c r="H3844" s="128">
        <v>13.168971627855594</v>
      </c>
    </row>
    <row r="3845" spans="1:10" ht="12.75">
      <c r="A3845" s="144" t="s">
        <v>1035</v>
      </c>
      <c r="C3845" s="145" t="s">
        <v>1036</v>
      </c>
      <c r="D3845" s="145" t="s">
        <v>1037</v>
      </c>
      <c r="F3845" s="145" t="s">
        <v>1038</v>
      </c>
      <c r="G3845" s="145" t="s">
        <v>1039</v>
      </c>
      <c r="H3845" s="145" t="s">
        <v>1040</v>
      </c>
      <c r="I3845" s="146" t="s">
        <v>1041</v>
      </c>
      <c r="J3845" s="145" t="s">
        <v>1042</v>
      </c>
    </row>
    <row r="3846" spans="1:8" ht="12.75">
      <c r="A3846" s="147" t="s">
        <v>1200</v>
      </c>
      <c r="C3846" s="148">
        <v>251.61100000003353</v>
      </c>
      <c r="D3846" s="128">
        <v>5160295.711708069</v>
      </c>
      <c r="F3846" s="128">
        <v>34800</v>
      </c>
      <c r="G3846" s="128">
        <v>30400</v>
      </c>
      <c r="H3846" s="149" t="s">
        <v>98</v>
      </c>
    </row>
    <row r="3848" spans="4:8" ht="12.75">
      <c r="D3848" s="128">
        <v>5221930.674568176</v>
      </c>
      <c r="F3848" s="128">
        <v>34800</v>
      </c>
      <c r="G3848" s="128">
        <v>30300</v>
      </c>
      <c r="H3848" s="149" t="s">
        <v>99</v>
      </c>
    </row>
    <row r="3850" spans="4:8" ht="12.75">
      <c r="D3850" s="128">
        <v>5410140.175315857</v>
      </c>
      <c r="F3850" s="128">
        <v>35600</v>
      </c>
      <c r="G3850" s="128">
        <v>30300</v>
      </c>
      <c r="H3850" s="149" t="s">
        <v>100</v>
      </c>
    </row>
    <row r="3852" spans="1:10" ht="12.75">
      <c r="A3852" s="144" t="s">
        <v>1043</v>
      </c>
      <c r="C3852" s="150" t="s">
        <v>1044</v>
      </c>
      <c r="D3852" s="128">
        <v>5264122.187197368</v>
      </c>
      <c r="F3852" s="128">
        <v>35066.666666666664</v>
      </c>
      <c r="G3852" s="128">
        <v>30333.333333333336</v>
      </c>
      <c r="H3852" s="128">
        <v>5231445.516879734</v>
      </c>
      <c r="I3852" s="128">
        <v>-0.0001</v>
      </c>
      <c r="J3852" s="128">
        <v>-0.0001</v>
      </c>
    </row>
    <row r="3853" spans="1:8" ht="12.75">
      <c r="A3853" s="127">
        <v>38395.084328703706</v>
      </c>
      <c r="C3853" s="150" t="s">
        <v>1045</v>
      </c>
      <c r="D3853" s="128">
        <v>130156.27838228422</v>
      </c>
      <c r="F3853" s="128">
        <v>461.88021535170054</v>
      </c>
      <c r="G3853" s="128">
        <v>57.73502691896257</v>
      </c>
      <c r="H3853" s="128">
        <v>130156.27838228422</v>
      </c>
    </row>
    <row r="3855" spans="3:8" ht="12.75">
      <c r="C3855" s="150" t="s">
        <v>1046</v>
      </c>
      <c r="D3855" s="128">
        <v>2.472516285788946</v>
      </c>
      <c r="F3855" s="128">
        <v>1.3171489030942032</v>
      </c>
      <c r="G3855" s="128">
        <v>0.19033525357899744</v>
      </c>
      <c r="H3855" s="128">
        <v>2.487960124258643</v>
      </c>
    </row>
    <row r="3856" spans="1:10" ht="12.75">
      <c r="A3856" s="144" t="s">
        <v>1035</v>
      </c>
      <c r="C3856" s="145" t="s">
        <v>1036</v>
      </c>
      <c r="D3856" s="145" t="s">
        <v>1037</v>
      </c>
      <c r="F3856" s="145" t="s">
        <v>1038</v>
      </c>
      <c r="G3856" s="145" t="s">
        <v>1039</v>
      </c>
      <c r="H3856" s="145" t="s">
        <v>1040</v>
      </c>
      <c r="I3856" s="146" t="s">
        <v>1041</v>
      </c>
      <c r="J3856" s="145" t="s">
        <v>1042</v>
      </c>
    </row>
    <row r="3857" spans="1:8" ht="12.75">
      <c r="A3857" s="147" t="s">
        <v>1203</v>
      </c>
      <c r="C3857" s="148">
        <v>257.6099999998696</v>
      </c>
      <c r="D3857" s="128">
        <v>503340.2435827255</v>
      </c>
      <c r="F3857" s="128">
        <v>15272.500000014901</v>
      </c>
      <c r="G3857" s="128">
        <v>12700</v>
      </c>
      <c r="H3857" s="149" t="s">
        <v>101</v>
      </c>
    </row>
    <row r="3859" spans="4:8" ht="12.75">
      <c r="D3859" s="128">
        <v>491876.8338932991</v>
      </c>
      <c r="F3859" s="128">
        <v>15122.500000014901</v>
      </c>
      <c r="G3859" s="128">
        <v>12775</v>
      </c>
      <c r="H3859" s="149" t="s">
        <v>102</v>
      </c>
    </row>
    <row r="3861" spans="4:8" ht="12.75">
      <c r="D3861" s="128">
        <v>505167.8446149826</v>
      </c>
      <c r="F3861" s="128">
        <v>14827.499999985099</v>
      </c>
      <c r="G3861" s="128">
        <v>12715</v>
      </c>
      <c r="H3861" s="149" t="s">
        <v>103</v>
      </c>
    </row>
    <row r="3863" spans="1:10" ht="12.75">
      <c r="A3863" s="144" t="s">
        <v>1043</v>
      </c>
      <c r="C3863" s="150" t="s">
        <v>1044</v>
      </c>
      <c r="D3863" s="128">
        <v>500128.30736366904</v>
      </c>
      <c r="F3863" s="128">
        <v>15074.166666671634</v>
      </c>
      <c r="G3863" s="128">
        <v>12730</v>
      </c>
      <c r="H3863" s="128">
        <v>486226.2240303332</v>
      </c>
      <c r="I3863" s="128">
        <v>-0.0001</v>
      </c>
      <c r="J3863" s="128">
        <v>-0.0001</v>
      </c>
    </row>
    <row r="3864" spans="1:8" ht="12.75">
      <c r="A3864" s="127">
        <v>38395.08497685185</v>
      </c>
      <c r="C3864" s="150" t="s">
        <v>1045</v>
      </c>
      <c r="D3864" s="128">
        <v>7204.175331527949</v>
      </c>
      <c r="F3864" s="128">
        <v>226.40303297594852</v>
      </c>
      <c r="G3864" s="128">
        <v>39.68626966596886</v>
      </c>
      <c r="H3864" s="128">
        <v>7204.175331527949</v>
      </c>
    </row>
    <row r="3866" spans="3:8" ht="12.75">
      <c r="C3866" s="150" t="s">
        <v>1046</v>
      </c>
      <c r="D3866" s="128">
        <v>1.44046542166417</v>
      </c>
      <c r="F3866" s="128">
        <v>1.5019273567972178</v>
      </c>
      <c r="G3866" s="128">
        <v>0.3117538858285064</v>
      </c>
      <c r="H3866" s="128">
        <v>1.4816509220363476</v>
      </c>
    </row>
    <row r="3867" spans="1:10" ht="12.75">
      <c r="A3867" s="144" t="s">
        <v>1035</v>
      </c>
      <c r="C3867" s="145" t="s">
        <v>1036</v>
      </c>
      <c r="D3867" s="145" t="s">
        <v>1037</v>
      </c>
      <c r="F3867" s="145" t="s">
        <v>1038</v>
      </c>
      <c r="G3867" s="145" t="s">
        <v>1039</v>
      </c>
      <c r="H3867" s="145" t="s">
        <v>1040</v>
      </c>
      <c r="I3867" s="146" t="s">
        <v>1041</v>
      </c>
      <c r="J3867" s="145" t="s">
        <v>1042</v>
      </c>
    </row>
    <row r="3868" spans="1:8" ht="12.75">
      <c r="A3868" s="147" t="s">
        <v>1202</v>
      </c>
      <c r="C3868" s="148">
        <v>259.9399999999441</v>
      </c>
      <c r="D3868" s="128">
        <v>5327452.226272583</v>
      </c>
      <c r="F3868" s="128">
        <v>30550</v>
      </c>
      <c r="G3868" s="128">
        <v>30975</v>
      </c>
      <c r="H3868" s="149" t="s">
        <v>104</v>
      </c>
    </row>
    <row r="3870" spans="4:8" ht="12.75">
      <c r="D3870" s="128">
        <v>5247118.714103699</v>
      </c>
      <c r="F3870" s="128">
        <v>30350</v>
      </c>
      <c r="G3870" s="128">
        <v>32125</v>
      </c>
      <c r="H3870" s="149" t="s">
        <v>105</v>
      </c>
    </row>
    <row r="3872" spans="4:8" ht="12.75">
      <c r="D3872" s="128">
        <v>5445003.898262024</v>
      </c>
      <c r="F3872" s="128">
        <v>31375</v>
      </c>
      <c r="G3872" s="128">
        <v>31275</v>
      </c>
      <c r="H3872" s="149" t="s">
        <v>106</v>
      </c>
    </row>
    <row r="3874" spans="1:10" ht="12.75">
      <c r="A3874" s="144" t="s">
        <v>1043</v>
      </c>
      <c r="C3874" s="150" t="s">
        <v>1044</v>
      </c>
      <c r="D3874" s="128">
        <v>5339858.279546102</v>
      </c>
      <c r="F3874" s="128">
        <v>30758.333333333336</v>
      </c>
      <c r="G3874" s="128">
        <v>31458.333333333336</v>
      </c>
      <c r="H3874" s="128">
        <v>5308711.644325976</v>
      </c>
      <c r="I3874" s="128">
        <v>-0.0001</v>
      </c>
      <c r="J3874" s="128">
        <v>-0.0001</v>
      </c>
    </row>
    <row r="3875" spans="1:8" ht="12.75">
      <c r="A3875" s="127">
        <v>38395.085648148146</v>
      </c>
      <c r="C3875" s="150" t="s">
        <v>1045</v>
      </c>
      <c r="D3875" s="128">
        <v>99524.21386634177</v>
      </c>
      <c r="F3875" s="128">
        <v>543.3307770901014</v>
      </c>
      <c r="G3875" s="128">
        <v>596.5176722724427</v>
      </c>
      <c r="H3875" s="128">
        <v>99524.21386634177</v>
      </c>
    </row>
    <row r="3877" spans="3:8" ht="12.75">
      <c r="C3877" s="150" t="s">
        <v>1046</v>
      </c>
      <c r="D3877" s="128">
        <v>1.8637987874614816</v>
      </c>
      <c r="F3877" s="128">
        <v>1.7664506434790617</v>
      </c>
      <c r="G3877" s="128">
        <v>1.8962151171574337</v>
      </c>
      <c r="H3877" s="128">
        <v>1.8747338438077457</v>
      </c>
    </row>
    <row r="3878" spans="1:10" ht="12.75">
      <c r="A3878" s="144" t="s">
        <v>1035</v>
      </c>
      <c r="C3878" s="145" t="s">
        <v>1036</v>
      </c>
      <c r="D3878" s="145" t="s">
        <v>1037</v>
      </c>
      <c r="F3878" s="145" t="s">
        <v>1038</v>
      </c>
      <c r="G3878" s="145" t="s">
        <v>1039</v>
      </c>
      <c r="H3878" s="145" t="s">
        <v>1040</v>
      </c>
      <c r="I3878" s="146" t="s">
        <v>1041</v>
      </c>
      <c r="J3878" s="145" t="s">
        <v>1042</v>
      </c>
    </row>
    <row r="3879" spans="1:8" ht="12.75">
      <c r="A3879" s="147" t="s">
        <v>1204</v>
      </c>
      <c r="C3879" s="148">
        <v>285.2129999999888</v>
      </c>
      <c r="D3879" s="128">
        <v>888044.7350244522</v>
      </c>
      <c r="F3879" s="128">
        <v>50900</v>
      </c>
      <c r="G3879" s="128">
        <v>12100</v>
      </c>
      <c r="H3879" s="149" t="s">
        <v>107</v>
      </c>
    </row>
    <row r="3881" spans="4:8" ht="12.75">
      <c r="D3881" s="128">
        <v>883387.2884883881</v>
      </c>
      <c r="F3881" s="128">
        <v>71625</v>
      </c>
      <c r="G3881" s="128">
        <v>12100</v>
      </c>
      <c r="H3881" s="149" t="s">
        <v>108</v>
      </c>
    </row>
    <row r="3883" spans="4:8" ht="12.75">
      <c r="D3883" s="128">
        <v>894360.8806352615</v>
      </c>
      <c r="F3883" s="128">
        <v>63725</v>
      </c>
      <c r="G3883" s="128">
        <v>12125</v>
      </c>
      <c r="H3883" s="149" t="s">
        <v>109</v>
      </c>
    </row>
    <row r="3885" spans="1:10" ht="12.75">
      <c r="A3885" s="144" t="s">
        <v>1043</v>
      </c>
      <c r="C3885" s="150" t="s">
        <v>1044</v>
      </c>
      <c r="D3885" s="128">
        <v>888597.6347160339</v>
      </c>
      <c r="F3885" s="128">
        <v>62083.33333333333</v>
      </c>
      <c r="G3885" s="128">
        <v>12108.333333333332</v>
      </c>
      <c r="H3885" s="128">
        <v>844835.6008663495</v>
      </c>
      <c r="I3885" s="128">
        <v>-0.0001</v>
      </c>
      <c r="J3885" s="128">
        <v>-0.0001</v>
      </c>
    </row>
    <row r="3886" spans="1:8" ht="12.75">
      <c r="A3886" s="127">
        <v>38395.086331018516</v>
      </c>
      <c r="C3886" s="150" t="s">
        <v>1045</v>
      </c>
      <c r="D3886" s="128">
        <v>5507.649653266355</v>
      </c>
      <c r="F3886" s="128">
        <v>10459.57495949684</v>
      </c>
      <c r="G3886" s="128">
        <v>14.433756729740642</v>
      </c>
      <c r="H3886" s="128">
        <v>5507.649653266355</v>
      </c>
    </row>
    <row r="3888" spans="3:8" ht="12.75">
      <c r="C3888" s="150" t="s">
        <v>1046</v>
      </c>
      <c r="D3888" s="128">
        <v>0.6198136747265163</v>
      </c>
      <c r="F3888" s="128">
        <v>16.847637518652633</v>
      </c>
      <c r="G3888" s="128">
        <v>0.1192051484906316</v>
      </c>
      <c r="H3888" s="128">
        <v>0.6519196927329357</v>
      </c>
    </row>
    <row r="3889" spans="1:10" ht="12.75">
      <c r="A3889" s="144" t="s">
        <v>1035</v>
      </c>
      <c r="C3889" s="145" t="s">
        <v>1036</v>
      </c>
      <c r="D3889" s="145" t="s">
        <v>1037</v>
      </c>
      <c r="F3889" s="145" t="s">
        <v>1038</v>
      </c>
      <c r="G3889" s="145" t="s">
        <v>1039</v>
      </c>
      <c r="H3889" s="145" t="s">
        <v>1040</v>
      </c>
      <c r="I3889" s="146" t="s">
        <v>1041</v>
      </c>
      <c r="J3889" s="145" t="s">
        <v>1042</v>
      </c>
    </row>
    <row r="3890" spans="1:8" ht="12.75">
      <c r="A3890" s="147" t="s">
        <v>1200</v>
      </c>
      <c r="C3890" s="148">
        <v>288.1579999998212</v>
      </c>
      <c r="D3890" s="128">
        <v>529861.7392578125</v>
      </c>
      <c r="F3890" s="128">
        <v>5030</v>
      </c>
      <c r="G3890" s="128">
        <v>4730</v>
      </c>
      <c r="H3890" s="149" t="s">
        <v>110</v>
      </c>
    </row>
    <row r="3892" spans="4:8" ht="12.75">
      <c r="D3892" s="128">
        <v>526440.2739667892</v>
      </c>
      <c r="F3892" s="128">
        <v>5030</v>
      </c>
      <c r="G3892" s="128">
        <v>4730</v>
      </c>
      <c r="H3892" s="149" t="s">
        <v>111</v>
      </c>
    </row>
    <row r="3894" spans="4:8" ht="12.75">
      <c r="D3894" s="128">
        <v>505893.6230416298</v>
      </c>
      <c r="F3894" s="128">
        <v>5030</v>
      </c>
      <c r="G3894" s="128">
        <v>4730</v>
      </c>
      <c r="H3894" s="149" t="s">
        <v>112</v>
      </c>
    </row>
    <row r="3896" spans="1:10" ht="12.75">
      <c r="A3896" s="144" t="s">
        <v>1043</v>
      </c>
      <c r="C3896" s="150" t="s">
        <v>1044</v>
      </c>
      <c r="D3896" s="128">
        <v>520731.87875541055</v>
      </c>
      <c r="F3896" s="128">
        <v>5030</v>
      </c>
      <c r="G3896" s="128">
        <v>4730</v>
      </c>
      <c r="H3896" s="128">
        <v>515854.20176426</v>
      </c>
      <c r="I3896" s="128">
        <v>-0.0001</v>
      </c>
      <c r="J3896" s="128">
        <v>-0.0001</v>
      </c>
    </row>
    <row r="3897" spans="1:8" ht="12.75">
      <c r="A3897" s="127">
        <v>38395.08675925926</v>
      </c>
      <c r="C3897" s="150" t="s">
        <v>1045</v>
      </c>
      <c r="D3897" s="128">
        <v>12963.679286956003</v>
      </c>
      <c r="H3897" s="128">
        <v>12963.679286956003</v>
      </c>
    </row>
    <row r="3899" spans="3:8" ht="12.75">
      <c r="C3899" s="150" t="s">
        <v>1046</v>
      </c>
      <c r="D3899" s="128">
        <v>2.4895113619585185</v>
      </c>
      <c r="F3899" s="128">
        <v>0</v>
      </c>
      <c r="G3899" s="128">
        <v>0</v>
      </c>
      <c r="H3899" s="128">
        <v>2.5130510215132977</v>
      </c>
    </row>
    <row r="3900" spans="1:10" ht="12.75">
      <c r="A3900" s="144" t="s">
        <v>1035</v>
      </c>
      <c r="C3900" s="145" t="s">
        <v>1036</v>
      </c>
      <c r="D3900" s="145" t="s">
        <v>1037</v>
      </c>
      <c r="F3900" s="145" t="s">
        <v>1038</v>
      </c>
      <c r="G3900" s="145" t="s">
        <v>1039</v>
      </c>
      <c r="H3900" s="145" t="s">
        <v>1040</v>
      </c>
      <c r="I3900" s="146" t="s">
        <v>1041</v>
      </c>
      <c r="J3900" s="145" t="s">
        <v>1042</v>
      </c>
    </row>
    <row r="3901" spans="1:8" ht="12.75">
      <c r="A3901" s="147" t="s">
        <v>1201</v>
      </c>
      <c r="C3901" s="148">
        <v>334.94100000010803</v>
      </c>
      <c r="D3901" s="128">
        <v>1927709.4374542236</v>
      </c>
      <c r="F3901" s="128">
        <v>36900</v>
      </c>
      <c r="G3901" s="128">
        <v>182100</v>
      </c>
      <c r="H3901" s="149" t="s">
        <v>113</v>
      </c>
    </row>
    <row r="3903" spans="4:8" ht="12.75">
      <c r="D3903" s="128">
        <v>1926478.2754688263</v>
      </c>
      <c r="F3903" s="128">
        <v>38300</v>
      </c>
      <c r="G3903" s="128">
        <v>194700</v>
      </c>
      <c r="H3903" s="149" t="s">
        <v>114</v>
      </c>
    </row>
    <row r="3905" spans="4:8" ht="12.75">
      <c r="D3905" s="128">
        <v>1886576.4785308838</v>
      </c>
      <c r="F3905" s="128">
        <v>36800</v>
      </c>
      <c r="G3905" s="128">
        <v>172800</v>
      </c>
      <c r="H3905" s="149" t="s">
        <v>115</v>
      </c>
    </row>
    <row r="3907" spans="1:10" ht="12.75">
      <c r="A3907" s="144" t="s">
        <v>1043</v>
      </c>
      <c r="C3907" s="150" t="s">
        <v>1044</v>
      </c>
      <c r="D3907" s="128">
        <v>1913588.063817978</v>
      </c>
      <c r="F3907" s="128">
        <v>37333.333333333336</v>
      </c>
      <c r="G3907" s="128">
        <v>183200</v>
      </c>
      <c r="H3907" s="128">
        <v>1775725.0007549145</v>
      </c>
      <c r="I3907" s="128">
        <v>-0.0001</v>
      </c>
      <c r="J3907" s="128">
        <v>-0.0001</v>
      </c>
    </row>
    <row r="3908" spans="1:8" ht="12.75">
      <c r="A3908" s="127">
        <v>38395.087233796294</v>
      </c>
      <c r="C3908" s="150" t="s">
        <v>1045</v>
      </c>
      <c r="D3908" s="128">
        <v>23400.817181243907</v>
      </c>
      <c r="F3908" s="128">
        <v>838.6497083606082</v>
      </c>
      <c r="G3908" s="128">
        <v>10991.360243391171</v>
      </c>
      <c r="H3908" s="128">
        <v>23400.817181243907</v>
      </c>
    </row>
    <row r="3910" spans="3:8" ht="12.75">
      <c r="C3910" s="150" t="s">
        <v>1046</v>
      </c>
      <c r="D3910" s="128">
        <v>1.222876418582731</v>
      </c>
      <c r="F3910" s="128">
        <v>2.246383147394486</v>
      </c>
      <c r="G3910" s="128">
        <v>5.999650787877276</v>
      </c>
      <c r="H3910" s="128">
        <v>1.3178176334339786</v>
      </c>
    </row>
    <row r="3911" spans="1:10" ht="12.75">
      <c r="A3911" s="144" t="s">
        <v>1035</v>
      </c>
      <c r="C3911" s="145" t="s">
        <v>1036</v>
      </c>
      <c r="D3911" s="145" t="s">
        <v>1037</v>
      </c>
      <c r="F3911" s="145" t="s">
        <v>1038</v>
      </c>
      <c r="G3911" s="145" t="s">
        <v>1039</v>
      </c>
      <c r="H3911" s="145" t="s">
        <v>1040</v>
      </c>
      <c r="I3911" s="146" t="s">
        <v>1041</v>
      </c>
      <c r="J3911" s="145" t="s">
        <v>1042</v>
      </c>
    </row>
    <row r="3912" spans="1:8" ht="12.75">
      <c r="A3912" s="147" t="s">
        <v>1205</v>
      </c>
      <c r="C3912" s="148">
        <v>393.36599999992177</v>
      </c>
      <c r="D3912" s="128">
        <v>4661611.878700256</v>
      </c>
      <c r="F3912" s="128">
        <v>15700</v>
      </c>
      <c r="G3912" s="128">
        <v>18400</v>
      </c>
      <c r="H3912" s="149" t="s">
        <v>116</v>
      </c>
    </row>
    <row r="3914" spans="4:8" ht="12.75">
      <c r="D3914" s="128">
        <v>4655413.231880188</v>
      </c>
      <c r="F3914" s="128">
        <v>16300</v>
      </c>
      <c r="G3914" s="128">
        <v>16600</v>
      </c>
      <c r="H3914" s="149" t="s">
        <v>117</v>
      </c>
    </row>
    <row r="3916" spans="4:8" ht="12.75">
      <c r="D3916" s="128">
        <v>4596775.935577393</v>
      </c>
      <c r="F3916" s="128">
        <v>16900</v>
      </c>
      <c r="G3916" s="128">
        <v>16300</v>
      </c>
      <c r="H3916" s="149" t="s">
        <v>118</v>
      </c>
    </row>
    <row r="3918" spans="1:10" ht="12.75">
      <c r="A3918" s="144" t="s">
        <v>1043</v>
      </c>
      <c r="C3918" s="150" t="s">
        <v>1044</v>
      </c>
      <c r="D3918" s="128">
        <v>4637933.682052612</v>
      </c>
      <c r="F3918" s="128">
        <v>16300</v>
      </c>
      <c r="G3918" s="128">
        <v>17100</v>
      </c>
      <c r="H3918" s="128">
        <v>4621233.682052612</v>
      </c>
      <c r="I3918" s="128">
        <v>-0.0001</v>
      </c>
      <c r="J3918" s="128">
        <v>-0.0001</v>
      </c>
    </row>
    <row r="3919" spans="1:8" ht="12.75">
      <c r="A3919" s="127">
        <v>38395.08771990741</v>
      </c>
      <c r="C3919" s="150" t="s">
        <v>1045</v>
      </c>
      <c r="D3919" s="128">
        <v>35778.14803461279</v>
      </c>
      <c r="F3919" s="128">
        <v>600</v>
      </c>
      <c r="G3919" s="128">
        <v>1135.7816691600547</v>
      </c>
      <c r="H3919" s="128">
        <v>35778.14803461279</v>
      </c>
    </row>
    <row r="3921" spans="3:8" ht="12.75">
      <c r="C3921" s="150" t="s">
        <v>1046</v>
      </c>
      <c r="D3921" s="128">
        <v>0.7714243127939346</v>
      </c>
      <c r="F3921" s="128">
        <v>3.6809815950920246</v>
      </c>
      <c r="G3921" s="128">
        <v>6.641998065263478</v>
      </c>
      <c r="H3921" s="128">
        <v>0.7742120502056331</v>
      </c>
    </row>
    <row r="3922" spans="1:10" ht="12.75">
      <c r="A3922" s="144" t="s">
        <v>1035</v>
      </c>
      <c r="C3922" s="145" t="s">
        <v>1036</v>
      </c>
      <c r="D3922" s="145" t="s">
        <v>1037</v>
      </c>
      <c r="F3922" s="145" t="s">
        <v>1038</v>
      </c>
      <c r="G3922" s="145" t="s">
        <v>1039</v>
      </c>
      <c r="H3922" s="145" t="s">
        <v>1040</v>
      </c>
      <c r="I3922" s="146" t="s">
        <v>1041</v>
      </c>
      <c r="J3922" s="145" t="s">
        <v>1042</v>
      </c>
    </row>
    <row r="3923" spans="1:8" ht="12.75">
      <c r="A3923" s="147" t="s">
        <v>1199</v>
      </c>
      <c r="C3923" s="148">
        <v>396.15199999976903</v>
      </c>
      <c r="D3923" s="128">
        <v>5269547.878479004</v>
      </c>
      <c r="F3923" s="128">
        <v>105300</v>
      </c>
      <c r="G3923" s="128">
        <v>111900</v>
      </c>
      <c r="H3923" s="149" t="s">
        <v>119</v>
      </c>
    </row>
    <row r="3925" spans="4:8" ht="12.75">
      <c r="D3925" s="128">
        <v>4908505.945465088</v>
      </c>
      <c r="F3925" s="128">
        <v>107500</v>
      </c>
      <c r="G3925" s="128">
        <v>115200</v>
      </c>
      <c r="H3925" s="149" t="s">
        <v>120</v>
      </c>
    </row>
    <row r="3927" spans="4:8" ht="12.75">
      <c r="D3927" s="128">
        <v>5236061.6689071655</v>
      </c>
      <c r="F3927" s="128">
        <v>105600</v>
      </c>
      <c r="G3927" s="128">
        <v>111400</v>
      </c>
      <c r="H3927" s="149" t="s">
        <v>0</v>
      </c>
    </row>
    <row r="3929" spans="1:10" ht="12.75">
      <c r="A3929" s="144" t="s">
        <v>1043</v>
      </c>
      <c r="C3929" s="150" t="s">
        <v>1044</v>
      </c>
      <c r="D3929" s="128">
        <v>5138038.497617085</v>
      </c>
      <c r="F3929" s="128">
        <v>106133.33333333334</v>
      </c>
      <c r="G3929" s="128">
        <v>112833.33333333334</v>
      </c>
      <c r="H3929" s="128">
        <v>5028591.0144621115</v>
      </c>
      <c r="I3929" s="128">
        <v>-0.0001</v>
      </c>
      <c r="J3929" s="128">
        <v>-0.0001</v>
      </c>
    </row>
    <row r="3930" spans="1:8" ht="12.75">
      <c r="A3930" s="127">
        <v>38395.08818287037</v>
      </c>
      <c r="C3930" s="150" t="s">
        <v>1045</v>
      </c>
      <c r="D3930" s="128">
        <v>199484.9015111837</v>
      </c>
      <c r="F3930" s="128">
        <v>1193.0353445448854</v>
      </c>
      <c r="G3930" s="128">
        <v>2064.784088793144</v>
      </c>
      <c r="H3930" s="128">
        <v>199484.9015111837</v>
      </c>
    </row>
    <row r="3932" spans="3:8" ht="12.75">
      <c r="C3932" s="150" t="s">
        <v>1046</v>
      </c>
      <c r="D3932" s="128">
        <v>3.8825108376221897</v>
      </c>
      <c r="F3932" s="128">
        <v>1.1240910909656583</v>
      </c>
      <c r="G3932" s="128">
        <v>1.8299415853410432</v>
      </c>
      <c r="H3932" s="128">
        <v>3.967013840208316</v>
      </c>
    </row>
    <row r="3933" spans="1:10" ht="12.75">
      <c r="A3933" s="144" t="s">
        <v>1035</v>
      </c>
      <c r="C3933" s="145" t="s">
        <v>1036</v>
      </c>
      <c r="D3933" s="145" t="s">
        <v>1037</v>
      </c>
      <c r="F3933" s="145" t="s">
        <v>1038</v>
      </c>
      <c r="G3933" s="145" t="s">
        <v>1039</v>
      </c>
      <c r="H3933" s="145" t="s">
        <v>1040</v>
      </c>
      <c r="I3933" s="146" t="s">
        <v>1041</v>
      </c>
      <c r="J3933" s="145" t="s">
        <v>1042</v>
      </c>
    </row>
    <row r="3934" spans="1:8" ht="12.75">
      <c r="A3934" s="147" t="s">
        <v>1206</v>
      </c>
      <c r="C3934" s="148">
        <v>589.5920000001788</v>
      </c>
      <c r="D3934" s="128">
        <v>560755.7861843109</v>
      </c>
      <c r="F3934" s="128">
        <v>4520</v>
      </c>
      <c r="G3934" s="128">
        <v>6180</v>
      </c>
      <c r="H3934" s="149" t="s">
        <v>1</v>
      </c>
    </row>
    <row r="3936" spans="4:8" ht="12.75">
      <c r="D3936" s="128">
        <v>552922.5138139725</v>
      </c>
      <c r="F3936" s="128">
        <v>4640</v>
      </c>
      <c r="G3936" s="128">
        <v>5990</v>
      </c>
      <c r="H3936" s="149" t="s">
        <v>2</v>
      </c>
    </row>
    <row r="3938" spans="4:8" ht="12.75">
      <c r="D3938" s="128">
        <v>570275.5781259537</v>
      </c>
      <c r="F3938" s="128">
        <v>4670</v>
      </c>
      <c r="G3938" s="128">
        <v>6250</v>
      </c>
      <c r="H3938" s="149" t="s">
        <v>3</v>
      </c>
    </row>
    <row r="3940" spans="1:10" ht="12.75">
      <c r="A3940" s="144" t="s">
        <v>1043</v>
      </c>
      <c r="C3940" s="150" t="s">
        <v>1044</v>
      </c>
      <c r="D3940" s="128">
        <v>561317.9593747457</v>
      </c>
      <c r="F3940" s="128">
        <v>4610</v>
      </c>
      <c r="G3940" s="128">
        <v>6140</v>
      </c>
      <c r="H3940" s="128">
        <v>555789.9593747457</v>
      </c>
      <c r="I3940" s="128">
        <v>-0.0001</v>
      </c>
      <c r="J3940" s="128">
        <v>-0.0001</v>
      </c>
    </row>
    <row r="3941" spans="1:8" ht="12.75">
      <c r="A3941" s="127">
        <v>38395.08868055556</v>
      </c>
      <c r="C3941" s="150" t="s">
        <v>1045</v>
      </c>
      <c r="D3941" s="128">
        <v>8690.180623896002</v>
      </c>
      <c r="F3941" s="128">
        <v>79.37253933193772</v>
      </c>
      <c r="G3941" s="128">
        <v>134.5362404707371</v>
      </c>
      <c r="H3941" s="128">
        <v>8690.180623896002</v>
      </c>
    </row>
    <row r="3943" spans="3:8" ht="12.75">
      <c r="C3943" s="150" t="s">
        <v>1046</v>
      </c>
      <c r="D3943" s="128">
        <v>1.5481743419676126</v>
      </c>
      <c r="F3943" s="128">
        <v>1.7217470570919247</v>
      </c>
      <c r="G3943" s="128">
        <v>2.1911439816080964</v>
      </c>
      <c r="H3943" s="128">
        <v>1.5635727989171135</v>
      </c>
    </row>
    <row r="3944" spans="1:10" ht="12.75">
      <c r="A3944" s="144" t="s">
        <v>1035</v>
      </c>
      <c r="C3944" s="145" t="s">
        <v>1036</v>
      </c>
      <c r="D3944" s="145" t="s">
        <v>1037</v>
      </c>
      <c r="F3944" s="145" t="s">
        <v>1038</v>
      </c>
      <c r="G3944" s="145" t="s">
        <v>1039</v>
      </c>
      <c r="H3944" s="145" t="s">
        <v>1040</v>
      </c>
      <c r="I3944" s="146" t="s">
        <v>1041</v>
      </c>
      <c r="J3944" s="145" t="s">
        <v>1042</v>
      </c>
    </row>
    <row r="3945" spans="1:8" ht="12.75">
      <c r="A3945" s="147" t="s">
        <v>1207</v>
      </c>
      <c r="C3945" s="148">
        <v>766.4900000002235</v>
      </c>
      <c r="D3945" s="128">
        <v>30512.43828332424</v>
      </c>
      <c r="F3945" s="128">
        <v>2021</v>
      </c>
      <c r="G3945" s="128">
        <v>2167</v>
      </c>
      <c r="H3945" s="149" t="s">
        <v>4</v>
      </c>
    </row>
    <row r="3947" spans="4:8" ht="12.75">
      <c r="D3947" s="128">
        <v>31767.081141114235</v>
      </c>
      <c r="F3947" s="128">
        <v>2016</v>
      </c>
      <c r="G3947" s="128">
        <v>2177</v>
      </c>
      <c r="H3947" s="149" t="s">
        <v>5</v>
      </c>
    </row>
    <row r="3949" spans="4:8" ht="12.75">
      <c r="D3949" s="128">
        <v>31849.539615750313</v>
      </c>
      <c r="F3949" s="128">
        <v>2007.9999999981374</v>
      </c>
      <c r="G3949" s="128">
        <v>2249</v>
      </c>
      <c r="H3949" s="149" t="s">
        <v>6</v>
      </c>
    </row>
    <row r="3951" spans="1:10" ht="12.75">
      <c r="A3951" s="144" t="s">
        <v>1043</v>
      </c>
      <c r="C3951" s="150" t="s">
        <v>1044</v>
      </c>
      <c r="D3951" s="128">
        <v>31376.353013396263</v>
      </c>
      <c r="F3951" s="128">
        <v>2014.9999999993793</v>
      </c>
      <c r="G3951" s="128">
        <v>2197.6666666666665</v>
      </c>
      <c r="H3951" s="128">
        <v>29266.455452420952</v>
      </c>
      <c r="I3951" s="128">
        <v>-0.0001</v>
      </c>
      <c r="J3951" s="128">
        <v>-0.0001</v>
      </c>
    </row>
    <row r="3952" spans="1:8" ht="12.75">
      <c r="A3952" s="127">
        <v>38395.08917824074</v>
      </c>
      <c r="C3952" s="150" t="s">
        <v>1045</v>
      </c>
      <c r="D3952" s="128">
        <v>749.3072438168425</v>
      </c>
      <c r="F3952" s="128">
        <v>6.557438525332158</v>
      </c>
      <c r="G3952" s="128">
        <v>44.73626418615365</v>
      </c>
      <c r="H3952" s="128">
        <v>749.3072438168425</v>
      </c>
    </row>
    <row r="3954" spans="3:8" ht="12.75">
      <c r="C3954" s="150" t="s">
        <v>1046</v>
      </c>
      <c r="D3954" s="128">
        <v>2.388127273736762</v>
      </c>
      <c r="F3954" s="128">
        <v>0.32543119232427686</v>
      </c>
      <c r="G3954" s="128">
        <v>2.035625550712285</v>
      </c>
      <c r="H3954" s="128">
        <v>2.5602937979114206</v>
      </c>
    </row>
    <row r="3957" spans="1:11" ht="12.75">
      <c r="A3957" s="131" t="s">
        <v>1217</v>
      </c>
      <c r="D3957" s="134" t="s">
        <v>1220</v>
      </c>
      <c r="E3957" s="133" t="s">
        <v>1186</v>
      </c>
      <c r="F3957" s="132" t="s">
        <v>1218</v>
      </c>
      <c r="G3957" s="133" t="s">
        <v>1219</v>
      </c>
      <c r="H3957" s="132" t="s">
        <v>1221</v>
      </c>
      <c r="I3957" s="133" t="s">
        <v>1222</v>
      </c>
      <c r="J3957" s="132" t="s">
        <v>1228</v>
      </c>
      <c r="K3957" s="135">
        <v>0.6568627953529358</v>
      </c>
    </row>
    <row r="3958" spans="6:7" ht="12.75">
      <c r="F3958" s="132" t="s">
        <v>1229</v>
      </c>
      <c r="G3958" s="133" t="s">
        <v>1230</v>
      </c>
    </row>
    <row r="3959" spans="1:11" ht="12.75">
      <c r="A3959" s="136" t="s">
        <v>1231</v>
      </c>
      <c r="B3959" s="137">
        <v>38395.08930555556</v>
      </c>
      <c r="D3959" s="132" t="s">
        <v>1232</v>
      </c>
      <c r="E3959" s="133" t="s">
        <v>1233</v>
      </c>
      <c r="F3959" s="132" t="s">
        <v>1234</v>
      </c>
      <c r="G3959" s="133" t="s">
        <v>1235</v>
      </c>
      <c r="H3959" s="132" t="s">
        <v>1150</v>
      </c>
      <c r="I3959" s="133" t="s">
        <v>1151</v>
      </c>
      <c r="J3959" s="132" t="s">
        <v>1152</v>
      </c>
      <c r="K3959" s="135">
        <v>3.0784313678741455</v>
      </c>
    </row>
    <row r="3962" ht="15.75">
      <c r="A3962" s="151" t="s">
        <v>1264</v>
      </c>
    </row>
    <row r="3965" spans="1:8" ht="15">
      <c r="A3965" s="152" t="s">
        <v>1265</v>
      </c>
      <c r="C3965" s="153" t="s">
        <v>1029</v>
      </c>
      <c r="E3965" s="152" t="s">
        <v>1266</v>
      </c>
      <c r="H3965" s="152" t="s">
        <v>1267</v>
      </c>
    </row>
    <row r="3968" spans="1:11" ht="12.75">
      <c r="A3968" s="154" t="s">
        <v>7</v>
      </c>
      <c r="K3968" s="155" t="s">
        <v>1268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49">
      <selection activeCell="D391" sqref="D391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1181</v>
      </c>
      <c r="D1" s="102" t="s">
        <v>1182</v>
      </c>
      <c r="E1" s="77" t="s">
        <v>1183</v>
      </c>
      <c r="F1" s="95" t="s">
        <v>1191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1172</v>
      </c>
      <c r="B3" s="15"/>
      <c r="C3" s="15" t="s">
        <v>1187</v>
      </c>
      <c r="D3" s="104">
        <v>38394.851585648146</v>
      </c>
      <c r="E3" s="77">
        <v>4942517.023119014</v>
      </c>
      <c r="F3" s="95">
        <v>3.439589035873132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1033</v>
      </c>
      <c r="D4" s="104">
        <v>38394.85921296296</v>
      </c>
      <c r="E4" s="77">
        <v>5975.961153189861</v>
      </c>
      <c r="F4" s="95">
        <v>0.19452430343254498</v>
      </c>
      <c r="J4" s="83"/>
      <c r="K4" s="81"/>
      <c r="L4" s="84"/>
      <c r="M4" s="84"/>
    </row>
    <row r="5" spans="1:13" ht="11.25">
      <c r="A5" s="80"/>
      <c r="B5" s="15"/>
      <c r="C5" s="15" t="s">
        <v>1034</v>
      </c>
      <c r="D5" s="104">
        <v>38394.86686342592</v>
      </c>
      <c r="E5" s="77">
        <v>5807765.779966656</v>
      </c>
      <c r="F5" s="95">
        <v>1.5671510525816077</v>
      </c>
      <c r="J5" s="83"/>
      <c r="K5" s="81"/>
      <c r="L5" s="84"/>
      <c r="M5" s="84"/>
    </row>
    <row r="6" spans="1:13" ht="11.25">
      <c r="A6" s="80"/>
      <c r="B6" s="15"/>
      <c r="C6" s="15" t="s">
        <v>1225</v>
      </c>
      <c r="D6" s="104">
        <v>38394.87451388889</v>
      </c>
      <c r="E6" s="77">
        <v>5019327.005319242</v>
      </c>
      <c r="F6" s="95">
        <v>3.214028502282355</v>
      </c>
      <c r="J6" s="83"/>
      <c r="K6" s="81"/>
      <c r="L6" s="84"/>
      <c r="M6" s="84"/>
    </row>
    <row r="7" spans="1:13" ht="11.25">
      <c r="A7" s="80"/>
      <c r="B7" s="15"/>
      <c r="C7" s="15" t="s">
        <v>1026</v>
      </c>
      <c r="D7" s="104">
        <v>38394.88216435185</v>
      </c>
      <c r="E7" s="77">
        <v>259539.79355434835</v>
      </c>
      <c r="F7" s="95">
        <v>0.7664263981123252</v>
      </c>
      <c r="J7" s="83"/>
      <c r="K7" s="81"/>
      <c r="L7" s="84"/>
      <c r="M7" s="84"/>
    </row>
    <row r="8" spans="1:13" ht="11.25">
      <c r="A8" s="80"/>
      <c r="B8" s="15"/>
      <c r="C8" s="15" t="s">
        <v>1003</v>
      </c>
      <c r="D8" s="104">
        <v>38394.88979166667</v>
      </c>
      <c r="E8" s="77">
        <v>7715420.237237786</v>
      </c>
      <c r="F8" s="95">
        <v>0.4659276665613924</v>
      </c>
      <c r="J8" s="83"/>
      <c r="K8" s="81"/>
      <c r="L8" s="84"/>
      <c r="M8" s="84"/>
    </row>
    <row r="9" spans="1:13" ht="11.25">
      <c r="A9" s="80"/>
      <c r="B9" s="15"/>
      <c r="C9" s="15" t="s">
        <v>1223</v>
      </c>
      <c r="D9" s="104">
        <v>38394.89744212963</v>
      </c>
      <c r="E9" s="77">
        <v>4869273.744111934</v>
      </c>
      <c r="F9" s="95">
        <v>2.437742297234798</v>
      </c>
      <c r="J9" s="83"/>
      <c r="K9" s="81"/>
      <c r="L9" s="84"/>
      <c r="M9" s="84"/>
    </row>
    <row r="10" spans="1:13" ht="11.25">
      <c r="A10" s="80"/>
      <c r="B10" s="15"/>
      <c r="C10" s="15" t="s">
        <v>848</v>
      </c>
      <c r="D10" s="104">
        <v>38394.90508101852</v>
      </c>
      <c r="E10" s="77">
        <v>6454028.680248154</v>
      </c>
      <c r="F10" s="95">
        <v>1.380198927864802</v>
      </c>
      <c r="J10" s="83"/>
      <c r="K10" s="81"/>
      <c r="L10" s="84"/>
      <c r="M10" s="84"/>
    </row>
    <row r="11" spans="1:13" ht="11.25">
      <c r="A11" s="80"/>
      <c r="B11" s="15"/>
      <c r="C11" s="15" t="s">
        <v>882</v>
      </c>
      <c r="D11" s="104">
        <v>38394.91271990741</v>
      </c>
      <c r="E11" s="77">
        <v>7281976.278922774</v>
      </c>
      <c r="F11" s="95">
        <v>1.8731287574273379</v>
      </c>
      <c r="J11" s="83"/>
      <c r="K11" s="81"/>
      <c r="L11" s="84"/>
      <c r="M11" s="84"/>
    </row>
    <row r="12" spans="1:13" ht="11.25">
      <c r="A12" s="80"/>
      <c r="B12" s="15"/>
      <c r="C12" s="15" t="s">
        <v>694</v>
      </c>
      <c r="D12" s="104">
        <v>38394.92034722222</v>
      </c>
      <c r="E12" s="77">
        <v>4795792.220811679</v>
      </c>
      <c r="F12" s="95">
        <v>0.6676957396356642</v>
      </c>
      <c r="J12" s="83"/>
      <c r="K12" s="81"/>
      <c r="L12" s="84"/>
      <c r="M12" s="84"/>
    </row>
    <row r="13" spans="1:13" ht="11.25">
      <c r="A13" s="80"/>
      <c r="B13" s="15"/>
      <c r="C13" s="15" t="s">
        <v>1226</v>
      </c>
      <c r="D13" s="104">
        <v>38394.92798611111</v>
      </c>
      <c r="E13" s="77">
        <v>5956673.69207363</v>
      </c>
      <c r="F13" s="95">
        <v>0.339472628524469</v>
      </c>
      <c r="J13" s="83"/>
      <c r="K13" s="81"/>
      <c r="L13" s="84"/>
      <c r="M13" s="84"/>
    </row>
    <row r="14" spans="1:13" ht="11.25">
      <c r="A14" s="80"/>
      <c r="B14" s="15"/>
      <c r="C14" s="15" t="s">
        <v>1027</v>
      </c>
      <c r="D14" s="104">
        <v>38394.93561342593</v>
      </c>
      <c r="E14" s="77">
        <v>5009480.290211917</v>
      </c>
      <c r="F14" s="95">
        <v>0.5115303221338727</v>
      </c>
      <c r="J14" s="83"/>
      <c r="K14" s="81"/>
      <c r="L14" s="84"/>
      <c r="M14" s="84"/>
    </row>
    <row r="15" spans="1:13" ht="11.25">
      <c r="A15" s="80"/>
      <c r="B15" s="15"/>
      <c r="C15" s="15" t="s">
        <v>1224</v>
      </c>
      <c r="D15" s="104">
        <v>38394.94325231481</v>
      </c>
      <c r="E15" s="77">
        <v>68627.34864887764</v>
      </c>
      <c r="F15" s="95">
        <v>2.5453977397969676</v>
      </c>
      <c r="J15" s="83"/>
      <c r="K15" s="81"/>
      <c r="L15" s="84"/>
      <c r="M15" s="84"/>
    </row>
    <row r="16" spans="1:13" ht="11.25">
      <c r="A16" s="80"/>
      <c r="B16" s="15"/>
      <c r="C16" s="15" t="s">
        <v>604</v>
      </c>
      <c r="D16" s="104">
        <v>38394.95087962963</v>
      </c>
      <c r="E16" s="77">
        <v>6464417.680958718</v>
      </c>
      <c r="F16" s="95">
        <v>2.9074368045152514</v>
      </c>
      <c r="J16" s="83"/>
      <c r="K16" s="81"/>
      <c r="L16" s="84"/>
      <c r="M16" s="84"/>
    </row>
    <row r="17" spans="1:13" ht="11.25">
      <c r="A17" s="80"/>
      <c r="B17" s="15"/>
      <c r="C17" s="15" t="s">
        <v>638</v>
      </c>
      <c r="D17" s="104">
        <v>38394.958506944444</v>
      </c>
      <c r="E17" s="77">
        <v>5791512.515182749</v>
      </c>
      <c r="F17" s="95">
        <v>0.9346905063087544</v>
      </c>
      <c r="J17" s="83"/>
      <c r="K17" s="81"/>
      <c r="L17" s="84"/>
      <c r="M17" s="84"/>
    </row>
    <row r="18" spans="1:13" ht="11.25">
      <c r="A18" s="80"/>
      <c r="B18" s="15"/>
      <c r="C18" s="15" t="s">
        <v>672</v>
      </c>
      <c r="D18" s="104">
        <v>38394.96613425926</v>
      </c>
      <c r="E18" s="77">
        <v>6037344.220965966</v>
      </c>
      <c r="F18" s="95">
        <v>2.374267277678282</v>
      </c>
      <c r="J18" s="83"/>
      <c r="K18" s="81"/>
      <c r="L18" s="84"/>
      <c r="M18" s="84"/>
    </row>
    <row r="19" spans="1:13" ht="11.25">
      <c r="A19" s="80"/>
      <c r="B19" s="15"/>
      <c r="C19" s="15" t="s">
        <v>1290</v>
      </c>
      <c r="D19" s="104">
        <v>38394.973761574074</v>
      </c>
      <c r="E19" s="77">
        <v>4888600.985117805</v>
      </c>
      <c r="F19" s="95">
        <v>2.8548199630243385</v>
      </c>
      <c r="J19" s="83"/>
      <c r="K19" s="81"/>
      <c r="L19" s="84"/>
      <c r="M19" s="84"/>
    </row>
    <row r="20" spans="1:13" ht="11.25">
      <c r="A20" s="80"/>
      <c r="B20" s="15"/>
      <c r="C20" s="15" t="s">
        <v>1239</v>
      </c>
      <c r="D20" s="104">
        <v>38394.981400462966</v>
      </c>
      <c r="E20" s="77">
        <v>5710287.966194283</v>
      </c>
      <c r="F20" s="95">
        <v>1.7808216831344086</v>
      </c>
      <c r="J20" s="83"/>
      <c r="K20" s="81"/>
      <c r="L20" s="84"/>
      <c r="M20" s="84"/>
    </row>
    <row r="21" spans="1:13" ht="11.25">
      <c r="A21" s="80"/>
      <c r="B21" s="15"/>
      <c r="C21" s="15" t="s">
        <v>549</v>
      </c>
      <c r="D21" s="104">
        <v>38394.989016203705</v>
      </c>
      <c r="E21" s="77">
        <v>8291576.468288708</v>
      </c>
      <c r="F21" s="95">
        <v>0.3673388418373004</v>
      </c>
      <c r="J21" s="83"/>
      <c r="K21" s="81"/>
      <c r="L21" s="84"/>
      <c r="M21" s="84"/>
    </row>
    <row r="22" spans="1:13" ht="11.25">
      <c r="A22" s="80"/>
      <c r="B22" s="15"/>
      <c r="C22" s="15" t="s">
        <v>361</v>
      </c>
      <c r="D22" s="104">
        <v>38394.99665509259</v>
      </c>
      <c r="E22" s="77">
        <v>6620856.53406153</v>
      </c>
      <c r="F22" s="95">
        <v>2.816118081033074</v>
      </c>
      <c r="J22" s="83"/>
      <c r="K22" s="81"/>
      <c r="L22" s="84"/>
      <c r="M22" s="84"/>
    </row>
    <row r="23" spans="1:13" ht="11.25">
      <c r="A23" s="80"/>
      <c r="B23" s="15"/>
      <c r="C23" s="15" t="s">
        <v>395</v>
      </c>
      <c r="D23" s="104">
        <v>38395.00430555556</v>
      </c>
      <c r="E23" s="77">
        <v>6469856.046329018</v>
      </c>
      <c r="F23" s="95">
        <v>0.909224940940596</v>
      </c>
      <c r="J23" s="83"/>
      <c r="K23" s="81"/>
      <c r="L23" s="84"/>
      <c r="M23" s="84"/>
    </row>
    <row r="24" spans="1:13" ht="11.25">
      <c r="A24" s="80"/>
      <c r="B24" s="15"/>
      <c r="C24" s="15" t="s">
        <v>1238</v>
      </c>
      <c r="D24" s="104">
        <v>38395.01194444444</v>
      </c>
      <c r="E24" s="77">
        <v>5039318.148299079</v>
      </c>
      <c r="F24" s="95">
        <v>0.6526495847868878</v>
      </c>
      <c r="J24" s="83"/>
      <c r="K24" s="81"/>
      <c r="L24" s="84"/>
      <c r="M24" s="84"/>
    </row>
    <row r="25" spans="1:13" ht="11.25">
      <c r="A25" s="80"/>
      <c r="B25" s="15"/>
      <c r="C25" s="15" t="s">
        <v>239</v>
      </c>
      <c r="D25" s="104">
        <v>38395.019525462965</v>
      </c>
      <c r="E25" s="84">
        <v>4710037.169327759</v>
      </c>
      <c r="F25" s="95">
        <v>2.6019009132290645</v>
      </c>
      <c r="J25" s="83"/>
      <c r="K25" s="81"/>
      <c r="L25" s="84"/>
      <c r="M25" s="84"/>
    </row>
    <row r="26" spans="1:13" ht="11.25">
      <c r="A26" s="80"/>
      <c r="B26" s="15"/>
      <c r="C26" s="15" t="s">
        <v>1236</v>
      </c>
      <c r="D26" s="104">
        <v>38395.02712962963</v>
      </c>
      <c r="E26" s="84">
        <v>259288.59036339435</v>
      </c>
      <c r="F26" s="95">
        <v>1.9101524393875988</v>
      </c>
      <c r="J26" s="83"/>
      <c r="K26" s="81"/>
      <c r="L26" s="84"/>
      <c r="M26" s="84"/>
    </row>
    <row r="27" spans="1:13" ht="11.25">
      <c r="A27" s="80"/>
      <c r="B27" s="15"/>
      <c r="C27" s="15" t="s">
        <v>306</v>
      </c>
      <c r="D27" s="104">
        <v>38395.03476851852</v>
      </c>
      <c r="E27" s="84">
        <v>5308002.825031339</v>
      </c>
      <c r="F27" s="95">
        <v>1.2272135121181145</v>
      </c>
      <c r="J27" s="83"/>
      <c r="K27" s="81"/>
      <c r="L27" s="84"/>
      <c r="M27" s="84"/>
    </row>
    <row r="28" spans="1:13" ht="11.25">
      <c r="A28" s="80"/>
      <c r="B28" s="15"/>
      <c r="C28" s="15" t="s">
        <v>340</v>
      </c>
      <c r="D28" s="104">
        <v>38395.04240740741</v>
      </c>
      <c r="E28" s="84">
        <v>6193089.21842399</v>
      </c>
      <c r="F28" s="95">
        <v>1.4533379503684816</v>
      </c>
      <c r="J28" s="83"/>
      <c r="K28" s="81"/>
      <c r="L28" s="84"/>
      <c r="M28" s="84"/>
    </row>
    <row r="29" spans="1:13" ht="11.25">
      <c r="A29" s="80"/>
      <c r="B29" s="15"/>
      <c r="C29" s="15" t="s">
        <v>1130</v>
      </c>
      <c r="D29" s="104">
        <v>38395.05003472222</v>
      </c>
      <c r="E29" s="84">
        <v>5052716.011097219</v>
      </c>
      <c r="F29" s="95">
        <v>1.1996864284230666</v>
      </c>
      <c r="J29" s="83"/>
      <c r="K29" s="81"/>
      <c r="L29" s="84"/>
      <c r="M29" s="84"/>
    </row>
    <row r="30" spans="1:13" ht="11.25">
      <c r="A30" s="80"/>
      <c r="B30" s="15"/>
      <c r="C30" s="15" t="s">
        <v>1237</v>
      </c>
      <c r="D30" s="104">
        <v>38395.05767361111</v>
      </c>
      <c r="E30" s="84">
        <v>5972999.612754123</v>
      </c>
      <c r="F30" s="95">
        <v>1.1799223242123493</v>
      </c>
      <c r="J30" s="83"/>
      <c r="K30" s="81"/>
      <c r="L30" s="84"/>
      <c r="M30" s="84"/>
    </row>
    <row r="31" spans="1:6" ht="11.25">
      <c r="A31" s="80"/>
      <c r="B31" s="15"/>
      <c r="C31" s="15" t="s">
        <v>1162</v>
      </c>
      <c r="D31" s="104">
        <v>38395.06528935185</v>
      </c>
      <c r="E31" s="84">
        <v>7135.681529938914</v>
      </c>
      <c r="F31" s="95">
        <v>5.076394369856248</v>
      </c>
    </row>
    <row r="32" spans="1:13" ht="11.25">
      <c r="A32" s="80"/>
      <c r="B32" s="15"/>
      <c r="C32" s="15" t="s">
        <v>26</v>
      </c>
      <c r="D32" s="104">
        <v>38395.07292824074</v>
      </c>
      <c r="E32" s="84">
        <v>70163.59433286879</v>
      </c>
      <c r="F32" s="95">
        <v>0.9019309468780928</v>
      </c>
      <c r="L32" s="84"/>
      <c r="M32" s="84"/>
    </row>
    <row r="33" spans="1:12" ht="11.25">
      <c r="A33" s="80"/>
      <c r="B33" s="15"/>
      <c r="C33" s="15" t="s">
        <v>61</v>
      </c>
      <c r="D33" s="104">
        <v>38395.08054398148</v>
      </c>
      <c r="E33" s="84">
        <v>6498782.838247062</v>
      </c>
      <c r="F33" s="95">
        <v>2.910380432184098</v>
      </c>
      <c r="L33" s="84"/>
    </row>
    <row r="34" spans="1:13" ht="11.25">
      <c r="A34" s="80"/>
      <c r="B34" s="15"/>
      <c r="C34" s="15" t="s">
        <v>1129</v>
      </c>
      <c r="D34" s="104">
        <v>38395.08818287037</v>
      </c>
      <c r="E34" s="84">
        <v>5028591.0144621115</v>
      </c>
      <c r="F34" s="95">
        <v>3.967013840208316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1180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1181</v>
      </c>
      <c r="D41" s="104" t="s">
        <v>1182</v>
      </c>
      <c r="E41" s="84" t="s">
        <v>1183</v>
      </c>
      <c r="F41" s="95" t="s">
        <v>1191</v>
      </c>
      <c r="J41" s="83"/>
      <c r="K41" s="81"/>
      <c r="L41" s="84"/>
      <c r="M41" s="84"/>
    </row>
    <row r="42" spans="1:13" ht="12.75">
      <c r="A42" s="80" t="s">
        <v>1194</v>
      </c>
      <c r="B42" s="15"/>
      <c r="C42" t="s">
        <v>1187</v>
      </c>
      <c r="D42" s="127">
        <v>38394.851122685184</v>
      </c>
      <c r="E42" s="183">
        <v>4259589.114906311</v>
      </c>
      <c r="F42" s="183">
        <v>1.4715757372907792</v>
      </c>
      <c r="J42" s="83"/>
      <c r="K42" s="81"/>
      <c r="L42" s="84"/>
      <c r="M42" s="84"/>
    </row>
    <row r="43" spans="1:13" ht="12.75">
      <c r="A43" s="80"/>
      <c r="B43" s="15"/>
      <c r="C43" t="s">
        <v>1033</v>
      </c>
      <c r="D43" s="127">
        <v>38394.85875</v>
      </c>
      <c r="E43" s="183">
        <v>14984.853156328201</v>
      </c>
      <c r="F43" s="183">
        <v>0.7692243315048078</v>
      </c>
      <c r="J43" s="83"/>
      <c r="K43" s="81"/>
      <c r="L43" s="84"/>
      <c r="M43" s="84"/>
    </row>
    <row r="44" spans="1:13" ht="12.75">
      <c r="A44" s="80"/>
      <c r="B44" s="15"/>
      <c r="C44" t="s">
        <v>1034</v>
      </c>
      <c r="D44" s="127">
        <v>38394.86640046296</v>
      </c>
      <c r="E44" s="183">
        <v>5286013.433288574</v>
      </c>
      <c r="F44" s="183">
        <v>2.3764624675361055</v>
      </c>
      <c r="J44" s="83"/>
      <c r="K44" s="81"/>
      <c r="L44" s="84"/>
      <c r="M44" s="84"/>
    </row>
    <row r="45" spans="1:13" ht="12.75">
      <c r="A45" s="80"/>
      <c r="B45" s="15"/>
      <c r="C45" t="s">
        <v>1225</v>
      </c>
      <c r="D45" s="127">
        <v>38394.87405092592</v>
      </c>
      <c r="E45" s="183">
        <v>4611452.609870911</v>
      </c>
      <c r="F45" s="183">
        <v>0.4970434519675505</v>
      </c>
      <c r="J45" s="83"/>
      <c r="K45" s="81"/>
      <c r="L45" s="84"/>
      <c r="M45" s="84"/>
    </row>
    <row r="46" spans="1:13" ht="12.75">
      <c r="A46" s="80"/>
      <c r="B46" s="15"/>
      <c r="C46" t="s">
        <v>1026</v>
      </c>
      <c r="D46" s="127">
        <v>38394.881689814814</v>
      </c>
      <c r="E46" s="183">
        <v>249874.17496856052</v>
      </c>
      <c r="F46" s="183">
        <v>1.3945267935847065</v>
      </c>
      <c r="J46" s="83"/>
      <c r="K46" s="81"/>
      <c r="L46" s="84"/>
      <c r="M46" s="84"/>
    </row>
    <row r="47" spans="1:13" ht="12.75">
      <c r="A47" s="80"/>
      <c r="B47" s="15"/>
      <c r="C47" t="s">
        <v>1003</v>
      </c>
      <c r="D47" s="127">
        <v>38394.889328703706</v>
      </c>
      <c r="E47" s="183">
        <v>4524367.880541484</v>
      </c>
      <c r="F47" s="183">
        <v>3.008253225181956</v>
      </c>
      <c r="J47" s="83"/>
      <c r="K47" s="81"/>
      <c r="L47" s="84"/>
      <c r="M47" s="84"/>
    </row>
    <row r="48" spans="1:13" ht="12.75">
      <c r="A48" s="80"/>
      <c r="B48" s="15"/>
      <c r="C48" t="s">
        <v>1223</v>
      </c>
      <c r="D48" s="127">
        <v>38394.89696759259</v>
      </c>
      <c r="E48" s="183">
        <v>4660189.330421448</v>
      </c>
      <c r="F48" s="183">
        <v>0.8621663186524434</v>
      </c>
      <c r="J48" s="83"/>
      <c r="K48" s="81"/>
      <c r="L48" s="84"/>
      <c r="M48" s="84"/>
    </row>
    <row r="49" spans="1:13" ht="12.75">
      <c r="A49" s="80"/>
      <c r="B49" s="15"/>
      <c r="C49" t="s">
        <v>848</v>
      </c>
      <c r="D49" s="127">
        <v>38394.90461805555</v>
      </c>
      <c r="E49" s="183">
        <v>4922139.253250122</v>
      </c>
      <c r="F49" s="183">
        <v>0.6446308648748093</v>
      </c>
      <c r="J49" s="83"/>
      <c r="K49" s="81"/>
      <c r="L49" s="84"/>
      <c r="M49" s="84"/>
    </row>
    <row r="50" spans="1:13" ht="12.75">
      <c r="A50" s="80"/>
      <c r="B50" s="15"/>
      <c r="C50" t="s">
        <v>882</v>
      </c>
      <c r="D50" s="127">
        <v>38394.91224537037</v>
      </c>
      <c r="E50" s="183">
        <v>5770404.382741293</v>
      </c>
      <c r="F50" s="183">
        <v>0.4998765561803291</v>
      </c>
      <c r="J50" s="83"/>
      <c r="K50" s="81"/>
      <c r="L50" s="84"/>
      <c r="M50" s="84"/>
    </row>
    <row r="51" spans="1:13" ht="12.75">
      <c r="A51" s="80"/>
      <c r="B51" s="15"/>
      <c r="C51" t="s">
        <v>694</v>
      </c>
      <c r="D51" s="127">
        <v>38394.91987268518</v>
      </c>
      <c r="E51" s="183">
        <v>5033090.1404469805</v>
      </c>
      <c r="F51" s="183">
        <v>0.7827431071894712</v>
      </c>
      <c r="J51" s="83"/>
      <c r="K51" s="81"/>
      <c r="L51" s="84"/>
      <c r="M51" s="84"/>
    </row>
    <row r="52" spans="1:13" ht="12.75">
      <c r="A52" s="80"/>
      <c r="B52" s="15"/>
      <c r="C52" t="s">
        <v>1226</v>
      </c>
      <c r="D52" s="127">
        <v>38394.927511574075</v>
      </c>
      <c r="E52" s="183">
        <v>2662808.0679880776</v>
      </c>
      <c r="F52" s="183">
        <v>0.5502158876083033</v>
      </c>
      <c r="J52" s="83"/>
      <c r="K52" s="81"/>
      <c r="L52" s="84"/>
      <c r="M52" s="84"/>
    </row>
    <row r="53" spans="1:13" ht="12.75">
      <c r="A53" s="80"/>
      <c r="B53" s="15"/>
      <c r="C53" t="s">
        <v>1027</v>
      </c>
      <c r="D53" s="127">
        <v>38394.93515046296</v>
      </c>
      <c r="E53" s="183">
        <v>4532988.827194214</v>
      </c>
      <c r="F53" s="183">
        <v>1.7098486198514504</v>
      </c>
      <c r="J53" s="83"/>
      <c r="K53" s="81"/>
      <c r="L53" s="84"/>
      <c r="M53" s="84"/>
    </row>
    <row r="54" spans="1:13" ht="12.75">
      <c r="A54" s="80"/>
      <c r="B54" s="15"/>
      <c r="C54" t="s">
        <v>1224</v>
      </c>
      <c r="D54" s="127">
        <v>38394.94278935185</v>
      </c>
      <c r="E54" s="183">
        <v>66091.68108260632</v>
      </c>
      <c r="F54" s="183">
        <v>1.6452441213958064</v>
      </c>
      <c r="J54" s="83"/>
      <c r="K54" s="81"/>
      <c r="L54" s="84"/>
      <c r="M54" s="84"/>
    </row>
    <row r="55" spans="1:13" ht="12.75">
      <c r="A55" s="80"/>
      <c r="B55" s="15"/>
      <c r="C55" t="s">
        <v>604</v>
      </c>
      <c r="D55" s="127">
        <v>38394.95041666667</v>
      </c>
      <c r="E55" s="183">
        <v>5577869.75525411</v>
      </c>
      <c r="F55" s="183">
        <v>2.577557818337604</v>
      </c>
      <c r="J55" s="83"/>
      <c r="K55" s="81"/>
      <c r="L55" s="84"/>
      <c r="M55" s="84"/>
    </row>
    <row r="56" spans="1:13" ht="12.75">
      <c r="A56" s="80"/>
      <c r="B56" s="15"/>
      <c r="C56" t="s">
        <v>638</v>
      </c>
      <c r="D56" s="127">
        <v>38394.95804398148</v>
      </c>
      <c r="E56" s="183">
        <v>5916806.204185486</v>
      </c>
      <c r="F56" s="183">
        <v>0.10528551153401519</v>
      </c>
      <c r="J56" s="83"/>
      <c r="K56" s="81"/>
      <c r="L56" s="84"/>
      <c r="M56" s="84"/>
    </row>
    <row r="57" spans="1:13" ht="12.75">
      <c r="A57" s="80"/>
      <c r="B57" s="15"/>
      <c r="C57" t="s">
        <v>672</v>
      </c>
      <c r="D57" s="127">
        <v>38394.9656712963</v>
      </c>
      <c r="E57" s="183">
        <v>5351612.860013326</v>
      </c>
      <c r="F57" s="183">
        <v>0.42932911092910997</v>
      </c>
      <c r="J57" s="83"/>
      <c r="K57" s="81"/>
      <c r="L57" s="84"/>
      <c r="M57" s="84"/>
    </row>
    <row r="58" spans="1:13" ht="12.75">
      <c r="A58" s="80"/>
      <c r="B58" s="15"/>
      <c r="C58" t="s">
        <v>1290</v>
      </c>
      <c r="D58" s="127">
        <v>38394.97329861111</v>
      </c>
      <c r="E58" s="183">
        <v>4542841.934013367</v>
      </c>
      <c r="F58" s="183">
        <v>4.7244025039431135</v>
      </c>
      <c r="J58" s="83"/>
      <c r="K58" s="81"/>
      <c r="L58" s="84"/>
      <c r="M58" s="84"/>
    </row>
    <row r="59" spans="1:13" ht="12.75">
      <c r="A59" s="80"/>
      <c r="B59" s="15"/>
      <c r="C59" t="s">
        <v>1239</v>
      </c>
      <c r="D59" s="127">
        <v>38394.98092592593</v>
      </c>
      <c r="E59" s="183">
        <v>5372054.6399587</v>
      </c>
      <c r="F59" s="183">
        <v>0.9235897562478154</v>
      </c>
      <c r="J59" s="83"/>
      <c r="K59" s="81"/>
      <c r="L59" s="84"/>
      <c r="M59" s="84"/>
    </row>
    <row r="60" spans="1:13" ht="12.75">
      <c r="A60" s="80"/>
      <c r="B60" s="15"/>
      <c r="C60" t="s">
        <v>549</v>
      </c>
      <c r="D60" s="127">
        <v>38394.98855324074</v>
      </c>
      <c r="E60" s="183">
        <v>4673893.038523356</v>
      </c>
      <c r="F60" s="183">
        <v>2.656632892812267</v>
      </c>
      <c r="J60" s="83"/>
      <c r="K60" s="81"/>
      <c r="L60" s="84"/>
      <c r="M60" s="84"/>
    </row>
    <row r="61" spans="1:13" ht="12.75">
      <c r="A61" s="80"/>
      <c r="B61" s="15"/>
      <c r="C61" t="s">
        <v>361</v>
      </c>
      <c r="D61" s="127">
        <v>38394.99619212963</v>
      </c>
      <c r="E61" s="183">
        <v>5811239.861857096</v>
      </c>
      <c r="F61" s="183">
        <v>0.49850649678153786</v>
      </c>
      <c r="J61" s="83"/>
      <c r="K61" s="81"/>
      <c r="L61" s="84"/>
      <c r="M61" s="84"/>
    </row>
    <row r="62" spans="1:13" ht="12.75">
      <c r="A62" s="80"/>
      <c r="B62" s="15"/>
      <c r="C62" t="s">
        <v>395</v>
      </c>
      <c r="D62" s="127">
        <v>38395.00383101852</v>
      </c>
      <c r="E62" s="183">
        <v>3937109.9182624817</v>
      </c>
      <c r="F62" s="183">
        <v>0.892913201271437</v>
      </c>
      <c r="J62" s="83"/>
      <c r="K62" s="81"/>
      <c r="L62" s="84"/>
      <c r="M62" s="84"/>
    </row>
    <row r="63" spans="1:6" ht="12.75">
      <c r="A63" s="80"/>
      <c r="B63" s="15"/>
      <c r="C63" t="s">
        <v>1238</v>
      </c>
      <c r="D63" s="127">
        <v>38395.011469907404</v>
      </c>
      <c r="E63" s="183">
        <v>4634734.915367126</v>
      </c>
      <c r="F63" s="183">
        <v>2.0321959361998365</v>
      </c>
    </row>
    <row r="64" spans="1:13" ht="12.75">
      <c r="A64" s="80"/>
      <c r="B64" s="15"/>
      <c r="C64" t="s">
        <v>239</v>
      </c>
      <c r="D64" s="127">
        <v>38395.0190625</v>
      </c>
      <c r="E64" s="183">
        <v>4425333.491129558</v>
      </c>
      <c r="F64" s="183">
        <v>2.520451730335859</v>
      </c>
      <c r="L64" s="84"/>
      <c r="M64" s="84"/>
    </row>
    <row r="65" spans="1:12" ht="12.75">
      <c r="A65" s="80"/>
      <c r="B65" s="15"/>
      <c r="C65" t="s">
        <v>1236</v>
      </c>
      <c r="D65" s="127">
        <v>38395.026666666665</v>
      </c>
      <c r="E65" s="183">
        <v>256563.3678779602</v>
      </c>
      <c r="F65" s="183">
        <v>0.0902410059583775</v>
      </c>
      <c r="L65" s="84"/>
    </row>
    <row r="66" spans="1:13" ht="12.75">
      <c r="A66" s="80"/>
      <c r="B66" s="15"/>
      <c r="C66" t="s">
        <v>306</v>
      </c>
      <c r="D66" s="127">
        <v>38395.03430555556</v>
      </c>
      <c r="E66" s="183">
        <v>4207652.31762441</v>
      </c>
      <c r="F66" s="183">
        <v>1.1469767345506354</v>
      </c>
      <c r="L66" s="84"/>
      <c r="M66" s="76"/>
    </row>
    <row r="67" spans="1:6" ht="12.75">
      <c r="A67" s="80"/>
      <c r="B67" s="15"/>
      <c r="C67" t="s">
        <v>340</v>
      </c>
      <c r="D67" s="127">
        <v>38395.04193287037</v>
      </c>
      <c r="E67" s="183">
        <v>5730711.035774231</v>
      </c>
      <c r="F67" s="183">
        <v>2.261763564727852</v>
      </c>
    </row>
    <row r="68" spans="1:13" ht="12.75">
      <c r="A68" s="80"/>
      <c r="B68" s="15"/>
      <c r="C68" t="s">
        <v>1130</v>
      </c>
      <c r="D68" s="127">
        <v>38395.04957175926</v>
      </c>
      <c r="E68" s="183">
        <v>4556997.187688191</v>
      </c>
      <c r="F68" s="183">
        <v>3.0061452395129384</v>
      </c>
      <c r="J68" s="78"/>
      <c r="K68" s="78"/>
      <c r="L68" s="79"/>
      <c r="M68" s="79"/>
    </row>
    <row r="69" spans="1:13" ht="12.75">
      <c r="A69" s="80"/>
      <c r="B69" s="15"/>
      <c r="C69" t="s">
        <v>1237</v>
      </c>
      <c r="D69" s="127">
        <v>38395.05721064815</v>
      </c>
      <c r="E69" s="183">
        <v>2621330.498240153</v>
      </c>
      <c r="F69" s="183">
        <v>1.0179440022651447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1162</v>
      </c>
      <c r="D70" s="127">
        <v>38395.06482638889</v>
      </c>
      <c r="E70" s="183">
        <v>15910.0475286146</v>
      </c>
      <c r="F70" s="183">
        <v>0.7913880475144325</v>
      </c>
      <c r="J70" s="83"/>
      <c r="K70" s="81"/>
      <c r="L70" s="84"/>
      <c r="M70" s="84"/>
    </row>
    <row r="71" spans="1:13" ht="12.75">
      <c r="A71" s="80"/>
      <c r="B71" s="15"/>
      <c r="C71" t="s">
        <v>26</v>
      </c>
      <c r="D71" s="127">
        <v>38395.0724537037</v>
      </c>
      <c r="E71" s="183">
        <v>66336.08481915791</v>
      </c>
      <c r="F71" s="183">
        <v>0.9403175970717874</v>
      </c>
      <c r="J71" s="83"/>
      <c r="K71" s="81"/>
      <c r="L71" s="84"/>
      <c r="M71" s="84"/>
    </row>
    <row r="72" spans="1:13" ht="12.75">
      <c r="A72" s="80"/>
      <c r="B72" s="15"/>
      <c r="C72" t="s">
        <v>61</v>
      </c>
      <c r="D72" s="127">
        <v>38395.08006944445</v>
      </c>
      <c r="E72" s="183">
        <v>4091225.9589767456</v>
      </c>
      <c r="F72" s="183">
        <v>1.087782234567038</v>
      </c>
      <c r="J72" s="83"/>
      <c r="K72" s="81"/>
      <c r="L72" s="84"/>
      <c r="M72" s="84"/>
    </row>
    <row r="73" spans="1:13" ht="12.75">
      <c r="A73" s="80"/>
      <c r="B73" s="15"/>
      <c r="C73" t="s">
        <v>1129</v>
      </c>
      <c r="D73" s="127">
        <v>38395.08771990741</v>
      </c>
      <c r="E73" s="183">
        <v>4621233.682052612</v>
      </c>
      <c r="F73" s="183">
        <v>0.7742120502056331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1180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1181</v>
      </c>
      <c r="D80" s="104" t="s">
        <v>1182</v>
      </c>
      <c r="E80" s="84" t="s">
        <v>1183</v>
      </c>
      <c r="F80" s="95" t="s">
        <v>1191</v>
      </c>
      <c r="J80" s="83"/>
      <c r="K80" s="81"/>
      <c r="L80" s="84"/>
      <c r="M80" s="84"/>
    </row>
    <row r="81" spans="1:13" ht="11.25">
      <c r="A81" s="80" t="s">
        <v>1195</v>
      </c>
      <c r="B81" s="15"/>
      <c r="C81" s="15" t="s">
        <v>1187</v>
      </c>
      <c r="D81" s="104">
        <v>38394.84905092593</v>
      </c>
      <c r="E81" s="84">
        <v>5379393.475011046</v>
      </c>
      <c r="F81" s="95">
        <v>1.1345981465088613</v>
      </c>
      <c r="J81" s="83"/>
      <c r="K81" s="81"/>
      <c r="L81" s="84"/>
      <c r="M81" s="84"/>
    </row>
    <row r="82" spans="1:13" ht="11.25">
      <c r="A82" s="80"/>
      <c r="B82" s="15"/>
      <c r="C82" s="15" t="s">
        <v>1033</v>
      </c>
      <c r="D82" s="104">
        <v>38394.85668981481</v>
      </c>
      <c r="E82" s="84">
        <v>11084.087054422815</v>
      </c>
      <c r="F82" s="95">
        <v>2.5743947993141387</v>
      </c>
      <c r="J82" s="83"/>
      <c r="K82" s="81"/>
      <c r="L82" s="84"/>
      <c r="M82" s="84"/>
    </row>
    <row r="83" spans="1:13" ht="11.25">
      <c r="A83" s="80"/>
      <c r="B83" s="15"/>
      <c r="C83" s="15" t="s">
        <v>1034</v>
      </c>
      <c r="D83" s="104">
        <v>38394.864328703705</v>
      </c>
      <c r="E83" s="84">
        <v>4645203.3979863105</v>
      </c>
      <c r="F83" s="95">
        <v>0.8090612116153817</v>
      </c>
      <c r="J83" s="83"/>
      <c r="K83" s="81"/>
      <c r="L83" s="84"/>
      <c r="M83" s="84"/>
    </row>
    <row r="84" spans="1:13" ht="11.25">
      <c r="A84" s="80"/>
      <c r="B84" s="15"/>
      <c r="C84" s="15" t="s">
        <v>1225</v>
      </c>
      <c r="D84" s="104">
        <v>38394.871979166666</v>
      </c>
      <c r="E84" s="84">
        <v>5110356.265951624</v>
      </c>
      <c r="F84" s="95">
        <v>1.018493433968599</v>
      </c>
      <c r="J84" s="83"/>
      <c r="K84" s="81"/>
      <c r="L84" s="84"/>
      <c r="M84" s="84"/>
    </row>
    <row r="85" spans="1:13" ht="11.25">
      <c r="A85" s="80"/>
      <c r="B85" s="15"/>
      <c r="C85" s="15" t="s">
        <v>1026</v>
      </c>
      <c r="D85" s="104">
        <v>38394.87962962963</v>
      </c>
      <c r="E85" s="84">
        <v>3489421.5191442384</v>
      </c>
      <c r="F85" s="95">
        <v>1.302541568797144</v>
      </c>
      <c r="J85" s="83"/>
      <c r="K85" s="81"/>
      <c r="L85" s="84"/>
      <c r="M85" s="84"/>
    </row>
    <row r="86" spans="1:13" ht="11.25">
      <c r="A86" s="80"/>
      <c r="B86" s="15"/>
      <c r="C86" s="15" t="s">
        <v>1003</v>
      </c>
      <c r="D86" s="104">
        <v>38394.88725694444</v>
      </c>
      <c r="E86" s="84">
        <v>3002905.5439191135</v>
      </c>
      <c r="F86" s="95">
        <v>0.5847623175513215</v>
      </c>
      <c r="J86" s="83"/>
      <c r="K86" s="81"/>
      <c r="L86" s="84"/>
      <c r="M86" s="84"/>
    </row>
    <row r="87" spans="1:13" ht="11.25">
      <c r="A87" s="80"/>
      <c r="B87" s="15"/>
      <c r="C87" s="15" t="s">
        <v>1223</v>
      </c>
      <c r="D87" s="104">
        <v>38394.894895833335</v>
      </c>
      <c r="E87" s="84">
        <v>5035987.469172832</v>
      </c>
      <c r="F87" s="95">
        <v>2.610432249477013</v>
      </c>
      <c r="J87" s="83"/>
      <c r="K87" s="81"/>
      <c r="L87" s="84"/>
      <c r="M87" s="84"/>
    </row>
    <row r="88" spans="1:13" ht="11.25">
      <c r="A88" s="80"/>
      <c r="B88" s="15"/>
      <c r="C88" s="15" t="s">
        <v>848</v>
      </c>
      <c r="D88" s="104">
        <v>38394.902546296296</v>
      </c>
      <c r="E88" s="84">
        <v>3964711.528922458</v>
      </c>
      <c r="F88" s="95">
        <v>0.931724238108948</v>
      </c>
      <c r="J88" s="83"/>
      <c r="K88" s="81"/>
      <c r="L88" s="84"/>
      <c r="M88" s="84"/>
    </row>
    <row r="89" spans="1:13" ht="11.25">
      <c r="A89" s="80"/>
      <c r="B89" s="15"/>
      <c r="C89" s="15" t="s">
        <v>882</v>
      </c>
      <c r="D89" s="104">
        <v>38394.91019675926</v>
      </c>
      <c r="E89" s="84">
        <v>1949801.6536030557</v>
      </c>
      <c r="F89" s="95">
        <v>0.9215244662684392</v>
      </c>
      <c r="J89" s="83"/>
      <c r="K89" s="81"/>
      <c r="L89" s="84"/>
      <c r="M89" s="84"/>
    </row>
    <row r="90" spans="1:13" ht="11.25">
      <c r="A90" s="80"/>
      <c r="B90" s="15"/>
      <c r="C90" s="15" t="s">
        <v>694</v>
      </c>
      <c r="D90" s="104">
        <v>38394.9178125</v>
      </c>
      <c r="E90" s="84">
        <v>7849920.402334346</v>
      </c>
      <c r="F90" s="95">
        <v>4.140127931627081</v>
      </c>
      <c r="J90" s="83"/>
      <c r="K90" s="81"/>
      <c r="L90" s="84"/>
      <c r="M90" s="84"/>
    </row>
    <row r="91" spans="1:13" ht="11.25">
      <c r="A91" s="80"/>
      <c r="B91" s="15"/>
      <c r="C91" s="15" t="s">
        <v>1226</v>
      </c>
      <c r="D91" s="104">
        <v>38394.92545138889</v>
      </c>
      <c r="E91" s="84">
        <v>2791936.313318816</v>
      </c>
      <c r="F91" s="95">
        <v>1.5805364184388337</v>
      </c>
      <c r="J91" s="83"/>
      <c r="K91" s="81"/>
      <c r="L91" s="84"/>
      <c r="M91" s="84"/>
    </row>
    <row r="92" spans="1:13" ht="11.25">
      <c r="A92" s="80"/>
      <c r="B92" s="15"/>
      <c r="C92" s="15" t="s">
        <v>1027</v>
      </c>
      <c r="D92" s="104">
        <v>38394.9330787037</v>
      </c>
      <c r="E92" s="84">
        <v>5012955.876573287</v>
      </c>
      <c r="F92" s="95">
        <v>1.4684628120466288</v>
      </c>
      <c r="J92" s="83"/>
      <c r="K92" s="81"/>
      <c r="L92" s="84"/>
      <c r="M92" s="84"/>
    </row>
    <row r="93" spans="1:13" ht="11.25">
      <c r="A93" s="80"/>
      <c r="B93" s="15"/>
      <c r="C93" s="15" t="s">
        <v>1224</v>
      </c>
      <c r="D93" s="104">
        <v>38394.940717592595</v>
      </c>
      <c r="E93" s="84">
        <v>3564332.3734817505</v>
      </c>
      <c r="F93" s="95">
        <v>3.1352782426983747</v>
      </c>
      <c r="J93" s="83"/>
      <c r="K93" s="81"/>
      <c r="L93" s="84"/>
      <c r="M93" s="84"/>
    </row>
    <row r="94" spans="1:13" ht="11.25">
      <c r="A94" s="80"/>
      <c r="B94" s="15"/>
      <c r="C94" s="15" t="s">
        <v>604</v>
      </c>
      <c r="D94" s="104">
        <v>38394.94835648148</v>
      </c>
      <c r="E94" s="84">
        <v>2466727.2098346446</v>
      </c>
      <c r="F94" s="95">
        <v>2.07884090057172</v>
      </c>
      <c r="J94" s="83"/>
      <c r="K94" s="81"/>
      <c r="L94" s="84"/>
      <c r="M94" s="84"/>
    </row>
    <row r="95" spans="1:13" ht="11.25">
      <c r="A95" s="80"/>
      <c r="B95" s="15"/>
      <c r="C95" s="15" t="s">
        <v>638</v>
      </c>
      <c r="D95" s="104">
        <v>38394.955983796295</v>
      </c>
      <c r="E95" s="84">
        <v>2671734.676380997</v>
      </c>
      <c r="F95" s="95">
        <v>2.0658818106452683</v>
      </c>
      <c r="J95" s="83"/>
      <c r="K95" s="81"/>
      <c r="L95" s="84"/>
      <c r="M95" s="84"/>
    </row>
    <row r="96" spans="1:13" ht="11.25">
      <c r="A96" s="80"/>
      <c r="B96" s="15"/>
      <c r="C96" s="15" t="s">
        <v>672</v>
      </c>
      <c r="D96" s="104">
        <v>38394.96359953703</v>
      </c>
      <c r="E96" s="84">
        <v>2789008.752218163</v>
      </c>
      <c r="F96" s="95">
        <v>1.1813908354903413</v>
      </c>
      <c r="J96" s="83"/>
      <c r="K96" s="81"/>
      <c r="L96" s="84"/>
      <c r="M96" s="84"/>
    </row>
    <row r="97" spans="1:6" ht="11.25">
      <c r="A97" s="80"/>
      <c r="B97" s="15"/>
      <c r="C97" s="15" t="s">
        <v>1290</v>
      </c>
      <c r="D97" s="104">
        <v>38394.971238425926</v>
      </c>
      <c r="E97" s="84">
        <v>5209278.487522917</v>
      </c>
      <c r="F97" s="95">
        <v>1.6537932521013385</v>
      </c>
    </row>
    <row r="98" spans="1:13" ht="11.25">
      <c r="A98" s="80"/>
      <c r="B98" s="15"/>
      <c r="C98" s="15" t="s">
        <v>1239</v>
      </c>
      <c r="D98" s="104">
        <v>38394.978854166664</v>
      </c>
      <c r="E98" s="84">
        <v>4700048.95353694</v>
      </c>
      <c r="F98" s="95">
        <v>3.0041246459641173</v>
      </c>
      <c r="L98" s="84"/>
      <c r="M98" s="84"/>
    </row>
    <row r="99" spans="1:12" ht="11.25">
      <c r="A99" s="80"/>
      <c r="B99" s="15"/>
      <c r="C99" s="15" t="s">
        <v>549</v>
      </c>
      <c r="D99" s="104">
        <v>38394.986493055556</v>
      </c>
      <c r="E99" s="84">
        <v>1823806.838387951</v>
      </c>
      <c r="F99" s="95">
        <v>0.762090850535405</v>
      </c>
      <c r="L99" s="84"/>
    </row>
    <row r="100" spans="1:13" ht="11.25">
      <c r="A100" s="80"/>
      <c r="B100" s="15"/>
      <c r="C100" s="15" t="s">
        <v>361</v>
      </c>
      <c r="D100" s="104">
        <v>38394.99412037037</v>
      </c>
      <c r="E100" s="84">
        <v>2362772.3356612343</v>
      </c>
      <c r="F100" s="95">
        <v>1.8584854578091614</v>
      </c>
      <c r="L100" s="84"/>
      <c r="M100" s="76"/>
    </row>
    <row r="101" spans="1:6" ht="11.25">
      <c r="A101" s="80"/>
      <c r="B101" s="15"/>
      <c r="C101" s="15" t="s">
        <v>395</v>
      </c>
      <c r="D101" s="104">
        <v>38395.001759259256</v>
      </c>
      <c r="E101" s="84">
        <v>4880106.158971631</v>
      </c>
      <c r="F101" s="95">
        <v>0.18658807996547264</v>
      </c>
    </row>
    <row r="102" spans="1:13" ht="11.25">
      <c r="A102" s="80"/>
      <c r="B102" s="15"/>
      <c r="C102" s="15" t="s">
        <v>1238</v>
      </c>
      <c r="D102" s="104">
        <v>38395.00939814815</v>
      </c>
      <c r="E102" s="84">
        <v>5246240.080024624</v>
      </c>
      <c r="F102" s="95">
        <v>0.698544093476526</v>
      </c>
      <c r="J102" s="78"/>
      <c r="K102" s="78"/>
      <c r="L102" s="79"/>
      <c r="M102" s="79"/>
    </row>
    <row r="103" spans="1:13" ht="11.25">
      <c r="A103" s="80"/>
      <c r="B103" s="15"/>
      <c r="C103" s="15" t="s">
        <v>239</v>
      </c>
      <c r="D103" s="104">
        <v>38395.01700231482</v>
      </c>
      <c r="E103" s="15">
        <v>3364746.9958553915</v>
      </c>
      <c r="F103" s="96">
        <v>0.9667148063307461</v>
      </c>
      <c r="J103" s="83"/>
      <c r="K103" s="81"/>
      <c r="L103" s="84"/>
      <c r="M103" s="84"/>
    </row>
    <row r="104" spans="1:13" ht="11.25">
      <c r="A104" s="80"/>
      <c r="B104" s="15"/>
      <c r="C104" s="15" t="s">
        <v>1236</v>
      </c>
      <c r="D104" s="104">
        <v>38395.02460648148</v>
      </c>
      <c r="E104" s="15">
        <v>3643555.858369455</v>
      </c>
      <c r="F104" s="96">
        <v>1.2526541546671046</v>
      </c>
      <c r="J104" s="83"/>
      <c r="K104" s="81"/>
      <c r="L104" s="84"/>
      <c r="M104" s="84"/>
    </row>
    <row r="105" spans="1:13" ht="11.25">
      <c r="A105" s="80"/>
      <c r="B105" s="15"/>
      <c r="C105" s="15" t="s">
        <v>306</v>
      </c>
      <c r="D105" s="104">
        <v>38395.03223379629</v>
      </c>
      <c r="E105" s="15">
        <v>3009443.2991463523</v>
      </c>
      <c r="F105" s="96">
        <v>1.9309190990063312</v>
      </c>
      <c r="J105" s="83"/>
      <c r="K105" s="81"/>
      <c r="L105" s="84"/>
      <c r="M105" s="84"/>
    </row>
    <row r="106" spans="1:13" ht="11.25">
      <c r="A106" s="80"/>
      <c r="B106" s="15"/>
      <c r="C106" s="15" t="s">
        <v>340</v>
      </c>
      <c r="D106" s="104">
        <v>38395.03986111111</v>
      </c>
      <c r="E106" s="15">
        <v>2530852.7331815274</v>
      </c>
      <c r="F106" s="96">
        <v>2.1800491473465096</v>
      </c>
      <c r="J106" s="83"/>
      <c r="K106" s="81"/>
      <c r="L106" s="84"/>
      <c r="M106" s="84"/>
    </row>
    <row r="107" spans="1:13" ht="11.25">
      <c r="A107" s="80"/>
      <c r="B107" s="15"/>
      <c r="C107" s="15" t="s">
        <v>1130</v>
      </c>
      <c r="D107" s="104">
        <v>38395.0475</v>
      </c>
      <c r="E107" s="15">
        <v>5252066.20792648</v>
      </c>
      <c r="F107" s="96">
        <v>2.3081573242124604</v>
      </c>
      <c r="J107" s="83"/>
      <c r="K107" s="81"/>
      <c r="L107" s="84"/>
      <c r="M107" s="84"/>
    </row>
    <row r="108" spans="1:13" ht="11.25">
      <c r="A108" s="80"/>
      <c r="B108" s="15"/>
      <c r="C108" s="15" t="s">
        <v>1237</v>
      </c>
      <c r="D108" s="104">
        <v>38395.055138888885</v>
      </c>
      <c r="E108" s="15">
        <v>2799097.8081122343</v>
      </c>
      <c r="F108" s="96">
        <v>1.495911175665134</v>
      </c>
      <c r="J108" s="83"/>
      <c r="K108" s="81"/>
      <c r="L108" s="84"/>
      <c r="M108" s="84"/>
    </row>
    <row r="109" spans="1:13" ht="11.25">
      <c r="A109" s="80"/>
      <c r="B109" s="15"/>
      <c r="C109" s="15" t="s">
        <v>1162</v>
      </c>
      <c r="D109" s="104">
        <v>38395.0627662037</v>
      </c>
      <c r="E109" s="15">
        <v>11322.599253359456</v>
      </c>
      <c r="F109" s="96">
        <v>3.59743444176622</v>
      </c>
      <c r="J109" s="83"/>
      <c r="K109" s="81"/>
      <c r="L109" s="84"/>
      <c r="M109" s="84"/>
    </row>
    <row r="110" spans="1:13" ht="11.25">
      <c r="A110" s="80"/>
      <c r="B110" s="15"/>
      <c r="C110" s="15" t="s">
        <v>26</v>
      </c>
      <c r="D110" s="104">
        <v>38395.070393518516</v>
      </c>
      <c r="E110" s="15">
        <v>3629154.009471677</v>
      </c>
      <c r="F110" s="96">
        <v>2.130156957915238</v>
      </c>
      <c r="J110" s="83"/>
      <c r="K110" s="81"/>
      <c r="L110" s="84"/>
      <c r="M110" s="84"/>
    </row>
    <row r="111" spans="1:13" ht="11.25">
      <c r="A111" s="80"/>
      <c r="B111" s="15"/>
      <c r="C111" s="15" t="s">
        <v>61</v>
      </c>
      <c r="D111" s="104">
        <v>38395.07800925926</v>
      </c>
      <c r="E111" s="15">
        <v>5092909.327402894</v>
      </c>
      <c r="F111" s="96">
        <v>1.3392943235077335</v>
      </c>
      <c r="J111" s="83"/>
      <c r="K111" s="81"/>
      <c r="L111" s="84"/>
      <c r="M111" s="84"/>
    </row>
    <row r="112" spans="1:13" ht="11.25">
      <c r="A112" s="80"/>
      <c r="B112" s="15"/>
      <c r="C112" s="15" t="s">
        <v>1129</v>
      </c>
      <c r="D112" s="104">
        <v>38395.085648148146</v>
      </c>
      <c r="E112" s="15">
        <v>5308711.644325976</v>
      </c>
      <c r="F112" s="96">
        <v>1.8747338438077457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1180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1181</v>
      </c>
      <c r="D119" s="104" t="s">
        <v>1182</v>
      </c>
      <c r="E119" s="15" t="s">
        <v>1183</v>
      </c>
      <c r="F119" s="96" t="s">
        <v>1191</v>
      </c>
      <c r="J119" s="83"/>
      <c r="K119" s="81"/>
      <c r="L119" s="84"/>
      <c r="M119" s="84"/>
    </row>
    <row r="120" spans="1:13" ht="11.25">
      <c r="A120" s="80" t="s">
        <v>1285</v>
      </c>
      <c r="B120" s="15"/>
      <c r="C120" s="15" t="s">
        <v>1187</v>
      </c>
      <c r="D120" s="104">
        <v>38394.85258101852</v>
      </c>
      <c r="E120" s="15">
        <v>26742.22465684825</v>
      </c>
      <c r="F120" s="96">
        <v>1.4084979206998818</v>
      </c>
      <c r="J120" s="83"/>
      <c r="K120" s="81"/>
      <c r="L120" s="84"/>
      <c r="M120" s="84"/>
    </row>
    <row r="121" spans="1:13" ht="11.25">
      <c r="A121" s="80"/>
      <c r="B121" s="15"/>
      <c r="C121" s="15" t="s">
        <v>1033</v>
      </c>
      <c r="D121" s="104">
        <v>38394.86020833333</v>
      </c>
      <c r="E121" s="15">
        <v>65.57154471547138</v>
      </c>
      <c r="F121" s="96">
        <v>66.66761653774854</v>
      </c>
      <c r="J121" s="83"/>
      <c r="K121" s="81"/>
      <c r="L121" s="84"/>
      <c r="M121" s="84"/>
    </row>
    <row r="122" spans="1:13" ht="11.25">
      <c r="A122" s="80"/>
      <c r="B122" s="15"/>
      <c r="C122" s="15" t="s">
        <v>1034</v>
      </c>
      <c r="D122" s="104">
        <v>38394.86787037037</v>
      </c>
      <c r="E122" s="15">
        <v>1448.1605486252367</v>
      </c>
      <c r="F122" s="96">
        <v>2.3396159282325275</v>
      </c>
      <c r="J122" s="83"/>
      <c r="K122" s="81"/>
      <c r="L122" s="84"/>
      <c r="M122" s="84"/>
    </row>
    <row r="123" spans="1:13" ht="11.25">
      <c r="A123" s="80"/>
      <c r="B123" s="15"/>
      <c r="C123" s="15" t="s">
        <v>1225</v>
      </c>
      <c r="D123" s="104">
        <v>38394.87550925926</v>
      </c>
      <c r="E123" s="15">
        <v>29544.941472732746</v>
      </c>
      <c r="F123" s="96">
        <v>2.539148148344594</v>
      </c>
      <c r="J123" s="83"/>
      <c r="K123" s="81"/>
      <c r="L123" s="84"/>
      <c r="M123" s="84"/>
    </row>
    <row r="124" spans="1:13" ht="11.25">
      <c r="A124" s="80"/>
      <c r="B124" s="15"/>
      <c r="C124" s="15" t="s">
        <v>1026</v>
      </c>
      <c r="D124" s="104">
        <v>38394.88314814815</v>
      </c>
      <c r="E124" s="84">
        <v>335.87238913272034</v>
      </c>
      <c r="F124" s="95">
        <v>3.7012864225071365</v>
      </c>
      <c r="J124" s="83"/>
      <c r="K124" s="81"/>
      <c r="L124" s="84"/>
      <c r="M124" s="84"/>
    </row>
    <row r="125" spans="1:13" ht="11.25">
      <c r="A125" s="80"/>
      <c r="B125" s="15"/>
      <c r="C125" s="15" t="s">
        <v>1003</v>
      </c>
      <c r="D125" s="104">
        <v>38394.89079861111</v>
      </c>
      <c r="E125" s="84">
        <v>1264.9566948445968</v>
      </c>
      <c r="F125" s="95">
        <v>8.099329912189791</v>
      </c>
      <c r="J125" s="83"/>
      <c r="K125" s="81"/>
      <c r="L125" s="84"/>
      <c r="M125" s="84"/>
    </row>
    <row r="126" spans="1:13" ht="11.25">
      <c r="A126" s="80"/>
      <c r="B126" s="15"/>
      <c r="C126" s="15" t="s">
        <v>1223</v>
      </c>
      <c r="D126" s="104">
        <v>38394.8984375</v>
      </c>
      <c r="E126" s="84">
        <v>29365.962889441787</v>
      </c>
      <c r="F126" s="95">
        <v>1.8692572974329866</v>
      </c>
      <c r="J126" s="83"/>
      <c r="K126" s="81"/>
      <c r="L126" s="84"/>
      <c r="M126" s="84"/>
    </row>
    <row r="127" spans="1:13" ht="11.25">
      <c r="A127" s="80"/>
      <c r="B127" s="15"/>
      <c r="C127" s="15" t="s">
        <v>848</v>
      </c>
      <c r="D127" s="104">
        <v>38394.90607638889</v>
      </c>
      <c r="E127" s="84">
        <v>5173.604635905718</v>
      </c>
      <c r="F127" s="95">
        <v>2.0105943990374855</v>
      </c>
      <c r="J127" s="83"/>
      <c r="K127" s="81"/>
      <c r="L127" s="84"/>
      <c r="M127" s="84"/>
    </row>
    <row r="128" spans="1:13" ht="11.25">
      <c r="A128" s="80"/>
      <c r="B128" s="15"/>
      <c r="C128" s="15" t="s">
        <v>882</v>
      </c>
      <c r="D128" s="104">
        <v>38394.91370370371</v>
      </c>
      <c r="E128" s="84">
        <v>862.7036968595085</v>
      </c>
      <c r="F128" s="95">
        <v>9.604303233877841</v>
      </c>
      <c r="L128" s="84"/>
      <c r="M128" s="76"/>
    </row>
    <row r="129" spans="1:6" ht="11.25">
      <c r="A129" s="80"/>
      <c r="B129" s="15"/>
      <c r="C129" s="15" t="s">
        <v>694</v>
      </c>
      <c r="D129" s="104">
        <v>38394.92134259259</v>
      </c>
      <c r="E129" s="84">
        <v>2050.8265983495103</v>
      </c>
      <c r="F129" s="95">
        <v>2.9394039423028984</v>
      </c>
    </row>
    <row r="130" spans="1:13" ht="11.25">
      <c r="A130" s="80"/>
      <c r="B130" s="15"/>
      <c r="C130" s="15" t="s">
        <v>1226</v>
      </c>
      <c r="D130" s="104">
        <v>38394.928981481484</v>
      </c>
      <c r="E130" s="84">
        <v>80001.73642577796</v>
      </c>
      <c r="F130" s="95">
        <v>1.5500886999003607</v>
      </c>
      <c r="J130" s="78"/>
      <c r="K130" s="78"/>
      <c r="L130" s="79"/>
      <c r="M130" s="79"/>
    </row>
    <row r="131" spans="1:13" ht="11.25">
      <c r="A131" s="80"/>
      <c r="B131" s="15"/>
      <c r="C131" s="15" t="s">
        <v>1027</v>
      </c>
      <c r="D131" s="104">
        <v>38394.9366087963</v>
      </c>
      <c r="E131" s="84">
        <v>29210.000735080484</v>
      </c>
      <c r="F131" s="95">
        <v>1.8074596000576133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1224</v>
      </c>
      <c r="D132" s="104">
        <v>38394.944247685184</v>
      </c>
      <c r="E132" s="84">
        <v>113.80692155904069</v>
      </c>
      <c r="F132" s="95">
        <v>30.902813933808126</v>
      </c>
      <c r="J132" s="83"/>
      <c r="K132" s="81"/>
      <c r="L132" s="84"/>
      <c r="M132" s="84"/>
    </row>
    <row r="133" spans="1:13" ht="11.25">
      <c r="A133" s="80"/>
      <c r="B133" s="15"/>
      <c r="C133" s="15" t="s">
        <v>604</v>
      </c>
      <c r="D133" s="104">
        <v>38394.951875</v>
      </c>
      <c r="E133" s="84">
        <v>1581.4497345834427</v>
      </c>
      <c r="F133" s="95">
        <v>4.440046223887098</v>
      </c>
      <c r="J133" s="83"/>
      <c r="K133" s="81"/>
      <c r="L133" s="84"/>
      <c r="M133" s="84"/>
    </row>
    <row r="134" spans="1:13" ht="11.25">
      <c r="A134" s="80"/>
      <c r="B134" s="15"/>
      <c r="C134" s="15" t="s">
        <v>638</v>
      </c>
      <c r="D134" s="104">
        <v>38394.959502314814</v>
      </c>
      <c r="E134" s="84">
        <v>831.2033789175343</v>
      </c>
      <c r="F134" s="95">
        <v>11.578389166561836</v>
      </c>
      <c r="J134" s="83"/>
      <c r="K134" s="81"/>
      <c r="L134" s="84"/>
      <c r="M134" s="84"/>
    </row>
    <row r="135" spans="1:13" ht="11.25">
      <c r="A135" s="80"/>
      <c r="B135" s="15"/>
      <c r="C135" s="15" t="s">
        <v>672</v>
      </c>
      <c r="D135" s="104">
        <v>38394.96712962963</v>
      </c>
      <c r="E135" s="84">
        <v>1122.7318858188314</v>
      </c>
      <c r="F135" s="95">
        <v>8.157310533803287</v>
      </c>
      <c r="J135" s="83"/>
      <c r="K135" s="81"/>
      <c r="L135" s="84"/>
      <c r="M135" s="84"/>
    </row>
    <row r="136" spans="1:13" ht="11.25">
      <c r="A136" s="80"/>
      <c r="B136" s="15"/>
      <c r="C136" s="15" t="s">
        <v>1290</v>
      </c>
      <c r="D136" s="104">
        <v>38394.974756944444</v>
      </c>
      <c r="E136" s="84">
        <v>29059.38083529754</v>
      </c>
      <c r="F136" s="95">
        <v>3.006739319550933</v>
      </c>
      <c r="J136" s="83"/>
      <c r="K136" s="81"/>
      <c r="L136" s="84"/>
      <c r="M136" s="84"/>
    </row>
    <row r="137" spans="1:13" ht="11.25">
      <c r="A137" s="80"/>
      <c r="B137" s="15"/>
      <c r="C137" s="15" t="s">
        <v>1239</v>
      </c>
      <c r="D137" s="104">
        <v>38394.98238425926</v>
      </c>
      <c r="E137" s="84">
        <v>1391.7525577902336</v>
      </c>
      <c r="F137" s="95">
        <v>7.241165983854983</v>
      </c>
      <c r="J137" s="83"/>
      <c r="K137" s="81"/>
      <c r="L137" s="84"/>
      <c r="M137" s="84"/>
    </row>
    <row r="138" spans="1:13" ht="11.25">
      <c r="A138" s="80"/>
      <c r="B138" s="15"/>
      <c r="C138" s="15" t="s">
        <v>549</v>
      </c>
      <c r="D138" s="104">
        <v>38394.99002314815</v>
      </c>
      <c r="E138" s="84">
        <v>1099.073876468268</v>
      </c>
      <c r="F138" s="95">
        <v>4.860841999769829</v>
      </c>
      <c r="J138" s="83"/>
      <c r="K138" s="81"/>
      <c r="L138" s="84"/>
      <c r="M138" s="84"/>
    </row>
    <row r="139" spans="1:13" ht="11.25">
      <c r="A139" s="80"/>
      <c r="B139" s="15"/>
      <c r="C139" s="15" t="s">
        <v>361</v>
      </c>
      <c r="D139" s="104">
        <v>38394.997662037036</v>
      </c>
      <c r="E139" s="84">
        <v>847.1951306784889</v>
      </c>
      <c r="F139" s="95">
        <v>11.84142192439619</v>
      </c>
      <c r="J139" s="83"/>
      <c r="K139" s="81"/>
      <c r="L139" s="84"/>
      <c r="M139" s="84"/>
    </row>
    <row r="140" spans="1:13" ht="11.25">
      <c r="A140" s="80"/>
      <c r="B140" s="15"/>
      <c r="C140" s="15" t="s">
        <v>395</v>
      </c>
      <c r="D140" s="104">
        <v>38395.00530092593</v>
      </c>
      <c r="E140" s="84">
        <v>43512.84726420534</v>
      </c>
      <c r="F140" s="95">
        <v>0.4209527154969522</v>
      </c>
      <c r="J140" s="83"/>
      <c r="K140" s="81"/>
      <c r="L140" s="84"/>
      <c r="M140" s="84"/>
    </row>
    <row r="141" spans="1:13" ht="11.25">
      <c r="A141" s="80"/>
      <c r="B141" s="15"/>
      <c r="C141" s="15" t="s">
        <v>1238</v>
      </c>
      <c r="D141" s="104">
        <v>38395.01292824074</v>
      </c>
      <c r="E141" s="84">
        <v>29751.24168425621</v>
      </c>
      <c r="F141" s="95">
        <v>2.0440988372215547</v>
      </c>
      <c r="J141" s="83"/>
      <c r="K141" s="81"/>
      <c r="L141" s="84"/>
      <c r="M141" s="84"/>
    </row>
    <row r="142" spans="1:13" ht="11.25">
      <c r="A142" s="80"/>
      <c r="B142" s="15"/>
      <c r="C142" s="15" t="s">
        <v>239</v>
      </c>
      <c r="D142" s="104">
        <v>38395.02050925926</v>
      </c>
      <c r="E142" s="84">
        <v>660.3521666642778</v>
      </c>
      <c r="F142" s="95">
        <v>11.793930461972568</v>
      </c>
      <c r="J142" s="83"/>
      <c r="K142" s="81"/>
      <c r="L142" s="84"/>
      <c r="M142" s="84"/>
    </row>
    <row r="143" spans="1:13" ht="11.25">
      <c r="A143" s="80"/>
      <c r="B143" s="15"/>
      <c r="C143" s="15" t="s">
        <v>1236</v>
      </c>
      <c r="D143" s="104">
        <v>38395.028125</v>
      </c>
      <c r="E143" s="84">
        <v>249.78787182389598</v>
      </c>
      <c r="F143" s="95">
        <v>39.69149391303795</v>
      </c>
      <c r="J143" s="83"/>
      <c r="K143" s="81"/>
      <c r="L143" s="84"/>
      <c r="M143" s="84"/>
    </row>
    <row r="144" spans="1:13" ht="11.25">
      <c r="A144" s="80"/>
      <c r="B144" s="15"/>
      <c r="C144" s="15" t="s">
        <v>306</v>
      </c>
      <c r="D144" s="104">
        <v>38395.03576388889</v>
      </c>
      <c r="E144" s="84">
        <v>2214.079614060295</v>
      </c>
      <c r="F144" s="95">
        <v>2.0588370515540437</v>
      </c>
      <c r="J144" s="83"/>
      <c r="K144" s="81"/>
      <c r="L144" s="84"/>
      <c r="M144" s="84"/>
    </row>
    <row r="145" spans="1:13" ht="11.25">
      <c r="A145" s="80"/>
      <c r="B145" s="15"/>
      <c r="C145" s="15" t="s">
        <v>340</v>
      </c>
      <c r="D145" s="104">
        <v>38395.04340277778</v>
      </c>
      <c r="E145" s="84">
        <v>2527.0728458223352</v>
      </c>
      <c r="F145" s="95">
        <v>4.635359384799256</v>
      </c>
      <c r="J145" s="83"/>
      <c r="K145" s="81"/>
      <c r="L145" s="84"/>
      <c r="M145" s="84"/>
    </row>
    <row r="146" spans="1:13" ht="11.25">
      <c r="A146" s="80"/>
      <c r="B146" s="15"/>
      <c r="C146" s="15" t="s">
        <v>1130</v>
      </c>
      <c r="D146" s="104">
        <v>38395.051030092596</v>
      </c>
      <c r="E146" s="84">
        <v>29587.47616788173</v>
      </c>
      <c r="F146" s="95">
        <v>0.7668397156213719</v>
      </c>
      <c r="J146" s="83"/>
      <c r="K146" s="81"/>
      <c r="L146" s="84"/>
      <c r="M146" s="84"/>
    </row>
    <row r="147" spans="1:13" ht="11.25">
      <c r="A147" s="80"/>
      <c r="B147" s="15"/>
      <c r="C147" s="15" t="s">
        <v>1237</v>
      </c>
      <c r="D147" s="104">
        <v>38395.05866898148</v>
      </c>
      <c r="E147" s="84">
        <v>81228.85988497017</v>
      </c>
      <c r="F147" s="95">
        <v>0.9642120914172646</v>
      </c>
      <c r="J147" s="83"/>
      <c r="K147" s="81"/>
      <c r="L147" s="84"/>
      <c r="M147" s="84"/>
    </row>
    <row r="148" spans="1:13" ht="11.25">
      <c r="A148" s="80"/>
      <c r="B148" s="15"/>
      <c r="C148" s="15" t="s">
        <v>1162</v>
      </c>
      <c r="D148" s="104">
        <v>38395.06628472222</v>
      </c>
      <c r="E148" s="84">
        <v>105.93691932747247</v>
      </c>
      <c r="F148" s="95">
        <v>77.5256161189797</v>
      </c>
      <c r="J148" s="83"/>
      <c r="K148" s="81"/>
      <c r="L148" s="84"/>
      <c r="M148" s="84"/>
    </row>
    <row r="149" spans="1:13" ht="11.25">
      <c r="A149" s="80"/>
      <c r="B149" s="15"/>
      <c r="C149" s="15" t="s">
        <v>26</v>
      </c>
      <c r="D149" s="104">
        <v>38395.073912037034</v>
      </c>
      <c r="E149" s="84">
        <v>195.00039996553696</v>
      </c>
      <c r="F149" s="95">
        <v>21.88249457191265</v>
      </c>
      <c r="J149" s="83"/>
      <c r="K149" s="81"/>
      <c r="L149" s="84"/>
      <c r="M149" s="84"/>
    </row>
    <row r="150" spans="1:13" ht="11.25">
      <c r="A150" s="80"/>
      <c r="B150" s="15"/>
      <c r="C150" s="15" t="s">
        <v>61</v>
      </c>
      <c r="D150" s="104">
        <v>38395.08153935185</v>
      </c>
      <c r="E150" s="84">
        <v>44928.66234968387</v>
      </c>
      <c r="F150" s="95">
        <v>1.217361525379564</v>
      </c>
      <c r="J150" s="83"/>
      <c r="K150" s="81"/>
      <c r="L150" s="84"/>
      <c r="M150" s="84"/>
    </row>
    <row r="151" spans="1:13" ht="11.25">
      <c r="A151" s="80"/>
      <c r="B151" s="15"/>
      <c r="C151" s="15" t="s">
        <v>1129</v>
      </c>
      <c r="D151" s="104">
        <v>38395.08917824074</v>
      </c>
      <c r="E151" s="84">
        <v>29266.455452420952</v>
      </c>
      <c r="F151" s="95">
        <v>2.5602937979114206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1180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1181</v>
      </c>
      <c r="D158" s="105" t="s">
        <v>1182</v>
      </c>
      <c r="E158" s="84" t="s">
        <v>1183</v>
      </c>
      <c r="F158" s="95" t="s">
        <v>1191</v>
      </c>
      <c r="J158" s="83"/>
      <c r="K158" s="81"/>
      <c r="L158" s="84"/>
      <c r="M158" s="84"/>
    </row>
    <row r="159" spans="1:6" ht="11.25">
      <c r="A159" s="80" t="s">
        <v>1196</v>
      </c>
      <c r="B159" s="15"/>
      <c r="C159" s="15" t="s">
        <v>1187</v>
      </c>
      <c r="D159" s="105">
        <v>38394.84974537037</v>
      </c>
      <c r="E159" s="84">
        <v>843664.1624650318</v>
      </c>
      <c r="F159" s="95">
        <v>2.2287385874287615</v>
      </c>
    </row>
    <row r="160" spans="1:13" ht="11.25">
      <c r="A160" s="80"/>
      <c r="B160" s="15"/>
      <c r="C160" s="15" t="s">
        <v>1033</v>
      </c>
      <c r="D160" s="105">
        <v>38394.85737268518</v>
      </c>
      <c r="E160" s="84">
        <v>1037.0758249305202</v>
      </c>
      <c r="F160" s="95">
        <v>5.713067755000995</v>
      </c>
      <c r="L160" s="84"/>
      <c r="M160" s="84"/>
    </row>
    <row r="161" spans="1:12" ht="11.25">
      <c r="A161" s="80"/>
      <c r="B161" s="15"/>
      <c r="C161" s="15" t="s">
        <v>1034</v>
      </c>
      <c r="D161" s="105">
        <v>38394.865011574075</v>
      </c>
      <c r="E161" s="84">
        <v>1104968.5443072775</v>
      </c>
      <c r="F161" s="95">
        <v>1.229233468958643</v>
      </c>
      <c r="L161" s="84"/>
    </row>
    <row r="162" spans="1:13" ht="11.25">
      <c r="A162" s="80"/>
      <c r="B162" s="15"/>
      <c r="C162" s="15" t="s">
        <v>1225</v>
      </c>
      <c r="D162" s="105">
        <v>38394.872662037036</v>
      </c>
      <c r="E162" s="84">
        <v>809844.2623875589</v>
      </c>
      <c r="F162" s="95">
        <v>1.902431035376004</v>
      </c>
      <c r="L162" s="84"/>
      <c r="M162" s="76"/>
    </row>
    <row r="163" spans="1:6" ht="11.25">
      <c r="A163" s="80"/>
      <c r="B163" s="15"/>
      <c r="C163" s="15" t="s">
        <v>1026</v>
      </c>
      <c r="D163" s="105">
        <v>38394.8803125</v>
      </c>
      <c r="E163" s="84">
        <v>5151013.06165916</v>
      </c>
      <c r="F163" s="95">
        <v>0.9762832818743321</v>
      </c>
    </row>
    <row r="164" spans="1:13" ht="11.25">
      <c r="A164" s="80"/>
      <c r="B164" s="15"/>
      <c r="C164" s="15" t="s">
        <v>1003</v>
      </c>
      <c r="D164" s="105">
        <v>38394.88793981481</v>
      </c>
      <c r="E164" s="84">
        <v>1277766.8362141817</v>
      </c>
      <c r="F164" s="95">
        <v>1.943314620628823</v>
      </c>
      <c r="J164" s="78"/>
      <c r="K164" s="78"/>
      <c r="L164" s="79"/>
      <c r="M164" s="79"/>
    </row>
    <row r="165" spans="1:13" ht="11.25">
      <c r="A165" s="80"/>
      <c r="B165" s="15"/>
      <c r="C165" s="15" t="s">
        <v>1223</v>
      </c>
      <c r="D165" s="105">
        <v>38394.895578703705</v>
      </c>
      <c r="E165" s="84">
        <v>825677.3744912616</v>
      </c>
      <c r="F165" s="95">
        <v>1.195049931835135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848</v>
      </c>
      <c r="D166" s="105">
        <v>38394.903229166666</v>
      </c>
      <c r="E166" s="84">
        <v>982930.524481676</v>
      </c>
      <c r="F166" s="95">
        <v>0.8833913084523876</v>
      </c>
      <c r="J166" s="83"/>
      <c r="K166" s="81"/>
      <c r="L166" s="84"/>
      <c r="M166" s="84"/>
    </row>
    <row r="167" spans="1:13" ht="11.25">
      <c r="A167" s="80"/>
      <c r="B167" s="15"/>
      <c r="C167" s="15" t="s">
        <v>882</v>
      </c>
      <c r="D167" s="105">
        <v>38394.91086805556</v>
      </c>
      <c r="E167" s="84">
        <v>960547.4684036083</v>
      </c>
      <c r="F167" s="95">
        <v>0.7158657256711781</v>
      </c>
      <c r="J167" s="83"/>
      <c r="K167" s="81"/>
      <c r="L167" s="84"/>
      <c r="M167" s="84"/>
    </row>
    <row r="168" spans="1:13" ht="11.25">
      <c r="A168" s="80"/>
      <c r="B168" s="15"/>
      <c r="C168" s="15" t="s">
        <v>694</v>
      </c>
      <c r="D168" s="105">
        <v>38394.91849537037</v>
      </c>
      <c r="E168" s="84">
        <v>970546.3464287417</v>
      </c>
      <c r="F168" s="95">
        <v>0.40982493881855725</v>
      </c>
      <c r="J168" s="83"/>
      <c r="K168" s="81"/>
      <c r="L168" s="84"/>
      <c r="M168" s="84"/>
    </row>
    <row r="169" spans="1:13" ht="11.25">
      <c r="A169" s="80"/>
      <c r="B169" s="15"/>
      <c r="C169" s="15" t="s">
        <v>1226</v>
      </c>
      <c r="D169" s="105">
        <v>38394.92613425926</v>
      </c>
      <c r="E169" s="84">
        <v>440983.4629386283</v>
      </c>
      <c r="F169" s="95">
        <v>2.62073804644819</v>
      </c>
      <c r="J169" s="83"/>
      <c r="K169" s="81"/>
      <c r="L169" s="84"/>
      <c r="M169" s="84"/>
    </row>
    <row r="170" spans="1:13" ht="11.25">
      <c r="A170" s="80"/>
      <c r="B170" s="15"/>
      <c r="C170" s="15" t="s">
        <v>1027</v>
      </c>
      <c r="D170" s="105">
        <v>38394.93376157407</v>
      </c>
      <c r="E170" s="84">
        <v>827002.2855412986</v>
      </c>
      <c r="F170" s="95">
        <v>1.2463323519212923</v>
      </c>
      <c r="J170" s="83"/>
      <c r="K170" s="81"/>
      <c r="L170" s="84"/>
      <c r="M170" s="84"/>
    </row>
    <row r="171" spans="1:13" ht="11.25">
      <c r="A171" s="80"/>
      <c r="B171" s="15"/>
      <c r="C171" s="15" t="s">
        <v>1224</v>
      </c>
      <c r="D171" s="105">
        <v>38394.941412037035</v>
      </c>
      <c r="E171" s="84">
        <v>5664362.639326663</v>
      </c>
      <c r="F171" s="95">
        <v>1.4507590297770978</v>
      </c>
      <c r="J171" s="83"/>
      <c r="K171" s="81"/>
      <c r="L171" s="84"/>
      <c r="M171" s="84"/>
    </row>
    <row r="172" spans="1:13" ht="11.25">
      <c r="A172" s="80"/>
      <c r="B172" s="15"/>
      <c r="C172" s="15" t="s">
        <v>604</v>
      </c>
      <c r="D172" s="105">
        <v>38394.94903935185</v>
      </c>
      <c r="E172" s="84">
        <v>920544.226508698</v>
      </c>
      <c r="F172" s="95">
        <v>0.6721227953088516</v>
      </c>
      <c r="J172" s="83"/>
      <c r="K172" s="81"/>
      <c r="L172" s="84"/>
      <c r="M172" s="84"/>
    </row>
    <row r="173" spans="1:13" ht="11.25">
      <c r="A173" s="80"/>
      <c r="B173" s="15"/>
      <c r="C173" s="15" t="s">
        <v>638</v>
      </c>
      <c r="D173" s="105">
        <v>38394.956666666665</v>
      </c>
      <c r="E173" s="84">
        <v>1292122.6177100916</v>
      </c>
      <c r="F173" s="95">
        <v>0.4287919274492262</v>
      </c>
      <c r="J173" s="83"/>
      <c r="K173" s="81"/>
      <c r="L173" s="84"/>
      <c r="M173" s="84"/>
    </row>
    <row r="174" spans="1:13" ht="11.25">
      <c r="A174" s="80"/>
      <c r="B174" s="15"/>
      <c r="C174" s="15" t="s">
        <v>672</v>
      </c>
      <c r="D174" s="105">
        <v>38394.96429398148</v>
      </c>
      <c r="E174" s="84">
        <v>1079306.954383222</v>
      </c>
      <c r="F174" s="95">
        <v>3.122820156288484</v>
      </c>
      <c r="J174" s="83"/>
      <c r="K174" s="81"/>
      <c r="L174" s="84"/>
      <c r="M174" s="84"/>
    </row>
    <row r="175" spans="1:13" ht="11.25">
      <c r="A175" s="80"/>
      <c r="B175" s="15"/>
      <c r="C175" s="15" t="s">
        <v>1290</v>
      </c>
      <c r="D175" s="105">
        <v>38394.971921296295</v>
      </c>
      <c r="E175" s="84">
        <v>825712.0575183977</v>
      </c>
      <c r="F175" s="95">
        <v>0.7794533885553393</v>
      </c>
      <c r="J175" s="83"/>
      <c r="K175" s="81"/>
      <c r="L175" s="84"/>
      <c r="M175" s="84"/>
    </row>
    <row r="176" spans="1:13" ht="11.25">
      <c r="A176" s="80"/>
      <c r="B176" s="15"/>
      <c r="C176" s="15" t="s">
        <v>1239</v>
      </c>
      <c r="D176" s="105">
        <v>38394.97954861111</v>
      </c>
      <c r="E176" s="84">
        <v>1137859.6658595998</v>
      </c>
      <c r="F176" s="95">
        <v>0.9607608810297066</v>
      </c>
      <c r="J176" s="83"/>
      <c r="K176" s="81"/>
      <c r="L176" s="84"/>
      <c r="M176" s="84"/>
    </row>
    <row r="177" spans="1:13" ht="11.25">
      <c r="A177" s="80"/>
      <c r="B177" s="15"/>
      <c r="C177" s="15" t="s">
        <v>549</v>
      </c>
      <c r="D177" s="105">
        <v>38394.987175925926</v>
      </c>
      <c r="E177" s="84">
        <v>716955.5294664359</v>
      </c>
      <c r="F177" s="95">
        <v>1.8144173590672406</v>
      </c>
      <c r="J177" s="83"/>
      <c r="K177" s="81"/>
      <c r="L177" s="84"/>
      <c r="M177" s="84"/>
    </row>
    <row r="178" spans="1:13" ht="11.25">
      <c r="A178" s="80"/>
      <c r="B178" s="15"/>
      <c r="C178" s="15" t="s">
        <v>361</v>
      </c>
      <c r="D178" s="105">
        <v>38394.99480324074</v>
      </c>
      <c r="E178" s="84">
        <v>1087775.2823311472</v>
      </c>
      <c r="F178" s="95">
        <v>1.2782045021778061</v>
      </c>
      <c r="J178" s="83"/>
      <c r="K178" s="81"/>
      <c r="L178" s="84"/>
      <c r="M178" s="84"/>
    </row>
    <row r="179" spans="1:13" ht="11.25">
      <c r="A179" s="80"/>
      <c r="B179" s="15"/>
      <c r="C179" s="15" t="s">
        <v>395</v>
      </c>
      <c r="D179" s="105">
        <v>38395.0024537037</v>
      </c>
      <c r="E179" s="84">
        <v>597742.642507837</v>
      </c>
      <c r="F179" s="95">
        <v>0.8077618420562874</v>
      </c>
      <c r="J179" s="83"/>
      <c r="K179" s="81"/>
      <c r="L179" s="84"/>
      <c r="M179" s="84"/>
    </row>
    <row r="180" spans="1:13" ht="11.25">
      <c r="A180" s="80"/>
      <c r="B180" s="15"/>
      <c r="C180" s="15" t="s">
        <v>1238</v>
      </c>
      <c r="D180" s="105">
        <v>38395.01008101852</v>
      </c>
      <c r="E180" s="84">
        <v>826802.3797113623</v>
      </c>
      <c r="F180" s="95">
        <v>2.443705206977848</v>
      </c>
      <c r="J180" s="83"/>
      <c r="K180" s="81"/>
      <c r="L180" s="84"/>
      <c r="M180" s="84"/>
    </row>
    <row r="181" spans="1:13" ht="11.25">
      <c r="A181" s="80"/>
      <c r="B181" s="15"/>
      <c r="C181" s="15" t="s">
        <v>239</v>
      </c>
      <c r="D181" s="105">
        <v>38395.01768518519</v>
      </c>
      <c r="E181" s="84">
        <v>2289969.539785369</v>
      </c>
      <c r="F181" s="95">
        <v>6.593443491199273</v>
      </c>
      <c r="J181" s="83"/>
      <c r="K181" s="81"/>
      <c r="L181" s="84"/>
      <c r="M181" s="84"/>
    </row>
    <row r="182" spans="1:13" ht="11.25">
      <c r="A182" s="80"/>
      <c r="B182" s="15"/>
      <c r="C182" s="15" t="s">
        <v>1236</v>
      </c>
      <c r="D182" s="105">
        <v>38395.025289351855</v>
      </c>
      <c r="E182" s="84">
        <v>5326947.618701382</v>
      </c>
      <c r="F182" s="95">
        <v>2.2209395736677626</v>
      </c>
      <c r="J182" s="83"/>
      <c r="K182" s="81"/>
      <c r="L182" s="84"/>
      <c r="M182" s="84"/>
    </row>
    <row r="183" spans="1:13" ht="11.25">
      <c r="A183" s="80"/>
      <c r="B183" s="15"/>
      <c r="C183" s="15" t="s">
        <v>306</v>
      </c>
      <c r="D183" s="105">
        <v>38395.03291666666</v>
      </c>
      <c r="E183" s="84">
        <v>2512575.5157410977</v>
      </c>
      <c r="F183" s="95">
        <v>0.12891807243022757</v>
      </c>
      <c r="J183" s="83"/>
      <c r="K183" s="81"/>
      <c r="L183" s="84"/>
      <c r="M183" s="84"/>
    </row>
    <row r="184" spans="1:13" ht="11.25">
      <c r="A184" s="80"/>
      <c r="B184" s="15"/>
      <c r="C184" s="15" t="s">
        <v>340</v>
      </c>
      <c r="D184" s="105">
        <v>38395.040555555555</v>
      </c>
      <c r="E184" s="84">
        <v>1332922.1099337863</v>
      </c>
      <c r="F184" s="95">
        <v>5.928086896608411</v>
      </c>
      <c r="J184" s="83"/>
      <c r="K184" s="81"/>
      <c r="L184" s="84"/>
      <c r="M184" s="84"/>
    </row>
    <row r="185" spans="1:13" ht="11.25">
      <c r="A185" s="80"/>
      <c r="B185" s="15"/>
      <c r="C185" s="15" t="s">
        <v>1130</v>
      </c>
      <c r="D185" s="105">
        <v>38395.04819444445</v>
      </c>
      <c r="E185" s="84">
        <v>835762.1073734285</v>
      </c>
      <c r="F185" s="95">
        <v>1.5365252318158997</v>
      </c>
      <c r="J185" s="83"/>
      <c r="K185" s="81"/>
      <c r="L185" s="84"/>
      <c r="M185" s="84"/>
    </row>
    <row r="186" spans="1:13" ht="11.25">
      <c r="A186" s="80"/>
      <c r="B186" s="15"/>
      <c r="C186" s="74" t="s">
        <v>1237</v>
      </c>
      <c r="D186" s="105">
        <v>38395.05583333333</v>
      </c>
      <c r="E186" s="84">
        <v>423563.77654473105</v>
      </c>
      <c r="F186" s="95">
        <v>1.8348650505989346</v>
      </c>
      <c r="J186" s="83"/>
      <c r="K186" s="81"/>
      <c r="L186" s="84"/>
      <c r="M186" s="84"/>
    </row>
    <row r="187" spans="1:13" ht="11.25">
      <c r="A187" s="80"/>
      <c r="C187" s="74" t="s">
        <v>1162</v>
      </c>
      <c r="D187" s="105">
        <v>38395.06344907408</v>
      </c>
      <c r="E187" s="74">
        <v>1227.2570163932123</v>
      </c>
      <c r="F187" s="97">
        <v>3.333115901282308</v>
      </c>
      <c r="J187" s="83"/>
      <c r="K187" s="81"/>
      <c r="L187" s="84"/>
      <c r="M187" s="84"/>
    </row>
    <row r="188" spans="1:13" ht="11.25">
      <c r="A188" s="80"/>
      <c r="C188" s="74" t="s">
        <v>26</v>
      </c>
      <c r="D188" s="105">
        <v>38395.071076388886</v>
      </c>
      <c r="E188" s="74">
        <v>5591872.413181696</v>
      </c>
      <c r="F188" s="97">
        <v>2.385978906943441</v>
      </c>
      <c r="J188" s="83"/>
      <c r="K188" s="81"/>
      <c r="L188" s="84"/>
      <c r="M188" s="84"/>
    </row>
    <row r="189" spans="1:13" ht="11.25">
      <c r="A189" s="80"/>
      <c r="C189" s="74" t="s">
        <v>61</v>
      </c>
      <c r="D189" s="105">
        <v>38395.07869212963</v>
      </c>
      <c r="E189" s="74">
        <v>610507.2122702278</v>
      </c>
      <c r="F189" s="97">
        <v>1.0193358277352054</v>
      </c>
      <c r="J189" s="83"/>
      <c r="K189" s="81"/>
      <c r="L189" s="84"/>
      <c r="M189" s="84"/>
    </row>
    <row r="190" spans="1:13" ht="11.25">
      <c r="A190" s="80"/>
      <c r="C190" s="74" t="s">
        <v>1129</v>
      </c>
      <c r="D190" s="105">
        <v>38395.086331018516</v>
      </c>
      <c r="E190" s="74">
        <v>844835.6008663495</v>
      </c>
      <c r="F190" s="97">
        <v>0.6519196927329357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1180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1181</v>
      </c>
      <c r="D197" s="105" t="s">
        <v>1182</v>
      </c>
      <c r="E197" s="74" t="s">
        <v>1183</v>
      </c>
      <c r="F197" s="97" t="s">
        <v>1191</v>
      </c>
    </row>
    <row r="198" spans="1:13" ht="11.25">
      <c r="A198" s="80" t="s">
        <v>1197</v>
      </c>
      <c r="C198" s="74" t="s">
        <v>1187</v>
      </c>
      <c r="D198" s="105">
        <v>38394.84837962963</v>
      </c>
      <c r="E198" s="74">
        <v>515707.96694533026</v>
      </c>
      <c r="F198" s="97">
        <v>1.863851281439701</v>
      </c>
      <c r="J198" s="78"/>
      <c r="K198" s="78"/>
      <c r="L198" s="79"/>
      <c r="M198" s="79"/>
    </row>
    <row r="199" spans="1:13" ht="11.25">
      <c r="A199" s="80"/>
      <c r="C199" s="74" t="s">
        <v>1033</v>
      </c>
      <c r="D199" s="105">
        <v>38394.85601851852</v>
      </c>
      <c r="E199" s="74">
        <v>9321.343485226234</v>
      </c>
      <c r="F199" s="97">
        <v>2.762241933783198</v>
      </c>
      <c r="H199" s="82"/>
      <c r="J199" s="83"/>
      <c r="K199" s="81"/>
      <c r="L199" s="84"/>
      <c r="M199" s="84"/>
    </row>
    <row r="200" spans="1:13" ht="11.25">
      <c r="A200" s="80"/>
      <c r="C200" s="74" t="s">
        <v>1034</v>
      </c>
      <c r="D200" s="105">
        <v>38394.863645833335</v>
      </c>
      <c r="E200" s="74">
        <v>454708.4880657196</v>
      </c>
      <c r="F200" s="97">
        <v>1.593989469911578</v>
      </c>
      <c r="J200" s="83"/>
      <c r="K200" s="81"/>
      <c r="L200" s="84"/>
      <c r="M200" s="84"/>
    </row>
    <row r="201" spans="1:13" ht="11.25">
      <c r="A201" s="80"/>
      <c r="C201" s="74" t="s">
        <v>1225</v>
      </c>
      <c r="D201" s="105">
        <v>38394.871296296296</v>
      </c>
      <c r="E201" s="74">
        <v>450961.9052027116</v>
      </c>
      <c r="F201" s="97">
        <v>1.9631870733723706</v>
      </c>
      <c r="J201" s="83"/>
      <c r="K201" s="81"/>
      <c r="L201" s="84"/>
      <c r="M201" s="84"/>
    </row>
    <row r="202" spans="1:13" ht="11.25">
      <c r="A202" s="80"/>
      <c r="C202" s="74" t="s">
        <v>1026</v>
      </c>
      <c r="D202" s="105">
        <v>38394.878958333335</v>
      </c>
      <c r="E202" s="74">
        <v>327375.49900277704</v>
      </c>
      <c r="F202" s="97">
        <v>1.7381263885559528</v>
      </c>
      <c r="J202" s="83"/>
      <c r="K202" s="81"/>
      <c r="L202" s="84"/>
      <c r="M202" s="84"/>
    </row>
    <row r="203" spans="1:13" ht="11.25">
      <c r="A203" s="80"/>
      <c r="C203" s="74" t="s">
        <v>1003</v>
      </c>
      <c r="D203" s="105">
        <v>38394.88658564815</v>
      </c>
      <c r="E203" s="74">
        <v>289880.3945309346</v>
      </c>
      <c r="F203" s="97">
        <v>2.5084809784788065</v>
      </c>
      <c r="J203" s="83"/>
      <c r="K203" s="81"/>
      <c r="L203" s="84"/>
      <c r="M203" s="84"/>
    </row>
    <row r="204" spans="1:13" ht="11.25">
      <c r="A204" s="80"/>
      <c r="C204" s="74" t="s">
        <v>1223</v>
      </c>
      <c r="D204" s="105">
        <v>38394.894224537034</v>
      </c>
      <c r="E204" s="74">
        <v>447356.21364466345</v>
      </c>
      <c r="F204" s="97">
        <v>4.271015466002823</v>
      </c>
      <c r="J204" s="83"/>
      <c r="K204" s="81"/>
      <c r="L204" s="84"/>
      <c r="M204" s="84"/>
    </row>
    <row r="205" spans="1:13" ht="11.25">
      <c r="A205" s="80"/>
      <c r="C205" s="74" t="s">
        <v>848</v>
      </c>
      <c r="D205" s="105">
        <v>38394.901875</v>
      </c>
      <c r="E205" s="74">
        <v>434099.0953466097</v>
      </c>
      <c r="F205" s="97">
        <v>1.3782786219506533</v>
      </c>
      <c r="J205" s="83"/>
      <c r="K205" s="81"/>
      <c r="L205" s="84"/>
      <c r="M205" s="84"/>
    </row>
    <row r="206" spans="1:13" ht="11.25">
      <c r="A206" s="80"/>
      <c r="C206" s="74" t="s">
        <v>882</v>
      </c>
      <c r="D206" s="105">
        <v>38394.90951388889</v>
      </c>
      <c r="E206" s="74">
        <v>250947.2012867133</v>
      </c>
      <c r="F206" s="97">
        <v>1.6453996389806491</v>
      </c>
      <c r="J206" s="83"/>
      <c r="K206" s="81"/>
      <c r="L206" s="84"/>
      <c r="M206" s="84"/>
    </row>
    <row r="207" spans="1:13" ht="11.25">
      <c r="A207" s="80"/>
      <c r="C207" s="74" t="s">
        <v>694</v>
      </c>
      <c r="D207" s="105">
        <v>38394.9171412037</v>
      </c>
      <c r="E207" s="74">
        <v>783300.2710192974</v>
      </c>
      <c r="F207" s="97">
        <v>1.8976332079696059</v>
      </c>
      <c r="J207" s="83"/>
      <c r="K207" s="81"/>
      <c r="L207" s="84"/>
      <c r="M207" s="84"/>
    </row>
    <row r="208" spans="1:13" ht="11.25">
      <c r="A208" s="80"/>
      <c r="C208" s="74" t="s">
        <v>1226</v>
      </c>
      <c r="D208" s="105">
        <v>38394.92476851852</v>
      </c>
      <c r="E208" s="74">
        <v>299508.8875451088</v>
      </c>
      <c r="F208" s="97">
        <v>1.1867090019627369</v>
      </c>
      <c r="J208" s="83"/>
      <c r="K208" s="81"/>
      <c r="L208" s="84"/>
      <c r="M208" s="84"/>
    </row>
    <row r="209" spans="1:13" ht="11.25">
      <c r="A209" s="80"/>
      <c r="C209" s="74" t="s">
        <v>1027</v>
      </c>
      <c r="D209" s="105">
        <v>38394.93240740741</v>
      </c>
      <c r="E209" s="74">
        <v>466137.74449077493</v>
      </c>
      <c r="F209" s="97">
        <v>0.40302650398016354</v>
      </c>
      <c r="J209" s="83"/>
      <c r="K209" s="81"/>
      <c r="L209" s="84"/>
      <c r="M209" s="84"/>
    </row>
    <row r="210" spans="1:13" ht="11.25">
      <c r="A210" s="80"/>
      <c r="C210" s="74" t="s">
        <v>1224</v>
      </c>
      <c r="D210" s="105">
        <v>38394.940046296295</v>
      </c>
      <c r="E210" s="74">
        <v>329588.54576063156</v>
      </c>
      <c r="F210" s="97">
        <v>2.2992719024560433</v>
      </c>
      <c r="J210" s="83"/>
      <c r="K210" s="81"/>
      <c r="L210" s="84"/>
      <c r="M210" s="84"/>
    </row>
    <row r="211" spans="1:13" ht="11.25">
      <c r="A211" s="80"/>
      <c r="C211" s="74" t="s">
        <v>604</v>
      </c>
      <c r="D211" s="105">
        <v>38394.94768518519</v>
      </c>
      <c r="E211" s="74">
        <v>331401.06854088604</v>
      </c>
      <c r="F211" s="97">
        <v>0.977563750893355</v>
      </c>
      <c r="J211" s="83"/>
      <c r="K211" s="81"/>
      <c r="L211" s="84"/>
      <c r="M211" s="84"/>
    </row>
    <row r="212" spans="1:13" ht="11.25">
      <c r="A212" s="80"/>
      <c r="C212" s="74" t="s">
        <v>638</v>
      </c>
      <c r="D212" s="105">
        <v>38394.955300925925</v>
      </c>
      <c r="E212" s="74">
        <v>336005.55797560513</v>
      </c>
      <c r="F212" s="97">
        <v>3.05956329635258</v>
      </c>
      <c r="J212" s="83"/>
      <c r="K212" s="81"/>
      <c r="L212" s="84"/>
      <c r="M212" s="84"/>
    </row>
    <row r="213" spans="1:13" ht="11.25">
      <c r="A213" s="80"/>
      <c r="C213" s="74" t="s">
        <v>672</v>
      </c>
      <c r="D213" s="105">
        <v>38394.96292824074</v>
      </c>
      <c r="E213" s="74">
        <v>369565.57708914333</v>
      </c>
      <c r="F213" s="97">
        <v>2.487554323638856</v>
      </c>
      <c r="J213" s="83"/>
      <c r="K213" s="81"/>
      <c r="L213" s="84"/>
      <c r="M213" s="84"/>
    </row>
    <row r="214" spans="1:13" ht="11.25">
      <c r="A214" s="80"/>
      <c r="C214" s="74" t="s">
        <v>1290</v>
      </c>
      <c r="D214" s="105">
        <v>38394.970555555556</v>
      </c>
      <c r="E214" s="74">
        <v>461841.0088462854</v>
      </c>
      <c r="F214" s="97">
        <v>0.4537283470939324</v>
      </c>
      <c r="J214" s="83"/>
      <c r="K214" s="81"/>
      <c r="L214" s="84"/>
      <c r="M214" s="84"/>
    </row>
    <row r="215" spans="1:13" ht="11.25">
      <c r="A215" s="80"/>
      <c r="C215" s="74" t="s">
        <v>1239</v>
      </c>
      <c r="D215" s="105">
        <v>38394.97819444445</v>
      </c>
      <c r="E215" s="74">
        <v>484456.1628848687</v>
      </c>
      <c r="F215" s="97">
        <v>2.222151579078722</v>
      </c>
      <c r="J215" s="83"/>
      <c r="K215" s="81"/>
      <c r="L215" s="84"/>
      <c r="M215" s="84"/>
    </row>
    <row r="216" spans="1:13" ht="11.25">
      <c r="A216" s="80"/>
      <c r="C216" s="74" t="s">
        <v>549</v>
      </c>
      <c r="D216" s="105">
        <v>38394.985810185186</v>
      </c>
      <c r="E216" s="74">
        <v>235759.58588512987</v>
      </c>
      <c r="F216" s="97">
        <v>1.6482401578272021</v>
      </c>
      <c r="J216" s="83"/>
      <c r="K216" s="81"/>
      <c r="L216" s="84"/>
      <c r="M216" s="84"/>
    </row>
    <row r="217" spans="1:13" ht="11.25">
      <c r="A217" s="80"/>
      <c r="C217" s="74" t="s">
        <v>361</v>
      </c>
      <c r="D217" s="105">
        <v>38394.99344907407</v>
      </c>
      <c r="E217" s="74">
        <v>295631.3901940982</v>
      </c>
      <c r="F217" s="97">
        <v>1.0679113731048802</v>
      </c>
      <c r="J217" s="83"/>
      <c r="K217" s="81"/>
      <c r="L217" s="84"/>
      <c r="M217" s="84"/>
    </row>
    <row r="218" spans="1:13" ht="11.25">
      <c r="A218" s="80"/>
      <c r="C218" s="74" t="s">
        <v>395</v>
      </c>
      <c r="D218" s="105">
        <v>38395.00108796296</v>
      </c>
      <c r="E218" s="74">
        <v>491167.3669797579</v>
      </c>
      <c r="F218" s="97">
        <v>1.1539317924295</v>
      </c>
      <c r="J218" s="83"/>
      <c r="K218" s="81"/>
      <c r="L218" s="84"/>
      <c r="M218" s="84"/>
    </row>
    <row r="219" spans="1:13" ht="11.25">
      <c r="A219" s="80"/>
      <c r="C219" s="74" t="s">
        <v>1238</v>
      </c>
      <c r="D219" s="105">
        <v>38395.008726851855</v>
      </c>
      <c r="E219" s="74">
        <v>471292.9494462013</v>
      </c>
      <c r="F219" s="97">
        <v>1.0249369397219317</v>
      </c>
      <c r="J219" s="83"/>
      <c r="K219" s="81"/>
      <c r="L219" s="84"/>
      <c r="M219" s="84"/>
    </row>
    <row r="220" spans="1:13" ht="11.25">
      <c r="A220" s="80"/>
      <c r="C220" s="74" t="s">
        <v>239</v>
      </c>
      <c r="D220" s="105">
        <v>38395.01634259259</v>
      </c>
      <c r="E220" s="74">
        <v>352511.6125103658</v>
      </c>
      <c r="F220" s="97">
        <v>3.091275799382875</v>
      </c>
      <c r="J220" s="83"/>
      <c r="K220" s="81"/>
      <c r="L220" s="84"/>
      <c r="M220" s="84"/>
    </row>
    <row r="221" spans="1:13" ht="11.25">
      <c r="A221" s="80"/>
      <c r="C221" s="74" t="s">
        <v>1236</v>
      </c>
      <c r="D221" s="105">
        <v>38395.023935185185</v>
      </c>
      <c r="E221" s="74">
        <v>345286.3771228766</v>
      </c>
      <c r="F221" s="97">
        <v>1.5860146942590396</v>
      </c>
      <c r="J221" s="83"/>
      <c r="K221" s="81"/>
      <c r="L221" s="84"/>
      <c r="M221" s="84"/>
    </row>
    <row r="222" spans="1:13" ht="11.25">
      <c r="A222" s="80"/>
      <c r="C222" s="74" t="s">
        <v>306</v>
      </c>
      <c r="D222" s="105">
        <v>38395.03155092592</v>
      </c>
      <c r="E222" s="74">
        <v>328030.7210626577</v>
      </c>
      <c r="F222" s="97">
        <v>3.579523312931112</v>
      </c>
      <c r="J222" s="83"/>
      <c r="K222" s="81"/>
      <c r="L222" s="84"/>
      <c r="M222" s="84"/>
    </row>
    <row r="223" spans="1:13" ht="11.25">
      <c r="A223" s="80"/>
      <c r="C223" s="74" t="s">
        <v>340</v>
      </c>
      <c r="D223" s="105">
        <v>38395.039189814815</v>
      </c>
      <c r="E223" s="74">
        <v>317619.320366544</v>
      </c>
      <c r="F223" s="97">
        <v>2.0431628892444147</v>
      </c>
      <c r="J223" s="83"/>
      <c r="K223" s="81"/>
      <c r="L223" s="84"/>
      <c r="M223" s="84"/>
    </row>
    <row r="224" spans="1:13" ht="11.25">
      <c r="A224" s="80"/>
      <c r="C224" s="74" t="s">
        <v>1130</v>
      </c>
      <c r="D224" s="105">
        <v>38395.0468287037</v>
      </c>
      <c r="E224" s="74">
        <v>474221.4408372268</v>
      </c>
      <c r="F224" s="97">
        <v>1.152957386688036</v>
      </c>
      <c r="J224" s="83"/>
      <c r="K224" s="81"/>
      <c r="L224" s="84"/>
      <c r="M224" s="84"/>
    </row>
    <row r="225" spans="1:13" ht="11.25">
      <c r="A225" s="80"/>
      <c r="C225" s="74" t="s">
        <v>1237</v>
      </c>
      <c r="D225" s="105">
        <v>38395.05446759259</v>
      </c>
      <c r="E225" s="74">
        <v>306025.71144421893</v>
      </c>
      <c r="F225" s="97">
        <v>2.3279581421494346</v>
      </c>
      <c r="J225" s="83"/>
      <c r="K225" s="81"/>
      <c r="L225" s="84"/>
      <c r="M225" s="84"/>
    </row>
    <row r="226" spans="1:13" ht="11.25">
      <c r="A226" s="80"/>
      <c r="C226" s="74" t="s">
        <v>1162</v>
      </c>
      <c r="D226" s="105">
        <v>38395.06209490741</v>
      </c>
      <c r="E226" s="74">
        <v>9131.725621193647</v>
      </c>
      <c r="F226" s="97">
        <v>4.130452832420353</v>
      </c>
      <c r="J226" s="83"/>
      <c r="K226" s="81"/>
      <c r="L226" s="84"/>
      <c r="M226" s="84"/>
    </row>
    <row r="227" spans="1:6" ht="11.25">
      <c r="A227" s="80"/>
      <c r="C227" s="74" t="s">
        <v>26</v>
      </c>
      <c r="D227" s="105">
        <v>38395.06972222222</v>
      </c>
      <c r="E227" s="74">
        <v>342525.95423141867</v>
      </c>
      <c r="F227" s="97">
        <v>1.5488883307540062</v>
      </c>
    </row>
    <row r="228" spans="1:13" ht="11.25">
      <c r="A228" s="80"/>
      <c r="C228" s="74" t="s">
        <v>61</v>
      </c>
      <c r="D228" s="105">
        <v>38395.07732638889</v>
      </c>
      <c r="E228" s="74">
        <v>499568.4730369175</v>
      </c>
      <c r="F228" s="97">
        <v>1.4776344374769332</v>
      </c>
      <c r="H228" s="83"/>
      <c r="M228" s="77"/>
    </row>
    <row r="229" spans="1:6" ht="11.25">
      <c r="A229" s="80"/>
      <c r="C229" s="74" t="s">
        <v>1129</v>
      </c>
      <c r="D229" s="105">
        <v>38395.08497685185</v>
      </c>
      <c r="E229" s="74">
        <v>486226.2240303332</v>
      </c>
      <c r="F229" s="97">
        <v>1.4816509220363476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1180</v>
      </c>
    </row>
    <row r="234" ht="11.25">
      <c r="A234" s="80"/>
    </row>
    <row r="235" ht="11.25">
      <c r="A235" s="80"/>
    </row>
    <row r="236" spans="1:6" ht="11.25">
      <c r="A236" s="80"/>
      <c r="C236" s="74" t="s">
        <v>1181</v>
      </c>
      <c r="D236" s="105" t="s">
        <v>1182</v>
      </c>
      <c r="E236" s="74" t="s">
        <v>1183</v>
      </c>
      <c r="F236" s="97" t="s">
        <v>1191</v>
      </c>
    </row>
    <row r="237" spans="1:6" ht="11.25">
      <c r="A237" s="80" t="s">
        <v>1173</v>
      </c>
      <c r="C237" s="74" t="s">
        <v>1187</v>
      </c>
      <c r="D237" s="105">
        <v>38394.85208333333</v>
      </c>
      <c r="E237" s="74">
        <v>570130.7703924179</v>
      </c>
      <c r="F237" s="97">
        <v>1.0019538941275354</v>
      </c>
    </row>
    <row r="238" spans="1:6" ht="11.25">
      <c r="A238" s="80"/>
      <c r="C238" s="74" t="s">
        <v>1033</v>
      </c>
      <c r="D238" s="105">
        <v>38394.85971064815</v>
      </c>
      <c r="E238" s="74">
        <v>9342.88457951943</v>
      </c>
      <c r="F238" s="97">
        <v>2.975534749510291</v>
      </c>
    </row>
    <row r="239" spans="1:6" ht="11.25">
      <c r="A239" s="80"/>
      <c r="C239" s="74" t="s">
        <v>1034</v>
      </c>
      <c r="D239" s="105">
        <v>38394.86736111111</v>
      </c>
      <c r="E239" s="74">
        <v>431762.10233990254</v>
      </c>
      <c r="F239" s="97">
        <v>2.604964428566464</v>
      </c>
    </row>
    <row r="240" spans="1:6" ht="11.25">
      <c r="A240" s="80"/>
      <c r="C240" s="74" t="s">
        <v>1225</v>
      </c>
      <c r="D240" s="105">
        <v>38394.87501157408</v>
      </c>
      <c r="E240" s="74">
        <v>545532.8115930557</v>
      </c>
      <c r="F240" s="97">
        <v>1.237587135414631</v>
      </c>
    </row>
    <row r="241" spans="1:6" ht="11.25">
      <c r="A241" s="80"/>
      <c r="C241" s="74" t="s">
        <v>1026</v>
      </c>
      <c r="D241" s="105">
        <v>38394.88265046296</v>
      </c>
      <c r="E241" s="74">
        <v>16777.48625157277</v>
      </c>
      <c r="F241" s="97">
        <v>1.6045378034052598</v>
      </c>
    </row>
    <row r="242" spans="1:6" ht="11.25">
      <c r="A242" s="80"/>
      <c r="C242" s="74" t="s">
        <v>1003</v>
      </c>
      <c r="D242" s="105">
        <v>38394.89028935185</v>
      </c>
      <c r="E242" s="74">
        <v>553184.385922432</v>
      </c>
      <c r="F242" s="97">
        <v>1.0306083532723027</v>
      </c>
    </row>
    <row r="243" spans="1:6" ht="11.25">
      <c r="A243" s="80"/>
      <c r="C243" s="74" t="s">
        <v>1223</v>
      </c>
      <c r="D243" s="105">
        <v>38394.897939814815</v>
      </c>
      <c r="E243" s="74">
        <v>534695.2732451742</v>
      </c>
      <c r="F243" s="97">
        <v>1.999110646705779</v>
      </c>
    </row>
    <row r="244" spans="1:6" ht="11.25">
      <c r="A244" s="80"/>
      <c r="C244" s="74" t="s">
        <v>848</v>
      </c>
      <c r="D244" s="105">
        <v>38394.90557870371</v>
      </c>
      <c r="E244" s="74">
        <v>604859.6972462336</v>
      </c>
      <c r="F244" s="97">
        <v>3.4949244477018526</v>
      </c>
    </row>
    <row r="245" spans="1:6" ht="11.25">
      <c r="A245" s="80"/>
      <c r="C245" s="74" t="s">
        <v>882</v>
      </c>
      <c r="D245" s="105">
        <v>38394.91320601852</v>
      </c>
      <c r="E245" s="74">
        <v>579140.8222719813</v>
      </c>
      <c r="F245" s="97">
        <v>0.681593974312607</v>
      </c>
    </row>
    <row r="246" spans="1:6" ht="11.25">
      <c r="A246" s="80"/>
      <c r="C246" s="74" t="s">
        <v>694</v>
      </c>
      <c r="D246" s="105">
        <v>38394.92084490741</v>
      </c>
      <c r="E246" s="74">
        <v>557883.2041476568</v>
      </c>
      <c r="F246" s="97">
        <v>1.2109876028997033</v>
      </c>
    </row>
    <row r="247" spans="1:6" ht="11.25">
      <c r="A247" s="80"/>
      <c r="C247" s="74" t="s">
        <v>1226</v>
      </c>
      <c r="D247" s="105">
        <v>38394.92847222222</v>
      </c>
      <c r="E247" s="74">
        <v>780887.7678791698</v>
      </c>
      <c r="F247" s="97">
        <v>1.3037202020006669</v>
      </c>
    </row>
    <row r="248" spans="1:6" ht="11.25">
      <c r="A248" s="80"/>
      <c r="C248" s="74" t="s">
        <v>1027</v>
      </c>
      <c r="D248" s="105">
        <v>38394.936111111114</v>
      </c>
      <c r="E248" s="74">
        <v>542204.9651883444</v>
      </c>
      <c r="F248" s="97">
        <v>0.3850443945141865</v>
      </c>
    </row>
    <row r="249" spans="1:6" ht="11.25">
      <c r="A249" s="80"/>
      <c r="C249" s="74" t="s">
        <v>1224</v>
      </c>
      <c r="D249" s="105">
        <v>38394.94375</v>
      </c>
      <c r="E249" s="74">
        <v>11236.43265235424</v>
      </c>
      <c r="F249" s="97">
        <v>0.8118095490806602</v>
      </c>
    </row>
    <row r="250" spans="1:6" ht="11.25">
      <c r="A250" s="80"/>
      <c r="C250" s="74" t="s">
        <v>604</v>
      </c>
      <c r="D250" s="105">
        <v>38394.951377314814</v>
      </c>
      <c r="E250" s="74">
        <v>608441.9754823049</v>
      </c>
      <c r="F250" s="97">
        <v>2.3291884829573792</v>
      </c>
    </row>
    <row r="251" spans="1:6" ht="11.25">
      <c r="A251" s="80"/>
      <c r="C251" s="74" t="s">
        <v>638</v>
      </c>
      <c r="D251" s="105">
        <v>38394.95900462963</v>
      </c>
      <c r="E251" s="74">
        <v>439048.5398950577</v>
      </c>
      <c r="F251" s="97">
        <v>0.8479714332921745</v>
      </c>
    </row>
    <row r="252" spans="1:6" ht="11.25">
      <c r="A252" s="80"/>
      <c r="C252" s="74" t="s">
        <v>672</v>
      </c>
      <c r="D252" s="105">
        <v>38394.966631944444</v>
      </c>
      <c r="E252" s="74">
        <v>564343.0840768814</v>
      </c>
      <c r="F252" s="97">
        <v>0.9116401107506583</v>
      </c>
    </row>
    <row r="253" spans="1:6" ht="11.25">
      <c r="A253" s="80"/>
      <c r="C253" s="74" t="s">
        <v>1290</v>
      </c>
      <c r="D253" s="105">
        <v>38394.97425925926</v>
      </c>
      <c r="E253" s="74">
        <v>548699.318573316</v>
      </c>
      <c r="F253" s="97">
        <v>1.9778602151362281</v>
      </c>
    </row>
    <row r="254" spans="1:6" ht="11.25">
      <c r="A254" s="80"/>
      <c r="C254" s="74" t="s">
        <v>1239</v>
      </c>
      <c r="D254" s="105">
        <v>38394.981886574074</v>
      </c>
      <c r="E254" s="74">
        <v>444469.01218906994</v>
      </c>
      <c r="F254" s="97">
        <v>1.3661486299122294</v>
      </c>
    </row>
    <row r="255" spans="1:6" ht="11.25">
      <c r="A255" s="80"/>
      <c r="C255" s="74" t="s">
        <v>549</v>
      </c>
      <c r="D255" s="105">
        <v>38394.98951388889</v>
      </c>
      <c r="E255" s="74">
        <v>782175.4252761204</v>
      </c>
      <c r="F255" s="97">
        <v>0.9178754153683877</v>
      </c>
    </row>
    <row r="256" spans="1:6" ht="11.25">
      <c r="A256" s="80"/>
      <c r="C256" s="74" t="s">
        <v>361</v>
      </c>
      <c r="D256" s="105">
        <v>38394.997152777774</v>
      </c>
      <c r="E256" s="74">
        <v>533306.2892258962</v>
      </c>
      <c r="F256" s="97">
        <v>2.7775263074479954</v>
      </c>
    </row>
    <row r="257" spans="1:6" ht="11.25">
      <c r="A257" s="80"/>
      <c r="C257" s="74" t="s">
        <v>395</v>
      </c>
      <c r="D257" s="105">
        <v>38395.004791666666</v>
      </c>
      <c r="E257" s="74">
        <v>677317.3539549526</v>
      </c>
      <c r="F257" s="97">
        <v>3.1837046255506363</v>
      </c>
    </row>
    <row r="258" spans="1:6" ht="11.25">
      <c r="A258" s="80"/>
      <c r="C258" s="74" t="s">
        <v>1238</v>
      </c>
      <c r="D258" s="105">
        <v>38395.01243055556</v>
      </c>
      <c r="E258" s="74">
        <v>537795.2922088305</v>
      </c>
      <c r="F258" s="97">
        <v>3.5889475733750174</v>
      </c>
    </row>
    <row r="259" spans="1:6" ht="11.25">
      <c r="A259" s="80"/>
      <c r="C259" s="74" t="s">
        <v>239</v>
      </c>
      <c r="D259" s="105">
        <v>38395.02001157407</v>
      </c>
      <c r="E259" s="74">
        <v>251059.16633748933</v>
      </c>
      <c r="F259" s="97">
        <v>3.8799542000796907</v>
      </c>
    </row>
    <row r="260" spans="1:6" ht="11.25">
      <c r="A260" s="80"/>
      <c r="C260" s="74" t="s">
        <v>1236</v>
      </c>
      <c r="D260" s="105">
        <v>38395.02762731481</v>
      </c>
      <c r="E260" s="74">
        <v>16588.76995924115</v>
      </c>
      <c r="F260" s="97">
        <v>3.7002828234432585</v>
      </c>
    </row>
    <row r="261" spans="1:6" ht="11.25">
      <c r="A261" s="80"/>
      <c r="C261" s="74" t="s">
        <v>306</v>
      </c>
      <c r="D261" s="105">
        <v>38395.035266203704</v>
      </c>
      <c r="E261" s="74">
        <v>188535.22381933604</v>
      </c>
      <c r="F261" s="97">
        <v>1.0127883835202756</v>
      </c>
    </row>
    <row r="262" spans="1:6" ht="11.25">
      <c r="A262" s="80"/>
      <c r="C262" s="74" t="s">
        <v>340</v>
      </c>
      <c r="D262" s="105">
        <v>38395.042905092596</v>
      </c>
      <c r="E262" s="74">
        <v>423565.26648251264</v>
      </c>
      <c r="F262" s="97">
        <v>1.9475621043418807</v>
      </c>
    </row>
    <row r="263" spans="1:6" ht="11.25">
      <c r="A263" s="80"/>
      <c r="C263" s="74" t="s">
        <v>1130</v>
      </c>
      <c r="D263" s="105">
        <v>38395.050532407404</v>
      </c>
      <c r="E263" s="74">
        <v>551376.1410544714</v>
      </c>
      <c r="F263" s="97">
        <v>0.44872973867234733</v>
      </c>
    </row>
    <row r="264" spans="1:6" ht="11.25">
      <c r="A264" s="80"/>
      <c r="C264" s="74" t="s">
        <v>1237</v>
      </c>
      <c r="D264" s="105">
        <v>38395.058171296296</v>
      </c>
      <c r="E264" s="74">
        <v>807957.4585285187</v>
      </c>
      <c r="F264" s="97">
        <v>2.899063009571748</v>
      </c>
    </row>
    <row r="265" spans="1:6" ht="11.25">
      <c r="A265" s="80"/>
      <c r="C265" s="74" t="s">
        <v>1162</v>
      </c>
      <c r="D265" s="105">
        <v>38395.065787037034</v>
      </c>
      <c r="E265" s="74">
        <v>9828.892631173134</v>
      </c>
      <c r="F265" s="97">
        <v>2.2662612170330108</v>
      </c>
    </row>
    <row r="266" spans="1:6" ht="11.25">
      <c r="A266" s="80"/>
      <c r="C266" s="74" t="s">
        <v>26</v>
      </c>
      <c r="D266" s="105">
        <v>38395.07341435185</v>
      </c>
      <c r="E266" s="74">
        <v>11697.794148450095</v>
      </c>
      <c r="F266" s="97">
        <v>2.2130508993766695</v>
      </c>
    </row>
    <row r="267" spans="1:6" ht="11.25">
      <c r="A267" s="80"/>
      <c r="C267" s="74" t="s">
        <v>61</v>
      </c>
      <c r="D267" s="105">
        <v>38395.081041666665</v>
      </c>
      <c r="E267" s="74">
        <v>695550.2612695664</v>
      </c>
      <c r="F267" s="97">
        <v>2.5442907665240933</v>
      </c>
    </row>
    <row r="268" spans="1:6" ht="11.25">
      <c r="A268" s="80"/>
      <c r="C268" s="74" t="s">
        <v>1129</v>
      </c>
      <c r="D268" s="105">
        <v>38395.08868055556</v>
      </c>
      <c r="E268" s="74">
        <v>555789.9593747457</v>
      </c>
      <c r="F268" s="97">
        <v>1.5635727989171135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1180</v>
      </c>
    </row>
    <row r="273" ht="11.25">
      <c r="A273" s="80"/>
    </row>
    <row r="274" ht="11.25">
      <c r="A274" s="80"/>
    </row>
    <row r="275" spans="1:6" ht="11.25">
      <c r="A275" s="80"/>
      <c r="C275" s="74" t="s">
        <v>1181</v>
      </c>
      <c r="D275" s="105" t="s">
        <v>1182</v>
      </c>
      <c r="E275" s="74" t="s">
        <v>1183</v>
      </c>
      <c r="F275" s="97" t="s">
        <v>1191</v>
      </c>
    </row>
    <row r="276" spans="1:6" ht="11.25">
      <c r="A276" s="80" t="s">
        <v>1227</v>
      </c>
      <c r="C276" s="74" t="s">
        <v>1187</v>
      </c>
      <c r="D276" s="105">
        <v>38394.84722222222</v>
      </c>
      <c r="E276" s="74">
        <v>311.28117502707914</v>
      </c>
      <c r="F276" s="97">
        <v>7.569702255102078</v>
      </c>
    </row>
    <row r="277" spans="1:6" ht="11.25">
      <c r="A277" s="80"/>
      <c r="C277" s="74" t="s">
        <v>1033</v>
      </c>
      <c r="D277" s="105">
        <v>38394.85486111111</v>
      </c>
      <c r="E277" s="74">
        <v>32.59282447486477</v>
      </c>
      <c r="F277" s="97">
        <v>47.48126496615</v>
      </c>
    </row>
    <row r="278" spans="1:6" ht="11.25">
      <c r="A278" s="80"/>
      <c r="C278" s="74" t="s">
        <v>1034</v>
      </c>
      <c r="D278" s="105">
        <v>38394.862488425926</v>
      </c>
      <c r="E278" s="74">
        <v>35.86304664295016</v>
      </c>
      <c r="F278" s="97">
        <v>54.55972749685049</v>
      </c>
    </row>
    <row r="279" spans="1:6" ht="11.25">
      <c r="A279" s="80"/>
      <c r="C279" s="74" t="s">
        <v>1225</v>
      </c>
      <c r="D279" s="105">
        <v>38394.87013888889</v>
      </c>
      <c r="E279" s="74">
        <v>253.7026717238415</v>
      </c>
      <c r="F279" s="97">
        <v>5.581873126553634</v>
      </c>
    </row>
    <row r="280" spans="1:6" ht="11.25">
      <c r="A280" s="80"/>
      <c r="C280" s="74" t="s">
        <v>1026</v>
      </c>
      <c r="D280" s="105">
        <v>38394.87778935185</v>
      </c>
      <c r="E280" s="74">
        <v>11.158597145039382</v>
      </c>
      <c r="F280" s="97">
        <v>161.33134328623754</v>
      </c>
    </row>
    <row r="281" spans="1:6" ht="11.25">
      <c r="A281" s="80"/>
      <c r="C281" s="74" t="s">
        <v>1003</v>
      </c>
      <c r="D281" s="105">
        <v>38394.88542824074</v>
      </c>
      <c r="E281" s="74">
        <v>54.90556031236429</v>
      </c>
      <c r="F281" s="97">
        <v>28.8946995631138</v>
      </c>
    </row>
    <row r="282" spans="1:6" ht="11.25">
      <c r="A282" s="80"/>
      <c r="C282" s="74" t="s">
        <v>1223</v>
      </c>
      <c r="D282" s="105">
        <v>38394.89306712963</v>
      </c>
      <c r="E282" s="74">
        <v>255.4877424068196</v>
      </c>
      <c r="F282" s="97">
        <v>15.24279570957268</v>
      </c>
    </row>
    <row r="283" spans="1:6" ht="11.25">
      <c r="A283" s="80"/>
      <c r="C283" s="74" t="s">
        <v>848</v>
      </c>
      <c r="D283" s="105">
        <v>38394.900717592594</v>
      </c>
      <c r="E283" s="74">
        <v>53.750102256017165</v>
      </c>
      <c r="F283" s="97">
        <v>43.515154361510206</v>
      </c>
    </row>
    <row r="284" spans="1:6" ht="11.25">
      <c r="A284" s="80"/>
      <c r="C284" s="74" t="s">
        <v>882</v>
      </c>
      <c r="D284" s="105">
        <v>38394.90835648148</v>
      </c>
      <c r="E284" s="74">
        <v>18.067039106145252</v>
      </c>
      <c r="F284" s="97">
        <v>42.3643019598784</v>
      </c>
    </row>
    <row r="285" spans="1:6" ht="11.25">
      <c r="A285" s="80"/>
      <c r="C285" s="74" t="s">
        <v>694</v>
      </c>
      <c r="D285" s="105">
        <v>38394.915983796294</v>
      </c>
      <c r="E285" s="74">
        <v>51.07881401444501</v>
      </c>
      <c r="F285" s="97">
        <v>32.01234034705344</v>
      </c>
    </row>
    <row r="286" spans="1:6" ht="11.25">
      <c r="A286" s="80"/>
      <c r="C286" s="74" t="s">
        <v>1226</v>
      </c>
      <c r="D286" s="105">
        <v>38394.923622685186</v>
      </c>
      <c r="E286" s="74">
        <v>126.81829605172987</v>
      </c>
      <c r="F286" s="97">
        <v>17.251861406307988</v>
      </c>
    </row>
    <row r="287" spans="1:6" ht="11.25">
      <c r="A287" s="80"/>
      <c r="C287" s="74" t="s">
        <v>1027</v>
      </c>
      <c r="D287" s="105">
        <v>38394.93125</v>
      </c>
      <c r="E287" s="74">
        <v>277.2472798204452</v>
      </c>
      <c r="F287" s="97">
        <v>1.514591829522599</v>
      </c>
    </row>
    <row r="288" spans="1:6" ht="11.25">
      <c r="A288" s="80"/>
      <c r="C288" s="74" t="s">
        <v>1224</v>
      </c>
      <c r="D288" s="105">
        <v>38394.938888888886</v>
      </c>
      <c r="E288" s="74">
        <v>34.1093668915799</v>
      </c>
      <c r="F288" s="97">
        <v>46.13888472868461</v>
      </c>
    </row>
    <row r="289" spans="1:6" ht="11.25">
      <c r="A289" s="80"/>
      <c r="C289" s="74" t="s">
        <v>604</v>
      </c>
      <c r="D289" s="105">
        <v>38394.94652777778</v>
      </c>
      <c r="E289" s="74">
        <v>68.7756363825643</v>
      </c>
      <c r="F289" s="97">
        <v>14.146183036354508</v>
      </c>
    </row>
    <row r="290" spans="1:6" ht="11.25">
      <c r="A290" s="80"/>
      <c r="C290" s="74" t="s">
        <v>638</v>
      </c>
      <c r="D290" s="105">
        <v>38394.95414351852</v>
      </c>
      <c r="E290" s="74">
        <v>55.31426739084408</v>
      </c>
      <c r="F290" s="97">
        <v>81.76169830322527</v>
      </c>
    </row>
    <row r="291" spans="1:6" ht="11.25">
      <c r="A291" s="80"/>
      <c r="C291" s="74" t="s">
        <v>672</v>
      </c>
      <c r="D291" s="105">
        <v>38394.96177083333</v>
      </c>
      <c r="E291" s="74">
        <v>19.24671349939321</v>
      </c>
      <c r="F291" s="97">
        <v>189.91875059031412</v>
      </c>
    </row>
    <row r="292" spans="1:6" ht="11.25">
      <c r="A292" s="80"/>
      <c r="C292" s="74" t="s">
        <v>1290</v>
      </c>
      <c r="D292" s="105">
        <v>38394.96939814815</v>
      </c>
      <c r="E292" s="74">
        <v>303.14017695206786</v>
      </c>
      <c r="F292" s="97">
        <v>12.213554388342393</v>
      </c>
    </row>
    <row r="293" spans="1:6" ht="11.25">
      <c r="A293" s="80"/>
      <c r="C293" s="74" t="s">
        <v>1239</v>
      </c>
      <c r="D293" s="105">
        <v>38394.97703703704</v>
      </c>
      <c r="E293" s="74">
        <v>61.294486699412225</v>
      </c>
      <c r="F293" s="97">
        <v>43.456494094311836</v>
      </c>
    </row>
    <row r="294" spans="1:6" ht="11.25">
      <c r="A294" s="80"/>
      <c r="C294" s="74" t="s">
        <v>549</v>
      </c>
      <c r="D294" s="105">
        <v>38394.98465277778</v>
      </c>
      <c r="E294" s="74">
        <v>45.73040256358124</v>
      </c>
      <c r="F294" s="97">
        <v>19.022280556623404</v>
      </c>
    </row>
    <row r="295" spans="1:6" ht="11.25">
      <c r="A295" s="80"/>
      <c r="C295" s="74" t="s">
        <v>361</v>
      </c>
      <c r="D295" s="105">
        <v>38394.99229166667</v>
      </c>
      <c r="E295" s="74">
        <v>29.987888877139</v>
      </c>
      <c r="F295" s="97">
        <v>13.981377435739239</v>
      </c>
    </row>
    <row r="296" spans="1:6" ht="11.25">
      <c r="A296" s="80"/>
      <c r="C296" s="74" t="s">
        <v>395</v>
      </c>
      <c r="D296" s="105">
        <v>38394.999930555554</v>
      </c>
      <c r="E296" s="74">
        <v>287.21483397211824</v>
      </c>
      <c r="F296" s="97">
        <v>8.80426435654533</v>
      </c>
    </row>
    <row r="297" spans="1:6" ht="11.25">
      <c r="A297" s="80"/>
      <c r="C297" s="74" t="s">
        <v>1238</v>
      </c>
      <c r="D297" s="105">
        <v>38395.007569444446</v>
      </c>
      <c r="E297" s="74">
        <v>267.08002793998526</v>
      </c>
      <c r="F297" s="97">
        <v>14.284461436822108</v>
      </c>
    </row>
    <row r="298" spans="1:6" ht="11.25">
      <c r="A298" s="80"/>
      <c r="C298" s="74" t="s">
        <v>239</v>
      </c>
      <c r="D298" s="105">
        <v>38395.015185185184</v>
      </c>
      <c r="E298" s="74">
        <v>7.8786468032278085</v>
      </c>
      <c r="F298" s="97">
        <v>140.814699582038</v>
      </c>
    </row>
    <row r="299" spans="1:6" ht="11.25">
      <c r="A299" s="80"/>
      <c r="C299" s="74" t="s">
        <v>1236</v>
      </c>
      <c r="D299" s="105">
        <v>38395.022777777776</v>
      </c>
      <c r="E299" s="74">
        <v>29.067970709715386</v>
      </c>
      <c r="F299" s="97">
        <v>78.9582787754921</v>
      </c>
    </row>
    <row r="300" spans="1:6" ht="11.25">
      <c r="A300" s="80"/>
      <c r="C300" s="74" t="s">
        <v>306</v>
      </c>
      <c r="D300" s="105">
        <v>38395.03039351852</v>
      </c>
      <c r="E300" s="74">
        <v>39.15949679845406</v>
      </c>
      <c r="F300" s="97">
        <v>29.657099899801253</v>
      </c>
    </row>
    <row r="301" spans="1:5" ht="11.25">
      <c r="A301" s="80"/>
      <c r="C301" s="74" t="s">
        <v>340</v>
      </c>
      <c r="D301" s="105">
        <v>38395.03803240741</v>
      </c>
      <c r="E301" s="74">
        <v>-4.500469108457861</v>
      </c>
    </row>
    <row r="302" spans="1:6" ht="11.25">
      <c r="A302" s="80"/>
      <c r="C302" s="74" t="s">
        <v>1130</v>
      </c>
      <c r="D302" s="105">
        <v>38395.0456712963</v>
      </c>
      <c r="E302" s="74">
        <v>290.1348816913158</v>
      </c>
      <c r="F302" s="97">
        <v>10.597911367054685</v>
      </c>
    </row>
    <row r="303" spans="1:6" ht="11.25">
      <c r="A303" s="80"/>
      <c r="C303" s="74" t="s">
        <v>1237</v>
      </c>
      <c r="D303" s="105">
        <v>38395.05331018518</v>
      </c>
      <c r="E303" s="74">
        <v>128.5815109789379</v>
      </c>
      <c r="F303" s="97">
        <v>8.077051381138395</v>
      </c>
    </row>
    <row r="304" spans="1:6" ht="11.25">
      <c r="A304" s="80"/>
      <c r="C304" s="74" t="s">
        <v>1162</v>
      </c>
      <c r="D304" s="105">
        <v>38395.0609375</v>
      </c>
      <c r="E304" s="74">
        <v>13.50894270372802</v>
      </c>
      <c r="F304" s="97">
        <v>61.57463124204664</v>
      </c>
    </row>
    <row r="305" spans="1:6" ht="11.25">
      <c r="A305" s="80"/>
      <c r="C305" s="74" t="s">
        <v>26</v>
      </c>
      <c r="D305" s="105">
        <v>38395.068553240744</v>
      </c>
      <c r="E305" s="74">
        <v>28.841599855611584</v>
      </c>
      <c r="F305" s="97">
        <v>89.2520960533071</v>
      </c>
    </row>
    <row r="306" spans="1:6" ht="11.25">
      <c r="A306" s="80"/>
      <c r="C306" s="74" t="s">
        <v>61</v>
      </c>
      <c r="D306" s="105">
        <v>38395.07618055555</v>
      </c>
      <c r="E306" s="74">
        <v>281.15320529729996</v>
      </c>
      <c r="F306" s="97">
        <v>7.665870094141724</v>
      </c>
    </row>
    <row r="307" spans="1:6" ht="11.25">
      <c r="A307" s="80"/>
      <c r="C307" s="74" t="s">
        <v>1129</v>
      </c>
      <c r="D307" s="105">
        <v>38395.083819444444</v>
      </c>
      <c r="E307" s="74">
        <v>268.8790585877724</v>
      </c>
      <c r="F307" s="97">
        <v>13.168971627855594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1180</v>
      </c>
    </row>
    <row r="312" ht="11.25">
      <c r="A312" s="80"/>
    </row>
    <row r="313" ht="11.25">
      <c r="A313" s="80"/>
    </row>
    <row r="314" spans="1:6" ht="11.25">
      <c r="A314" s="80"/>
      <c r="C314" s="74" t="s">
        <v>1181</v>
      </c>
      <c r="D314" s="105" t="s">
        <v>1182</v>
      </c>
      <c r="E314" s="74" t="s">
        <v>1183</v>
      </c>
      <c r="F314" s="97" t="s">
        <v>1191</v>
      </c>
    </row>
    <row r="315" spans="1:6" ht="11.25">
      <c r="A315" s="80" t="s">
        <v>1198</v>
      </c>
      <c r="C315" s="74" t="s">
        <v>1187</v>
      </c>
      <c r="D315" s="105">
        <v>38394.84773148148</v>
      </c>
      <c r="E315" s="74">
        <v>5576215.487479145</v>
      </c>
      <c r="F315" s="97">
        <v>1.8244225275123467</v>
      </c>
    </row>
    <row r="316" spans="1:6" ht="11.25">
      <c r="A316" s="80"/>
      <c r="C316" s="74" t="s">
        <v>1033</v>
      </c>
      <c r="D316" s="105">
        <v>38394.85538194444</v>
      </c>
      <c r="E316" s="74">
        <v>8909.965671024733</v>
      </c>
      <c r="F316" s="97">
        <v>2.4616377349205663</v>
      </c>
    </row>
    <row r="317" spans="1:6" ht="11.25">
      <c r="A317" s="80"/>
      <c r="C317" s="74" t="s">
        <v>1034</v>
      </c>
      <c r="D317" s="105">
        <v>38394.86300925926</v>
      </c>
      <c r="E317" s="74">
        <v>4789473.398636349</v>
      </c>
      <c r="F317" s="97">
        <v>0.44913976110526166</v>
      </c>
    </row>
    <row r="318" spans="1:6" ht="11.25">
      <c r="A318" s="80"/>
      <c r="C318" s="74" t="s">
        <v>1225</v>
      </c>
      <c r="D318" s="105">
        <v>38394.87065972222</v>
      </c>
      <c r="E318" s="74">
        <v>4954900.361458521</v>
      </c>
      <c r="F318" s="97">
        <v>0.6736965395147678</v>
      </c>
    </row>
    <row r="319" spans="1:6" ht="11.25">
      <c r="A319" s="80"/>
      <c r="C319" s="74" t="s">
        <v>1026</v>
      </c>
      <c r="D319" s="105">
        <v>38394.87831018519</v>
      </c>
      <c r="E319" s="74">
        <v>4420981.154469397</v>
      </c>
      <c r="F319" s="97">
        <v>1.3123698913953357</v>
      </c>
    </row>
    <row r="320" spans="1:6" ht="11.25">
      <c r="A320" s="80"/>
      <c r="C320" s="74" t="s">
        <v>1003</v>
      </c>
      <c r="D320" s="105">
        <v>38394.8859375</v>
      </c>
      <c r="E320" s="74">
        <v>4883303.386102627</v>
      </c>
      <c r="F320" s="97">
        <v>0.9341435867128622</v>
      </c>
    </row>
    <row r="321" spans="1:6" ht="11.25">
      <c r="A321" s="80"/>
      <c r="C321" s="74" t="s">
        <v>1223</v>
      </c>
      <c r="D321" s="105">
        <v>38394.89357638889</v>
      </c>
      <c r="E321" s="74">
        <v>5022801.919517782</v>
      </c>
      <c r="F321" s="97">
        <v>1.462804648909976</v>
      </c>
    </row>
    <row r="322" spans="1:6" ht="11.25">
      <c r="A322" s="80"/>
      <c r="C322" s="74" t="s">
        <v>848</v>
      </c>
      <c r="D322" s="105">
        <v>38394.90122685185</v>
      </c>
      <c r="E322" s="74">
        <v>4957127.162979444</v>
      </c>
      <c r="F322" s="97">
        <v>1.1126019723660834</v>
      </c>
    </row>
    <row r="323" spans="1:6" ht="11.25">
      <c r="A323" s="80"/>
      <c r="C323" s="74" t="s">
        <v>882</v>
      </c>
      <c r="D323" s="105">
        <v>38394.90887731482</v>
      </c>
      <c r="E323" s="74">
        <v>5307065.350693833</v>
      </c>
      <c r="F323" s="97">
        <v>1.8047820928777714</v>
      </c>
    </row>
    <row r="324" spans="1:6" ht="11.25">
      <c r="A324" s="80"/>
      <c r="C324" s="74" t="s">
        <v>694</v>
      </c>
      <c r="D324" s="105">
        <v>38394.916493055556</v>
      </c>
      <c r="E324" s="74">
        <v>5062440.999665065</v>
      </c>
      <c r="F324" s="97">
        <v>2.3621200103135083</v>
      </c>
    </row>
    <row r="325" spans="1:6" ht="11.25">
      <c r="A325" s="80"/>
      <c r="C325" s="74" t="s">
        <v>1226</v>
      </c>
      <c r="D325" s="105">
        <v>38394.92413194444</v>
      </c>
      <c r="E325" s="74">
        <v>6489647.537714395</v>
      </c>
      <c r="F325" s="97">
        <v>0.5318976385632135</v>
      </c>
    </row>
    <row r="326" spans="1:6" ht="11.25">
      <c r="A326" s="80"/>
      <c r="C326" s="74" t="s">
        <v>1027</v>
      </c>
      <c r="D326" s="105">
        <v>38394.931759259256</v>
      </c>
      <c r="E326" s="74">
        <v>5020508.256898937</v>
      </c>
      <c r="F326" s="97">
        <v>1.9217450175725719</v>
      </c>
    </row>
    <row r="327" spans="1:6" ht="11.25">
      <c r="A327" s="80"/>
      <c r="C327" s="74" t="s">
        <v>1224</v>
      </c>
      <c r="D327" s="105">
        <v>38394.93939814815</v>
      </c>
      <c r="E327" s="74">
        <v>4023649.820678193</v>
      </c>
      <c r="F327" s="97">
        <v>5.514684783973329</v>
      </c>
    </row>
    <row r="328" spans="1:6" ht="11.25">
      <c r="A328" s="80"/>
      <c r="C328" s="74" t="s">
        <v>604</v>
      </c>
      <c r="D328" s="105">
        <v>38394.94704861111</v>
      </c>
      <c r="E328" s="74">
        <v>5516186.889599697</v>
      </c>
      <c r="F328" s="97">
        <v>1.2552350766620666</v>
      </c>
    </row>
    <row r="329" spans="1:6" ht="11.25">
      <c r="A329" s="80"/>
      <c r="C329" s="74" t="s">
        <v>638</v>
      </c>
      <c r="D329" s="105">
        <v>38394.954664351855</v>
      </c>
      <c r="E329" s="74">
        <v>5233739.270514862</v>
      </c>
      <c r="F329" s="97">
        <v>3.748134507984087</v>
      </c>
    </row>
    <row r="330" spans="1:6" ht="11.25">
      <c r="A330" s="80"/>
      <c r="C330" s="74" t="s">
        <v>672</v>
      </c>
      <c r="D330" s="105">
        <v>38394.96228009259</v>
      </c>
      <c r="E330" s="74">
        <v>5485723.22695673</v>
      </c>
      <c r="F330" s="97">
        <v>1.1512352843219507</v>
      </c>
    </row>
    <row r="331" spans="1:6" ht="11.25">
      <c r="A331" s="80"/>
      <c r="C331" s="74" t="s">
        <v>1290</v>
      </c>
      <c r="D331" s="105">
        <v>38394.96991898148</v>
      </c>
      <c r="E331" s="74">
        <v>5058174.3454729505</v>
      </c>
      <c r="F331" s="97">
        <v>1.2062970018405292</v>
      </c>
    </row>
    <row r="332" spans="1:6" ht="11.25">
      <c r="A332" s="80"/>
      <c r="C332" s="74" t="s">
        <v>1239</v>
      </c>
      <c r="D332" s="105">
        <v>38394.97754629629</v>
      </c>
      <c r="E332" s="74">
        <v>5007071.712905366</v>
      </c>
      <c r="F332" s="97">
        <v>1.4722600470426976</v>
      </c>
    </row>
    <row r="333" spans="1:6" ht="11.25">
      <c r="A333" s="80"/>
      <c r="C333" s="74" t="s">
        <v>549</v>
      </c>
      <c r="D333" s="105">
        <v>38394.98516203704</v>
      </c>
      <c r="E333" s="74">
        <v>5365767.217693969</v>
      </c>
      <c r="F333" s="97">
        <v>2.0015053510287957</v>
      </c>
    </row>
    <row r="334" spans="1:6" ht="11.25">
      <c r="A334" s="80"/>
      <c r="C334" s="74" t="s">
        <v>361</v>
      </c>
      <c r="D334" s="105">
        <v>38394.992800925924</v>
      </c>
      <c r="E334" s="74">
        <v>5295422.911330438</v>
      </c>
      <c r="F334" s="97">
        <v>0.3289706462509086</v>
      </c>
    </row>
    <row r="335" spans="1:6" ht="11.25">
      <c r="A335" s="80"/>
      <c r="C335" s="74" t="s">
        <v>395</v>
      </c>
      <c r="D335" s="105">
        <v>38395.000451388885</v>
      </c>
      <c r="E335" s="74">
        <v>5248189.037777481</v>
      </c>
      <c r="F335" s="97">
        <v>3.2465497137705013</v>
      </c>
    </row>
    <row r="336" spans="1:6" ht="11.25">
      <c r="A336" s="80"/>
      <c r="C336" s="74" t="s">
        <v>1238</v>
      </c>
      <c r="D336" s="105">
        <v>38395.0080787037</v>
      </c>
      <c r="E336" s="74">
        <v>5010265.197950705</v>
      </c>
      <c r="F336" s="97">
        <v>2.4220237507160345</v>
      </c>
    </row>
    <row r="337" spans="1:6" ht="11.25">
      <c r="A337" s="80"/>
      <c r="C337" s="74" t="s">
        <v>239</v>
      </c>
      <c r="D337" s="105">
        <v>38395.015694444446</v>
      </c>
      <c r="E337" s="74">
        <v>4802426.570387009</v>
      </c>
      <c r="F337" s="97">
        <v>2.8502888164269757</v>
      </c>
    </row>
    <row r="338" spans="1:6" ht="11.25">
      <c r="A338" s="80"/>
      <c r="C338" s="74" t="s">
        <v>1236</v>
      </c>
      <c r="D338" s="105">
        <v>38395.02328703704</v>
      </c>
      <c r="E338" s="74">
        <v>4502781.653421581</v>
      </c>
      <c r="F338" s="97">
        <v>0.1973984513609339</v>
      </c>
    </row>
    <row r="339" spans="1:6" ht="11.25">
      <c r="A339" s="80"/>
      <c r="C339" s="74" t="s">
        <v>306</v>
      </c>
      <c r="D339" s="105">
        <v>38395.03091435185</v>
      </c>
      <c r="E339" s="74">
        <v>4814792.046122277</v>
      </c>
      <c r="F339" s="97">
        <v>2.9787519345230122</v>
      </c>
    </row>
    <row r="340" spans="1:6" ht="11.25">
      <c r="A340" s="80"/>
      <c r="C340" s="74" t="s">
        <v>340</v>
      </c>
      <c r="D340" s="105">
        <v>38395.03854166667</v>
      </c>
      <c r="E340" s="74">
        <v>5337389.241620691</v>
      </c>
      <c r="F340" s="97">
        <v>1.041465144145933</v>
      </c>
    </row>
    <row r="341" spans="1:6" ht="11.25">
      <c r="A341" s="80"/>
      <c r="C341" s="74" t="s">
        <v>1130</v>
      </c>
      <c r="D341" s="105">
        <v>38395.04618055555</v>
      </c>
      <c r="E341" s="74">
        <v>5179532.946944118</v>
      </c>
      <c r="F341" s="97">
        <v>1.9741938194076811</v>
      </c>
    </row>
    <row r="342" spans="1:6" ht="11.25">
      <c r="A342" s="80"/>
      <c r="C342" s="74" t="s">
        <v>1237</v>
      </c>
      <c r="D342" s="105">
        <v>38395.053819444445</v>
      </c>
      <c r="E342" s="74">
        <v>6659877.4603267815</v>
      </c>
      <c r="F342" s="97">
        <v>0.8054927567494513</v>
      </c>
    </row>
    <row r="343" spans="1:6" ht="11.25">
      <c r="A343" s="80"/>
      <c r="C343" s="74" t="s">
        <v>1162</v>
      </c>
      <c r="D343" s="105">
        <v>38395.06145833333</v>
      </c>
      <c r="E343" s="74">
        <v>11330.986760658792</v>
      </c>
      <c r="F343" s="97">
        <v>1.8283293007561965</v>
      </c>
    </row>
    <row r="344" spans="1:6" ht="11.25">
      <c r="A344" s="80"/>
      <c r="C344" s="74" t="s">
        <v>26</v>
      </c>
      <c r="D344" s="105">
        <v>38395.069074074076</v>
      </c>
      <c r="E344" s="74">
        <v>4244740.346619569</v>
      </c>
      <c r="F344" s="97">
        <v>4.582265306618143</v>
      </c>
    </row>
    <row r="345" spans="1:6" ht="11.25">
      <c r="A345" s="80"/>
      <c r="C345" s="74" t="s">
        <v>61</v>
      </c>
      <c r="D345" s="105">
        <v>38395.076689814814</v>
      </c>
      <c r="E345" s="74">
        <v>5168232.969751361</v>
      </c>
      <c r="F345" s="97">
        <v>2.992428287502894</v>
      </c>
    </row>
    <row r="346" spans="1:6" ht="11.25">
      <c r="A346" s="80"/>
      <c r="C346" s="74" t="s">
        <v>1129</v>
      </c>
      <c r="D346" s="105">
        <v>38395.084328703706</v>
      </c>
      <c r="E346" s="74">
        <v>5231445.516879734</v>
      </c>
      <c r="F346" s="97">
        <v>2.487960124258643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1180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1181</v>
      </c>
      <c r="D353" s="105" t="s">
        <v>1182</v>
      </c>
      <c r="E353" s="75" t="s">
        <v>1183</v>
      </c>
      <c r="F353" s="97" t="s">
        <v>1191</v>
      </c>
    </row>
    <row r="354" spans="1:6" ht="11.25">
      <c r="A354" s="80" t="s">
        <v>1286</v>
      </c>
      <c r="C354" s="74" t="s">
        <v>1187</v>
      </c>
      <c r="D354" s="105">
        <v>38394.850648148145</v>
      </c>
      <c r="E354" s="75">
        <v>1690340.139888506</v>
      </c>
      <c r="F354" s="97">
        <v>2.602253237233159</v>
      </c>
    </row>
    <row r="355" spans="1:6" ht="11.25">
      <c r="A355" s="80"/>
      <c r="C355" s="74" t="s">
        <v>1033</v>
      </c>
      <c r="D355" s="105">
        <v>38394.85827546296</v>
      </c>
      <c r="E355" s="75">
        <v>1395.5376434959805</v>
      </c>
      <c r="F355" s="97">
        <v>9.065446707628018</v>
      </c>
    </row>
    <row r="356" spans="1:6" ht="11.25">
      <c r="A356" s="80"/>
      <c r="C356" s="74" t="s">
        <v>1034</v>
      </c>
      <c r="D356" s="105">
        <v>38394.86591435185</v>
      </c>
      <c r="E356" s="75">
        <v>586764.4925939027</v>
      </c>
      <c r="F356" s="97">
        <v>1.3672565520911792</v>
      </c>
    </row>
    <row r="357" spans="3:6" ht="11.25">
      <c r="C357" s="74" t="s">
        <v>1225</v>
      </c>
      <c r="D357" s="105">
        <v>38394.873564814814</v>
      </c>
      <c r="E357" s="75">
        <v>1706684.6634376284</v>
      </c>
      <c r="F357" s="97">
        <v>1.512993932277725</v>
      </c>
    </row>
    <row r="358" spans="3:6" ht="11.25">
      <c r="C358" s="74" t="s">
        <v>1026</v>
      </c>
      <c r="D358" s="105">
        <v>38394.881215277775</v>
      </c>
      <c r="E358" s="75">
        <v>3084.8230586374134</v>
      </c>
      <c r="F358" s="97">
        <v>4.420287591158992</v>
      </c>
    </row>
    <row r="359" spans="3:6" ht="11.25">
      <c r="C359" s="74" t="s">
        <v>1003</v>
      </c>
      <c r="D359" s="105">
        <v>38394.88884259259</v>
      </c>
      <c r="E359" s="75">
        <v>155274.46614714141</v>
      </c>
      <c r="F359" s="97">
        <v>2.001107111802249</v>
      </c>
    </row>
    <row r="360" spans="3:6" ht="11.25">
      <c r="C360" s="74" t="s">
        <v>1223</v>
      </c>
      <c r="D360" s="105">
        <v>38394.89649305555</v>
      </c>
      <c r="E360" s="75">
        <v>1715796.490354847</v>
      </c>
      <c r="F360" s="97">
        <v>2.193310793783056</v>
      </c>
    </row>
    <row r="361" spans="3:6" ht="11.25">
      <c r="C361" s="74" t="s">
        <v>848</v>
      </c>
      <c r="D361" s="105">
        <v>38394.90414351852</v>
      </c>
      <c r="E361" s="75">
        <v>600454.4831501213</v>
      </c>
      <c r="F361" s="97">
        <v>0.9383180304730837</v>
      </c>
    </row>
    <row r="362" spans="3:6" ht="11.25">
      <c r="C362" s="74" t="s">
        <v>882</v>
      </c>
      <c r="D362" s="105">
        <v>38394.911770833336</v>
      </c>
      <c r="E362" s="75">
        <v>147809.69254359254</v>
      </c>
      <c r="F362" s="97">
        <v>1.804616650563635</v>
      </c>
    </row>
    <row r="363" spans="3:6" ht="11.25">
      <c r="C363" s="74" t="s">
        <v>694</v>
      </c>
      <c r="D363" s="105">
        <v>38394.91939814815</v>
      </c>
      <c r="E363" s="75">
        <v>4205501.733105359</v>
      </c>
      <c r="F363" s="97">
        <v>0.6185677675572409</v>
      </c>
    </row>
    <row r="364" spans="3:6" ht="11.25">
      <c r="C364" s="74" t="s">
        <v>1226</v>
      </c>
      <c r="D364" s="105">
        <v>38394.927037037036</v>
      </c>
      <c r="E364" s="75">
        <v>428128.2449884286</v>
      </c>
      <c r="F364" s="97">
        <v>0.8710779941567433</v>
      </c>
    </row>
    <row r="365" spans="3:6" ht="11.25">
      <c r="C365" s="74" t="s">
        <v>1027</v>
      </c>
      <c r="D365" s="105">
        <v>38394.93467592593</v>
      </c>
      <c r="E365" s="75">
        <v>1708262.7251339129</v>
      </c>
      <c r="F365" s="97">
        <v>1.5891868971540846</v>
      </c>
    </row>
    <row r="366" spans="3:6" ht="11.25">
      <c r="C366" s="74" t="s">
        <v>1224</v>
      </c>
      <c r="D366" s="105">
        <v>38394.94231481481</v>
      </c>
      <c r="E366" s="75">
        <v>3236.7050642543013</v>
      </c>
      <c r="F366" s="97">
        <v>4.522553786939314</v>
      </c>
    </row>
    <row r="367" spans="3:6" ht="11.25">
      <c r="C367" s="74" t="s">
        <v>604</v>
      </c>
      <c r="D367" s="105">
        <v>38394.94993055556</v>
      </c>
      <c r="E367" s="75">
        <v>229728.91427658702</v>
      </c>
      <c r="F367" s="97">
        <v>2.9217107289423514</v>
      </c>
    </row>
    <row r="368" spans="3:6" ht="11.25">
      <c r="C368" s="74" t="s">
        <v>638</v>
      </c>
      <c r="D368" s="105">
        <v>38394.95756944444</v>
      </c>
      <c r="E368" s="75">
        <v>225010.03964941352</v>
      </c>
      <c r="F368" s="97">
        <v>1.2431841949094673</v>
      </c>
    </row>
    <row r="369" spans="3:6" ht="11.25">
      <c r="C369" s="74" t="s">
        <v>672</v>
      </c>
      <c r="D369" s="105">
        <v>38394.96519675926</v>
      </c>
      <c r="E369" s="75">
        <v>187874.81898207281</v>
      </c>
      <c r="F369" s="97">
        <v>0.7145278966890174</v>
      </c>
    </row>
    <row r="370" spans="3:6" ht="11.25">
      <c r="C370" s="74" t="s">
        <v>1290</v>
      </c>
      <c r="D370" s="105">
        <v>38394.97282407407</v>
      </c>
      <c r="E370" s="75">
        <v>1710329.3709144078</v>
      </c>
      <c r="F370" s="97">
        <v>2.8667905583442574</v>
      </c>
    </row>
    <row r="371" spans="3:6" ht="11.25">
      <c r="C371" s="74" t="s">
        <v>1239</v>
      </c>
      <c r="D371" s="105">
        <v>38394.98045138889</v>
      </c>
      <c r="E371" s="75">
        <v>597114.0673430073</v>
      </c>
      <c r="F371" s="97">
        <v>0.3863806644157984</v>
      </c>
    </row>
    <row r="372" spans="3:6" ht="11.25">
      <c r="C372" s="74" t="s">
        <v>549</v>
      </c>
      <c r="D372" s="105">
        <v>38394.988078703704</v>
      </c>
      <c r="E372" s="75">
        <v>112576.16660453824</v>
      </c>
      <c r="F372" s="97">
        <v>10.62667129225115</v>
      </c>
    </row>
    <row r="373" spans="3:6" ht="11.25">
      <c r="C373" s="74" t="s">
        <v>361</v>
      </c>
      <c r="D373" s="105">
        <v>38394.995717592596</v>
      </c>
      <c r="E373" s="75">
        <v>166980.0056666039</v>
      </c>
      <c r="F373" s="97">
        <v>2.6162655925851563</v>
      </c>
    </row>
    <row r="374" spans="3:6" ht="11.25">
      <c r="C374" s="74" t="s">
        <v>395</v>
      </c>
      <c r="D374" s="105">
        <v>38395.00335648148</v>
      </c>
      <c r="E374" s="75">
        <v>844296.3111829156</v>
      </c>
      <c r="F374" s="97">
        <v>3.4573870660099475</v>
      </c>
    </row>
    <row r="375" spans="3:6" ht="11.25">
      <c r="C375" s="74" t="s">
        <v>1238</v>
      </c>
      <c r="D375" s="105">
        <v>38395.01099537037</v>
      </c>
      <c r="E375" s="75">
        <v>1678258.7649442486</v>
      </c>
      <c r="F375" s="97">
        <v>1.3803111075865209</v>
      </c>
    </row>
    <row r="376" spans="3:6" ht="11.25">
      <c r="C376" s="74" t="s">
        <v>239</v>
      </c>
      <c r="D376" s="105">
        <v>38395.018587962964</v>
      </c>
      <c r="E376" s="75">
        <v>117837.29350255201</v>
      </c>
      <c r="F376" s="97">
        <v>0.7465563726589479</v>
      </c>
    </row>
    <row r="377" spans="3:6" ht="11.25">
      <c r="C377" s="74" t="s">
        <v>1236</v>
      </c>
      <c r="D377" s="105">
        <v>38395.026192129626</v>
      </c>
      <c r="E377" s="75">
        <v>2918.9909039521003</v>
      </c>
      <c r="F377" s="97">
        <v>13.21726910937327</v>
      </c>
    </row>
    <row r="378" spans="3:6" ht="11.25">
      <c r="C378" s="74" t="s">
        <v>306</v>
      </c>
      <c r="D378" s="105">
        <v>38395.03381944444</v>
      </c>
      <c r="E378" s="75">
        <v>103285.47505306984</v>
      </c>
      <c r="F378" s="97">
        <v>1.2085305759234788</v>
      </c>
    </row>
    <row r="379" spans="3:6" ht="11.25">
      <c r="C379" s="74" t="s">
        <v>340</v>
      </c>
      <c r="D379" s="105">
        <v>38395.04145833333</v>
      </c>
      <c r="E379" s="75">
        <v>212761.14100800335</v>
      </c>
      <c r="F379" s="97">
        <v>3.258217583540026</v>
      </c>
    </row>
    <row r="380" spans="3:6" ht="11.25">
      <c r="C380" s="74" t="s">
        <v>1130</v>
      </c>
      <c r="D380" s="105">
        <v>38395.04908564815</v>
      </c>
      <c r="E380" s="75">
        <v>1679446.7913320216</v>
      </c>
      <c r="F380" s="97">
        <v>1.9803767997462194</v>
      </c>
    </row>
    <row r="381" spans="3:6" ht="11.25">
      <c r="C381" s="74" t="s">
        <v>1237</v>
      </c>
      <c r="D381" s="105">
        <v>38395.05673611111</v>
      </c>
      <c r="E381" s="75">
        <v>433172.28190074523</v>
      </c>
      <c r="F381" s="97">
        <v>1.321574523074187</v>
      </c>
    </row>
    <row r="382" spans="3:6" ht="11.25">
      <c r="C382" s="74" t="s">
        <v>1162</v>
      </c>
      <c r="D382" s="105">
        <v>38395.064351851855</v>
      </c>
      <c r="E382" s="75">
        <v>1264.1460894767765</v>
      </c>
      <c r="F382" s="97">
        <v>12.97147073043476</v>
      </c>
    </row>
    <row r="383" spans="3:6" ht="11.25">
      <c r="C383" s="74" t="s">
        <v>26</v>
      </c>
      <c r="D383" s="105">
        <v>38395.07197916666</v>
      </c>
      <c r="E383" s="74">
        <v>2998.7740940886574</v>
      </c>
      <c r="F383" s="97">
        <v>3.3084671484836825</v>
      </c>
    </row>
    <row r="384" spans="3:6" ht="11.25">
      <c r="C384" s="74" t="s">
        <v>61</v>
      </c>
      <c r="D384" s="105">
        <v>38395.07959490741</v>
      </c>
      <c r="E384" s="74">
        <v>897054.1731247688</v>
      </c>
      <c r="F384" s="97">
        <v>2.221486563859986</v>
      </c>
    </row>
    <row r="385" spans="3:6" ht="11.25">
      <c r="C385" s="74" t="s">
        <v>1129</v>
      </c>
      <c r="D385" s="105">
        <v>38395.087233796294</v>
      </c>
      <c r="E385" s="74">
        <v>1775725.0007549145</v>
      </c>
      <c r="F385" s="97">
        <v>1.3178176334339786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1180</v>
      </c>
    </row>
    <row r="393" spans="1:7" ht="11.25">
      <c r="A393" s="74" t="s">
        <v>1030</v>
      </c>
      <c r="G393" s="74" t="s">
        <v>1268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71">
      <selection activeCell="F306" sqref="F306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1188</v>
      </c>
      <c r="D1" s="76" t="s">
        <v>1189</v>
      </c>
      <c r="E1" s="15" t="s">
        <v>1190</v>
      </c>
      <c r="F1" s="31" t="s">
        <v>1191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38394.851585648146</v>
      </c>
      <c r="E3" s="15">
        <f>'raw data'!E3</f>
        <v>4942517.023119014</v>
      </c>
      <c r="F3" s="31">
        <f>'raw data'!F3</f>
        <v>3.439589035873132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38394.85921296296</v>
      </c>
      <c r="E4" s="15">
        <f>'raw data'!E4</f>
        <v>5975.961153189861</v>
      </c>
      <c r="F4" s="31">
        <f>'raw data'!F4</f>
        <v>0.19452430343254498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38394.86686342592</v>
      </c>
      <c r="E5" s="15">
        <f>'raw data'!E5</f>
        <v>5807765.779966656</v>
      </c>
      <c r="F5" s="31">
        <f>'raw data'!F5</f>
        <v>1.5671510525816077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38394.87451388889</v>
      </c>
      <c r="E6" s="15">
        <f>'raw data'!E6</f>
        <v>5019327.005319242</v>
      </c>
      <c r="F6" s="31">
        <f>'raw data'!F6</f>
        <v>3.214028502282355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38394.88216435185</v>
      </c>
      <c r="E7" s="15">
        <f>'raw data'!E7</f>
        <v>259539.79355434835</v>
      </c>
      <c r="F7" s="31">
        <f>'raw data'!F7</f>
        <v>0.7664263981123252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179r4  85-91</v>
      </c>
      <c r="D8" s="81">
        <f>'raw data'!D8</f>
        <v>38394.88979166667</v>
      </c>
      <c r="E8" s="15">
        <f>'raw data'!E8</f>
        <v>7715420.237237786</v>
      </c>
      <c r="F8" s="31">
        <f>'raw data'!F8</f>
        <v>0.4659276665613924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38394.89744212963</v>
      </c>
      <c r="E9" s="15">
        <f>'raw data'!E9</f>
        <v>4869273.744111934</v>
      </c>
      <c r="F9" s="31">
        <f>'raw data'!F9</f>
        <v>2.437742297234798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179r4  130-133</v>
      </c>
      <c r="D10" s="81">
        <f>'raw data'!D10</f>
        <v>38394.90508101852</v>
      </c>
      <c r="E10" s="15">
        <f>'raw data'!E10</f>
        <v>6454028.680248154</v>
      </c>
      <c r="F10" s="31">
        <f>'raw data'!F10</f>
        <v>1.380198927864802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181r1  56-62</v>
      </c>
      <c r="D11" s="81">
        <f>'raw data'!D11</f>
        <v>38394.91271990741</v>
      </c>
      <c r="E11" s="15">
        <f>'raw data'!E11</f>
        <v>7281976.278922774</v>
      </c>
      <c r="F11" s="31">
        <f>'raw data'!F11</f>
        <v>1.8731287574273379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182r1  43-52</v>
      </c>
      <c r="D12" s="81">
        <f>'raw data'!D12</f>
        <v>38394.92034722222</v>
      </c>
      <c r="E12" s="15">
        <f>'raw data'!E12</f>
        <v>4795792.220811679</v>
      </c>
      <c r="F12" s="31">
        <f>'raw data'!F12</f>
        <v>0.6676957396356642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38394.92798611111</v>
      </c>
      <c r="E13" s="15">
        <f>'raw data'!E13</f>
        <v>5956673.69207363</v>
      </c>
      <c r="F13" s="31">
        <f>'raw data'!F13</f>
        <v>0.339472628524469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38394.93561342593</v>
      </c>
      <c r="E14" s="15">
        <f>'raw data'!E14</f>
        <v>5009480.290211917</v>
      </c>
      <c r="F14" s="31">
        <f>'raw data'!F14</f>
        <v>0.5115303221338727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38394.94325231481</v>
      </c>
      <c r="E15" s="15">
        <f>'raw data'!E15</f>
        <v>68627.34864887764</v>
      </c>
      <c r="F15" s="31">
        <f>'raw data'!F15</f>
        <v>2.5453977397969676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183r1  101-110</v>
      </c>
      <c r="D16" s="81">
        <f>'raw data'!D16</f>
        <v>38394.95087962963</v>
      </c>
      <c r="E16" s="15">
        <f>'raw data'!E16</f>
        <v>6464417.680958718</v>
      </c>
      <c r="F16" s="31">
        <f>'raw data'!F16</f>
        <v>2.9074368045152514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184r1  60-71</v>
      </c>
      <c r="D17" s="81">
        <f>'raw data'!D17</f>
        <v>38394.958506944444</v>
      </c>
      <c r="E17" s="15">
        <f>'raw data'!E17</f>
        <v>5791512.515182749</v>
      </c>
      <c r="F17" s="31">
        <f>'raw data'!F17</f>
        <v>0.9346905063087544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164r3  115-123</v>
      </c>
      <c r="D18" s="81">
        <f>'raw data'!D18</f>
        <v>38394.96613425926</v>
      </c>
      <c r="E18" s="15">
        <f>'raw data'!E18</f>
        <v>6037344.220965966</v>
      </c>
      <c r="F18" s="31">
        <f>'raw data'!F18</f>
        <v>2.374267277678282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38394.973761574074</v>
      </c>
      <c r="E19" s="15">
        <f>'raw data'!E19</f>
        <v>4888600.985117805</v>
      </c>
      <c r="F19" s="31">
        <f>'raw data'!F19</f>
        <v>2.8548199630243385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38394.981400462966</v>
      </c>
      <c r="E20" s="15">
        <f>'raw data'!E20</f>
        <v>5710287.966194283</v>
      </c>
      <c r="F20" s="31">
        <f>'raw data'!F20</f>
        <v>1.7808216831344086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165r3  18-28</v>
      </c>
      <c r="D21" s="81">
        <f>'raw data'!D21</f>
        <v>38394.989016203705</v>
      </c>
      <c r="E21" s="15">
        <f>'raw data'!E21</f>
        <v>8291576.468288708</v>
      </c>
      <c r="F21" s="31">
        <f>'raw data'!F21</f>
        <v>0.3673388418373004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166r3  45-55</v>
      </c>
      <c r="D22" s="81">
        <f>'raw data'!D22</f>
        <v>38394.99665509259</v>
      </c>
      <c r="E22" s="15">
        <f>'raw data'!E22</f>
        <v>6620856.53406153</v>
      </c>
      <c r="F22" s="31">
        <f>'raw data'!F22</f>
        <v>2.816118081033074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38395.00430555556</v>
      </c>
      <c r="E23" s="15">
        <f>'raw data'!E23</f>
        <v>6469856.046329018</v>
      </c>
      <c r="F23" s="31">
        <f>'raw data'!F23</f>
        <v>0.909224940940596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38395.01194444444</v>
      </c>
      <c r="E24" s="15">
        <f>'raw data'!E24</f>
        <v>5039318.148299079</v>
      </c>
      <c r="F24" s="31">
        <f>'raw data'!F24</f>
        <v>0.6526495847868878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82r2  101-110</v>
      </c>
      <c r="D25" s="81">
        <f>'raw data'!D25</f>
        <v>38395.019525462965</v>
      </c>
      <c r="E25" s="15">
        <f>'raw data'!E25</f>
        <v>4710037.169327759</v>
      </c>
      <c r="F25" s="31">
        <f>'raw data'!F25</f>
        <v>2.6019009132290645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38395.02712962963</v>
      </c>
      <c r="E26" s="15">
        <f>'raw data'!E26</f>
        <v>259288.59036339435</v>
      </c>
      <c r="F26" s="31">
        <f>'raw data'!F26</f>
        <v>1.9101524393875988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83r2  32-42</v>
      </c>
      <c r="D27" s="81">
        <f>'raw data'!D27</f>
        <v>38395.03476851852</v>
      </c>
      <c r="E27" s="15">
        <f>'raw data'!E27</f>
        <v>5308002.825031339</v>
      </c>
      <c r="F27" s="31">
        <f>'raw data'!F27</f>
        <v>1.2272135121181145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95r3  40-50</v>
      </c>
      <c r="D28" s="81">
        <f>'raw data'!D28</f>
        <v>38395.04240740741</v>
      </c>
      <c r="E28" s="15">
        <f>'raw data'!E28</f>
        <v>6193089.21842399</v>
      </c>
      <c r="F28" s="31">
        <f>'raw data'!F28</f>
        <v>1.4533379503684816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38395.05003472222</v>
      </c>
      <c r="E29" s="15">
        <f>'raw data'!E29</f>
        <v>5052716.011097219</v>
      </c>
      <c r="F29" s="31">
        <f>'raw data'!F29</f>
        <v>1.1996864284230666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38395.05767361111</v>
      </c>
      <c r="E30" s="15">
        <f>'raw data'!E30</f>
        <v>5972999.612754123</v>
      </c>
      <c r="F30" s="31">
        <f>'raw data'!F30</f>
        <v>1.1799223242123493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38395.06528935185</v>
      </c>
      <c r="E31" s="175">
        <v>7519.445</v>
      </c>
      <c r="F31" s="176">
        <v>4.691980970311828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38395.07292824074</v>
      </c>
      <c r="E32" s="15">
        <f>'raw data'!E32</f>
        <v>70163.59433286879</v>
      </c>
      <c r="F32" s="31">
        <f>'raw data'!F32</f>
        <v>0.9019309468780928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38395.08054398148</v>
      </c>
      <c r="E33" s="15">
        <f>'raw data'!E33</f>
        <v>6498782.838247062</v>
      </c>
      <c r="F33" s="31">
        <f>'raw data'!F33</f>
        <v>2.910380432184098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38395.08818287037</v>
      </c>
      <c r="E34" s="15">
        <f>'raw data'!E34</f>
        <v>5028591.0144621115</v>
      </c>
      <c r="F34" s="31">
        <f>'raw data'!F34</f>
        <v>3.967013840208316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38394.851122685184</v>
      </c>
      <c r="E42" s="15">
        <f>'raw data'!E42</f>
        <v>4259589.114906311</v>
      </c>
      <c r="F42" s="31">
        <f>'raw data'!F42</f>
        <v>1.4715757372907792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38394.85875</v>
      </c>
      <c r="E43" s="15">
        <f>'raw data'!E43</f>
        <v>14984.853156328201</v>
      </c>
      <c r="F43" s="31">
        <f>'raw data'!F43</f>
        <v>0.7692243315048078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38394.86640046296</v>
      </c>
      <c r="E44" s="15">
        <f>'raw data'!E44</f>
        <v>5286013.433288574</v>
      </c>
      <c r="F44" s="31">
        <f>'raw data'!F44</f>
        <v>2.3764624675361055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38394.87405092592</v>
      </c>
      <c r="E45" s="15">
        <f>'raw data'!E45</f>
        <v>4611452.609870911</v>
      </c>
      <c r="F45" s="31">
        <f>'raw data'!F45</f>
        <v>0.4970434519675505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38394.881689814814</v>
      </c>
      <c r="E46" s="15">
        <f>'raw data'!E46</f>
        <v>249874.17496856052</v>
      </c>
      <c r="F46" s="31">
        <f>'raw data'!F46</f>
        <v>1.3945267935847065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179r4  85-91</v>
      </c>
      <c r="D47" s="81">
        <f>'raw data'!D47</f>
        <v>38394.889328703706</v>
      </c>
      <c r="E47" s="15">
        <f>'raw data'!E47</f>
        <v>4524367.880541484</v>
      </c>
      <c r="F47" s="31">
        <f>'raw data'!F47</f>
        <v>3.008253225181956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38394.89696759259</v>
      </c>
      <c r="E48" s="15">
        <f>'raw data'!E48</f>
        <v>4660189.330421448</v>
      </c>
      <c r="F48" s="31">
        <f>'raw data'!F48</f>
        <v>0.8621663186524434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179r4  130-133</v>
      </c>
      <c r="D49" s="81">
        <f>'raw data'!D49</f>
        <v>38394.90461805555</v>
      </c>
      <c r="E49" s="15">
        <f>'raw data'!E49</f>
        <v>4922139.253250122</v>
      </c>
      <c r="F49" s="31">
        <f>'raw data'!F49</f>
        <v>0.6446308648748093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181r1  56-62</v>
      </c>
      <c r="D50" s="81">
        <f>'raw data'!D50</f>
        <v>38394.91224537037</v>
      </c>
      <c r="E50" s="15">
        <f>'raw data'!E50</f>
        <v>5770404.382741293</v>
      </c>
      <c r="F50" s="31">
        <f>'raw data'!F50</f>
        <v>0.4998765561803291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182r1  43-52</v>
      </c>
      <c r="D51" s="81">
        <f>'raw data'!D51</f>
        <v>38394.91987268518</v>
      </c>
      <c r="E51" s="15">
        <f>'raw data'!E51</f>
        <v>5033090.1404469805</v>
      </c>
      <c r="F51" s="31">
        <f>'raw data'!F51</f>
        <v>0.7827431071894712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38394.927511574075</v>
      </c>
      <c r="E52" s="15">
        <f>'raw data'!E52</f>
        <v>2662808.0679880776</v>
      </c>
      <c r="F52" s="31">
        <f>'raw data'!F52</f>
        <v>0.5502158876083033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38394.93515046296</v>
      </c>
      <c r="E53" s="15">
        <f>'raw data'!E53</f>
        <v>4532988.827194214</v>
      </c>
      <c r="F53" s="31">
        <f>'raw data'!F53</f>
        <v>1.7098486198514504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38394.94278935185</v>
      </c>
      <c r="E54" s="15">
        <f>'raw data'!E54</f>
        <v>66091.68108260632</v>
      </c>
      <c r="F54" s="31">
        <f>'raw data'!F54</f>
        <v>1.6452441213958064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183r1  101-110</v>
      </c>
      <c r="D55" s="81">
        <f>'raw data'!D55</f>
        <v>38394.95041666667</v>
      </c>
      <c r="E55" s="15">
        <f>'raw data'!E55</f>
        <v>5577869.75525411</v>
      </c>
      <c r="F55" s="31">
        <f>'raw data'!F55</f>
        <v>2.577557818337604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184r1  60-71</v>
      </c>
      <c r="D56" s="81">
        <f>'raw data'!D56</f>
        <v>38394.95804398148</v>
      </c>
      <c r="E56" s="15">
        <f>'raw data'!E56</f>
        <v>5916806.204185486</v>
      </c>
      <c r="F56" s="31">
        <f>'raw data'!F56</f>
        <v>0.10528551153401519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164r3  115-123</v>
      </c>
      <c r="D57" s="81">
        <f>'raw data'!D57</f>
        <v>38394.9656712963</v>
      </c>
      <c r="E57" s="15">
        <f>'raw data'!E57</f>
        <v>5351612.860013326</v>
      </c>
      <c r="F57" s="31">
        <f>'raw data'!F57</f>
        <v>0.42932911092910997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38394.97329861111</v>
      </c>
      <c r="E58" s="15">
        <f>'raw data'!E58</f>
        <v>4542841.934013367</v>
      </c>
      <c r="F58" s="31">
        <f>'raw data'!F58</f>
        <v>4.7244025039431135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38394.98092592593</v>
      </c>
      <c r="E59" s="15">
        <f>'raw data'!E59</f>
        <v>5372054.6399587</v>
      </c>
      <c r="F59" s="31">
        <f>'raw data'!F59</f>
        <v>0.9235897562478154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165r3  18-28</v>
      </c>
      <c r="D60" s="81">
        <f>'raw data'!D60</f>
        <v>38394.98855324074</v>
      </c>
      <c r="E60" s="15">
        <f>'raw data'!E60</f>
        <v>4673893.038523356</v>
      </c>
      <c r="F60" s="31">
        <f>'raw data'!F60</f>
        <v>2.656632892812267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166r3  45-55</v>
      </c>
      <c r="D61" s="81">
        <f>'raw data'!D61</f>
        <v>38394.99619212963</v>
      </c>
      <c r="E61" s="15">
        <f>'raw data'!E61</f>
        <v>5811239.861857096</v>
      </c>
      <c r="F61" s="31">
        <f>'raw data'!F61</f>
        <v>0.49850649678153786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38395.00383101852</v>
      </c>
      <c r="E62" s="15">
        <f>'raw data'!E62</f>
        <v>3937109.9182624817</v>
      </c>
      <c r="F62" s="31">
        <f>'raw data'!F62</f>
        <v>0.892913201271437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38395.011469907404</v>
      </c>
      <c r="E63" s="15">
        <f>'raw data'!E63</f>
        <v>4634734.915367126</v>
      </c>
      <c r="F63" s="31">
        <f>'raw data'!F63</f>
        <v>2.0321959361998365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82r2  101-110</v>
      </c>
      <c r="D64" s="81">
        <f>'raw data'!D64</f>
        <v>38395.0190625</v>
      </c>
      <c r="E64" s="15">
        <f>'raw data'!E64</f>
        <v>4425333.491129558</v>
      </c>
      <c r="F64" s="31">
        <f>'raw data'!F64</f>
        <v>2.520451730335859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38395.026666666665</v>
      </c>
      <c r="E65" s="15">
        <f>'raw data'!E65</f>
        <v>256563.3678779602</v>
      </c>
      <c r="F65" s="31">
        <f>'raw data'!F65</f>
        <v>0.0902410059583775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83r2  32-42</v>
      </c>
      <c r="D66" s="81">
        <f>'raw data'!D66</f>
        <v>38395.03430555556</v>
      </c>
      <c r="E66" s="15">
        <f>'raw data'!E66</f>
        <v>4207652.31762441</v>
      </c>
      <c r="F66" s="31">
        <f>'raw data'!F66</f>
        <v>1.1469767345506354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95r3  40-50</v>
      </c>
      <c r="D67" s="81">
        <f>'raw data'!D67</f>
        <v>38395.04193287037</v>
      </c>
      <c r="E67" s="15">
        <f>'raw data'!E67</f>
        <v>5730711.035774231</v>
      </c>
      <c r="F67" s="31">
        <f>'raw data'!F67</f>
        <v>2.261763564727852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38395.04957175926</v>
      </c>
      <c r="E68" s="15">
        <f>'raw data'!E68</f>
        <v>4556997.187688191</v>
      </c>
      <c r="F68" s="31">
        <f>'raw data'!F68</f>
        <v>3.0061452395129384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38395.05721064815</v>
      </c>
      <c r="E69" s="15">
        <f>'raw data'!E69</f>
        <v>2621330.498240153</v>
      </c>
      <c r="F69" s="31">
        <f>'raw data'!F69</f>
        <v>1.0179440022651447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38395.06482638889</v>
      </c>
      <c r="E70" s="15">
        <f>'raw data'!E70</f>
        <v>15910.0475286146</v>
      </c>
      <c r="F70" s="31">
        <f>'raw data'!F70</f>
        <v>0.7913880475144325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38395.0724537037</v>
      </c>
      <c r="E71" s="15">
        <f>'raw data'!E71</f>
        <v>66336.08481915791</v>
      </c>
      <c r="F71" s="31">
        <f>'raw data'!F71</f>
        <v>0.9403175970717874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38395.08006944445</v>
      </c>
      <c r="E72" s="15">
        <f>'raw data'!E72</f>
        <v>4091225.9589767456</v>
      </c>
      <c r="F72" s="31">
        <f>'raw data'!F72</f>
        <v>1.087782234567038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38395.08771990741</v>
      </c>
      <c r="E73" s="15">
        <f>'raw data'!E73</f>
        <v>4621233.682052612</v>
      </c>
      <c r="F73" s="31">
        <f>'raw data'!F73</f>
        <v>0.7742120502056331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38394.84905092593</v>
      </c>
      <c r="E81" s="15">
        <f>'raw data'!E81</f>
        <v>5379393.475011046</v>
      </c>
      <c r="F81" s="31">
        <f>'raw data'!F81</f>
        <v>1.1345981465088613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38394.85668981481</v>
      </c>
      <c r="E82" s="15">
        <f>'raw data'!E82</f>
        <v>11084.087054422815</v>
      </c>
      <c r="F82" s="31">
        <f>'raw data'!F82</f>
        <v>2.5743947993141387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38394.864328703705</v>
      </c>
      <c r="E83" s="15">
        <f>'raw data'!E83</f>
        <v>4645203.3979863105</v>
      </c>
      <c r="F83" s="31">
        <f>'raw data'!F83</f>
        <v>0.8090612116153817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38394.871979166666</v>
      </c>
      <c r="E84" s="15">
        <f>'raw data'!E84</f>
        <v>5110356.265951624</v>
      </c>
      <c r="F84" s="31">
        <f>'raw data'!F84</f>
        <v>1.018493433968599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38394.87962962963</v>
      </c>
      <c r="E85" s="15">
        <f>'raw data'!E85</f>
        <v>3489421.5191442384</v>
      </c>
      <c r="F85" s="31">
        <f>'raw data'!F85</f>
        <v>1.302541568797144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179r4  85-91</v>
      </c>
      <c r="D86" s="81">
        <f>'raw data'!D86</f>
        <v>38394.88725694444</v>
      </c>
      <c r="E86" s="15">
        <f>'raw data'!E86</f>
        <v>3002905.5439191135</v>
      </c>
      <c r="F86" s="31">
        <f>'raw data'!F86</f>
        <v>0.5847623175513215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38394.894895833335</v>
      </c>
      <c r="E87" s="15">
        <f>'raw data'!E87</f>
        <v>5035987.469172832</v>
      </c>
      <c r="F87" s="31">
        <f>'raw data'!F87</f>
        <v>2.610432249477013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179r4  130-133</v>
      </c>
      <c r="D88" s="81">
        <f>'raw data'!D88</f>
        <v>38394.902546296296</v>
      </c>
      <c r="E88" s="15">
        <f>'raw data'!E88</f>
        <v>3964711.528922458</v>
      </c>
      <c r="F88" s="31">
        <f>'raw data'!F88</f>
        <v>0.931724238108948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181r1  56-62</v>
      </c>
      <c r="D89" s="81">
        <f>'raw data'!D89</f>
        <v>38394.91019675926</v>
      </c>
      <c r="E89" s="15">
        <f>'raw data'!E89</f>
        <v>1949801.6536030557</v>
      </c>
      <c r="F89" s="31">
        <f>'raw data'!F89</f>
        <v>0.9215244662684392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182r1  43-52</v>
      </c>
      <c r="D90" s="81">
        <f>'raw data'!D90</f>
        <v>38394.9178125</v>
      </c>
      <c r="E90" s="15">
        <f>'raw data'!E90</f>
        <v>7849920.402334346</v>
      </c>
      <c r="F90" s="31">
        <f>'raw data'!F90</f>
        <v>4.140127931627081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38394.92545138889</v>
      </c>
      <c r="E91" s="15">
        <f>'raw data'!E91</f>
        <v>2791936.313318816</v>
      </c>
      <c r="F91" s="31">
        <f>'raw data'!F91</f>
        <v>1.5805364184388337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38394.9330787037</v>
      </c>
      <c r="E92" s="15">
        <f>'raw data'!E92</f>
        <v>5012955.876573287</v>
      </c>
      <c r="F92" s="31">
        <f>'raw data'!F92</f>
        <v>1.4684628120466288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38394.940717592595</v>
      </c>
      <c r="E93" s="15">
        <f>'raw data'!E93</f>
        <v>3564332.3734817505</v>
      </c>
      <c r="F93" s="31">
        <f>'raw data'!F93</f>
        <v>3.1352782426983747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183r1  101-110</v>
      </c>
      <c r="D94" s="81">
        <f>'raw data'!D94</f>
        <v>38394.94835648148</v>
      </c>
      <c r="E94" s="15">
        <f>'raw data'!E94</f>
        <v>2466727.2098346446</v>
      </c>
      <c r="F94" s="31">
        <f>'raw data'!F94</f>
        <v>2.07884090057172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184r1  60-71</v>
      </c>
      <c r="D95" s="81">
        <f>'raw data'!D95</f>
        <v>38394.955983796295</v>
      </c>
      <c r="E95" s="15">
        <f>'raw data'!E95</f>
        <v>2671734.676380997</v>
      </c>
      <c r="F95" s="31">
        <f>'raw data'!F95</f>
        <v>2.0658818106452683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164r3  115-123</v>
      </c>
      <c r="D96" s="81">
        <f>'raw data'!D96</f>
        <v>38394.96359953703</v>
      </c>
      <c r="E96" s="15">
        <f>'raw data'!E96</f>
        <v>2789008.752218163</v>
      </c>
      <c r="F96" s="31">
        <f>'raw data'!F96</f>
        <v>1.1813908354903413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38394.971238425926</v>
      </c>
      <c r="E97" s="15">
        <f>'raw data'!E97</f>
        <v>5209278.487522917</v>
      </c>
      <c r="F97" s="31">
        <f>'raw data'!F97</f>
        <v>1.6537932521013385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38394.978854166664</v>
      </c>
      <c r="E98" s="15">
        <f>'raw data'!E98</f>
        <v>4700048.95353694</v>
      </c>
      <c r="F98" s="31">
        <f>'raw data'!F98</f>
        <v>3.0041246459641173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165r3  18-28</v>
      </c>
      <c r="D99" s="81">
        <f>'raw data'!D99</f>
        <v>38394.986493055556</v>
      </c>
      <c r="E99" s="15">
        <f>'raw data'!E99</f>
        <v>1823806.838387951</v>
      </c>
      <c r="F99" s="31">
        <f>'raw data'!F99</f>
        <v>0.762090850535405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166r3  45-55</v>
      </c>
      <c r="D100" s="81">
        <f>'raw data'!D100</f>
        <v>38394.99412037037</v>
      </c>
      <c r="E100" s="15">
        <f>'raw data'!E100</f>
        <v>2362772.3356612343</v>
      </c>
      <c r="F100" s="31">
        <f>'raw data'!F100</f>
        <v>1.8584854578091614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38395.001759259256</v>
      </c>
      <c r="E101" s="15">
        <f>'raw data'!E101</f>
        <v>4880106.158971631</v>
      </c>
      <c r="F101" s="31">
        <f>'raw data'!F101</f>
        <v>0.18658807996547264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38395.00939814815</v>
      </c>
      <c r="E102" s="15">
        <f>'raw data'!E102</f>
        <v>5246240.080024624</v>
      </c>
      <c r="F102" s="31">
        <f>'raw data'!F102</f>
        <v>0.698544093476526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82r2  101-110</v>
      </c>
      <c r="D103" s="81">
        <f>'raw data'!D103</f>
        <v>38395.01700231482</v>
      </c>
      <c r="E103" s="15">
        <f>'raw data'!E103</f>
        <v>3364746.9958553915</v>
      </c>
      <c r="F103" s="31">
        <f>'raw data'!F103</f>
        <v>0.9667148063307461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38395.02460648148</v>
      </c>
      <c r="E104" s="15">
        <f>'raw data'!E104</f>
        <v>3643555.858369455</v>
      </c>
      <c r="F104" s="31">
        <f>'raw data'!F104</f>
        <v>1.2526541546671046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83r2  32-42</v>
      </c>
      <c r="D105" s="81">
        <f>'raw data'!D105</f>
        <v>38395.03223379629</v>
      </c>
      <c r="E105" s="15">
        <f>'raw data'!E105</f>
        <v>3009443.2991463523</v>
      </c>
      <c r="F105" s="31">
        <f>'raw data'!F105</f>
        <v>1.9309190990063312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95r3  40-50</v>
      </c>
      <c r="D106" s="81">
        <f>'raw data'!D106</f>
        <v>38395.03986111111</v>
      </c>
      <c r="E106" s="15">
        <f>'raw data'!E106</f>
        <v>2530852.7331815274</v>
      </c>
      <c r="F106" s="31">
        <f>'raw data'!F106</f>
        <v>2.1800491473465096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38395.0475</v>
      </c>
      <c r="E107" s="15">
        <f>'raw data'!E107</f>
        <v>5252066.20792648</v>
      </c>
      <c r="F107" s="31">
        <f>'raw data'!F107</f>
        <v>2.3081573242124604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38395.055138888885</v>
      </c>
      <c r="E108" s="15">
        <f>'raw data'!E108</f>
        <v>2799097.8081122343</v>
      </c>
      <c r="F108" s="31">
        <f>'raw data'!F108</f>
        <v>1.495911175665134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38395.0627662037</v>
      </c>
      <c r="E109" s="15">
        <f>'raw data'!E109</f>
        <v>11322.599253359456</v>
      </c>
      <c r="F109" s="31">
        <f>'raw data'!F109</f>
        <v>3.59743444176622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38395.070393518516</v>
      </c>
      <c r="E110" s="15">
        <f>'raw data'!E110</f>
        <v>3629154.009471677</v>
      </c>
      <c r="F110" s="31">
        <f>'raw data'!F110</f>
        <v>2.130156957915238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38395.07800925926</v>
      </c>
      <c r="E111" s="15">
        <f>'raw data'!E111</f>
        <v>5092909.327402894</v>
      </c>
      <c r="F111" s="31">
        <f>'raw data'!F111</f>
        <v>1.3392943235077335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38395.085648148146</v>
      </c>
      <c r="E112" s="15">
        <f>'raw data'!E112</f>
        <v>5308711.644325976</v>
      </c>
      <c r="F112" s="31">
        <f>'raw data'!F112</f>
        <v>1.8747338438077457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38394.85258101852</v>
      </c>
      <c r="E120" s="15">
        <f>'raw data'!E120</f>
        <v>26742.22465684825</v>
      </c>
      <c r="F120" s="31">
        <f>'raw data'!F120</f>
        <v>1.4084979206998818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38394.86020833333</v>
      </c>
      <c r="E121" s="171">
        <f>'raw data'!E121</f>
        <v>65.57154471547138</v>
      </c>
      <c r="F121" s="172">
        <f>'raw data'!F121</f>
        <v>66.66761653774854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38394.86787037037</v>
      </c>
      <c r="E122" s="15">
        <f>'raw data'!E122</f>
        <v>1448.1605486252367</v>
      </c>
      <c r="F122" s="31">
        <f>'raw data'!F122</f>
        <v>2.3396159282325275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38394.87550925926</v>
      </c>
      <c r="E123" s="15">
        <f>'raw data'!E123</f>
        <v>29544.941472732746</v>
      </c>
      <c r="F123" s="31">
        <f>'raw data'!F123</f>
        <v>2.539148148344594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38394.88314814815</v>
      </c>
      <c r="E124" s="15">
        <f>'raw data'!E124</f>
        <v>335.87238913272034</v>
      </c>
      <c r="F124" s="31">
        <f>'raw data'!F124</f>
        <v>3.7012864225071365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179r4  85-91</v>
      </c>
      <c r="D125" s="81">
        <f>'raw data'!D125</f>
        <v>38394.89079861111</v>
      </c>
      <c r="E125" s="171">
        <f>'raw data'!E125</f>
        <v>1264.9566948445968</v>
      </c>
      <c r="F125" s="172">
        <f>'raw data'!F125</f>
        <v>8.099329912189791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38394.8984375</v>
      </c>
      <c r="E126" s="15">
        <f>'raw data'!E126</f>
        <v>29365.962889441787</v>
      </c>
      <c r="F126" s="31">
        <f>'raw data'!F126</f>
        <v>1.8692572974329866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179r4  130-133</v>
      </c>
      <c r="D127" s="81">
        <f>'raw data'!D127</f>
        <v>38394.90607638889</v>
      </c>
      <c r="E127" s="15">
        <f>'raw data'!E127</f>
        <v>5173.604635905718</v>
      </c>
      <c r="F127" s="31">
        <f>'raw data'!F127</f>
        <v>2.0105943990374855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181r1  56-62</v>
      </c>
      <c r="D128" s="81">
        <f>'raw data'!D128</f>
        <v>38394.91370370371</v>
      </c>
      <c r="E128" s="15">
        <f>'raw data'!E128</f>
        <v>862.7036968595085</v>
      </c>
      <c r="F128" s="31">
        <f>'raw data'!F128</f>
        <v>9.604303233877841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182r1  43-52</v>
      </c>
      <c r="D129" s="81">
        <f>'raw data'!D129</f>
        <v>38394.92134259259</v>
      </c>
      <c r="E129" s="15">
        <f>'raw data'!E129</f>
        <v>2050.8265983495103</v>
      </c>
      <c r="F129" s="31">
        <f>'raw data'!F129</f>
        <v>2.9394039423028984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38394.928981481484</v>
      </c>
      <c r="E130" s="15">
        <f>'raw data'!E130</f>
        <v>80001.73642577796</v>
      </c>
      <c r="F130" s="31">
        <f>'raw data'!F130</f>
        <v>1.5500886999003607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38394.9366087963</v>
      </c>
      <c r="E131" s="15">
        <f>'raw data'!E131</f>
        <v>29210.000735080484</v>
      </c>
      <c r="F131" s="31">
        <f>'raw data'!F131</f>
        <v>1.8074596000576133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38394.944247685184</v>
      </c>
      <c r="E132" s="173">
        <v>108.455</v>
      </c>
      <c r="F132" s="174">
        <v>1.2713643661549934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183r1  101-110</v>
      </c>
      <c r="D133" s="81">
        <f>'raw data'!D133</f>
        <v>38394.951875</v>
      </c>
      <c r="E133" s="15">
        <f>'raw data'!E133</f>
        <v>1581.4497345834427</v>
      </c>
      <c r="F133" s="31">
        <f>'raw data'!F133</f>
        <v>4.440046223887098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184r1  60-71</v>
      </c>
      <c r="D134" s="81">
        <f>'raw data'!D134</f>
        <v>38394.959502314814</v>
      </c>
      <c r="E134" s="173">
        <v>917.865</v>
      </c>
      <c r="F134" s="174">
        <v>5.166952854088723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164r3  115-123</v>
      </c>
      <c r="D135" s="81">
        <f>'raw data'!D135</f>
        <v>38394.96712962963</v>
      </c>
      <c r="E135" s="171">
        <f>'raw data'!E135</f>
        <v>1122.7318858188314</v>
      </c>
      <c r="F135" s="172">
        <f>'raw data'!F135</f>
        <v>8.157310533803287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38394.974756944444</v>
      </c>
      <c r="E136" s="15">
        <f>'raw data'!E136</f>
        <v>29059.38083529754</v>
      </c>
      <c r="F136" s="31">
        <f>'raw data'!F136</f>
        <v>3.006739319550933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38394.98238425926</v>
      </c>
      <c r="E137" s="173">
        <v>1437.36</v>
      </c>
      <c r="F137" s="174">
        <v>1.576202292341725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165r3  18-28</v>
      </c>
      <c r="D138" s="81">
        <f>'raw data'!D138</f>
        <v>38394.99002314815</v>
      </c>
      <c r="E138" s="15">
        <f>'raw data'!E138</f>
        <v>1099.073876468268</v>
      </c>
      <c r="F138" s="31">
        <f>'raw data'!F138</f>
        <v>4.860841999769829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166r3  45-55</v>
      </c>
      <c r="D139" s="81">
        <f>'raw data'!D139</f>
        <v>38394.997662037036</v>
      </c>
      <c r="E139" s="173">
        <v>887.8</v>
      </c>
      <c r="F139" s="174">
        <v>4.3997047299779135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38395.00530092593</v>
      </c>
      <c r="E140" s="15">
        <f>'raw data'!E140</f>
        <v>43512.84726420534</v>
      </c>
      <c r="F140" s="31">
        <f>'raw data'!F140</f>
        <v>0.4209527154969522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38395.01292824074</v>
      </c>
      <c r="E141" s="15">
        <f>'raw data'!E141</f>
        <v>29751.24168425621</v>
      </c>
      <c r="F141" s="31">
        <f>'raw data'!F141</f>
        <v>2.0440988372215547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82r2  101-110</v>
      </c>
      <c r="D142" s="81">
        <f>'raw data'!D142</f>
        <v>38395.02050925926</v>
      </c>
      <c r="E142" s="173">
        <v>690.445</v>
      </c>
      <c r="F142" s="174">
        <v>5.912313722005459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38395.028125</v>
      </c>
      <c r="E143" s="171">
        <f>'raw data'!E143</f>
        <v>249.78787182389598</v>
      </c>
      <c r="F143" s="172">
        <f>'raw data'!F143</f>
        <v>39.69149391303795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83r2  32-42</v>
      </c>
      <c r="D144" s="81">
        <f>'raw data'!D144</f>
        <v>38395.03576388889</v>
      </c>
      <c r="E144" s="15">
        <f>'raw data'!E144</f>
        <v>2214.079614060295</v>
      </c>
      <c r="F144" s="31">
        <f>'raw data'!F144</f>
        <v>2.0588370515540437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95r3  40-50</v>
      </c>
      <c r="D145" s="81">
        <f>'raw data'!D145</f>
        <v>38395.04340277778</v>
      </c>
      <c r="E145" s="15">
        <f>'raw data'!E145</f>
        <v>2527.0728458223352</v>
      </c>
      <c r="F145" s="31">
        <f>'raw data'!F145</f>
        <v>4.635359384799256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38395.051030092596</v>
      </c>
      <c r="E146" s="15">
        <f>'raw data'!E146</f>
        <v>29587.47616788173</v>
      </c>
      <c r="F146" s="31">
        <f>'raw data'!F146</f>
        <v>0.7668397156213719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38395.05866898148</v>
      </c>
      <c r="E147" s="15">
        <f>'raw data'!E147</f>
        <v>81228.85988497017</v>
      </c>
      <c r="F147" s="31">
        <f>'raw data'!F147</f>
        <v>0.9642120914172646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38395.06628472222</v>
      </c>
      <c r="E148" s="175">
        <v>133.94</v>
      </c>
      <c r="F148" s="176">
        <v>19.92400322680338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38395.073912037034</v>
      </c>
      <c r="E149" s="171">
        <f>'raw data'!E149</f>
        <v>195.00039996553696</v>
      </c>
      <c r="F149" s="172">
        <f>'raw data'!F149</f>
        <v>21.88249457191265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38395.08153935185</v>
      </c>
      <c r="E150" s="15">
        <f>'raw data'!E150</f>
        <v>44928.66234968387</v>
      </c>
      <c r="F150" s="31">
        <f>'raw data'!F150</f>
        <v>1.217361525379564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38395.08917824074</v>
      </c>
      <c r="E151" s="15">
        <f>'raw data'!E151</f>
        <v>29266.455452420952</v>
      </c>
      <c r="F151" s="31">
        <f>'raw data'!F151</f>
        <v>2.5602937979114206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38394.84974537037</v>
      </c>
      <c r="E159" s="15">
        <f>'raw data'!E159</f>
        <v>843664.1624650318</v>
      </c>
      <c r="F159" s="31">
        <f>'raw data'!F159</f>
        <v>2.2287385874287615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38394.85737268518</v>
      </c>
      <c r="E160" s="173">
        <v>1070.61</v>
      </c>
      <c r="F160" s="174">
        <v>1.545501973617372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38394.865011574075</v>
      </c>
      <c r="E161" s="15">
        <f>'raw data'!E161</f>
        <v>1104968.5443072775</v>
      </c>
      <c r="F161" s="31">
        <f>'raw data'!F161</f>
        <v>1.229233468958643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38394.872662037036</v>
      </c>
      <c r="E162" s="15">
        <f>'raw data'!E162</f>
        <v>809844.2623875589</v>
      </c>
      <c r="F162" s="31">
        <f>'raw data'!F162</f>
        <v>1.902431035376004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38394.8803125</v>
      </c>
      <c r="E163" s="15">
        <f>'raw data'!E163</f>
        <v>5151013.06165916</v>
      </c>
      <c r="F163" s="31">
        <f>'raw data'!F163</f>
        <v>0.9762832818743321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179r4  85-91</v>
      </c>
      <c r="D164" s="81">
        <f>'raw data'!D164</f>
        <v>38394.88793981481</v>
      </c>
      <c r="E164" s="15">
        <f>'raw data'!E164</f>
        <v>1277766.8362141817</v>
      </c>
      <c r="F164" s="31">
        <f>'raw data'!F164</f>
        <v>1.943314620628823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38394.895578703705</v>
      </c>
      <c r="E165" s="15">
        <f>'raw data'!E165</f>
        <v>825677.3744912616</v>
      </c>
      <c r="F165" s="31">
        <f>'raw data'!F165</f>
        <v>1.195049931835135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179r4  130-133</v>
      </c>
      <c r="D166" s="81">
        <f>'raw data'!D166</f>
        <v>38394.903229166666</v>
      </c>
      <c r="E166" s="15">
        <f>'raw data'!E166</f>
        <v>982930.524481676</v>
      </c>
      <c r="F166" s="31">
        <f>'raw data'!F166</f>
        <v>0.8833913084523876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181r1  56-62</v>
      </c>
      <c r="D167" s="81">
        <f>'raw data'!D167</f>
        <v>38394.91086805556</v>
      </c>
      <c r="E167" s="15">
        <f>'raw data'!E167</f>
        <v>960547.4684036083</v>
      </c>
      <c r="F167" s="31">
        <f>'raw data'!F167</f>
        <v>0.7158657256711781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182r1  43-52</v>
      </c>
      <c r="D168" s="81">
        <f>'raw data'!D168</f>
        <v>38394.91849537037</v>
      </c>
      <c r="E168" s="15">
        <f>'raw data'!E168</f>
        <v>970546.3464287417</v>
      </c>
      <c r="F168" s="31">
        <f>'raw data'!F168</f>
        <v>0.40982493881855725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38394.92613425926</v>
      </c>
      <c r="E169" s="15">
        <f>'raw data'!E169</f>
        <v>440983.4629386283</v>
      </c>
      <c r="F169" s="31">
        <f>'raw data'!F169</f>
        <v>2.62073804644819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38394.93376157407</v>
      </c>
      <c r="E170" s="15">
        <f>'raw data'!E170</f>
        <v>827002.2855412986</v>
      </c>
      <c r="F170" s="31">
        <f>'raw data'!F170</f>
        <v>1.2463323519212923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38394.941412037035</v>
      </c>
      <c r="E171" s="15">
        <f>'raw data'!E171</f>
        <v>5664362.639326663</v>
      </c>
      <c r="F171" s="31">
        <f>'raw data'!F171</f>
        <v>1.4507590297770978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183r1  101-110</v>
      </c>
      <c r="D172" s="81">
        <f>'raw data'!D172</f>
        <v>38394.94903935185</v>
      </c>
      <c r="E172" s="15">
        <f>'raw data'!E172</f>
        <v>920544.226508698</v>
      </c>
      <c r="F172" s="31">
        <f>'raw data'!F172</f>
        <v>0.6721227953088516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184r1  60-71</v>
      </c>
      <c r="D173" s="81">
        <f>'raw data'!D173</f>
        <v>38394.956666666665</v>
      </c>
      <c r="E173" s="15">
        <f>'raw data'!E173</f>
        <v>1292122.6177100916</v>
      </c>
      <c r="F173" s="31">
        <f>'raw data'!F173</f>
        <v>0.4287919274492262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164r3  115-123</v>
      </c>
      <c r="D174" s="81">
        <f>'raw data'!D174</f>
        <v>38394.96429398148</v>
      </c>
      <c r="E174" s="15">
        <f>'raw data'!E174</f>
        <v>1079306.954383222</v>
      </c>
      <c r="F174" s="31">
        <f>'raw data'!F174</f>
        <v>3.122820156288484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38394.971921296295</v>
      </c>
      <c r="E175" s="15">
        <f>'raw data'!E175</f>
        <v>825712.0575183977</v>
      </c>
      <c r="F175" s="31">
        <f>'raw data'!F175</f>
        <v>0.7794533885553393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38394.97954861111</v>
      </c>
      <c r="E176" s="15">
        <f>'raw data'!E176</f>
        <v>1137859.6658595998</v>
      </c>
      <c r="F176" s="31">
        <f>'raw data'!F176</f>
        <v>0.9607608810297066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165r3  18-28</v>
      </c>
      <c r="D177" s="81">
        <f>'raw data'!D177</f>
        <v>38394.987175925926</v>
      </c>
      <c r="E177" s="15">
        <f>'raw data'!E177</f>
        <v>716955.5294664359</v>
      </c>
      <c r="F177" s="31">
        <f>'raw data'!F177</f>
        <v>1.8144173590672406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166r3  45-55</v>
      </c>
      <c r="D178" s="81">
        <f>'raw data'!D178</f>
        <v>38394.99480324074</v>
      </c>
      <c r="E178" s="15">
        <f>'raw data'!E178</f>
        <v>1087775.2823311472</v>
      </c>
      <c r="F178" s="31">
        <f>'raw data'!F178</f>
        <v>1.2782045021778061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38395.0024537037</v>
      </c>
      <c r="E179" s="15">
        <f>'raw data'!E179</f>
        <v>597742.642507837</v>
      </c>
      <c r="F179" s="31">
        <f>'raw data'!F179</f>
        <v>0.8077618420562874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38395.01008101852</v>
      </c>
      <c r="E180" s="15">
        <f>'raw data'!E180</f>
        <v>826802.3797113623</v>
      </c>
      <c r="F180" s="31">
        <f>'raw data'!F180</f>
        <v>2.443705206977848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82r2  101-110</v>
      </c>
      <c r="D181" s="81">
        <f>'raw data'!D181</f>
        <v>38395.01768518519</v>
      </c>
      <c r="E181" s="173">
        <v>2385501.835</v>
      </c>
      <c r="F181" s="174">
        <v>1.1688642470878106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38395.025289351855</v>
      </c>
      <c r="E182" s="15">
        <f>'raw data'!E182</f>
        <v>5326947.618701382</v>
      </c>
      <c r="F182" s="31">
        <f>'raw data'!F182</f>
        <v>2.2209395736677626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83r2  32-42</v>
      </c>
      <c r="D183" s="81">
        <f>'raw data'!D183</f>
        <v>38395.03291666666</v>
      </c>
      <c r="E183" s="15">
        <f>'raw data'!E183</f>
        <v>2512575.5157410977</v>
      </c>
      <c r="F183" s="31">
        <f>'raw data'!F183</f>
        <v>0.12891807243022757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95r3  40-50</v>
      </c>
      <c r="D184" s="81">
        <f>'raw data'!D184</f>
        <v>38395.040555555555</v>
      </c>
      <c r="E184" s="173">
        <v>1385464.405</v>
      </c>
      <c r="F184" s="174">
        <v>0.4703940100631758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38395.04819444445</v>
      </c>
      <c r="E185" s="15">
        <f>'raw data'!E185</f>
        <v>835762.1073734285</v>
      </c>
      <c r="F185" s="31">
        <f>'raw data'!F185</f>
        <v>1.5365252318158997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38395.05583333333</v>
      </c>
      <c r="E186" s="15">
        <f>'raw data'!E186</f>
        <v>423563.77654473105</v>
      </c>
      <c r="F186" s="31">
        <f>'raw data'!F186</f>
        <v>1.8348650505989346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38395.06344907408</v>
      </c>
      <c r="E187" s="15">
        <f>'raw data'!E187</f>
        <v>1227.2570163932123</v>
      </c>
      <c r="F187" s="31">
        <f>'raw data'!F187</f>
        <v>3.333115901282308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38395.071076388886</v>
      </c>
      <c r="E188" s="15">
        <f>'raw data'!E188</f>
        <v>5591872.413181696</v>
      </c>
      <c r="F188" s="31">
        <f>'raw data'!F188</f>
        <v>2.385978906943441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38395.07869212963</v>
      </c>
      <c r="E189" s="15">
        <f>'raw data'!E189</f>
        <v>610507.2122702278</v>
      </c>
      <c r="F189" s="31">
        <f>'raw data'!F189</f>
        <v>1.0193358277352054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38395.086331018516</v>
      </c>
      <c r="E190" s="15">
        <f>'raw data'!E190</f>
        <v>844835.6008663495</v>
      </c>
      <c r="F190" s="31">
        <f>'raw data'!F190</f>
        <v>0.6519196927329357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38394.84837962963</v>
      </c>
      <c r="E198" s="15">
        <f>'raw data'!E198</f>
        <v>515707.96694533026</v>
      </c>
      <c r="F198" s="31">
        <f>'raw data'!F198</f>
        <v>1.863851281439701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38394.85601851852</v>
      </c>
      <c r="E199" s="15">
        <f>'raw data'!E199</f>
        <v>9321.343485226234</v>
      </c>
      <c r="F199" s="31">
        <f>'raw data'!F199</f>
        <v>2.762241933783198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38394.863645833335</v>
      </c>
      <c r="E200" s="15">
        <f>'raw data'!E200</f>
        <v>454708.4880657196</v>
      </c>
      <c r="F200" s="31">
        <f>'raw data'!F200</f>
        <v>1.593989469911578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38394.871296296296</v>
      </c>
      <c r="E201" s="15">
        <f>'raw data'!E201</f>
        <v>450961.9052027116</v>
      </c>
      <c r="F201" s="31">
        <f>'raw data'!F201</f>
        <v>1.9631870733723706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38394.878958333335</v>
      </c>
      <c r="E202" s="15">
        <f>'raw data'!E202</f>
        <v>327375.49900277704</v>
      </c>
      <c r="F202" s="31">
        <f>'raw data'!F202</f>
        <v>1.7381263885559528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179r4  85-91</v>
      </c>
      <c r="D203" s="81">
        <f>'raw data'!D203</f>
        <v>38394.88658564815</v>
      </c>
      <c r="E203" s="15">
        <f>'raw data'!E203</f>
        <v>289880.3945309346</v>
      </c>
      <c r="F203" s="31">
        <f>'raw data'!F203</f>
        <v>2.5084809784788065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38394.894224537034</v>
      </c>
      <c r="E204" s="15">
        <f>'raw data'!E204</f>
        <v>447356.21364466345</v>
      </c>
      <c r="F204" s="31">
        <f>'raw data'!F204</f>
        <v>4.271015466002823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179r4  130-133</v>
      </c>
      <c r="D205" s="81">
        <f>'raw data'!D205</f>
        <v>38394.901875</v>
      </c>
      <c r="E205" s="15">
        <f>'raw data'!E205</f>
        <v>434099.0953466097</v>
      </c>
      <c r="F205" s="31">
        <f>'raw data'!F205</f>
        <v>1.3782786219506533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181r1  56-62</v>
      </c>
      <c r="D206" s="81">
        <f>'raw data'!D206</f>
        <v>38394.90951388889</v>
      </c>
      <c r="E206" s="15">
        <f>'raw data'!E206</f>
        <v>250947.2012867133</v>
      </c>
      <c r="F206" s="31">
        <f>'raw data'!F206</f>
        <v>1.6453996389806491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182r1  43-52</v>
      </c>
      <c r="D207" s="81">
        <f>'raw data'!D207</f>
        <v>38394.9171412037</v>
      </c>
      <c r="E207" s="15">
        <f>'raw data'!E207</f>
        <v>783300.2710192974</v>
      </c>
      <c r="F207" s="31">
        <f>'raw data'!F207</f>
        <v>1.8976332079696059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38394.92476851852</v>
      </c>
      <c r="E208" s="15">
        <f>'raw data'!E208</f>
        <v>299508.8875451088</v>
      </c>
      <c r="F208" s="31">
        <f>'raw data'!F208</f>
        <v>1.1867090019627369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38394.93240740741</v>
      </c>
      <c r="E209" s="15">
        <f>'raw data'!E209</f>
        <v>466137.74449077493</v>
      </c>
      <c r="F209" s="31">
        <f>'raw data'!F209</f>
        <v>0.40302650398016354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38394.940046296295</v>
      </c>
      <c r="E210" s="15">
        <f>'raw data'!E210</f>
        <v>329588.54576063156</v>
      </c>
      <c r="F210" s="31">
        <f>'raw data'!F210</f>
        <v>2.2992719024560433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183r1  101-110</v>
      </c>
      <c r="D211" s="81">
        <f>'raw data'!D211</f>
        <v>38394.94768518519</v>
      </c>
      <c r="E211" s="15">
        <f>'raw data'!E211</f>
        <v>331401.06854088604</v>
      </c>
      <c r="F211" s="31">
        <f>'raw data'!F211</f>
        <v>0.977563750893355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184r1  60-71</v>
      </c>
      <c r="D212" s="81">
        <f>'raw data'!D212</f>
        <v>38394.955300925925</v>
      </c>
      <c r="E212" s="15">
        <f>'raw data'!E212</f>
        <v>336005.55797560513</v>
      </c>
      <c r="F212" s="31">
        <f>'raw data'!F212</f>
        <v>3.05956329635258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164r3  115-123</v>
      </c>
      <c r="D213" s="81">
        <f>'raw data'!D213</f>
        <v>38394.96292824074</v>
      </c>
      <c r="E213" s="15">
        <f>'raw data'!E213</f>
        <v>369565.57708914333</v>
      </c>
      <c r="F213" s="31">
        <f>'raw data'!F213</f>
        <v>2.487554323638856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38394.970555555556</v>
      </c>
      <c r="E214" s="15">
        <f>'raw data'!E214</f>
        <v>461841.0088462854</v>
      </c>
      <c r="F214" s="31">
        <f>'raw data'!F214</f>
        <v>0.4537283470939324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38394.97819444445</v>
      </c>
      <c r="E215" s="15">
        <f>'raw data'!E215</f>
        <v>484456.1628848687</v>
      </c>
      <c r="F215" s="31">
        <f>'raw data'!F215</f>
        <v>2.222151579078722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165r3  18-28</v>
      </c>
      <c r="D216" s="81">
        <f>'raw data'!D216</f>
        <v>38394.985810185186</v>
      </c>
      <c r="E216" s="15">
        <f>'raw data'!E216</f>
        <v>235759.58588512987</v>
      </c>
      <c r="F216" s="31">
        <f>'raw data'!F216</f>
        <v>1.6482401578272021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166r3  45-55</v>
      </c>
      <c r="D217" s="81">
        <f>'raw data'!D217</f>
        <v>38394.99344907407</v>
      </c>
      <c r="E217" s="15">
        <f>'raw data'!E217</f>
        <v>295631.3901940982</v>
      </c>
      <c r="F217" s="31">
        <f>'raw data'!F217</f>
        <v>1.0679113731048802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38395.00108796296</v>
      </c>
      <c r="E218" s="15">
        <f>'raw data'!E218</f>
        <v>491167.3669797579</v>
      </c>
      <c r="F218" s="31">
        <f>'raw data'!F218</f>
        <v>1.1539317924295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38395.008726851855</v>
      </c>
      <c r="E219" s="15">
        <f>'raw data'!E219</f>
        <v>471292.9494462013</v>
      </c>
      <c r="F219" s="31">
        <f>'raw data'!F219</f>
        <v>1.0249369397219317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82r2  101-110</v>
      </c>
      <c r="D220" s="81">
        <f>'raw data'!D220</f>
        <v>38395.01634259259</v>
      </c>
      <c r="E220" s="15">
        <f>'raw data'!E220</f>
        <v>352511.6125103658</v>
      </c>
      <c r="F220" s="31">
        <f>'raw data'!F220</f>
        <v>3.091275799382875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38395.023935185185</v>
      </c>
      <c r="E221" s="15">
        <f>'raw data'!E221</f>
        <v>345286.3771228766</v>
      </c>
      <c r="F221" s="31">
        <f>'raw data'!F221</f>
        <v>1.5860146942590396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83r2  32-42</v>
      </c>
      <c r="D222" s="81">
        <f>'raw data'!D222</f>
        <v>38395.03155092592</v>
      </c>
      <c r="E222" s="15">
        <f>'raw data'!E222</f>
        <v>328030.7210626577</v>
      </c>
      <c r="F222" s="31">
        <f>'raw data'!F222</f>
        <v>3.579523312931112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95r3  40-50</v>
      </c>
      <c r="D223" s="81">
        <f>'raw data'!D223</f>
        <v>38395.039189814815</v>
      </c>
      <c r="E223" s="15">
        <f>'raw data'!E223</f>
        <v>317619.320366544</v>
      </c>
      <c r="F223" s="31">
        <f>'raw data'!F223</f>
        <v>2.0431628892444147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38395.0468287037</v>
      </c>
      <c r="E224" s="15">
        <f>'raw data'!E224</f>
        <v>474221.4408372268</v>
      </c>
      <c r="F224" s="31">
        <f>'raw data'!F224</f>
        <v>1.152957386688036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38395.05446759259</v>
      </c>
      <c r="E225" s="15">
        <f>'raw data'!E225</f>
        <v>306025.71144421893</v>
      </c>
      <c r="F225" s="31">
        <f>'raw data'!F225</f>
        <v>2.3279581421494346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38395.06209490741</v>
      </c>
      <c r="E226" s="15">
        <f>'raw data'!E226</f>
        <v>9131.725621193647</v>
      </c>
      <c r="F226" s="31">
        <f>'raw data'!F226</f>
        <v>4.130452832420353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38395.06972222222</v>
      </c>
      <c r="E227" s="15">
        <f>'raw data'!E227</f>
        <v>342525.95423141867</v>
      </c>
      <c r="F227" s="31">
        <f>'raw data'!F227</f>
        <v>1.5488883307540062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38395.07732638889</v>
      </c>
      <c r="E228" s="15">
        <f>'raw data'!E228</f>
        <v>499568.4730369175</v>
      </c>
      <c r="F228" s="31">
        <f>'raw data'!F228</f>
        <v>1.4776344374769332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38395.08497685185</v>
      </c>
      <c r="E229" s="15">
        <f>'raw data'!E229</f>
        <v>486226.2240303332</v>
      </c>
      <c r="F229" s="31">
        <f>'raw data'!F229</f>
        <v>1.4816509220363476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38394.85208333333</v>
      </c>
      <c r="E237" s="15">
        <f>'raw data'!E237</f>
        <v>570130.7703924179</v>
      </c>
      <c r="F237" s="31">
        <f>'raw data'!F237</f>
        <v>1.0019538941275354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38394.85971064815</v>
      </c>
      <c r="E238" s="15">
        <f>'raw data'!E238</f>
        <v>9342.88457951943</v>
      </c>
      <c r="F238" s="31">
        <f>'raw data'!F238</f>
        <v>2.975534749510291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38394.86736111111</v>
      </c>
      <c r="E239" s="15">
        <f>'raw data'!E239</f>
        <v>431762.10233990254</v>
      </c>
      <c r="F239" s="31">
        <f>'raw data'!F239</f>
        <v>2.604964428566464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38394.87501157408</v>
      </c>
      <c r="E240" s="15">
        <f>'raw data'!E240</f>
        <v>545532.8115930557</v>
      </c>
      <c r="F240" s="31">
        <f>'raw data'!F240</f>
        <v>1.237587135414631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38394.88265046296</v>
      </c>
      <c r="E241" s="15">
        <f>'raw data'!E241</f>
        <v>16777.48625157277</v>
      </c>
      <c r="F241" s="31">
        <f>'raw data'!F241</f>
        <v>1.6045378034052598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179r4  85-91</v>
      </c>
      <c r="D242" s="81">
        <f>'raw data'!D242</f>
        <v>38394.89028935185</v>
      </c>
      <c r="E242" s="15">
        <f>'raw data'!E242</f>
        <v>553184.385922432</v>
      </c>
      <c r="F242" s="31">
        <f>'raw data'!F242</f>
        <v>1.0306083532723027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38394.897939814815</v>
      </c>
      <c r="E243" s="15">
        <f>'raw data'!E243</f>
        <v>534695.2732451742</v>
      </c>
      <c r="F243" s="31">
        <f>'raw data'!F243</f>
        <v>1.999110646705779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179r4  130-133</v>
      </c>
      <c r="D244" s="81">
        <f>'raw data'!D244</f>
        <v>38394.90557870371</v>
      </c>
      <c r="E244" s="15">
        <f>'raw data'!E244</f>
        <v>604859.6972462336</v>
      </c>
      <c r="F244" s="31">
        <f>'raw data'!F244</f>
        <v>3.4949244477018526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181r1  56-62</v>
      </c>
      <c r="D245" s="81">
        <f>'raw data'!D245</f>
        <v>38394.91320601852</v>
      </c>
      <c r="E245" s="15">
        <f>'raw data'!E245</f>
        <v>579140.8222719813</v>
      </c>
      <c r="F245" s="31">
        <f>'raw data'!F245</f>
        <v>0.681593974312607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182r1  43-52</v>
      </c>
      <c r="D246" s="81">
        <f>'raw data'!D246</f>
        <v>38394.92084490741</v>
      </c>
      <c r="E246" s="15">
        <f>'raw data'!E246</f>
        <v>557883.2041476568</v>
      </c>
      <c r="F246" s="31">
        <f>'raw data'!F246</f>
        <v>1.2109876028997033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38394.92847222222</v>
      </c>
      <c r="E247" s="15">
        <f>'raw data'!E247</f>
        <v>780887.7678791698</v>
      </c>
      <c r="F247" s="31">
        <f>'raw data'!F247</f>
        <v>1.3037202020006669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38394.936111111114</v>
      </c>
      <c r="E248" s="15">
        <f>'raw data'!E248</f>
        <v>542204.9651883444</v>
      </c>
      <c r="F248" s="31">
        <f>'raw data'!F248</f>
        <v>0.3850443945141865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38394.94375</v>
      </c>
      <c r="E249" s="15">
        <f>'raw data'!E249</f>
        <v>11236.43265235424</v>
      </c>
      <c r="F249" s="31">
        <f>'raw data'!F249</f>
        <v>0.8118095490806602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183r1  101-110</v>
      </c>
      <c r="D250" s="81">
        <f>'raw data'!D250</f>
        <v>38394.951377314814</v>
      </c>
      <c r="E250" s="15">
        <f>'raw data'!E250</f>
        <v>608441.9754823049</v>
      </c>
      <c r="F250" s="31">
        <f>'raw data'!F250</f>
        <v>2.3291884829573792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184r1  60-71</v>
      </c>
      <c r="D251" s="81">
        <f>'raw data'!D251</f>
        <v>38394.95900462963</v>
      </c>
      <c r="E251" s="15">
        <f>'raw data'!E251</f>
        <v>439048.5398950577</v>
      </c>
      <c r="F251" s="31">
        <f>'raw data'!F251</f>
        <v>0.8479714332921745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164r3  115-123</v>
      </c>
      <c r="D252" s="81">
        <f>'raw data'!D252</f>
        <v>38394.966631944444</v>
      </c>
      <c r="E252" s="15">
        <f>'raw data'!E252</f>
        <v>564343.0840768814</v>
      </c>
      <c r="F252" s="31">
        <f>'raw data'!F252</f>
        <v>0.9116401107506583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38394.97425925926</v>
      </c>
      <c r="E253" s="15">
        <f>'raw data'!E253</f>
        <v>548699.318573316</v>
      </c>
      <c r="F253" s="31">
        <f>'raw data'!F253</f>
        <v>1.9778602151362281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38394.981886574074</v>
      </c>
      <c r="E254" s="15">
        <f>'raw data'!E254</f>
        <v>444469.01218906994</v>
      </c>
      <c r="F254" s="31">
        <f>'raw data'!F254</f>
        <v>1.3661486299122294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165r3  18-28</v>
      </c>
      <c r="D255" s="81">
        <f>'raw data'!D255</f>
        <v>38394.98951388889</v>
      </c>
      <c r="E255" s="15">
        <f>'raw data'!E255</f>
        <v>782175.4252761204</v>
      </c>
      <c r="F255" s="31">
        <f>'raw data'!F255</f>
        <v>0.9178754153683877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166r3  45-55</v>
      </c>
      <c r="D256" s="81">
        <f>'raw data'!D256</f>
        <v>38394.997152777774</v>
      </c>
      <c r="E256" s="15">
        <f>'raw data'!E256</f>
        <v>533306.2892258962</v>
      </c>
      <c r="F256" s="31">
        <f>'raw data'!F256</f>
        <v>2.7775263074479954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38395.004791666666</v>
      </c>
      <c r="E257" s="15">
        <f>'raw data'!E257</f>
        <v>677317.3539549526</v>
      </c>
      <c r="F257" s="31">
        <f>'raw data'!F257</f>
        <v>3.1837046255506363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38395.01243055556</v>
      </c>
      <c r="E258" s="15">
        <f>'raw data'!E258</f>
        <v>537795.2922088305</v>
      </c>
      <c r="F258" s="31">
        <f>'raw data'!F258</f>
        <v>3.5889475733750174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82r2  101-110</v>
      </c>
      <c r="D259" s="81">
        <f>'raw data'!D259</f>
        <v>38395.02001157407</v>
      </c>
      <c r="E259" s="15">
        <f>'raw data'!E259</f>
        <v>251059.16633748933</v>
      </c>
      <c r="F259" s="31">
        <f>'raw data'!F259</f>
        <v>3.8799542000796907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38395.02762731481</v>
      </c>
      <c r="E260" s="15">
        <f>'raw data'!E260</f>
        <v>16588.76995924115</v>
      </c>
      <c r="F260" s="31">
        <f>'raw data'!F260</f>
        <v>3.7002828234432585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83r2  32-42</v>
      </c>
      <c r="D261" s="81">
        <f>'raw data'!D261</f>
        <v>38395.035266203704</v>
      </c>
      <c r="E261" s="15">
        <f>'raw data'!E261</f>
        <v>188535.22381933604</v>
      </c>
      <c r="F261" s="31">
        <f>'raw data'!F261</f>
        <v>1.0127883835202756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95r3  40-50</v>
      </c>
      <c r="D262" s="81">
        <f>'raw data'!D262</f>
        <v>38395.042905092596</v>
      </c>
      <c r="E262" s="15">
        <f>'raw data'!E262</f>
        <v>423565.26648251264</v>
      </c>
      <c r="F262" s="31">
        <f>'raw data'!F262</f>
        <v>1.9475621043418807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38395.050532407404</v>
      </c>
      <c r="E263" s="15">
        <f>'raw data'!E263</f>
        <v>551376.1410544714</v>
      </c>
      <c r="F263" s="31">
        <f>'raw data'!F263</f>
        <v>0.44872973867234733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38395.058171296296</v>
      </c>
      <c r="E264" s="15">
        <f>'raw data'!E264</f>
        <v>807957.4585285187</v>
      </c>
      <c r="F264" s="31">
        <f>'raw data'!F264</f>
        <v>2.899063009571748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38395.065787037034</v>
      </c>
      <c r="E265" s="15">
        <f>'raw data'!E265</f>
        <v>9828.892631173134</v>
      </c>
      <c r="F265" s="31">
        <f>'raw data'!F265</f>
        <v>2.2662612170330108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38395.07341435185</v>
      </c>
      <c r="E266" s="15">
        <f>'raw data'!E266</f>
        <v>11697.794148450095</v>
      </c>
      <c r="F266" s="31">
        <f>'raw data'!F266</f>
        <v>2.2130508993766695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38395.081041666665</v>
      </c>
      <c r="E267" s="15">
        <f>'raw data'!E267</f>
        <v>695550.2612695664</v>
      </c>
      <c r="F267" s="31">
        <f>'raw data'!F267</f>
        <v>2.5442907665240933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38395.08868055556</v>
      </c>
      <c r="E268" s="15">
        <f>'raw data'!E268</f>
        <v>555789.9593747457</v>
      </c>
      <c r="F268" s="31">
        <f>'raw data'!F268</f>
        <v>1.5635727989171135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38394.84722222222</v>
      </c>
      <c r="E276" s="175">
        <v>331.99</v>
      </c>
      <c r="F276" s="176">
        <v>5.674063872649598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38394.85486111111</v>
      </c>
      <c r="E277" s="175">
        <v>53.805</v>
      </c>
      <c r="F277" s="176">
        <v>53.89545413337113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38394.862488425926</v>
      </c>
      <c r="E278" s="175">
        <v>18.125</v>
      </c>
      <c r="F278" s="176">
        <v>17.984895234593083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38394.87013888889</v>
      </c>
      <c r="E279" s="171">
        <f>'raw data'!E279</f>
        <v>253.7026717238415</v>
      </c>
      <c r="F279" s="172">
        <f>'raw data'!F279</f>
        <v>5.581873126553634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38394.87778935185</v>
      </c>
      <c r="E280" s="175">
        <v>31.485</v>
      </c>
      <c r="F280" s="176">
        <v>61.33424231921427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179r4  85-91</v>
      </c>
      <c r="D281" s="81">
        <f>'raw data'!D281</f>
        <v>38394.88542824074</v>
      </c>
      <c r="E281" s="175">
        <v>44.535</v>
      </c>
      <c r="F281" s="176">
        <v>8.526245458564805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38394.89306712963</v>
      </c>
      <c r="E282" s="175">
        <v>237.76</v>
      </c>
      <c r="F282" s="176">
        <v>4.88931505833915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179r4  130-133</v>
      </c>
      <c r="D283" s="81">
        <f>'raw data'!D283</f>
        <v>38394.900717592594</v>
      </c>
      <c r="E283" s="175">
        <v>42.44</v>
      </c>
      <c r="F283" s="176">
        <v>10.196733036903286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181r1  56-62</v>
      </c>
      <c r="D284" s="81">
        <f>'raw data'!D284</f>
        <v>38394.90835648148</v>
      </c>
      <c r="E284" s="171">
        <f>'raw data'!E284</f>
        <v>18.067039106145252</v>
      </c>
      <c r="F284" s="172">
        <f>'raw data'!F284</f>
        <v>42.3643019598784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182r1  43-52</v>
      </c>
      <c r="D285" s="81">
        <f>'raw data'!D285</f>
        <v>38394.915983796294</v>
      </c>
      <c r="E285" s="175">
        <v>72.45</v>
      </c>
      <c r="F285" s="176">
        <v>16.357639272169248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38394.923622685186</v>
      </c>
      <c r="E286" s="171">
        <f>'raw data'!E286</f>
        <v>126.81829605172987</v>
      </c>
      <c r="F286" s="172">
        <f>'raw data'!F286</f>
        <v>17.251861406307988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38394.93125</v>
      </c>
      <c r="E287" s="15">
        <f>'raw data'!E287</f>
        <v>277.2472798204452</v>
      </c>
      <c r="F287" s="31">
        <f>'raw data'!F287</f>
        <v>1.514591829522599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38394.938888888886</v>
      </c>
      <c r="E288" s="173">
        <v>44.485</v>
      </c>
      <c r="F288" s="174">
        <v>5.7700294834373755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183r1  101-110</v>
      </c>
      <c r="D289" s="81">
        <f>'raw data'!D289</f>
        <v>38394.94652777778</v>
      </c>
      <c r="E289" s="173">
        <v>74.64</v>
      </c>
      <c r="F289" s="174">
        <v>6.802018607877057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184r1  60-71</v>
      </c>
      <c r="D290" s="81">
        <f>'raw data'!D290</f>
        <v>38394.95414351852</v>
      </c>
      <c r="E290" s="173">
        <v>74.69</v>
      </c>
      <c r="F290" s="174">
        <v>2.1017231948510453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164r3  115-123</v>
      </c>
      <c r="D291" s="81">
        <f>'raw data'!D291</f>
        <v>38394.96177083333</v>
      </c>
      <c r="E291" s="175">
        <v>35.61</v>
      </c>
      <c r="F291" s="176">
        <v>90.46836548963523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38394.96939814815</v>
      </c>
      <c r="E292" s="173">
        <v>292.055</v>
      </c>
      <c r="F292" s="174">
        <v>2.6511510688046025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38394.97703703704</v>
      </c>
      <c r="E293" s="175">
        <v>69.345</v>
      </c>
      <c r="F293" s="176">
        <v>7.555932293016575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165r3  18-28</v>
      </c>
      <c r="D294" s="81">
        <f>'raw data'!D294</f>
        <v>38394.98465277778</v>
      </c>
      <c r="E294" s="171">
        <f>'raw data'!E294</f>
        <v>45.73040256358124</v>
      </c>
      <c r="F294" s="172">
        <f>'raw data'!F294</f>
        <v>19.022280556623404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166r3  45-55</v>
      </c>
      <c r="D295" s="81">
        <f>'raw data'!D295</f>
        <v>38394.99229166667</v>
      </c>
      <c r="E295" s="171">
        <f>'raw data'!E295</f>
        <v>29.987888877139</v>
      </c>
      <c r="F295" s="172">
        <f>'raw data'!F295</f>
        <v>13.981377435739239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38394.999930555554</v>
      </c>
      <c r="E296" s="173">
        <v>302.04</v>
      </c>
      <c r="F296" s="174">
        <v>3.712989521129767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38395.007569444446</v>
      </c>
      <c r="E297" s="173">
        <v>245.38</v>
      </c>
      <c r="F297" s="174">
        <v>2.9681309993566387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82r2  101-110</v>
      </c>
      <c r="D298" s="81">
        <f>'raw data'!D298</f>
        <v>38395.015185185184</v>
      </c>
      <c r="E298" s="175">
        <v>26.66</v>
      </c>
      <c r="F298" s="176">
        <v>54.47851945075654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38395.022777777776</v>
      </c>
      <c r="E299" s="175">
        <v>48.37</v>
      </c>
      <c r="F299" s="176">
        <v>52.130303529279054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83r2  32-42</v>
      </c>
      <c r="D300" s="81">
        <f>'raw data'!D300</f>
        <v>38395.03039351852</v>
      </c>
      <c r="E300" s="173">
        <v>35.15</v>
      </c>
      <c r="F300" s="174">
        <v>0.16093468704370623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95r3  40-50</v>
      </c>
      <c r="D301" s="81">
        <f>'raw data'!D301</f>
        <v>38395.03803240741</v>
      </c>
      <c r="E301" s="171">
        <v>9.93</v>
      </c>
      <c r="F301" s="172">
        <f>'raw data'!F301</f>
        <v>0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38395.0456712963</v>
      </c>
      <c r="E302" s="173">
        <v>300.1</v>
      </c>
      <c r="F302" s="174">
        <v>4.523975407791035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38395.05331018518</v>
      </c>
      <c r="E303" s="171">
        <f>'raw data'!E303</f>
        <v>128.5815109789379</v>
      </c>
      <c r="F303" s="172">
        <f>'raw data'!F303</f>
        <v>8.077051381138395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38395.0609375</v>
      </c>
      <c r="E304" s="175">
        <v>8.03</v>
      </c>
      <c r="F304" s="176">
        <v>26.94578767659806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38395.068553240744</v>
      </c>
      <c r="E305" s="171">
        <f>'raw data'!E305</f>
        <v>28.841599855611584</v>
      </c>
      <c r="F305" s="172">
        <f>'raw data'!F305</f>
        <v>89.2520960533071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38395.07618055555</v>
      </c>
      <c r="E306" s="173">
        <v>269.07</v>
      </c>
      <c r="F306" s="174">
        <v>3.195606518463216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38395.083819444444</v>
      </c>
      <c r="E307" s="175">
        <v>251.34</v>
      </c>
      <c r="F307" s="176">
        <v>4.55199638720372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38394.84773148148</v>
      </c>
      <c r="E315" s="15">
        <f>'raw data'!E315</f>
        <v>5576215.487479145</v>
      </c>
      <c r="F315" s="31">
        <f>'raw data'!F315</f>
        <v>1.8244225275123467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38394.85538194444</v>
      </c>
      <c r="E316" s="15">
        <f>'raw data'!E316</f>
        <v>8909.965671024733</v>
      </c>
      <c r="F316" s="31">
        <f>'raw data'!F316</f>
        <v>2.4616377349205663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38394.86300925926</v>
      </c>
      <c r="E317" s="15">
        <f>'raw data'!E317</f>
        <v>4789473.398636349</v>
      </c>
      <c r="F317" s="31">
        <f>'raw data'!F317</f>
        <v>0.44913976110526166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38394.87065972222</v>
      </c>
      <c r="E318" s="15">
        <f>'raw data'!E318</f>
        <v>4954900.361458521</v>
      </c>
      <c r="F318" s="31">
        <f>'raw data'!F318</f>
        <v>0.6736965395147678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38394.87831018519</v>
      </c>
      <c r="E319" s="15">
        <f>'raw data'!E319</f>
        <v>4420981.154469397</v>
      </c>
      <c r="F319" s="31">
        <f>'raw data'!F319</f>
        <v>1.3123698913953357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179r4  85-91</v>
      </c>
      <c r="D320" s="81">
        <f>'raw data'!D320</f>
        <v>38394.8859375</v>
      </c>
      <c r="E320" s="15">
        <f>'raw data'!E320</f>
        <v>4883303.386102627</v>
      </c>
      <c r="F320" s="31">
        <f>'raw data'!F320</f>
        <v>0.9341435867128622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38394.89357638889</v>
      </c>
      <c r="E321" s="15">
        <f>'raw data'!E321</f>
        <v>5022801.919517782</v>
      </c>
      <c r="F321" s="31">
        <f>'raw data'!F321</f>
        <v>1.462804648909976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179r4  130-133</v>
      </c>
      <c r="D322" s="81">
        <f>'raw data'!D322</f>
        <v>38394.90122685185</v>
      </c>
      <c r="E322" s="15">
        <f>'raw data'!E322</f>
        <v>4957127.162979444</v>
      </c>
      <c r="F322" s="31">
        <f>'raw data'!F322</f>
        <v>1.1126019723660834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181r1  56-62</v>
      </c>
      <c r="D323" s="81">
        <f>'raw data'!D323</f>
        <v>38394.90887731482</v>
      </c>
      <c r="E323" s="15">
        <f>'raw data'!E323</f>
        <v>5307065.350693833</v>
      </c>
      <c r="F323" s="31">
        <f>'raw data'!F323</f>
        <v>1.8047820928777714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182r1  43-52</v>
      </c>
      <c r="D324" s="81">
        <f>'raw data'!D324</f>
        <v>38394.916493055556</v>
      </c>
      <c r="E324" s="15">
        <f>'raw data'!E324</f>
        <v>5062440.999665065</v>
      </c>
      <c r="F324" s="31">
        <f>'raw data'!F324</f>
        <v>2.3621200103135083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38394.92413194444</v>
      </c>
      <c r="E325" s="15">
        <f>'raw data'!E325</f>
        <v>6489647.537714395</v>
      </c>
      <c r="F325" s="31">
        <f>'raw data'!F325</f>
        <v>0.5318976385632135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38394.931759259256</v>
      </c>
      <c r="E326" s="15">
        <f>'raw data'!E326</f>
        <v>5020508.256898937</v>
      </c>
      <c r="F326" s="31">
        <f>'raw data'!F326</f>
        <v>1.9217450175725719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38394.93939814815</v>
      </c>
      <c r="E327" s="173">
        <v>4145893.5650000004</v>
      </c>
      <c r="F327" s="174">
        <v>2.314091589802544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183r1  101-110</v>
      </c>
      <c r="D328" s="81">
        <f>'raw data'!D328</f>
        <v>38394.94704861111</v>
      </c>
      <c r="E328" s="15">
        <f>'raw data'!E328</f>
        <v>5516186.889599697</v>
      </c>
      <c r="F328" s="31">
        <f>'raw data'!F328</f>
        <v>1.2552350766620666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184r1  60-71</v>
      </c>
      <c r="D329" s="81">
        <f>'raw data'!D329</f>
        <v>38394.954664351855</v>
      </c>
      <c r="E329" s="15">
        <f>'raw data'!E329</f>
        <v>5233739.270514862</v>
      </c>
      <c r="F329" s="31">
        <f>'raw data'!F329</f>
        <v>3.748134507984087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164r3  115-123</v>
      </c>
      <c r="D330" s="81">
        <f>'raw data'!D330</f>
        <v>38394.96228009259</v>
      </c>
      <c r="E330" s="15">
        <f>'raw data'!E330</f>
        <v>5485723.22695673</v>
      </c>
      <c r="F330" s="31">
        <f>'raw data'!F330</f>
        <v>1.1512352843219507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38394.96991898148</v>
      </c>
      <c r="E331" s="15">
        <f>'raw data'!E331</f>
        <v>5058174.3454729505</v>
      </c>
      <c r="F331" s="31">
        <f>'raw data'!F331</f>
        <v>1.2062970018405292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38394.97754629629</v>
      </c>
      <c r="E332" s="15">
        <f>'raw data'!E332</f>
        <v>5007071.712905366</v>
      </c>
      <c r="F332" s="31">
        <f>'raw data'!F332</f>
        <v>1.4722600470426976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165r3  18-28</v>
      </c>
      <c r="D333" s="81">
        <f>'raw data'!D333</f>
        <v>38394.98516203704</v>
      </c>
      <c r="E333" s="15">
        <f>'raw data'!E333</f>
        <v>5365767.217693969</v>
      </c>
      <c r="F333" s="31">
        <f>'raw data'!F333</f>
        <v>2.0015053510287957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166r3  45-55</v>
      </c>
      <c r="D334" s="81">
        <f>'raw data'!D334</f>
        <v>38394.992800925924</v>
      </c>
      <c r="E334" s="15">
        <f>'raw data'!E334</f>
        <v>5295422.911330438</v>
      </c>
      <c r="F334" s="31">
        <f>'raw data'!F334</f>
        <v>0.3289706462509086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38395.000451388885</v>
      </c>
      <c r="E335" s="15">
        <f>'raw data'!E335</f>
        <v>5248189.037777481</v>
      </c>
      <c r="F335" s="31">
        <f>'raw data'!F335</f>
        <v>3.2465497137705013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38395.0080787037</v>
      </c>
      <c r="E336" s="15">
        <f>'raw data'!E336</f>
        <v>5010265.197950705</v>
      </c>
      <c r="F336" s="31">
        <f>'raw data'!F336</f>
        <v>2.4220237507160345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82r2  101-110</v>
      </c>
      <c r="D337" s="81">
        <f>'raw data'!D337</f>
        <v>38395.015694444446</v>
      </c>
      <c r="E337" s="15">
        <f>'raw data'!E337</f>
        <v>4802426.570387009</v>
      </c>
      <c r="F337" s="31">
        <f>'raw data'!F337</f>
        <v>2.8502888164269757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38395.02328703704</v>
      </c>
      <c r="E338" s="15">
        <f>'raw data'!E338</f>
        <v>4502781.653421581</v>
      </c>
      <c r="F338" s="31">
        <f>'raw data'!F338</f>
        <v>0.1973984513609339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83r2  32-42</v>
      </c>
      <c r="D339" s="81">
        <f>'raw data'!D339</f>
        <v>38395.03091435185</v>
      </c>
      <c r="E339" s="15">
        <f>'raw data'!E339</f>
        <v>4814792.046122277</v>
      </c>
      <c r="F339" s="31">
        <f>'raw data'!F339</f>
        <v>2.9787519345230122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95r3  40-50</v>
      </c>
      <c r="D340" s="81">
        <f>'raw data'!D340</f>
        <v>38395.03854166667</v>
      </c>
      <c r="E340" s="15">
        <f>'raw data'!E340</f>
        <v>5337389.241620691</v>
      </c>
      <c r="F340" s="31">
        <f>'raw data'!F340</f>
        <v>1.041465144145933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38395.04618055555</v>
      </c>
      <c r="E341" s="15">
        <f>'raw data'!E341</f>
        <v>5179532.946944118</v>
      </c>
      <c r="F341" s="31">
        <f>'raw data'!F341</f>
        <v>1.9741938194076811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38395.053819444445</v>
      </c>
      <c r="E342" s="15">
        <f>'raw data'!E342</f>
        <v>6659877.4603267815</v>
      </c>
      <c r="F342" s="31">
        <f>'raw data'!F342</f>
        <v>0.8054927567494513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38395.06145833333</v>
      </c>
      <c r="E343" s="15">
        <f>'raw data'!E343</f>
        <v>11330.986760658792</v>
      </c>
      <c r="F343" s="31">
        <f>'raw data'!F343</f>
        <v>1.8283293007561965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38395.069074074076</v>
      </c>
      <c r="E344" s="15">
        <f>'raw data'!E344</f>
        <v>4244740.346619569</v>
      </c>
      <c r="F344" s="31">
        <f>'raw data'!F344</f>
        <v>4.582265306618143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38395.076689814814</v>
      </c>
      <c r="E345" s="15">
        <f>'raw data'!E345</f>
        <v>5168232.969751361</v>
      </c>
      <c r="F345" s="31">
        <f>'raw data'!F345</f>
        <v>2.992428287502894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38395.084328703706</v>
      </c>
      <c r="E346" s="15">
        <f>'raw data'!E346</f>
        <v>5231445.516879734</v>
      </c>
      <c r="F346" s="31">
        <f>'raw data'!F346</f>
        <v>2.487960124258643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38394.850648148145</v>
      </c>
      <c r="E354" s="15">
        <f>'raw data'!E354</f>
        <v>1690340.139888506</v>
      </c>
      <c r="F354" s="31">
        <f>'raw data'!F354</f>
        <v>2.602253237233159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38394.85827546296</v>
      </c>
      <c r="E355" s="173">
        <v>1365.98</v>
      </c>
      <c r="F355" s="174">
        <v>0.23398019377733068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38394.86591435185</v>
      </c>
      <c r="E356" s="15">
        <f>'raw data'!E356</f>
        <v>586764.4925939027</v>
      </c>
      <c r="F356" s="31">
        <f>'raw data'!F356</f>
        <v>1.3672565520911792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38394.873564814814</v>
      </c>
      <c r="E357" s="15">
        <f>'raw data'!E357</f>
        <v>1706684.6634376284</v>
      </c>
      <c r="F357" s="31">
        <f>'raw data'!F357</f>
        <v>1.512993932277725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38394.881215277775</v>
      </c>
      <c r="E358" s="15">
        <f>'raw data'!E358</f>
        <v>3084.8230586374134</v>
      </c>
      <c r="F358" s="31">
        <f>'raw data'!F358</f>
        <v>4.420287591158992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179r4  85-91</v>
      </c>
      <c r="D359" s="81">
        <f>'raw data'!D359</f>
        <v>38394.88884259259</v>
      </c>
      <c r="E359" s="15">
        <f>'raw data'!E359</f>
        <v>155274.46614714141</v>
      </c>
      <c r="F359" s="31">
        <f>'raw data'!F359</f>
        <v>2.001107111802249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38394.89649305555</v>
      </c>
      <c r="E360" s="15">
        <f>'raw data'!E360</f>
        <v>1715796.490354847</v>
      </c>
      <c r="F360" s="31">
        <f>'raw data'!F360</f>
        <v>2.193310793783056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179r4  130-133</v>
      </c>
      <c r="D361" s="81">
        <f>'raw data'!D361</f>
        <v>38394.90414351852</v>
      </c>
      <c r="E361" s="15">
        <f>'raw data'!E361</f>
        <v>600454.4831501213</v>
      </c>
      <c r="F361" s="31">
        <f>'raw data'!F361</f>
        <v>0.9383180304730837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181r1  56-62</v>
      </c>
      <c r="D362" s="81">
        <f>'raw data'!D362</f>
        <v>38394.911770833336</v>
      </c>
      <c r="E362" s="15">
        <f>'raw data'!E362</f>
        <v>147809.69254359254</v>
      </c>
      <c r="F362" s="31">
        <f>'raw data'!F362</f>
        <v>1.804616650563635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182r1  43-52</v>
      </c>
      <c r="D363" s="81">
        <f>'raw data'!D363</f>
        <v>38394.91939814815</v>
      </c>
      <c r="E363" s="15">
        <f>'raw data'!E363</f>
        <v>4205501.733105359</v>
      </c>
      <c r="F363" s="31">
        <f>'raw data'!F363</f>
        <v>0.6185677675572409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38394.927037037036</v>
      </c>
      <c r="E364" s="15">
        <f>'raw data'!E364</f>
        <v>428128.2449884286</v>
      </c>
      <c r="F364" s="31">
        <f>'raw data'!F364</f>
        <v>0.8710779941567433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38394.93467592593</v>
      </c>
      <c r="E365" s="15">
        <f>'raw data'!E365</f>
        <v>1708262.7251339129</v>
      </c>
      <c r="F365" s="31">
        <f>'raw data'!F365</f>
        <v>1.5891868971540846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38394.94231481481</v>
      </c>
      <c r="E366" s="15">
        <f>'raw data'!E366</f>
        <v>3236.7050642543013</v>
      </c>
      <c r="F366" s="31">
        <f>'raw data'!F366</f>
        <v>4.522553786939314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183r1  101-110</v>
      </c>
      <c r="D367" s="81">
        <f>'raw data'!D367</f>
        <v>38394.94993055556</v>
      </c>
      <c r="E367" s="15">
        <f>'raw data'!E367</f>
        <v>229728.91427658702</v>
      </c>
      <c r="F367" s="31">
        <f>'raw data'!F367</f>
        <v>2.9217107289423514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184r1  60-71</v>
      </c>
      <c r="D368" s="81">
        <f>'raw data'!D368</f>
        <v>38394.95756944444</v>
      </c>
      <c r="E368" s="15">
        <f>'raw data'!E368</f>
        <v>225010.03964941352</v>
      </c>
      <c r="F368" s="31">
        <f>'raw data'!F368</f>
        <v>1.2431841949094673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164r3  115-123</v>
      </c>
      <c r="D369" s="81">
        <f>'raw data'!D369</f>
        <v>38394.96519675926</v>
      </c>
      <c r="E369" s="15">
        <f>'raw data'!E369</f>
        <v>187874.81898207281</v>
      </c>
      <c r="F369" s="31">
        <f>'raw data'!F369</f>
        <v>0.7145278966890174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38394.97282407407</v>
      </c>
      <c r="E370" s="15">
        <f>'raw data'!E370</f>
        <v>1710329.3709144078</v>
      </c>
      <c r="F370" s="31">
        <f>'raw data'!F370</f>
        <v>2.8667905583442574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38394.98045138889</v>
      </c>
      <c r="E371" s="15">
        <f>'raw data'!E371</f>
        <v>597114.0673430073</v>
      </c>
      <c r="F371" s="31">
        <f>'raw data'!F371</f>
        <v>0.3863806644157984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165r3  18-28</v>
      </c>
      <c r="D372" s="81">
        <f>'raw data'!D372</f>
        <v>38394.988078703704</v>
      </c>
      <c r="E372" s="173">
        <v>118756.815</v>
      </c>
      <c r="F372" s="174">
        <v>1.6213936057324458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166r3  45-55</v>
      </c>
      <c r="D373" s="81">
        <f>'raw data'!D373</f>
        <v>38394.995717592596</v>
      </c>
      <c r="E373" s="15">
        <f>'raw data'!E373</f>
        <v>166980.0056666039</v>
      </c>
      <c r="F373" s="31">
        <f>'raw data'!F373</f>
        <v>2.6162655925851563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38395.00335648148</v>
      </c>
      <c r="E374" s="15">
        <f>'raw data'!E374</f>
        <v>844296.3111829156</v>
      </c>
      <c r="F374" s="31">
        <f>'raw data'!F374</f>
        <v>3.4573870660099475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38395.01099537037</v>
      </c>
      <c r="E375" s="15">
        <f>'raw data'!E375</f>
        <v>1678258.7649442486</v>
      </c>
      <c r="F375" s="31">
        <f>'raw data'!F375</f>
        <v>1.3803111075865209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82r2  101-110</v>
      </c>
      <c r="D376" s="81">
        <f>'raw data'!D376</f>
        <v>38395.018587962964</v>
      </c>
      <c r="E376" s="15">
        <f>'raw data'!E376</f>
        <v>117837.29350255201</v>
      </c>
      <c r="F376" s="31">
        <f>'raw data'!F376</f>
        <v>0.7465563726589479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38395.026192129626</v>
      </c>
      <c r="E377" s="173">
        <v>2537.875</v>
      </c>
      <c r="F377" s="174">
        <v>2.1439931758780246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83r2  32-42</v>
      </c>
      <c r="D378" s="81">
        <f>'raw data'!D378</f>
        <v>38395.03381944444</v>
      </c>
      <c r="E378" s="15">
        <f>'raw data'!E378</f>
        <v>103285.47505306984</v>
      </c>
      <c r="F378" s="31">
        <f>'raw data'!F378</f>
        <v>1.2085305759234788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95r3  40-50</v>
      </c>
      <c r="D379" s="81">
        <f>'raw data'!D379</f>
        <v>38395.04145833333</v>
      </c>
      <c r="E379" s="15">
        <f>'raw data'!E379</f>
        <v>212761.14100800335</v>
      </c>
      <c r="F379" s="31">
        <f>'raw data'!F379</f>
        <v>3.258217583540026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38395.04908564815</v>
      </c>
      <c r="E380" s="15">
        <f>'raw data'!E380</f>
        <v>1679446.7913320216</v>
      </c>
      <c r="F380" s="31">
        <f>'raw data'!F380</f>
        <v>1.9803767997462194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38395.05673611111</v>
      </c>
      <c r="E381" s="15">
        <f>'raw data'!E381</f>
        <v>433172.28190074523</v>
      </c>
      <c r="F381" s="31">
        <f>'raw data'!F381</f>
        <v>1.321574523074187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38395.064351851855</v>
      </c>
      <c r="E382" s="171">
        <f>'raw data'!E382</f>
        <v>1264.1460894767765</v>
      </c>
      <c r="F382" s="172">
        <f>'raw data'!F382</f>
        <v>12.97147073043476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38395.07197916666</v>
      </c>
      <c r="E383" s="15">
        <f>'raw data'!E383</f>
        <v>2998.7740940886574</v>
      </c>
      <c r="F383" s="31">
        <f>'raw data'!F383</f>
        <v>3.3084671484836825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38395.07959490741</v>
      </c>
      <c r="E384" s="15">
        <f>'raw data'!E384</f>
        <v>897054.1731247688</v>
      </c>
      <c r="F384" s="31">
        <f>'raw data'!F384</f>
        <v>2.221486563859986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38395.087233796294</v>
      </c>
      <c r="E385" s="15">
        <f>'raw data'!E385</f>
        <v>1775725.0007549145</v>
      </c>
      <c r="F385" s="31">
        <f>'raw data'!F385</f>
        <v>1.3178176334339786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1190</v>
      </c>
      <c r="C1" s="18" t="s">
        <v>1200</v>
      </c>
      <c r="D1" s="18" t="s">
        <v>1199</v>
      </c>
      <c r="E1" s="18" t="s">
        <v>1202</v>
      </c>
      <c r="F1" s="18" t="s">
        <v>1204</v>
      </c>
      <c r="G1" s="18" t="s">
        <v>1203</v>
      </c>
      <c r="H1" s="18" t="s">
        <v>1205</v>
      </c>
      <c r="I1" s="18" t="s">
        <v>1206</v>
      </c>
      <c r="J1" s="18" t="s">
        <v>1207</v>
      </c>
      <c r="K1" s="18" t="s">
        <v>1134</v>
      </c>
      <c r="L1" s="18" t="s">
        <v>1201</v>
      </c>
      <c r="M1" s="18" t="s">
        <v>1210</v>
      </c>
      <c r="N1" s="18" t="s">
        <v>1212</v>
      </c>
      <c r="O1" s="18" t="s">
        <v>1215</v>
      </c>
      <c r="P1" s="18" t="s">
        <v>1208</v>
      </c>
      <c r="Q1" s="18" t="s">
        <v>1209</v>
      </c>
      <c r="R1" s="18" t="s">
        <v>1023</v>
      </c>
      <c r="S1" s="18" t="s">
        <v>1022</v>
      </c>
      <c r="T1" s="18" t="s">
        <v>1149</v>
      </c>
      <c r="U1" s="18" t="s">
        <v>1211</v>
      </c>
      <c r="V1" s="18" t="s">
        <v>1287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5576215.487479145</v>
      </c>
      <c r="D4" s="7">
        <f>'recalc raw'!E3</f>
        <v>4942517.023119014</v>
      </c>
      <c r="E4" s="7">
        <f>'recalc raw'!E81</f>
        <v>5379393.475011046</v>
      </c>
      <c r="F4" s="7">
        <f>'recalc raw'!E159</f>
        <v>843664.1624650318</v>
      </c>
      <c r="G4" s="7">
        <f>'recalc raw'!E198</f>
        <v>515707.96694533026</v>
      </c>
      <c r="H4" s="7">
        <f>'recalc raw'!E42</f>
        <v>4259589.114906311</v>
      </c>
      <c r="I4" s="7">
        <f>'recalc raw'!E237</f>
        <v>570130.7703924179</v>
      </c>
      <c r="J4" s="7">
        <f>'recalc raw'!E120</f>
        <v>26742.22465684825</v>
      </c>
      <c r="K4" s="7">
        <f>'recalc raw'!E276</f>
        <v>331.99</v>
      </c>
      <c r="L4" s="7">
        <f>'recalc raw'!E354</f>
        <v>1690340.139888506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331.99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8909.965671024733</v>
      </c>
      <c r="D5" s="7">
        <f>'recalc raw'!E4</f>
        <v>5975.961153189861</v>
      </c>
      <c r="E5" s="7">
        <f>'recalc raw'!E82</f>
        <v>11084.087054422815</v>
      </c>
      <c r="F5" s="7">
        <f>'recalc raw'!E160</f>
        <v>1070.61</v>
      </c>
      <c r="G5" s="7">
        <f>'recalc raw'!E199</f>
        <v>9321.343485226234</v>
      </c>
      <c r="H5" s="7">
        <f>'recalc raw'!E43</f>
        <v>14984.853156328201</v>
      </c>
      <c r="I5" s="7">
        <f>'recalc raw'!E238</f>
        <v>9342.88457951943</v>
      </c>
      <c r="J5" s="7">
        <f>'recalc raw'!E121</f>
        <v>65.57154471547138</v>
      </c>
      <c r="K5" s="7">
        <f>'recalc raw'!E277</f>
        <v>53.805</v>
      </c>
      <c r="L5" s="7">
        <f>'recalc raw'!E355</f>
        <v>1365.98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53.805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4789473.398636349</v>
      </c>
      <c r="D6" s="7">
        <f>'recalc raw'!E5</f>
        <v>5807765.779966656</v>
      </c>
      <c r="E6" s="7">
        <f>'recalc raw'!E83</f>
        <v>4645203.3979863105</v>
      </c>
      <c r="F6" s="7">
        <f>'recalc raw'!E161</f>
        <v>1104968.5443072775</v>
      </c>
      <c r="G6" s="7">
        <f>'recalc raw'!E200</f>
        <v>454708.4880657196</v>
      </c>
      <c r="H6" s="7">
        <f>'recalc raw'!E44</f>
        <v>5286013.433288574</v>
      </c>
      <c r="I6" s="7">
        <f>'recalc raw'!E239</f>
        <v>431762.10233990254</v>
      </c>
      <c r="J6" s="7">
        <f>'recalc raw'!E122</f>
        <v>1448.1605486252367</v>
      </c>
      <c r="K6" s="7">
        <f>'recalc raw'!E278</f>
        <v>18.125</v>
      </c>
      <c r="L6" s="7">
        <f>'recalc raw'!E356</f>
        <v>586764.4925939027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18.125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4954900.361458521</v>
      </c>
      <c r="D7" s="7">
        <f>'recalc raw'!E6</f>
        <v>5019327.005319242</v>
      </c>
      <c r="E7" s="7">
        <f>'recalc raw'!E84</f>
        <v>5110356.265951624</v>
      </c>
      <c r="F7" s="7">
        <f>'recalc raw'!E162</f>
        <v>809844.2623875589</v>
      </c>
      <c r="G7" s="7">
        <f>'recalc raw'!E201</f>
        <v>450961.9052027116</v>
      </c>
      <c r="H7" s="7">
        <f>'recalc raw'!E45</f>
        <v>4611452.609870911</v>
      </c>
      <c r="I7" s="7">
        <f>'recalc raw'!E240</f>
        <v>545532.8115930557</v>
      </c>
      <c r="J7" s="7">
        <f>'recalc raw'!E123</f>
        <v>29544.941472732746</v>
      </c>
      <c r="K7" s="7">
        <f>'recalc raw'!E279</f>
        <v>253.7026717238415</v>
      </c>
      <c r="L7" s="7">
        <f>'recalc raw'!E357</f>
        <v>1706684.6634376284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253.7026717238415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4420981.154469397</v>
      </c>
      <c r="D8" s="7">
        <f>'recalc raw'!E7</f>
        <v>259539.79355434835</v>
      </c>
      <c r="E8" s="7">
        <f>'recalc raw'!E85</f>
        <v>3489421.5191442384</v>
      </c>
      <c r="F8" s="7">
        <f>'recalc raw'!E163</f>
        <v>5151013.06165916</v>
      </c>
      <c r="G8" s="7">
        <f>'recalc raw'!E202</f>
        <v>327375.49900277704</v>
      </c>
      <c r="H8" s="7">
        <f>'recalc raw'!E46</f>
        <v>249874.17496856052</v>
      </c>
      <c r="I8" s="7">
        <f>'recalc raw'!E241</f>
        <v>16777.48625157277</v>
      </c>
      <c r="J8" s="7">
        <f>'recalc raw'!E124</f>
        <v>335.87238913272034</v>
      </c>
      <c r="K8" s="7">
        <f>'recalc raw'!E280</f>
        <v>31.485</v>
      </c>
      <c r="L8" s="7">
        <f>'recalc raw'!E358</f>
        <v>3084.8230586374134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31.485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179r4  85-91</v>
      </c>
      <c r="C9" s="7">
        <f>'recalc raw'!E320</f>
        <v>4883303.386102627</v>
      </c>
      <c r="D9" s="7">
        <f>'recalc raw'!E8</f>
        <v>7715420.237237786</v>
      </c>
      <c r="E9" s="7">
        <f>'recalc raw'!E86</f>
        <v>3002905.5439191135</v>
      </c>
      <c r="F9" s="7">
        <f>'recalc raw'!E164</f>
        <v>1277766.8362141817</v>
      </c>
      <c r="G9" s="7">
        <f>'recalc raw'!E203</f>
        <v>289880.3945309346</v>
      </c>
      <c r="H9" s="7">
        <f>'recalc raw'!E47</f>
        <v>4524367.880541484</v>
      </c>
      <c r="I9" s="7">
        <f>'recalc raw'!E242</f>
        <v>553184.385922432</v>
      </c>
      <c r="J9" s="7">
        <f>'recalc raw'!E125</f>
        <v>1264.9566948445968</v>
      </c>
      <c r="K9" s="7">
        <f>'recalc raw'!E281</f>
        <v>44.535</v>
      </c>
      <c r="L9" s="7">
        <f>'recalc raw'!E359</f>
        <v>155274.46614714141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44.535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5022801.919517782</v>
      </c>
      <c r="D10" s="7">
        <f>'recalc raw'!E9</f>
        <v>4869273.744111934</v>
      </c>
      <c r="E10" s="7">
        <f>'recalc raw'!E87</f>
        <v>5035987.469172832</v>
      </c>
      <c r="F10" s="7">
        <f>'recalc raw'!E165</f>
        <v>825677.3744912616</v>
      </c>
      <c r="G10" s="7">
        <f>'recalc raw'!E204</f>
        <v>447356.21364466345</v>
      </c>
      <c r="H10" s="7">
        <f>'recalc raw'!E48</f>
        <v>4660189.330421448</v>
      </c>
      <c r="I10" s="7">
        <f>'recalc raw'!E243</f>
        <v>534695.2732451742</v>
      </c>
      <c r="J10" s="7">
        <f>'recalc raw'!E126</f>
        <v>29365.962889441787</v>
      </c>
      <c r="K10" s="7">
        <f>'recalc raw'!E282</f>
        <v>237.76</v>
      </c>
      <c r="L10" s="7">
        <f>'recalc raw'!E360</f>
        <v>1715796.490354847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237.76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179r4  130-133</v>
      </c>
      <c r="C11" s="7">
        <f>'recalc raw'!E322</f>
        <v>4957127.162979444</v>
      </c>
      <c r="D11" s="7">
        <f>'recalc raw'!E10</f>
        <v>6454028.680248154</v>
      </c>
      <c r="E11" s="7">
        <f>'recalc raw'!E88</f>
        <v>3964711.528922458</v>
      </c>
      <c r="F11" s="7">
        <f>'recalc raw'!E166</f>
        <v>982930.524481676</v>
      </c>
      <c r="G11" s="7">
        <f>'recalc raw'!E205</f>
        <v>434099.0953466097</v>
      </c>
      <c r="H11" s="7">
        <f>'recalc raw'!E49</f>
        <v>4922139.253250122</v>
      </c>
      <c r="I11" s="7">
        <f>'recalc raw'!E244</f>
        <v>604859.6972462336</v>
      </c>
      <c r="J11" s="7">
        <f>'recalc raw'!E127</f>
        <v>5173.604635905718</v>
      </c>
      <c r="K11" s="7">
        <f>'recalc raw'!E283</f>
        <v>42.44</v>
      </c>
      <c r="L11" s="7">
        <f>'recalc raw'!E361</f>
        <v>600454.4831501213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42.44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181r1  56-62</v>
      </c>
      <c r="C12" s="7">
        <f>'recalc raw'!E323</f>
        <v>5307065.350693833</v>
      </c>
      <c r="D12" s="7">
        <f>'recalc raw'!E11</f>
        <v>7281976.278922774</v>
      </c>
      <c r="E12" s="7">
        <f>'recalc raw'!E89</f>
        <v>1949801.6536030557</v>
      </c>
      <c r="F12" s="7">
        <f>'recalc raw'!E167</f>
        <v>960547.4684036083</v>
      </c>
      <c r="G12" s="7">
        <f>'recalc raw'!E206</f>
        <v>250947.2012867133</v>
      </c>
      <c r="H12" s="7">
        <f>'recalc raw'!E50</f>
        <v>5770404.382741293</v>
      </c>
      <c r="I12" s="7">
        <f>'recalc raw'!E245</f>
        <v>579140.8222719813</v>
      </c>
      <c r="J12" s="7">
        <f>'recalc raw'!E128</f>
        <v>862.7036968595085</v>
      </c>
      <c r="K12" s="7">
        <f>'recalc raw'!E284</f>
        <v>18.067039106145252</v>
      </c>
      <c r="L12" s="7">
        <f>'recalc raw'!E362</f>
        <v>147809.69254359254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18.067039106145252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182r1  43-52</v>
      </c>
      <c r="C13" s="7">
        <f>'recalc raw'!E324</f>
        <v>5062440.999665065</v>
      </c>
      <c r="D13" s="7">
        <f>'recalc raw'!E12</f>
        <v>4795792.220811679</v>
      </c>
      <c r="E13" s="7">
        <f>'recalc raw'!E90</f>
        <v>7849920.402334346</v>
      </c>
      <c r="F13" s="7">
        <f>'recalc raw'!E168</f>
        <v>970546.3464287417</v>
      </c>
      <c r="G13" s="7">
        <f>'recalc raw'!E207</f>
        <v>783300.2710192974</v>
      </c>
      <c r="H13" s="7">
        <f>'recalc raw'!E51</f>
        <v>5033090.1404469805</v>
      </c>
      <c r="I13" s="7">
        <f>'recalc raw'!E246</f>
        <v>557883.2041476568</v>
      </c>
      <c r="J13" s="7">
        <f>'recalc raw'!E129</f>
        <v>2050.8265983495103</v>
      </c>
      <c r="K13" s="7">
        <f>'recalc raw'!E285</f>
        <v>72.45</v>
      </c>
      <c r="L13" s="7">
        <f>'recalc raw'!E363</f>
        <v>4205501.733105359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72.45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6489647.537714395</v>
      </c>
      <c r="D14" s="7">
        <f>'recalc raw'!E13</f>
        <v>5956673.69207363</v>
      </c>
      <c r="E14" s="7">
        <f>'recalc raw'!E91</f>
        <v>2791936.313318816</v>
      </c>
      <c r="F14" s="7">
        <f>'recalc raw'!E169</f>
        <v>440983.4629386283</v>
      </c>
      <c r="G14" s="7">
        <f>'recalc raw'!E208</f>
        <v>299508.8875451088</v>
      </c>
      <c r="H14" s="7">
        <f>'recalc raw'!E52</f>
        <v>2662808.0679880776</v>
      </c>
      <c r="I14" s="7">
        <f>'recalc raw'!E247</f>
        <v>780887.7678791698</v>
      </c>
      <c r="J14" s="7">
        <f>'recalc raw'!E130</f>
        <v>80001.73642577796</v>
      </c>
      <c r="K14" s="7">
        <f>'recalc raw'!E286</f>
        <v>126.81829605172987</v>
      </c>
      <c r="L14" s="7">
        <f>'recalc raw'!E364</f>
        <v>428128.2449884286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126.81829605172987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5020508.256898937</v>
      </c>
      <c r="D15" s="7">
        <f>'recalc raw'!E14</f>
        <v>5009480.290211917</v>
      </c>
      <c r="E15" s="7">
        <f>'recalc raw'!E92</f>
        <v>5012955.876573287</v>
      </c>
      <c r="F15" s="7">
        <f>'recalc raw'!E170</f>
        <v>827002.2855412986</v>
      </c>
      <c r="G15" s="7">
        <f>'recalc raw'!E209</f>
        <v>466137.74449077493</v>
      </c>
      <c r="H15" s="7">
        <f>'recalc raw'!E53</f>
        <v>4532988.827194214</v>
      </c>
      <c r="I15" s="7">
        <f>'recalc raw'!E248</f>
        <v>542204.9651883444</v>
      </c>
      <c r="J15" s="7">
        <f>'recalc raw'!E131</f>
        <v>29210.000735080484</v>
      </c>
      <c r="K15" s="7">
        <f>'recalc raw'!E287</f>
        <v>277.2472798204452</v>
      </c>
      <c r="L15" s="7">
        <f>'recalc raw'!E365</f>
        <v>1708262.7251339129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277.2472798204452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4145893.5650000004</v>
      </c>
      <c r="D16" s="7">
        <f>'recalc raw'!E15</f>
        <v>68627.34864887764</v>
      </c>
      <c r="E16" s="7">
        <f>'recalc raw'!E93</f>
        <v>3564332.3734817505</v>
      </c>
      <c r="F16" s="7">
        <f>'recalc raw'!E171</f>
        <v>5664362.639326663</v>
      </c>
      <c r="G16" s="7">
        <f>'recalc raw'!E210</f>
        <v>329588.54576063156</v>
      </c>
      <c r="H16" s="7">
        <f>'recalc raw'!E54</f>
        <v>66091.68108260632</v>
      </c>
      <c r="I16" s="7">
        <f>'recalc raw'!E249</f>
        <v>11236.43265235424</v>
      </c>
      <c r="J16" s="7">
        <f>'recalc raw'!E132</f>
        <v>108.455</v>
      </c>
      <c r="K16" s="7">
        <f>'recalc raw'!E288</f>
        <v>44.485</v>
      </c>
      <c r="L16" s="7">
        <f>'recalc raw'!E366</f>
        <v>3236.7050642543013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44.485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183r1  101-110</v>
      </c>
      <c r="C17" s="7">
        <f>'recalc raw'!E328</f>
        <v>5516186.889599697</v>
      </c>
      <c r="D17" s="7">
        <f>'recalc raw'!E16</f>
        <v>6464417.680958718</v>
      </c>
      <c r="E17" s="7">
        <f>'recalc raw'!E94</f>
        <v>2466727.2098346446</v>
      </c>
      <c r="F17" s="7">
        <f>'recalc raw'!E172</f>
        <v>920544.226508698</v>
      </c>
      <c r="G17" s="7">
        <f>'recalc raw'!E211</f>
        <v>331401.06854088604</v>
      </c>
      <c r="H17" s="7">
        <f>'recalc raw'!E55</f>
        <v>5577869.75525411</v>
      </c>
      <c r="I17" s="7">
        <f>'recalc raw'!E250</f>
        <v>608441.9754823049</v>
      </c>
      <c r="J17" s="7">
        <f>'recalc raw'!E133</f>
        <v>1581.4497345834427</v>
      </c>
      <c r="K17" s="7">
        <f>'recalc raw'!E289</f>
        <v>74.64</v>
      </c>
      <c r="L17" s="7">
        <f>'recalc raw'!E367</f>
        <v>229728.91427658702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74.64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184r1  60-71</v>
      </c>
      <c r="C18" s="7">
        <f>'recalc raw'!E329</f>
        <v>5233739.270514862</v>
      </c>
      <c r="D18" s="7">
        <f>'recalc raw'!E17</f>
        <v>5791512.515182749</v>
      </c>
      <c r="E18" s="7">
        <f>'recalc raw'!E95</f>
        <v>2671734.676380997</v>
      </c>
      <c r="F18" s="7">
        <f>'recalc raw'!E173</f>
        <v>1292122.6177100916</v>
      </c>
      <c r="G18" s="7">
        <f>'recalc raw'!E212</f>
        <v>336005.55797560513</v>
      </c>
      <c r="H18" s="7">
        <f>'recalc raw'!E56</f>
        <v>5916806.204185486</v>
      </c>
      <c r="I18" s="7">
        <f>'recalc raw'!E251</f>
        <v>439048.5398950577</v>
      </c>
      <c r="J18" s="7">
        <f>'recalc raw'!E134</f>
        <v>917.865</v>
      </c>
      <c r="K18" s="7">
        <f>'recalc raw'!E290</f>
        <v>74.69</v>
      </c>
      <c r="L18" s="7">
        <f>'recalc raw'!E368</f>
        <v>225010.03964941352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74.69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164r3  115-123</v>
      </c>
      <c r="C19" s="7">
        <f>'recalc raw'!E330</f>
        <v>5485723.22695673</v>
      </c>
      <c r="D19" s="7">
        <f>'recalc raw'!E18</f>
        <v>6037344.220965966</v>
      </c>
      <c r="E19" s="7">
        <f>'recalc raw'!E96</f>
        <v>2789008.752218163</v>
      </c>
      <c r="F19" s="7">
        <f>'recalc raw'!E174</f>
        <v>1079306.954383222</v>
      </c>
      <c r="G19" s="7">
        <f>'recalc raw'!E213</f>
        <v>369565.57708914333</v>
      </c>
      <c r="H19" s="7">
        <f>'recalc raw'!E57</f>
        <v>5351612.860013326</v>
      </c>
      <c r="I19" s="7">
        <f>'recalc raw'!E252</f>
        <v>564343.0840768814</v>
      </c>
      <c r="J19" s="7">
        <f>'recalc raw'!E135</f>
        <v>1122.7318858188314</v>
      </c>
      <c r="K19" s="7">
        <f>'recalc raw'!E291</f>
        <v>35.61</v>
      </c>
      <c r="L19" s="7">
        <f>'recalc raw'!E369</f>
        <v>187874.81898207281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35.61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5058174.3454729505</v>
      </c>
      <c r="D20" s="7">
        <f>'recalc raw'!E19</f>
        <v>4888600.985117805</v>
      </c>
      <c r="E20" s="7">
        <f>'recalc raw'!E97</f>
        <v>5209278.487522917</v>
      </c>
      <c r="F20" s="7">
        <f>'recalc raw'!E175</f>
        <v>825712.0575183977</v>
      </c>
      <c r="G20" s="7">
        <f>'recalc raw'!E214</f>
        <v>461841.0088462854</v>
      </c>
      <c r="H20" s="7">
        <f>'recalc raw'!E58</f>
        <v>4542841.934013367</v>
      </c>
      <c r="I20" s="7">
        <f>'recalc raw'!E253</f>
        <v>548699.318573316</v>
      </c>
      <c r="J20" s="7">
        <f>'recalc raw'!E136</f>
        <v>29059.38083529754</v>
      </c>
      <c r="K20" s="7">
        <f>'recalc raw'!E292</f>
        <v>292.055</v>
      </c>
      <c r="L20" s="7">
        <f>'recalc raw'!E370</f>
        <v>1710329.3709144078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292.055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5007071.712905366</v>
      </c>
      <c r="D21" s="7">
        <f>'recalc raw'!E20</f>
        <v>5710287.966194283</v>
      </c>
      <c r="E21" s="7">
        <f>'recalc raw'!E98</f>
        <v>4700048.95353694</v>
      </c>
      <c r="F21" s="7">
        <f>'recalc raw'!E176</f>
        <v>1137859.6658595998</v>
      </c>
      <c r="G21" s="7">
        <f>'recalc raw'!E215</f>
        <v>484456.1628848687</v>
      </c>
      <c r="H21" s="7">
        <f>'recalc raw'!E59</f>
        <v>5372054.6399587</v>
      </c>
      <c r="I21" s="7">
        <f>'recalc raw'!E254</f>
        <v>444469.01218906994</v>
      </c>
      <c r="J21" s="7">
        <f>'recalc raw'!E137</f>
        <v>1437.36</v>
      </c>
      <c r="K21" s="7">
        <f>'recalc raw'!E293</f>
        <v>69.345</v>
      </c>
      <c r="L21" s="7">
        <f>'recalc raw'!E371</f>
        <v>597114.0673430073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69.345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165r3  18-28</v>
      </c>
      <c r="C22" s="7">
        <f>'recalc raw'!E333</f>
        <v>5365767.217693969</v>
      </c>
      <c r="D22" s="7">
        <f>'recalc raw'!E21</f>
        <v>8291576.468288708</v>
      </c>
      <c r="E22" s="7">
        <f>'recalc raw'!E99</f>
        <v>1823806.838387951</v>
      </c>
      <c r="F22" s="7">
        <f>'recalc raw'!E177</f>
        <v>716955.5294664359</v>
      </c>
      <c r="G22" s="7">
        <f>'recalc raw'!E216</f>
        <v>235759.58588512987</v>
      </c>
      <c r="H22" s="7">
        <f>'recalc raw'!E60</f>
        <v>4673893.038523356</v>
      </c>
      <c r="I22" s="7">
        <f>'recalc raw'!E255</f>
        <v>782175.4252761204</v>
      </c>
      <c r="J22" s="7">
        <f>'recalc raw'!E138</f>
        <v>1099.073876468268</v>
      </c>
      <c r="K22" s="7">
        <f>'recalc raw'!E294</f>
        <v>45.73040256358124</v>
      </c>
      <c r="L22" s="7">
        <f>'recalc raw'!E372</f>
        <v>118756.815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45.73040256358124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166r3  45-55</v>
      </c>
      <c r="C23" s="7">
        <f>'recalc raw'!E334</f>
        <v>5295422.911330438</v>
      </c>
      <c r="D23" s="7">
        <f>'recalc raw'!E22</f>
        <v>6620856.53406153</v>
      </c>
      <c r="E23" s="7">
        <f>'recalc raw'!E100</f>
        <v>2362772.3356612343</v>
      </c>
      <c r="F23" s="7">
        <f>'recalc raw'!E178</f>
        <v>1087775.2823311472</v>
      </c>
      <c r="G23" s="7">
        <f>'recalc raw'!E217</f>
        <v>295631.3901940982</v>
      </c>
      <c r="H23" s="7">
        <f>'recalc raw'!E61</f>
        <v>5811239.861857096</v>
      </c>
      <c r="I23" s="7">
        <f>'recalc raw'!E256</f>
        <v>533306.2892258962</v>
      </c>
      <c r="J23" s="7">
        <f>'recalc raw'!E139</f>
        <v>887.8</v>
      </c>
      <c r="K23" s="7">
        <f>'recalc raw'!E295</f>
        <v>29.987888877139</v>
      </c>
      <c r="L23" s="7">
        <f>'recalc raw'!E373</f>
        <v>166980.0056666039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29.987888877139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5248189.037777481</v>
      </c>
      <c r="D24" s="7">
        <f>'recalc raw'!E23</f>
        <v>6469856.046329018</v>
      </c>
      <c r="E24" s="7">
        <f>'recalc raw'!E101</f>
        <v>4880106.158971631</v>
      </c>
      <c r="F24" s="7">
        <f>'recalc raw'!E179</f>
        <v>597742.642507837</v>
      </c>
      <c r="G24" s="7">
        <f>'recalc raw'!E218</f>
        <v>491167.3669797579</v>
      </c>
      <c r="H24" s="7">
        <f>'recalc raw'!E62</f>
        <v>3937109.9182624817</v>
      </c>
      <c r="I24" s="7">
        <f>'recalc raw'!E257</f>
        <v>677317.3539549526</v>
      </c>
      <c r="J24" s="7">
        <f>'recalc raw'!E140</f>
        <v>43512.84726420534</v>
      </c>
      <c r="K24" s="7">
        <f>'recalc raw'!E296</f>
        <v>302.04</v>
      </c>
      <c r="L24" s="7">
        <f>'recalc raw'!E374</f>
        <v>844296.3111829156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302.04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5010265.197950705</v>
      </c>
      <c r="D25" s="7">
        <f>'recalc raw'!E24</f>
        <v>5039318.148299079</v>
      </c>
      <c r="E25" s="7">
        <f>'recalc raw'!E102</f>
        <v>5246240.080024624</v>
      </c>
      <c r="F25" s="7">
        <f>'recalc raw'!E180</f>
        <v>826802.3797113623</v>
      </c>
      <c r="G25" s="7">
        <f>'recalc raw'!E219</f>
        <v>471292.9494462013</v>
      </c>
      <c r="H25" s="7">
        <f>'recalc raw'!E63</f>
        <v>4634734.915367126</v>
      </c>
      <c r="I25" s="7">
        <f>'recalc raw'!E258</f>
        <v>537795.2922088305</v>
      </c>
      <c r="J25" s="7">
        <f>'recalc raw'!E141</f>
        <v>29751.24168425621</v>
      </c>
      <c r="K25" s="7">
        <f>'recalc raw'!E297</f>
        <v>245.38</v>
      </c>
      <c r="L25" s="7">
        <f>'recalc raw'!E375</f>
        <v>1678258.7649442486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245.38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82r2  101-110</v>
      </c>
      <c r="C26" s="7">
        <f>'recalc raw'!E337</f>
        <v>4802426.570387009</v>
      </c>
      <c r="D26" s="7">
        <f>'recalc raw'!E25</f>
        <v>4710037.169327759</v>
      </c>
      <c r="E26" s="7">
        <f>'recalc raw'!E103</f>
        <v>3364746.9958553915</v>
      </c>
      <c r="F26" s="7">
        <f>'recalc raw'!E181</f>
        <v>2385501.835</v>
      </c>
      <c r="G26" s="7">
        <f>'recalc raw'!E220</f>
        <v>352511.6125103658</v>
      </c>
      <c r="H26" s="7">
        <f>'recalc raw'!E64</f>
        <v>4425333.491129558</v>
      </c>
      <c r="I26" s="7">
        <f>'recalc raw'!E259</f>
        <v>251059.16633748933</v>
      </c>
      <c r="J26" s="7">
        <f>'recalc raw'!E142</f>
        <v>690.445</v>
      </c>
      <c r="K26" s="7">
        <f>'recalc raw'!E298</f>
        <v>26.66</v>
      </c>
      <c r="L26" s="7">
        <f>'recalc raw'!E376</f>
        <v>117837.29350255201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26.66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4502781.653421581</v>
      </c>
      <c r="D27" s="7">
        <f>'recalc raw'!E26</f>
        <v>259288.59036339435</v>
      </c>
      <c r="E27" s="7">
        <f>'recalc raw'!E104</f>
        <v>3643555.858369455</v>
      </c>
      <c r="F27" s="7">
        <f>'recalc raw'!E182</f>
        <v>5326947.618701382</v>
      </c>
      <c r="G27" s="7">
        <f>'recalc raw'!E221</f>
        <v>345286.3771228766</v>
      </c>
      <c r="H27" s="7">
        <f>'recalc raw'!E65</f>
        <v>256563.3678779602</v>
      </c>
      <c r="I27" s="7">
        <f>'recalc raw'!E260</f>
        <v>16588.76995924115</v>
      </c>
      <c r="J27" s="7">
        <f>'recalc raw'!E143</f>
        <v>249.78787182389598</v>
      </c>
      <c r="K27" s="7">
        <f>'recalc raw'!E299</f>
        <v>48.37</v>
      </c>
      <c r="L27" s="7">
        <f>'recalc raw'!E377</f>
        <v>2537.875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48.37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83r2  32-42</v>
      </c>
      <c r="C28" s="7">
        <f>'recalc raw'!E339</f>
        <v>4814792.046122277</v>
      </c>
      <c r="D28" s="7">
        <f>'recalc raw'!E27</f>
        <v>5308002.825031339</v>
      </c>
      <c r="E28" s="7">
        <f>'recalc raw'!E105</f>
        <v>3009443.2991463523</v>
      </c>
      <c r="F28" s="7">
        <f>'recalc raw'!E183</f>
        <v>2512575.5157410977</v>
      </c>
      <c r="G28" s="7">
        <f>'recalc raw'!E222</f>
        <v>328030.7210626577</v>
      </c>
      <c r="H28" s="7">
        <f>'recalc raw'!E66</f>
        <v>4207652.31762441</v>
      </c>
      <c r="I28" s="7">
        <f>'recalc raw'!E261</f>
        <v>188535.22381933604</v>
      </c>
      <c r="J28" s="7">
        <f>'recalc raw'!E144</f>
        <v>2214.079614060295</v>
      </c>
      <c r="K28" s="7">
        <f>'recalc raw'!E300</f>
        <v>35.15</v>
      </c>
      <c r="L28" s="7">
        <f>'recalc raw'!E378</f>
        <v>103285.47505306984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35.15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95r3  40-50</v>
      </c>
      <c r="C29" s="7">
        <f>'recalc raw'!E340</f>
        <v>5337389.241620691</v>
      </c>
      <c r="D29" s="7">
        <f>'recalc raw'!E28</f>
        <v>6193089.21842399</v>
      </c>
      <c r="E29" s="7">
        <f>'recalc raw'!E106</f>
        <v>2530852.7331815274</v>
      </c>
      <c r="F29" s="7">
        <f>'recalc raw'!E184</f>
        <v>1385464.405</v>
      </c>
      <c r="G29" s="7">
        <f>'recalc raw'!E223</f>
        <v>317619.320366544</v>
      </c>
      <c r="H29" s="7">
        <f>'recalc raw'!E67</f>
        <v>5730711.035774231</v>
      </c>
      <c r="I29" s="7">
        <f>'recalc raw'!E262</f>
        <v>423565.26648251264</v>
      </c>
      <c r="J29" s="7">
        <f>'recalc raw'!E145</f>
        <v>2527.0728458223352</v>
      </c>
      <c r="K29" s="7">
        <f>'recalc raw'!E301</f>
        <v>9.93</v>
      </c>
      <c r="L29" s="7">
        <f>'recalc raw'!E379</f>
        <v>212761.14100800335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9.93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5179532.946944118</v>
      </c>
      <c r="D30" s="7">
        <f>'recalc raw'!E29</f>
        <v>5052716.011097219</v>
      </c>
      <c r="E30" s="7">
        <f>'recalc raw'!E107</f>
        <v>5252066.20792648</v>
      </c>
      <c r="F30" s="7">
        <f>'recalc raw'!E185</f>
        <v>835762.1073734285</v>
      </c>
      <c r="G30" s="7">
        <f>'recalc raw'!E224</f>
        <v>474221.4408372268</v>
      </c>
      <c r="H30" s="7">
        <f>'recalc raw'!E68</f>
        <v>4556997.187688191</v>
      </c>
      <c r="I30" s="7">
        <f>'recalc raw'!E263</f>
        <v>551376.1410544714</v>
      </c>
      <c r="J30" s="7">
        <f>'recalc raw'!E146</f>
        <v>29587.47616788173</v>
      </c>
      <c r="K30" s="7">
        <f>'recalc raw'!E302</f>
        <v>300.1</v>
      </c>
      <c r="L30" s="7">
        <f>'recalc raw'!E380</f>
        <v>1679446.7913320216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300.1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6659877.4603267815</v>
      </c>
      <c r="D31" s="7">
        <f>'recalc raw'!E30</f>
        <v>5972999.612754123</v>
      </c>
      <c r="E31" s="7">
        <f>'recalc raw'!E108</f>
        <v>2799097.8081122343</v>
      </c>
      <c r="F31" s="7">
        <f>'recalc raw'!E186</f>
        <v>423563.77654473105</v>
      </c>
      <c r="G31" s="7">
        <f>'recalc raw'!E225</f>
        <v>306025.71144421893</v>
      </c>
      <c r="H31" s="7">
        <f>'recalc raw'!E69</f>
        <v>2621330.498240153</v>
      </c>
      <c r="I31" s="7">
        <f>'recalc raw'!E264</f>
        <v>807957.4585285187</v>
      </c>
      <c r="J31" s="7">
        <f>'recalc raw'!E147</f>
        <v>81228.85988497017</v>
      </c>
      <c r="K31" s="7">
        <f>'recalc raw'!E303</f>
        <v>128.5815109789379</v>
      </c>
      <c r="L31" s="7">
        <f>'recalc raw'!E381</f>
        <v>433172.28190074523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128.5815109789379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11330.986760658792</v>
      </c>
      <c r="D32" s="7">
        <f>'recalc raw'!E31</f>
        <v>7519.445</v>
      </c>
      <c r="E32" s="7">
        <f>'recalc raw'!E109</f>
        <v>11322.599253359456</v>
      </c>
      <c r="F32" s="7">
        <f>'recalc raw'!E187</f>
        <v>1227.2570163932123</v>
      </c>
      <c r="G32" s="7">
        <f>'recalc raw'!E226</f>
        <v>9131.725621193647</v>
      </c>
      <c r="H32" s="7">
        <f>'recalc raw'!E70</f>
        <v>15910.0475286146</v>
      </c>
      <c r="I32" s="7">
        <f>'recalc raw'!E265</f>
        <v>9828.892631173134</v>
      </c>
      <c r="J32" s="7">
        <f>'recalc raw'!E148</f>
        <v>133.94</v>
      </c>
      <c r="K32" s="7">
        <f>'recalc raw'!E304</f>
        <v>8.03</v>
      </c>
      <c r="L32" s="7">
        <f>'recalc raw'!E382</f>
        <v>1264.1460894767765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8.03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4244740.346619569</v>
      </c>
      <c r="D33" s="7">
        <f>'recalc raw'!E32</f>
        <v>70163.59433286879</v>
      </c>
      <c r="E33" s="7">
        <f>'recalc raw'!E110</f>
        <v>3629154.009471677</v>
      </c>
      <c r="F33" s="7">
        <f>'recalc raw'!E188</f>
        <v>5591872.413181696</v>
      </c>
      <c r="G33" s="7">
        <f>'recalc raw'!E227</f>
        <v>342525.95423141867</v>
      </c>
      <c r="H33" s="7">
        <f>'recalc raw'!E71</f>
        <v>66336.08481915791</v>
      </c>
      <c r="I33" s="7">
        <f>'recalc raw'!E266</f>
        <v>11697.794148450095</v>
      </c>
      <c r="J33" s="7">
        <f>'recalc raw'!E149</f>
        <v>195.00039996553696</v>
      </c>
      <c r="K33" s="7">
        <f>'recalc raw'!E305</f>
        <v>28.841599855611584</v>
      </c>
      <c r="L33" s="7">
        <f>'recalc raw'!E383</f>
        <v>2998.7740940886574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28.841599855611584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5168232.969751361</v>
      </c>
      <c r="D34" s="7">
        <f>'recalc raw'!E33</f>
        <v>6498782.838247062</v>
      </c>
      <c r="E34" s="7">
        <f>'recalc raw'!E111</f>
        <v>5092909.327402894</v>
      </c>
      <c r="F34" s="7">
        <f>'recalc raw'!E189</f>
        <v>610507.2122702278</v>
      </c>
      <c r="G34" s="7">
        <f>'recalc raw'!E228</f>
        <v>499568.4730369175</v>
      </c>
      <c r="H34" s="7">
        <f>'recalc raw'!E72</f>
        <v>4091225.9589767456</v>
      </c>
      <c r="I34" s="7">
        <f>'recalc raw'!E267</f>
        <v>695550.2612695664</v>
      </c>
      <c r="J34" s="7">
        <f>'recalc raw'!E150</f>
        <v>44928.66234968387</v>
      </c>
      <c r="K34" s="7">
        <f>'recalc raw'!E306</f>
        <v>269.07</v>
      </c>
      <c r="L34" s="7">
        <f>'recalc raw'!E384</f>
        <v>897054.1731247688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269.07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5231445.516879734</v>
      </c>
      <c r="D35" s="7">
        <f>'recalc raw'!E34</f>
        <v>5028591.0144621115</v>
      </c>
      <c r="E35" s="7">
        <f>'recalc raw'!E112</f>
        <v>5308711.644325976</v>
      </c>
      <c r="F35" s="7">
        <f>'recalc raw'!E190</f>
        <v>844835.6008663495</v>
      </c>
      <c r="G35" s="7">
        <f>'recalc raw'!E229</f>
        <v>486226.2240303332</v>
      </c>
      <c r="H35" s="7">
        <f>'recalc raw'!E73</f>
        <v>4621233.682052612</v>
      </c>
      <c r="I35" s="7">
        <f>'recalc raw'!E268</f>
        <v>555789.9593747457</v>
      </c>
      <c r="J35" s="7">
        <f>'recalc raw'!E151</f>
        <v>29266.455452420952</v>
      </c>
      <c r="K35" s="7">
        <f>'recalc raw'!E307</f>
        <v>251.34</v>
      </c>
      <c r="L35" s="7">
        <f>'recalc raw'!E385</f>
        <v>1775725.0007549145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251.34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1243</v>
      </c>
    </row>
    <row r="38" spans="1:22" s="20" customFormat="1" ht="11.25">
      <c r="A38" s="24"/>
      <c r="B38" s="20" t="s">
        <v>1188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1184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5566095.0112633025</v>
      </c>
      <c r="D40" s="7">
        <f>D4-blanks!D$9</f>
        <v>4935769.320042419</v>
      </c>
      <c r="E40" s="7">
        <f>E4-blanks!E$9</f>
        <v>5368190.131857155</v>
      </c>
      <c r="F40" s="7">
        <f>F4-blanks!F$9</f>
        <v>842515.2289568352</v>
      </c>
      <c r="G40" s="7">
        <f>G4-blanks!G$9</f>
        <v>506481.4323921203</v>
      </c>
      <c r="H40" s="7">
        <f>H4-blanks!H$9</f>
        <v>4244141.664563839</v>
      </c>
      <c r="I40" s="7">
        <f>I4-blanks!I$9</f>
        <v>560544.8817870716</v>
      </c>
      <c r="J40" s="7">
        <f>J4-blanks!J$9</f>
        <v>26642.468884490514</v>
      </c>
      <c r="K40" s="7">
        <f>K4-blanks!K$9</f>
        <v>301.0725</v>
      </c>
      <c r="L40" s="7">
        <f>L4-blanks!L$9</f>
        <v>1689025.0768437674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290.6667000721942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-1210.5105448170289</v>
      </c>
      <c r="D41" s="7">
        <f>D5-blanks!D$9</f>
        <v>-771.7419234050694</v>
      </c>
      <c r="E41" s="7">
        <f>E5-blanks!E$9</f>
        <v>-119.25609946832083</v>
      </c>
      <c r="F41" s="7">
        <f>F5-blanks!F$9</f>
        <v>-78.3235081966061</v>
      </c>
      <c r="G41" s="7">
        <f>G5-blanks!G$9</f>
        <v>94.8089320162926</v>
      </c>
      <c r="H41" s="7">
        <f>H5-blanks!H$9</f>
        <v>-462.597186143199</v>
      </c>
      <c r="I41" s="7">
        <f>I5-blanks!I$9</f>
        <v>-243.00402582685092</v>
      </c>
      <c r="J41" s="7">
        <f>J5-blanks!J$9</f>
        <v>-34.184227642264304</v>
      </c>
      <c r="K41" s="7">
        <f>K5-blanks!K$9</f>
        <v>22.8875</v>
      </c>
      <c r="L41" s="7">
        <f>L5-blanks!L$9</f>
        <v>50.91695526161175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12.481700072194208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4779352.922420506</v>
      </c>
      <c r="D42" s="7">
        <f>D6-blanks!D$9</f>
        <v>5801018.076890062</v>
      </c>
      <c r="E42" s="7">
        <f>E6-blanks!E$9</f>
        <v>4634000.054832419</v>
      </c>
      <c r="F42" s="7">
        <f>F6-blanks!F$9</f>
        <v>1103819.610799081</v>
      </c>
      <c r="G42" s="7">
        <f>G6-blanks!G$9</f>
        <v>445481.95351250964</v>
      </c>
      <c r="H42" s="7">
        <f>H6-blanks!H$9</f>
        <v>5270565.9829461025</v>
      </c>
      <c r="I42" s="7">
        <f>I6-blanks!I$9</f>
        <v>422176.2137345563</v>
      </c>
      <c r="J42" s="7">
        <f>J6-blanks!J$9</f>
        <v>1348.4047762675011</v>
      </c>
      <c r="K42" s="7">
        <f>K6-blanks!K$9</f>
        <v>-12.7925</v>
      </c>
      <c r="L42" s="7">
        <f>L6-blanks!L$9</f>
        <v>585449.4295491644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-23.19829992780579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4944779.885242679</v>
      </c>
      <c r="D43" s="7">
        <f>D7-blanks!D$9</f>
        <v>5012579.302242648</v>
      </c>
      <c r="E43" s="7">
        <f>E7-blanks!E$9</f>
        <v>5099152.922797733</v>
      </c>
      <c r="F43" s="7">
        <f>F7-blanks!F$9</f>
        <v>808695.3288793623</v>
      </c>
      <c r="G43" s="7">
        <f>G7-blanks!G$9</f>
        <v>441735.3706495016</v>
      </c>
      <c r="H43" s="7">
        <f>H7-blanks!H$9</f>
        <v>4596005.159528439</v>
      </c>
      <c r="I43" s="7">
        <f>I7-blanks!I$9</f>
        <v>535946.9229877094</v>
      </c>
      <c r="J43" s="7">
        <f>J7-blanks!J$9</f>
        <v>29445.18570037501</v>
      </c>
      <c r="K43" s="7">
        <f>K7-blanks!K$9</f>
        <v>222.7851717238415</v>
      </c>
      <c r="L43" s="7">
        <f>L7-blanks!L$9</f>
        <v>1705369.60039289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212.37937179603568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4410860.678253555</v>
      </c>
      <c r="D44" s="7">
        <f>D8-blanks!D$9</f>
        <v>252792.09047775343</v>
      </c>
      <c r="E44" s="7">
        <f>E8-blanks!E$9</f>
        <v>3478218.1759903473</v>
      </c>
      <c r="F44" s="7">
        <f>F8-blanks!F$9</f>
        <v>5149864.128150963</v>
      </c>
      <c r="G44" s="7">
        <f>G8-blanks!G$9</f>
        <v>318148.9644495671</v>
      </c>
      <c r="H44" s="7">
        <f>H8-blanks!H$9</f>
        <v>234426.72462608913</v>
      </c>
      <c r="I44" s="7">
        <f>I8-blanks!I$9</f>
        <v>7191.597646226488</v>
      </c>
      <c r="J44" s="7">
        <f>J8-blanks!J$9</f>
        <v>236.11661677498466</v>
      </c>
      <c r="K44" s="7">
        <f>K8-blanks!K$9</f>
        <v>0.567499999999999</v>
      </c>
      <c r="L44" s="7">
        <f>L8-blanks!L$9</f>
        <v>1769.7600138990251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-9.838299927805792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179r4  85-91</v>
      </c>
      <c r="C45" s="7">
        <f>C9-blanks!C$9</f>
        <v>4873182.909886785</v>
      </c>
      <c r="D45" s="7">
        <f>D9-blanks!D$9</f>
        <v>7708672.534161191</v>
      </c>
      <c r="E45" s="7">
        <f>E9-blanks!E$9</f>
        <v>2991702.2007652223</v>
      </c>
      <c r="F45" s="7">
        <f>F9-blanks!F$9</f>
        <v>1276617.9027059851</v>
      </c>
      <c r="G45" s="7">
        <f>G9-blanks!G$9</f>
        <v>280653.8599777246</v>
      </c>
      <c r="H45" s="7">
        <f>H9-blanks!H$9</f>
        <v>4508920.430199012</v>
      </c>
      <c r="I45" s="7">
        <f>I9-blanks!I$9</f>
        <v>543598.4973170856</v>
      </c>
      <c r="J45" s="7">
        <f>J9-blanks!J$9</f>
        <v>1165.2009224868611</v>
      </c>
      <c r="K45" s="7">
        <f>K9-blanks!K$9</f>
        <v>13.617499999999996</v>
      </c>
      <c r="L45" s="7">
        <f>L9-blanks!L$9</f>
        <v>153959.40310240304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3.211700072194205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5012681.443301939</v>
      </c>
      <c r="D46" s="7">
        <f>D10-blanks!D$9</f>
        <v>4862526.041035339</v>
      </c>
      <c r="E46" s="7">
        <f>E10-blanks!E$9</f>
        <v>5024784.1260189405</v>
      </c>
      <c r="F46" s="7">
        <f>F10-blanks!F$9</f>
        <v>824528.4409830649</v>
      </c>
      <c r="G46" s="7">
        <f>G10-blanks!G$9</f>
        <v>438129.6790914535</v>
      </c>
      <c r="H46" s="7">
        <f>H10-blanks!H$9</f>
        <v>4644741.880078976</v>
      </c>
      <c r="I46" s="7">
        <f>I10-blanks!I$9</f>
        <v>525109.3846398279</v>
      </c>
      <c r="J46" s="7">
        <f>J10-blanks!J$9</f>
        <v>29266.20711708405</v>
      </c>
      <c r="K46" s="7">
        <f>K10-blanks!K$9</f>
        <v>206.8425</v>
      </c>
      <c r="L46" s="7">
        <f>L10-blanks!L$9</f>
        <v>1714481.4273101084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196.43670007219418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179r4  130-133</v>
      </c>
      <c r="C47" s="7">
        <f>C11-blanks!C$9</f>
        <v>4947006.686763601</v>
      </c>
      <c r="D47" s="7">
        <f>D11-blanks!D$9</f>
        <v>6447280.97717156</v>
      </c>
      <c r="E47" s="7">
        <f>E11-blanks!E$9</f>
        <v>3953508.185768567</v>
      </c>
      <c r="F47" s="7">
        <f>F11-blanks!F$9</f>
        <v>981781.5909734794</v>
      </c>
      <c r="G47" s="7">
        <f>G11-blanks!G$9</f>
        <v>424872.56079339975</v>
      </c>
      <c r="H47" s="7">
        <f>H11-blanks!H$9</f>
        <v>4906691.80290765</v>
      </c>
      <c r="I47" s="7">
        <f>I11-blanks!I$9</f>
        <v>595273.8086408873</v>
      </c>
      <c r="J47" s="7">
        <f>J11-blanks!J$9</f>
        <v>5073.848863547983</v>
      </c>
      <c r="K47" s="7">
        <f>K11-blanks!K$9</f>
        <v>11.522499999999997</v>
      </c>
      <c r="L47" s="7">
        <f>L11-blanks!L$9</f>
        <v>599139.4201053829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1.116700072194206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181r1  56-62</v>
      </c>
      <c r="C48" s="7">
        <f>C12-blanks!C$9</f>
        <v>5296944.874477991</v>
      </c>
      <c r="D48" s="7">
        <f>D12-blanks!D$9</f>
        <v>7275228.575846179</v>
      </c>
      <c r="E48" s="7">
        <f>E12-blanks!E$9</f>
        <v>1938598.3104491646</v>
      </c>
      <c r="F48" s="7">
        <f>F12-blanks!F$9</f>
        <v>959398.5348954117</v>
      </c>
      <c r="G48" s="7">
        <f>G12-blanks!G$9</f>
        <v>241720.66673350337</v>
      </c>
      <c r="H48" s="7">
        <f>H12-blanks!H$9</f>
        <v>5754956.932398821</v>
      </c>
      <c r="I48" s="7">
        <f>I12-blanks!I$9</f>
        <v>569554.933666635</v>
      </c>
      <c r="J48" s="7">
        <f>J12-blanks!J$9</f>
        <v>762.9479245017728</v>
      </c>
      <c r="K48" s="7">
        <f>K12-blanks!K$9</f>
        <v>-12.850460893854748</v>
      </c>
      <c r="L48" s="7">
        <f>L12-blanks!L$9</f>
        <v>146494.62949885416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-23.25626082166054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182r1  43-52</v>
      </c>
      <c r="C49" s="7">
        <f>C13-blanks!C$9</f>
        <v>5052320.523449223</v>
      </c>
      <c r="D49" s="7">
        <f>D13-blanks!D$9</f>
        <v>4789044.5177350845</v>
      </c>
      <c r="E49" s="7">
        <f>E13-blanks!E$9</f>
        <v>7838717.059180455</v>
      </c>
      <c r="F49" s="7">
        <f>F13-blanks!F$9</f>
        <v>969397.4129205451</v>
      </c>
      <c r="G49" s="7">
        <f>G13-blanks!G$9</f>
        <v>774073.7364660875</v>
      </c>
      <c r="H49" s="7">
        <f>H13-blanks!H$9</f>
        <v>5017642.690104509</v>
      </c>
      <c r="I49" s="7">
        <f>I13-blanks!I$9</f>
        <v>548297.3155423105</v>
      </c>
      <c r="J49" s="7">
        <f>J13-blanks!J$9</f>
        <v>1951.0708259917747</v>
      </c>
      <c r="K49" s="7">
        <f>K13-blanks!K$9</f>
        <v>41.5325</v>
      </c>
      <c r="L49" s="7">
        <f>L13-blanks!L$9</f>
        <v>4204186.670060621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31.12670007219421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6479527.061498553</v>
      </c>
      <c r="D50" s="7">
        <f>D14-blanks!D$9</f>
        <v>5949925.988997036</v>
      </c>
      <c r="E50" s="7">
        <f>E14-blanks!E$9</f>
        <v>2780732.970164925</v>
      </c>
      <c r="F50" s="7">
        <f>F14-blanks!F$9</f>
        <v>439834.52943043166</v>
      </c>
      <c r="G50" s="7">
        <f>G14-blanks!G$9</f>
        <v>290282.35299189884</v>
      </c>
      <c r="H50" s="7">
        <f>H14-blanks!H$9</f>
        <v>2647360.6176456064</v>
      </c>
      <c r="I50" s="7">
        <f>I14-blanks!I$9</f>
        <v>771301.8792738235</v>
      </c>
      <c r="J50" s="7">
        <f>J14-blanks!J$9</f>
        <v>79901.98065342022</v>
      </c>
      <c r="K50" s="7">
        <f>K14-blanks!K$9</f>
        <v>95.90079605172987</v>
      </c>
      <c r="L50" s="7">
        <f>L14-blanks!L$9</f>
        <v>426813.18194369023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85.49499612392408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5010387.780683095</v>
      </c>
      <c r="D51" s="7">
        <f>D15-blanks!D$9</f>
        <v>5002732.587135322</v>
      </c>
      <c r="E51" s="7">
        <f>E15-blanks!E$9</f>
        <v>5001752.533419396</v>
      </c>
      <c r="F51" s="7">
        <f>F15-blanks!F$9</f>
        <v>825853.352033102</v>
      </c>
      <c r="G51" s="7">
        <f>G15-blanks!G$9</f>
        <v>456911.20993756497</v>
      </c>
      <c r="H51" s="7">
        <f>H15-blanks!H$9</f>
        <v>4517541.376851742</v>
      </c>
      <c r="I51" s="7">
        <f>I15-blanks!I$9</f>
        <v>532619.076582998</v>
      </c>
      <c r="J51" s="7">
        <f>J15-blanks!J$9</f>
        <v>29110.244962722747</v>
      </c>
      <c r="K51" s="7">
        <f>K15-blanks!K$9</f>
        <v>246.32977982044522</v>
      </c>
      <c r="L51" s="7">
        <f>L15-blanks!L$9</f>
        <v>1706947.6620891744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235.9239798926394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4135773.0887841587</v>
      </c>
      <c r="D52" s="7">
        <f>D16-blanks!D$9</f>
        <v>61879.64557228271</v>
      </c>
      <c r="E52" s="7">
        <f>E16-blanks!E$9</f>
        <v>3553129.0303278593</v>
      </c>
      <c r="F52" s="7">
        <f>F16-blanks!F$9</f>
        <v>5663213.705818466</v>
      </c>
      <c r="G52" s="7">
        <f>G16-blanks!G$9</f>
        <v>320362.0112074216</v>
      </c>
      <c r="H52" s="7">
        <f>H16-blanks!H$9</f>
        <v>50644.23074013492</v>
      </c>
      <c r="I52" s="7">
        <f>I16-blanks!I$9</f>
        <v>1650.5440470079593</v>
      </c>
      <c r="J52" s="7">
        <f>J16-blanks!J$9</f>
        <v>8.699227642264319</v>
      </c>
      <c r="K52" s="7">
        <f>K16-blanks!K$9</f>
        <v>13.567499999999999</v>
      </c>
      <c r="L52" s="7">
        <f>L16-blanks!L$9</f>
        <v>1921.642019515913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3.1617000721942077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183r1  101-110</v>
      </c>
      <c r="C53" s="7">
        <f>C17-blanks!C$9</f>
        <v>5506066.413383855</v>
      </c>
      <c r="D53" s="7">
        <f>D17-blanks!D$9</f>
        <v>6457669.977882124</v>
      </c>
      <c r="E53" s="7">
        <f>E17-blanks!E$9</f>
        <v>2455523.8666807534</v>
      </c>
      <c r="F53" s="7">
        <f>F17-blanks!F$9</f>
        <v>919395.2930005013</v>
      </c>
      <c r="G53" s="7">
        <f>G17-blanks!G$9</f>
        <v>322174.5339876761</v>
      </c>
      <c r="H53" s="7">
        <f>H17-blanks!H$9</f>
        <v>5562422.304911639</v>
      </c>
      <c r="I53" s="7">
        <f>I17-blanks!I$9</f>
        <v>598856.0868769586</v>
      </c>
      <c r="J53" s="7">
        <f>J17-blanks!J$9</f>
        <v>1481.693962225707</v>
      </c>
      <c r="K53" s="7">
        <f>K17-blanks!K$9</f>
        <v>43.7225</v>
      </c>
      <c r="L53" s="7">
        <f>L17-blanks!L$9</f>
        <v>228413.85123184865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33.31670007219421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184r1  60-71</v>
      </c>
      <c r="C54" s="7">
        <f>C18-blanks!C$9</f>
        <v>5223618.7942990195</v>
      </c>
      <c r="D54" s="7">
        <f>D18-blanks!D$9</f>
        <v>5784764.812106155</v>
      </c>
      <c r="E54" s="7">
        <f>E18-blanks!E$9</f>
        <v>2660531.333227106</v>
      </c>
      <c r="F54" s="7">
        <f>F18-blanks!F$9</f>
        <v>1290973.684201895</v>
      </c>
      <c r="G54" s="7">
        <f>G18-blanks!G$9</f>
        <v>326779.02342239517</v>
      </c>
      <c r="H54" s="7">
        <f>H18-blanks!H$9</f>
        <v>5901358.753843014</v>
      </c>
      <c r="I54" s="7">
        <f>I18-blanks!I$9</f>
        <v>429462.6512897114</v>
      </c>
      <c r="J54" s="7">
        <f>J18-blanks!J$9</f>
        <v>818.1092276422644</v>
      </c>
      <c r="K54" s="7">
        <f>K18-blanks!K$9</f>
        <v>43.772499999999994</v>
      </c>
      <c r="L54" s="7">
        <f>L18-blanks!L$9</f>
        <v>223694.97660467512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33.366700072194206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164r3  115-123</v>
      </c>
      <c r="C55" s="7">
        <f>C19-blanks!C$9</f>
        <v>5475602.750740888</v>
      </c>
      <c r="D55" s="7">
        <f>D19-blanks!D$9</f>
        <v>6030596.517889371</v>
      </c>
      <c r="E55" s="7">
        <f>E19-blanks!E$9</f>
        <v>2777805.409064272</v>
      </c>
      <c r="F55" s="7">
        <f>F19-blanks!F$9</f>
        <v>1078158.0208750253</v>
      </c>
      <c r="G55" s="7">
        <f>G19-blanks!G$9</f>
        <v>360339.0425359334</v>
      </c>
      <c r="H55" s="7">
        <f>H19-blanks!H$9</f>
        <v>5336165.409670854</v>
      </c>
      <c r="I55" s="7">
        <f>I19-blanks!I$9</f>
        <v>554757.1954715351</v>
      </c>
      <c r="J55" s="7">
        <f>J19-blanks!J$9</f>
        <v>1022.9761134610958</v>
      </c>
      <c r="K55" s="7">
        <f>K19-blanks!K$9</f>
        <v>4.692499999999999</v>
      </c>
      <c r="L55" s="7">
        <f>L19-blanks!L$9</f>
        <v>186559.75593733444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-5.713299927805792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5048053.869257108</v>
      </c>
      <c r="D56" s="7">
        <f>D20-blanks!D$9</f>
        <v>4881853.282041211</v>
      </c>
      <c r="E56" s="7">
        <f>E20-blanks!E$9</f>
        <v>5198075.144369026</v>
      </c>
      <c r="F56" s="7">
        <f>F20-blanks!F$9</f>
        <v>824563.1240102011</v>
      </c>
      <c r="G56" s="7">
        <f>G20-blanks!G$9</f>
        <v>452614.47429307544</v>
      </c>
      <c r="H56" s="7">
        <f>H20-blanks!H$9</f>
        <v>4527394.483670895</v>
      </c>
      <c r="I56" s="7">
        <f>I20-blanks!I$9</f>
        <v>539113.4299679697</v>
      </c>
      <c r="J56" s="7">
        <f>J20-blanks!J$9</f>
        <v>28959.625062939802</v>
      </c>
      <c r="K56" s="7">
        <f>K20-blanks!K$9</f>
        <v>261.1375</v>
      </c>
      <c r="L56" s="7">
        <f>L20-blanks!L$9</f>
        <v>1709014.3078696693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250.7317000721942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4996951.236689524</v>
      </c>
      <c r="D57" s="7">
        <f>D21-blanks!D$9</f>
        <v>5703540.263117689</v>
      </c>
      <c r="E57" s="7">
        <f>E21-blanks!E$9</f>
        <v>4688845.610383049</v>
      </c>
      <c r="F57" s="7">
        <f>F21-blanks!F$9</f>
        <v>1136710.7323514032</v>
      </c>
      <c r="G57" s="7">
        <f>G21-blanks!G$9</f>
        <v>475229.6283316587</v>
      </c>
      <c r="H57" s="7">
        <f>H21-blanks!H$9</f>
        <v>5356607.189616228</v>
      </c>
      <c r="I57" s="7">
        <f>I21-blanks!I$9</f>
        <v>434883.1235837237</v>
      </c>
      <c r="J57" s="7">
        <f>J21-blanks!J$9</f>
        <v>1337.6042276422643</v>
      </c>
      <c r="K57" s="7">
        <f>K21-blanks!K$9</f>
        <v>38.427499999999995</v>
      </c>
      <c r="L57" s="7">
        <f>L21-blanks!L$9</f>
        <v>595799.0042982689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28.021700072194207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165r3  18-28</v>
      </c>
      <c r="C58" s="7">
        <f>C22-blanks!C$9</f>
        <v>5355646.7414781265</v>
      </c>
      <c r="D58" s="7">
        <f>D22-blanks!D$9</f>
        <v>8284828.765212113</v>
      </c>
      <c r="E58" s="7">
        <f>E22-blanks!E$9</f>
        <v>1812603.4952340599</v>
      </c>
      <c r="F58" s="7">
        <f>F22-blanks!F$9</f>
        <v>715806.5959582393</v>
      </c>
      <c r="G58" s="7">
        <f>G22-blanks!G$9</f>
        <v>226533.05133191994</v>
      </c>
      <c r="H58" s="7">
        <f>H22-blanks!H$9</f>
        <v>4658445.588180885</v>
      </c>
      <c r="I58" s="7">
        <f>I22-blanks!I$9</f>
        <v>772589.5366707741</v>
      </c>
      <c r="J58" s="7">
        <f>J22-blanks!J$9</f>
        <v>999.3181041105324</v>
      </c>
      <c r="K58" s="7">
        <f>K22-blanks!K$9</f>
        <v>14.812902563581236</v>
      </c>
      <c r="L58" s="7">
        <f>L22-blanks!L$9</f>
        <v>117441.75195526161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4.407102635775445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166r3  45-55</v>
      </c>
      <c r="C59" s="7">
        <f>C23-blanks!C$9</f>
        <v>5285302.435114596</v>
      </c>
      <c r="D59" s="7">
        <f>D23-blanks!D$9</f>
        <v>6614108.830984935</v>
      </c>
      <c r="E59" s="7">
        <f>E23-blanks!E$9</f>
        <v>2351568.992507343</v>
      </c>
      <c r="F59" s="7">
        <f>F23-blanks!F$9</f>
        <v>1086626.3488229506</v>
      </c>
      <c r="G59" s="7">
        <f>G23-blanks!G$9</f>
        <v>286404.8556408882</v>
      </c>
      <c r="H59" s="7">
        <f>H23-blanks!H$9</f>
        <v>5795792.411514624</v>
      </c>
      <c r="I59" s="7">
        <f>I23-blanks!I$9</f>
        <v>523720.40062055</v>
      </c>
      <c r="J59" s="7">
        <f>J23-blanks!J$9</f>
        <v>788.0442276422643</v>
      </c>
      <c r="K59" s="7">
        <f>K23-blanks!K$9</f>
        <v>-0.9296111228610009</v>
      </c>
      <c r="L59" s="7">
        <f>L23-blanks!L$9</f>
        <v>165664.94262186548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-11.335411050666792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5238068.5615616385</v>
      </c>
      <c r="D60" s="7">
        <f>D24-blanks!D$9</f>
        <v>6463108.343252423</v>
      </c>
      <c r="E60" s="7">
        <f>E24-blanks!E$9</f>
        <v>4868902.81581774</v>
      </c>
      <c r="F60" s="7">
        <f>F24-blanks!F$9</f>
        <v>596593.7089996404</v>
      </c>
      <c r="G60" s="7">
        <f>G24-blanks!G$9</f>
        <v>481940.83242654795</v>
      </c>
      <c r="H60" s="7">
        <f>H24-blanks!H$9</f>
        <v>3921662.4679200104</v>
      </c>
      <c r="I60" s="7">
        <f>I24-blanks!I$9</f>
        <v>667731.4653496062</v>
      </c>
      <c r="J60" s="7">
        <f>J24-blanks!J$9</f>
        <v>43413.091491847605</v>
      </c>
      <c r="K60" s="7">
        <f>K24-blanks!K$9</f>
        <v>271.1225</v>
      </c>
      <c r="L60" s="7">
        <f>L24-blanks!L$9</f>
        <v>842981.2481381772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260.7167000721942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5000144.721734863</v>
      </c>
      <c r="D61" s="7">
        <f>D25-blanks!D$9</f>
        <v>5032570.445222485</v>
      </c>
      <c r="E61" s="7">
        <f>E25-blanks!E$9</f>
        <v>5235036.736870733</v>
      </c>
      <c r="F61" s="7">
        <f>F25-blanks!F$9</f>
        <v>825653.4462031657</v>
      </c>
      <c r="G61" s="7">
        <f>G25-blanks!G$9</f>
        <v>462066.41489299136</v>
      </c>
      <c r="H61" s="7">
        <f>H25-blanks!H$9</f>
        <v>4619287.465024655</v>
      </c>
      <c r="I61" s="7">
        <f>I25-blanks!I$9</f>
        <v>528209.4036034842</v>
      </c>
      <c r="J61" s="7">
        <f>J25-blanks!J$9</f>
        <v>29651.48591189847</v>
      </c>
      <c r="K61" s="7">
        <f>K25-blanks!K$9</f>
        <v>214.4625</v>
      </c>
      <c r="L61" s="7">
        <f>L25-blanks!L$9</f>
        <v>1676943.70189951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204.0567000721942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82r2  101-110</v>
      </c>
      <c r="C62" s="7">
        <f>C26-blanks!C$9</f>
        <v>4792306.094171166</v>
      </c>
      <c r="D62" s="7">
        <f>D26-blanks!D$9</f>
        <v>4703289.466251165</v>
      </c>
      <c r="E62" s="7">
        <f>E26-blanks!E$9</f>
        <v>3353543.6527015003</v>
      </c>
      <c r="F62" s="7">
        <f>F26-blanks!F$9</f>
        <v>2384352.9014918036</v>
      </c>
      <c r="G62" s="7">
        <f>G26-blanks!G$9</f>
        <v>343285.0779571558</v>
      </c>
      <c r="H62" s="7">
        <f>H26-blanks!H$9</f>
        <v>4409886.040787086</v>
      </c>
      <c r="I62" s="7">
        <f>I26-blanks!I$9</f>
        <v>241473.27773214303</v>
      </c>
      <c r="J62" s="7">
        <f>J26-blanks!J$9</f>
        <v>590.6892276422643</v>
      </c>
      <c r="K62" s="7">
        <f>K26-blanks!K$9</f>
        <v>-4.2575</v>
      </c>
      <c r="L62" s="7">
        <f>L26-blanks!L$9</f>
        <v>116522.23045781362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-14.663299927805792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4492661.177205739</v>
      </c>
      <c r="D63" s="7">
        <f>D27-blanks!D$9</f>
        <v>252540.88728679944</v>
      </c>
      <c r="E63" s="7">
        <f>E27-blanks!E$9</f>
        <v>3632352.515215564</v>
      </c>
      <c r="F63" s="7">
        <f>F27-blanks!F$9</f>
        <v>5325798.685193185</v>
      </c>
      <c r="G63" s="7">
        <f>G27-blanks!G$9</f>
        <v>336059.8425696666</v>
      </c>
      <c r="H63" s="7">
        <f>H27-blanks!H$9</f>
        <v>241115.9175354888</v>
      </c>
      <c r="I63" s="7">
        <f>I27-blanks!I$9</f>
        <v>7002.881353894871</v>
      </c>
      <c r="J63" s="7">
        <f>J27-blanks!J$9</f>
        <v>150.0320994661603</v>
      </c>
      <c r="K63" s="7">
        <f>K27-blanks!K$9</f>
        <v>17.452499999999997</v>
      </c>
      <c r="L63" s="7">
        <f>L27-blanks!L$9</f>
        <v>1222.8119552616117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7.046700072194206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83r2  32-42</v>
      </c>
      <c r="C64" s="7">
        <f>C28-blanks!C$9</f>
        <v>4804671.569906435</v>
      </c>
      <c r="D64" s="7">
        <f>D28-blanks!D$9</f>
        <v>5301255.121954745</v>
      </c>
      <c r="E64" s="7">
        <f>E28-blanks!E$9</f>
        <v>2998239.955992461</v>
      </c>
      <c r="F64" s="7">
        <f>F28-blanks!F$9</f>
        <v>2511426.5822329014</v>
      </c>
      <c r="G64" s="7">
        <f>G28-blanks!G$9</f>
        <v>318804.18650944775</v>
      </c>
      <c r="H64" s="7">
        <f>H28-blanks!H$9</f>
        <v>4192204.8672819384</v>
      </c>
      <c r="I64" s="7">
        <f>I28-blanks!I$9</f>
        <v>178949.33521398975</v>
      </c>
      <c r="J64" s="7">
        <f>J28-blanks!J$9</f>
        <v>2114.3238417025595</v>
      </c>
      <c r="K64" s="7">
        <f>K28-blanks!K$9</f>
        <v>4.232499999999998</v>
      </c>
      <c r="L64" s="7">
        <f>L28-blanks!L$9</f>
        <v>101970.41200833145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-6.173299927805793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95r3  40-50</v>
      </c>
      <c r="C65" s="7">
        <f>C29-blanks!C$9</f>
        <v>5327268.765404848</v>
      </c>
      <c r="D65" s="7">
        <f>D29-blanks!D$9</f>
        <v>6186341.515347395</v>
      </c>
      <c r="E65" s="7">
        <f>E29-blanks!E$9</f>
        <v>2519649.390027636</v>
      </c>
      <c r="F65" s="7">
        <f>F29-blanks!F$9</f>
        <v>1384315.4714918034</v>
      </c>
      <c r="G65" s="7">
        <f>G29-blanks!G$9</f>
        <v>308392.78581333405</v>
      </c>
      <c r="H65" s="7">
        <f>H29-blanks!H$9</f>
        <v>5715263.585431759</v>
      </c>
      <c r="I65" s="7">
        <f>I29-blanks!I$9</f>
        <v>413979.3778771664</v>
      </c>
      <c r="J65" s="7">
        <f>J29-blanks!J$9</f>
        <v>2427.3170734645996</v>
      </c>
      <c r="K65" s="7">
        <f>K29-blanks!K$9</f>
        <v>-20.9875</v>
      </c>
      <c r="L65" s="7">
        <f>L29-blanks!L$9</f>
        <v>211446.07796326495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-31.393299927805792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5169412.470728275</v>
      </c>
      <c r="D66" s="7">
        <f>D30-blanks!D$9</f>
        <v>5045968.308020624</v>
      </c>
      <c r="E66" s="7">
        <f>E30-blanks!E$9</f>
        <v>5240862.864772589</v>
      </c>
      <c r="F66" s="7">
        <f>F30-blanks!F$9</f>
        <v>834613.1738652319</v>
      </c>
      <c r="G66" s="7">
        <f>G30-blanks!G$9</f>
        <v>464994.90628401685</v>
      </c>
      <c r="H66" s="7">
        <f>H30-blanks!H$9</f>
        <v>4541549.73734572</v>
      </c>
      <c r="I66" s="7">
        <f>I30-blanks!I$9</f>
        <v>541790.252449125</v>
      </c>
      <c r="J66" s="7">
        <f>J30-blanks!J$9</f>
        <v>29487.720395523993</v>
      </c>
      <c r="K66" s="7">
        <f>K30-blanks!K$9</f>
        <v>269.1825</v>
      </c>
      <c r="L66" s="7">
        <f>L30-blanks!L$9</f>
        <v>1678131.728287283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258.7767000721942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6649756.984110939</v>
      </c>
      <c r="D67" s="7">
        <f>D31-blanks!D$9</f>
        <v>5966251.909677529</v>
      </c>
      <c r="E67" s="7">
        <f>E31-blanks!E$9</f>
        <v>2787894.464958343</v>
      </c>
      <c r="F67" s="7">
        <f>F31-blanks!F$9</f>
        <v>422414.84303653444</v>
      </c>
      <c r="G67" s="7">
        <f>G31-blanks!G$9</f>
        <v>296799.176891009</v>
      </c>
      <c r="H67" s="7">
        <f>H31-blanks!H$9</f>
        <v>2605883.0478976816</v>
      </c>
      <c r="I67" s="7">
        <f>I31-blanks!I$9</f>
        <v>798371.5699231724</v>
      </c>
      <c r="J67" s="7">
        <f>J31-blanks!J$9</f>
        <v>81129.10411261243</v>
      </c>
      <c r="K67" s="7">
        <f>K31-blanks!K$9</f>
        <v>97.6640109789379</v>
      </c>
      <c r="L67" s="7">
        <f>L31-blanks!L$9</f>
        <v>431857.21885600686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87.25821105113211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1210.5105448170307</v>
      </c>
      <c r="D68" s="7">
        <f>D32-blanks!D$9</f>
        <v>771.7419234050694</v>
      </c>
      <c r="E68" s="7">
        <f>E32-blanks!E$9</f>
        <v>119.25609946832083</v>
      </c>
      <c r="F68" s="7">
        <f>F32-blanks!F$9</f>
        <v>78.32350819660633</v>
      </c>
      <c r="G68" s="7">
        <f>G32-blanks!G$9</f>
        <v>-94.80893201629442</v>
      </c>
      <c r="H68" s="7">
        <f>H32-blanks!H$9</f>
        <v>462.597186143199</v>
      </c>
      <c r="I68" s="7">
        <f>I32-blanks!I$9</f>
        <v>243.00402582685274</v>
      </c>
      <c r="J68" s="7">
        <f>J32-blanks!J$9</f>
        <v>34.18422764226432</v>
      </c>
      <c r="K68" s="7">
        <f>K32-blanks!K$9</f>
        <v>-22.887500000000003</v>
      </c>
      <c r="L68" s="7">
        <f>L32-blanks!L$9</f>
        <v>-50.91695526161175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-33.29329992780579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4234619.870403727</v>
      </c>
      <c r="D69" s="7">
        <f>D33-blanks!D$9</f>
        <v>63415.891256273855</v>
      </c>
      <c r="E69" s="7">
        <f>E33-blanks!E$9</f>
        <v>3617950.6663177856</v>
      </c>
      <c r="F69" s="7">
        <f>F33-blanks!F$9</f>
        <v>5590723.479673499</v>
      </c>
      <c r="G69" s="7">
        <f>G33-blanks!G$9</f>
        <v>333299.4196782087</v>
      </c>
      <c r="H69" s="7">
        <f>H33-blanks!H$9</f>
        <v>50888.634476686515</v>
      </c>
      <c r="I69" s="7">
        <f>I33-blanks!I$9</f>
        <v>2111.905543103814</v>
      </c>
      <c r="J69" s="7">
        <f>J33-blanks!J$9</f>
        <v>95.24462760780128</v>
      </c>
      <c r="K69" s="7">
        <f>K33-blanks!K$9</f>
        <v>-2.0759001443884166</v>
      </c>
      <c r="L69" s="7">
        <f>L33-blanks!L$9</f>
        <v>1683.7110493502691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-12.481700072194208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5158112.493535519</v>
      </c>
      <c r="D70" s="7">
        <f>D34-blanks!D$9</f>
        <v>6492035.135170467</v>
      </c>
      <c r="E70" s="7">
        <f>E34-blanks!E$9</f>
        <v>5081705.984249003</v>
      </c>
      <c r="F70" s="7">
        <f>F34-blanks!F$9</f>
        <v>609358.2787620312</v>
      </c>
      <c r="G70" s="7">
        <f>G34-blanks!G$9</f>
        <v>490341.93848370755</v>
      </c>
      <c r="H70" s="7">
        <f>H34-blanks!H$9</f>
        <v>4075778.5086342744</v>
      </c>
      <c r="I70" s="7">
        <f>I34-blanks!I$9</f>
        <v>685964.37266422</v>
      </c>
      <c r="J70" s="7">
        <f>J34-blanks!J$9</f>
        <v>44828.90657732614</v>
      </c>
      <c r="K70" s="7">
        <f>K34-blanks!K$9</f>
        <v>238.1525</v>
      </c>
      <c r="L70" s="7">
        <f>L34-blanks!L$9</f>
        <v>895739.1100800304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227.7467000721942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5221325.0406638915</v>
      </c>
      <c r="D71" s="7">
        <f>D35-blanks!D$9</f>
        <v>5021843.311385517</v>
      </c>
      <c r="E71" s="7">
        <f>E35-blanks!E$9</f>
        <v>5297508.301172085</v>
      </c>
      <c r="F71" s="7">
        <f>F35-blanks!F$9</f>
        <v>843686.6673581529</v>
      </c>
      <c r="G71" s="7">
        <f>G35-blanks!G$9</f>
        <v>476999.68947712326</v>
      </c>
      <c r="H71" s="7">
        <f>H35-blanks!H$9</f>
        <v>4605786.231710141</v>
      </c>
      <c r="I71" s="7">
        <f>I35-blanks!I$9</f>
        <v>546204.0707693994</v>
      </c>
      <c r="J71" s="7">
        <f>J35-blanks!J$9</f>
        <v>29166.699680063215</v>
      </c>
      <c r="K71" s="7">
        <f>K35-blanks!K$9</f>
        <v>220.4225</v>
      </c>
      <c r="L71" s="7">
        <f>L35-blanks!L$9</f>
        <v>1774409.937710176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210.01670007219423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1240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1188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1184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5566095.0112633025</v>
      </c>
      <c r="D76" s="7">
        <f>D40/Drift!D25</f>
        <v>4935769.320042419</v>
      </c>
      <c r="E76" s="7">
        <f>E40/Drift!E25</f>
        <v>5368190.131857155</v>
      </c>
      <c r="F76" s="7">
        <f>F40/Drift!F25</f>
        <v>842515.2289568352</v>
      </c>
      <c r="G76" s="7">
        <f>G40/Drift!G25</f>
        <v>506481.4323921203</v>
      </c>
      <c r="H76" s="7">
        <f>H40/Drift!H25</f>
        <v>4244141.664563839</v>
      </c>
      <c r="I76" s="7">
        <f>I40/Drift!I25</f>
        <v>560544.8817870716</v>
      </c>
      <c r="J76" s="7">
        <f>J40/Drift!J25</f>
        <v>26642.468884490514</v>
      </c>
      <c r="K76" s="7">
        <f>K40/Drift!K25</f>
        <v>301.0725</v>
      </c>
      <c r="L76" s="7">
        <f>L40/Drift!L25</f>
        <v>1689025.0768437674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290.6667000721942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-1257.2922776943683</v>
      </c>
      <c r="D77" s="7">
        <f>D41/Drift!D26</f>
        <v>-767.7593237219978</v>
      </c>
      <c r="E77" s="7">
        <f>E41/Drift!E26</f>
        <v>-121.2821965871471</v>
      </c>
      <c r="F77" s="7">
        <f>F41/Drift!F26</f>
        <v>-79.38573133074341</v>
      </c>
      <c r="G77" s="7">
        <f>G41/Drift!G26</f>
        <v>99.02871094813982</v>
      </c>
      <c r="H77" s="7">
        <f>H41/Drift!H26</f>
        <v>-450.15699401366476</v>
      </c>
      <c r="I77" s="7">
        <f>I41/Drift!I26</f>
        <v>-246.61131048375879</v>
      </c>
      <c r="J77" s="7">
        <f>J41/Drift!J26</f>
        <v>-33.02614028988067</v>
      </c>
      <c r="K77" s="7">
        <f>K41/Drift!K26</f>
        <v>25.05956411807715</v>
      </c>
      <c r="L77" s="7">
        <f>L41/Drift!L26</f>
        <v>50.753243938411444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13.712824208709632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5163611.539117529</v>
      </c>
      <c r="D78" s="7">
        <f>D42/Drift!D27</f>
        <v>5741452.774861084</v>
      </c>
      <c r="E78" s="7">
        <f>E42/Drift!E27</f>
        <v>4794179.769437317</v>
      </c>
      <c r="F78" s="7">
        <f>F42/Drift!F27</f>
        <v>1134171.2345277627</v>
      </c>
      <c r="G78" s="7">
        <f>G42/Drift!G27</f>
        <v>486984.3916730228</v>
      </c>
      <c r="H78" s="7">
        <f>H42/Drift!H27</f>
        <v>4994516.743630904</v>
      </c>
      <c r="I78" s="7">
        <f>I42/Drift!I27</f>
        <v>434899.10854819155</v>
      </c>
      <c r="J78" s="7">
        <f>J42/Drift!J27</f>
        <v>1260.0364553170737</v>
      </c>
      <c r="K78" s="7">
        <f>K42/Drift!K27</f>
        <v>-15.47514982584791</v>
      </c>
      <c r="L78" s="7">
        <f>L42/Drift!L27</f>
        <v>581696.7494380223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-28.27537102719261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5566095.0112633025</v>
      </c>
      <c r="D79" s="7">
        <f>D43/Drift!D28</f>
        <v>4935769.320042419</v>
      </c>
      <c r="E79" s="7">
        <f>E43/Drift!E28</f>
        <v>5368190.131857155</v>
      </c>
      <c r="F79" s="7">
        <f>F43/Drift!F28</f>
        <v>842515.2289568352</v>
      </c>
      <c r="G79" s="7">
        <f>G43/Drift!G28</f>
        <v>506481.4323921203</v>
      </c>
      <c r="H79" s="7">
        <f>H43/Drift!H28</f>
        <v>4244141.664563839</v>
      </c>
      <c r="I79" s="7">
        <f>I43/Drift!I28</f>
        <v>560544.8817870716</v>
      </c>
      <c r="J79" s="7">
        <f>J43/Drift!J28</f>
        <v>26642.468884490518</v>
      </c>
      <c r="K79" s="7">
        <f>K43/Drift!K28</f>
        <v>301.0725</v>
      </c>
      <c r="L79" s="7">
        <f>L43/Drift!L28</f>
        <v>1689025.0768437672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290.6667000721942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4942465.216686367</v>
      </c>
      <c r="D80" s="7">
        <f>D44/Drift!D29</f>
        <v>251427.2986508136</v>
      </c>
      <c r="E80" s="7">
        <f>E44/Drift!E29</f>
        <v>3679621.5203904705</v>
      </c>
      <c r="F80" s="7">
        <f>F44/Drift!F29</f>
        <v>5330445.579373996</v>
      </c>
      <c r="G80" s="7">
        <f>G44/Drift!G29</f>
        <v>365775.93516703014</v>
      </c>
      <c r="H80" s="7">
        <f>H44/Drift!H29</f>
        <v>215716.85644589827</v>
      </c>
      <c r="I80" s="7">
        <f>I44/Drift!I29</f>
        <v>7572.708386277681</v>
      </c>
      <c r="J80" s="7">
        <f>J44/Drift!J29</f>
        <v>214.0757861059485</v>
      </c>
      <c r="K80" s="7">
        <f>K44/Drift!K29</f>
        <v>0.7856619261835586</v>
      </c>
      <c r="L80" s="7">
        <f>L44/Drift!L29</f>
        <v>1749.6821661205388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-13.810465949979015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179r4  85-91</v>
      </c>
      <c r="C81" s="7">
        <f>C45/Drift!C30</f>
        <v>5435739.557816245</v>
      </c>
      <c r="D81" s="7">
        <f>D45/Drift!D30</f>
        <v>7745117.597295485</v>
      </c>
      <c r="E81" s="7">
        <f>E45/Drift!E30</f>
        <v>3180471.68066201</v>
      </c>
      <c r="F81" s="7">
        <f>F45/Drift!F30</f>
        <v>1312870.377871072</v>
      </c>
      <c r="G81" s="7">
        <f>G45/Drift!G30</f>
        <v>323550.5406015253</v>
      </c>
      <c r="H81" s="7">
        <f>H45/Drift!H30</f>
        <v>4134495.4802879803</v>
      </c>
      <c r="I81" s="7">
        <f>I45/Drift!I30</f>
        <v>576316.8820957069</v>
      </c>
      <c r="J81" s="7">
        <f>J45/Drift!J30</f>
        <v>1058.5818212124336</v>
      </c>
      <c r="K81" s="7">
        <f>K45/Drift!K30</f>
        <v>19.32465157469573</v>
      </c>
      <c r="L81" s="7">
        <f>L45/Drift!L30</f>
        <v>151942.61080734382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4.627162261215748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5566095.011263303</v>
      </c>
      <c r="D82" s="7">
        <f>D46/Drift!D31</f>
        <v>4935769.320042419</v>
      </c>
      <c r="E82" s="7">
        <f>E46/Drift!E31</f>
        <v>5368190.131857155</v>
      </c>
      <c r="F82" s="7">
        <f>F46/Drift!F31</f>
        <v>842515.2289568352</v>
      </c>
      <c r="G82" s="7">
        <f>G46/Drift!G31</f>
        <v>506481.4323921203</v>
      </c>
      <c r="H82" s="7">
        <f>H46/Drift!H31</f>
        <v>4244141.664563839</v>
      </c>
      <c r="I82" s="7">
        <f>I46/Drift!I31</f>
        <v>560544.8817870715</v>
      </c>
      <c r="J82" s="7">
        <f>J46/Drift!J31</f>
        <v>26642.468884490518</v>
      </c>
      <c r="K82" s="7">
        <f>K46/Drift!K31</f>
        <v>301.07249999999993</v>
      </c>
      <c r="L82" s="7">
        <f>L46/Drift!L31</f>
        <v>1689025.0768437674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290.6667000721942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179r4  130-133</v>
      </c>
      <c r="C83" s="7">
        <f>C47/Drift!C32</f>
        <v>5493672.334365619</v>
      </c>
      <c r="D83" s="7">
        <f>D47/Drift!D32</f>
        <v>6506871.159468861</v>
      </c>
      <c r="E83" s="7">
        <f>E47/Drift!E32</f>
        <v>4227576.0825356785</v>
      </c>
      <c r="F83" s="7">
        <f>F47/Drift!F32</f>
        <v>1002876.5005210271</v>
      </c>
      <c r="G83" s="7">
        <f>G47/Drift!G32</f>
        <v>486980.9642136651</v>
      </c>
      <c r="H83" s="7">
        <f>H47/Drift!H32</f>
        <v>4508191.088231517</v>
      </c>
      <c r="I83" s="7">
        <f>I47/Drift!I32</f>
        <v>633631.8117442218</v>
      </c>
      <c r="J83" s="7">
        <f>J47/Drift!J32</f>
        <v>4623.902601815351</v>
      </c>
      <c r="K83" s="7">
        <f>K47/Drift!K32</f>
        <v>16.1549249913702</v>
      </c>
      <c r="L83" s="7">
        <f>L47/Drift!L32</f>
        <v>590762.67751436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1.5885133021883746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181r1  56-62</v>
      </c>
      <c r="C84" s="7">
        <f>C48/Drift!C33</f>
        <v>5882818.618094164</v>
      </c>
      <c r="D84" s="7">
        <f>D48/Drift!D33</f>
        <v>7300611.308399531</v>
      </c>
      <c r="E84" s="7">
        <f>E48/Drift!E33</f>
        <v>2074891.035379573</v>
      </c>
      <c r="F84" s="7">
        <f>F48/Drift!F33</f>
        <v>979697.7656307418</v>
      </c>
      <c r="G84" s="7">
        <f>G48/Drift!G33</f>
        <v>274720.4021708554</v>
      </c>
      <c r="H84" s="7">
        <f>H48/Drift!H33</f>
        <v>5316845.434712332</v>
      </c>
      <c r="I84" s="7">
        <f>I48/Drift!I33</f>
        <v>604531.5016455526</v>
      </c>
      <c r="J84" s="7">
        <f>J48/Drift!J33</f>
        <v>696.032737129422</v>
      </c>
      <c r="K84" s="7">
        <f>K48/Drift!K33</f>
        <v>-17.377674102289603</v>
      </c>
      <c r="L84" s="7">
        <f>L48/Drift!L33</f>
        <v>144573.61413462588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-31.851148494496982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182r1  43-52</v>
      </c>
      <c r="C85" s="7">
        <f>C49/Drift!C34</f>
        <v>5611650.993487598</v>
      </c>
      <c r="D85" s="7">
        <f>D49/Drift!D34</f>
        <v>4778510.537948688</v>
      </c>
      <c r="E85" s="7">
        <f>E49/Drift!E34</f>
        <v>8397528.64609446</v>
      </c>
      <c r="F85" s="7">
        <f>F49/Drift!F34</f>
        <v>989590.3782140267</v>
      </c>
      <c r="G85" s="7">
        <f>G49/Drift!G34</f>
        <v>872396.9698992937</v>
      </c>
      <c r="H85" s="7">
        <f>H49/Drift!H34</f>
        <v>4661475.749272857</v>
      </c>
      <c r="I85" s="7">
        <f>I49/Drift!I34</f>
        <v>580318.0385260307</v>
      </c>
      <c r="J85" s="7">
        <f>J49/Drift!J34</f>
        <v>1781.8531988955615</v>
      </c>
      <c r="K85" s="7">
        <f>K49/Drift!K34</f>
        <v>54.24035730722291</v>
      </c>
      <c r="L85" s="7">
        <f>L49/Drift!L34</f>
        <v>4152712.2636549696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41.1008654049373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7197519.053376712</v>
      </c>
      <c r="D86" s="7">
        <f>D50/Drift!D35</f>
        <v>5903373.799976031</v>
      </c>
      <c r="E86" s="7">
        <f>E50/Drift!E35</f>
        <v>2981708.609239376</v>
      </c>
      <c r="F86" s="7">
        <f>F50/Drift!F35</f>
        <v>448852.36131125054</v>
      </c>
      <c r="G86" s="7">
        <f>G50/Drift!G35</f>
        <v>324442.30597281904</v>
      </c>
      <c r="H86" s="7">
        <f>H50/Drift!H35</f>
        <v>2473215.784420316</v>
      </c>
      <c r="I86" s="7">
        <f>I50/Drift!I35</f>
        <v>814037.6004614483</v>
      </c>
      <c r="J86" s="7">
        <f>J50/Drift!J35</f>
        <v>73050.13835164484</v>
      </c>
      <c r="K86" s="7">
        <f>K50/Drift!K35</f>
        <v>121.0955459071022</v>
      </c>
      <c r="L86" s="7">
        <f>L50/Drift!L35</f>
        <v>421959.26390819234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108.98095523226368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5566095.0112633025</v>
      </c>
      <c r="D87" s="7">
        <f>D51/Drift!D36</f>
        <v>4935769.320042419</v>
      </c>
      <c r="E87" s="7">
        <f>E51/Drift!E36</f>
        <v>5368190.131857155</v>
      </c>
      <c r="F87" s="7">
        <f>F51/Drift!F36</f>
        <v>842515.2289568351</v>
      </c>
      <c r="G87" s="7">
        <f>G51/Drift!G36</f>
        <v>506481.4323921203</v>
      </c>
      <c r="H87" s="7">
        <f>H51/Drift!H36</f>
        <v>4244141.664563839</v>
      </c>
      <c r="I87" s="7">
        <f>I51/Drift!I36</f>
        <v>560544.8817870716</v>
      </c>
      <c r="J87" s="7">
        <f>J51/Drift!J36</f>
        <v>26642.468884490514</v>
      </c>
      <c r="K87" s="7">
        <f>K51/Drift!K36</f>
        <v>301.0725</v>
      </c>
      <c r="L87" s="7">
        <f>L51/Drift!L36</f>
        <v>1689025.0768437674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290.66670007219426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4587578.394428349</v>
      </c>
      <c r="D88" s="7">
        <f>D52/Drift!D37</f>
        <v>61347.83089817599</v>
      </c>
      <c r="E88" s="7">
        <f>E52/Drift!E37</f>
        <v>3783734.9065496633</v>
      </c>
      <c r="F88" s="7">
        <f>F52/Drift!F37</f>
        <v>5779276.789532262</v>
      </c>
      <c r="G88" s="7">
        <f>G52/Drift!G37</f>
        <v>355787.18902948365</v>
      </c>
      <c r="H88" s="7">
        <f>H52/Drift!H37</f>
        <v>47558.517344097345</v>
      </c>
      <c r="I88" s="7">
        <f>I52/Drift!I37</f>
        <v>1732.8580589254875</v>
      </c>
      <c r="J88" s="7">
        <f>J52/Drift!J37</f>
        <v>7.9700116074304095</v>
      </c>
      <c r="K88" s="7">
        <f>K52/Drift!K37</f>
        <v>16.385653060688536</v>
      </c>
      <c r="L88" s="7">
        <f>L52/Drift!L37</f>
        <v>1901.0048702774957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3.8470348118606714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183r1  101-110</v>
      </c>
      <c r="C89" s="7">
        <f>C53/Drift!C38</f>
        <v>6098411.701166915</v>
      </c>
      <c r="D89" s="7">
        <f>D53/Drift!D38</f>
        <v>6433411.201857851</v>
      </c>
      <c r="E89" s="7">
        <f>E53/Drift!E38</f>
        <v>2594682.752873237</v>
      </c>
      <c r="F89" s="7">
        <f>F53/Drift!F38</f>
        <v>938530.9164533045</v>
      </c>
      <c r="G89" s="7">
        <f>G53/Drift!G38</f>
        <v>358475.620388137</v>
      </c>
      <c r="H89" s="7">
        <f>H53/Drift!H38</f>
        <v>5221231.672537258</v>
      </c>
      <c r="I89" s="7">
        <f>I53/Drift!I38</f>
        <v>627195.7516578537</v>
      </c>
      <c r="J89" s="7">
        <f>J53/Drift!J38</f>
        <v>1358.898084606272</v>
      </c>
      <c r="K89" s="7">
        <f>K53/Drift!K38</f>
        <v>52.184312080336646</v>
      </c>
      <c r="L89" s="7">
        <f>L53/Drift!L38</f>
        <v>225906.15049088077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40.04206190625709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184r1  60-71</v>
      </c>
      <c r="C90" s="7">
        <f>C54/Drift!C39</f>
        <v>5776918.558602048</v>
      </c>
      <c r="D90" s="7">
        <f>D54/Drift!D39</f>
        <v>5791293.599278866</v>
      </c>
      <c r="E90" s="7">
        <f>E54/Drift!E39</f>
        <v>2789746.9364631195</v>
      </c>
      <c r="F90" s="7">
        <f>F54/Drift!F39</f>
        <v>1318255.2281764052</v>
      </c>
      <c r="G90" s="7">
        <f>G54/Drift!G39</f>
        <v>364286.6497873602</v>
      </c>
      <c r="H90" s="7">
        <f>H54/Drift!H39</f>
        <v>5536965.0642174035</v>
      </c>
      <c r="I90" s="7">
        <f>I54/Drift!I39</f>
        <v>448697.2071982768</v>
      </c>
      <c r="J90" s="7">
        <f>J54/Drift!J39</f>
        <v>751.0870093886703</v>
      </c>
      <c r="K90" s="7">
        <f>K54/Drift!K39</f>
        <v>51.63774218972681</v>
      </c>
      <c r="L90" s="7">
        <f>L54/Drift!L39</f>
        <v>221185.55016315513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39.617023776388166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164r3  115-123</v>
      </c>
      <c r="C91" s="7">
        <f>C55/Drift!C40</f>
        <v>6046543.058053507</v>
      </c>
      <c r="D91" s="7">
        <f>D55/Drift!D40</f>
        <v>6067153.782944573</v>
      </c>
      <c r="E91" s="7">
        <f>E55/Drift!E40</f>
        <v>2890547.5849507847</v>
      </c>
      <c r="F91" s="7">
        <f>F55/Drift!F40</f>
        <v>1101286.6610024164</v>
      </c>
      <c r="G91" s="7">
        <f>G55/Drift!G40</f>
        <v>402459.91232331214</v>
      </c>
      <c r="H91" s="7">
        <f>H55/Drift!H40</f>
        <v>5004490.768880765</v>
      </c>
      <c r="I91" s="7">
        <f>I55/Drift!I40</f>
        <v>578203.5855743281</v>
      </c>
      <c r="J91" s="7">
        <f>J55/Drift!J40</f>
        <v>940.1464370090059</v>
      </c>
      <c r="K91" s="7">
        <f>K55/Drift!K40</f>
        <v>5.472169943069797</v>
      </c>
      <c r="L91" s="7">
        <f>L55/Drift!L40</f>
        <v>184422.29053693806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-6.702445779203645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5566095.0112633025</v>
      </c>
      <c r="D92" s="7">
        <f>D56/Drift!D41</f>
        <v>4935769.320042419</v>
      </c>
      <c r="E92" s="7">
        <f>E56/Drift!E41</f>
        <v>5368190.131857155</v>
      </c>
      <c r="F92" s="7">
        <f>F56/Drift!F41</f>
        <v>842515.2289568352</v>
      </c>
      <c r="G92" s="7">
        <f>G56/Drift!G41</f>
        <v>506481.4323921203</v>
      </c>
      <c r="H92" s="7">
        <f>H56/Drift!H41</f>
        <v>4244141.664563839</v>
      </c>
      <c r="I92" s="7">
        <f>I56/Drift!I41</f>
        <v>560544.8817870715</v>
      </c>
      <c r="J92" s="7">
        <f>J56/Drift!J41</f>
        <v>26642.468884490514</v>
      </c>
      <c r="K92" s="7">
        <f>K56/Drift!K41</f>
        <v>301.0725</v>
      </c>
      <c r="L92" s="7">
        <f>L56/Drift!L41</f>
        <v>1689025.0768437677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290.6667000721942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5520226.197668633</v>
      </c>
      <c r="D93" s="7">
        <f>D57/Drift!D42</f>
        <v>5731143.704189437</v>
      </c>
      <c r="E93" s="7">
        <f>E57/Drift!E42</f>
        <v>4835418.704468365</v>
      </c>
      <c r="F93" s="7">
        <f>F57/Drift!F42</f>
        <v>1161151.7288917801</v>
      </c>
      <c r="G93" s="7">
        <f>G57/Drift!G42</f>
        <v>529576.2549045018</v>
      </c>
      <c r="H93" s="7">
        <f>H57/Drift!H42</f>
        <v>5001173.475743379</v>
      </c>
      <c r="I93" s="7">
        <f>I57/Drift!I42</f>
        <v>454007.6312905557</v>
      </c>
      <c r="J93" s="7">
        <f>J57/Drift!J42</f>
        <v>1224.7261806264391</v>
      </c>
      <c r="K93" s="7">
        <f>K57/Drift!K42</f>
        <v>45.94657913940488</v>
      </c>
      <c r="L93" s="7">
        <f>L57/Drift!L42</f>
        <v>591048.6013649415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33.74103742081623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165r3  18-28</v>
      </c>
      <c r="C94" s="7">
        <f>C58/Drift!C43</f>
        <v>5927756.8933760105</v>
      </c>
      <c r="D94" s="7">
        <f>D58/Drift!D43</f>
        <v>8274148.935935285</v>
      </c>
      <c r="E94" s="7">
        <f>E58/Drift!E43</f>
        <v>1866614.6039187245</v>
      </c>
      <c r="F94" s="7">
        <f>F58/Drift!F43</f>
        <v>731004.2475455301</v>
      </c>
      <c r="G94" s="7">
        <f>G58/Drift!G43</f>
        <v>251393.46693188697</v>
      </c>
      <c r="H94" s="7">
        <f>H58/Drift!H43</f>
        <v>4331824.272174345</v>
      </c>
      <c r="I94" s="7">
        <f>I58/Drift!I43</f>
        <v>809854.3937092186</v>
      </c>
      <c r="J94" s="7">
        <f>J58/Drift!J43</f>
        <v>910.656898875244</v>
      </c>
      <c r="K94" s="7">
        <f>K58/Drift!K43</f>
        <v>18.39321808932666</v>
      </c>
      <c r="L94" s="7">
        <f>L58/Drift!L43</f>
        <v>116945.93426846755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5.52007496119265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166r3  45-55</v>
      </c>
      <c r="C95" s="7">
        <f>C59/Drift!C44</f>
        <v>5861065.566318104</v>
      </c>
      <c r="D95" s="7">
        <f>D59/Drift!D44</f>
        <v>6565537.729794067</v>
      </c>
      <c r="E95" s="7">
        <f>E59/Drift!E44</f>
        <v>2418210.695279149</v>
      </c>
      <c r="F95" s="7">
        <f>F59/Drift!F44</f>
        <v>1109403.823511201</v>
      </c>
      <c r="G95" s="7">
        <f>G59/Drift!G44</f>
        <v>316524.7376186747</v>
      </c>
      <c r="H95" s="7">
        <f>H59/Drift!H44</f>
        <v>5367812.669035148</v>
      </c>
      <c r="I95" s="7">
        <f>I59/Drift!I44</f>
        <v>551229.3802250329</v>
      </c>
      <c r="J95" s="7">
        <f>J59/Drift!J44</f>
        <v>714.7448008308298</v>
      </c>
      <c r="K95" s="7">
        <f>K59/Drift!K44</f>
        <v>-1.20052049708886</v>
      </c>
      <c r="L95" s="7">
        <f>L59/Drift!L44</f>
        <v>165591.7198697405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-14.793136714148874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5819796.148744054</v>
      </c>
      <c r="D96" s="7">
        <f>D60/Drift!D45</f>
        <v>6376986.969019894</v>
      </c>
      <c r="E96" s="7">
        <f>E60/Drift!E45</f>
        <v>4999803.727467758</v>
      </c>
      <c r="F96" s="7">
        <f>F60/Drift!F45</f>
        <v>608938.3814121506</v>
      </c>
      <c r="G96" s="7">
        <f>G60/Drift!G45</f>
        <v>530436.3307392662</v>
      </c>
      <c r="H96" s="7">
        <f>H60/Drift!H45</f>
        <v>3617565.909094697</v>
      </c>
      <c r="I96" s="7">
        <f>I60/Drift!I45</f>
        <v>705694.5038688303</v>
      </c>
      <c r="J96" s="7">
        <f>J60/Drift!J45</f>
        <v>39190.44087852066</v>
      </c>
      <c r="K96" s="7">
        <f>K60/Drift!K45</f>
        <v>364.73834105050327</v>
      </c>
      <c r="L96" s="7">
        <f>L60/Drift!L45</f>
        <v>845819.2595070859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355.1293833736664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5566095.0112633025</v>
      </c>
      <c r="D97" s="7">
        <f>D61/Drift!D46</f>
        <v>4935769.32004242</v>
      </c>
      <c r="E97" s="7">
        <f>E61/Drift!E46</f>
        <v>5368190.131857155</v>
      </c>
      <c r="F97" s="7">
        <f>F61/Drift!F46</f>
        <v>842515.2289568351</v>
      </c>
      <c r="G97" s="7">
        <f>G61/Drift!G46</f>
        <v>506481.4323921203</v>
      </c>
      <c r="H97" s="7">
        <f>H61/Drift!H46</f>
        <v>4244141.664563839</v>
      </c>
      <c r="I97" s="7">
        <f>I61/Drift!I46</f>
        <v>560544.8817870716</v>
      </c>
      <c r="J97" s="7">
        <f>J61/Drift!J46</f>
        <v>26642.468884490514</v>
      </c>
      <c r="K97" s="7">
        <f>K61/Drift!K46</f>
        <v>301.0725</v>
      </c>
      <c r="L97" s="7">
        <f>L61/Drift!L46</f>
        <v>1689025.0768437674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290.66670007219426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82r2  101-110</v>
      </c>
      <c r="C98" s="7">
        <f>C62/Drift!C47</f>
        <v>5298855.820839766</v>
      </c>
      <c r="D98" s="7">
        <f>D62/Drift!D47</f>
        <v>4610367.264548754</v>
      </c>
      <c r="E98" s="7">
        <f>E62/Drift!E47</f>
        <v>3438075.932189084</v>
      </c>
      <c r="F98" s="7">
        <f>F62/Drift!F47</f>
        <v>2427777.894201164</v>
      </c>
      <c r="G98" s="7">
        <f>G62/Drift!G47</f>
        <v>375806.16850710084</v>
      </c>
      <c r="H98" s="7">
        <f>H62/Drift!H47</f>
        <v>4065429.7177936397</v>
      </c>
      <c r="I98" s="7">
        <f>I62/Drift!I47</f>
        <v>254944.6037441209</v>
      </c>
      <c r="J98" s="7">
        <f>J62/Drift!J47</f>
        <v>531.3333108998089</v>
      </c>
      <c r="K98" s="7">
        <f>K62/Drift!K47</f>
        <v>-5.686686802510132</v>
      </c>
      <c r="L98" s="7">
        <f>L62/Drift!L47</f>
        <v>117345.0767730493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-19.82380987947011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4934354.801077726</v>
      </c>
      <c r="D99" s="7">
        <f>D63/Drift!D48</f>
        <v>247419.80632601934</v>
      </c>
      <c r="E99" s="7">
        <f>E63/Drift!E48</f>
        <v>3723084.1809538445</v>
      </c>
      <c r="F99" s="7">
        <f>F63/Drift!F48</f>
        <v>5411076.295016636</v>
      </c>
      <c r="G99" s="7">
        <f>G63/Drift!G48</f>
        <v>367431.29819562804</v>
      </c>
      <c r="H99" s="7">
        <f>H63/Drift!H48</f>
        <v>223035.57222476034</v>
      </c>
      <c r="I99" s="7">
        <f>I63/Drift!I48</f>
        <v>7355.926239160896</v>
      </c>
      <c r="J99" s="7">
        <f>J63/Drift!J48</f>
        <v>135.10539726961707</v>
      </c>
      <c r="K99" s="7">
        <f>K63/Drift!K48</f>
        <v>22.23167628691286</v>
      </c>
      <c r="L99" s="7">
        <f>L63/Drift!L48</f>
        <v>1231.2726662172395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9.065231694873681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83r2  32-42</v>
      </c>
      <c r="C100" s="7">
        <f>C64/Drift!C49</f>
        <v>5242023.306039441</v>
      </c>
      <c r="D100" s="7">
        <f>D64/Drift!D49</f>
        <v>5190994.092785598</v>
      </c>
      <c r="E100" s="7">
        <f>E64/Drift!E49</f>
        <v>3072448.707748159</v>
      </c>
      <c r="F100" s="7">
        <f>F64/Drift!F49</f>
        <v>2546137.886751736</v>
      </c>
      <c r="G100" s="7">
        <f>G64/Drift!G49</f>
        <v>348124.65873223334</v>
      </c>
      <c r="H100" s="7">
        <f>H64/Drift!H49</f>
        <v>3891032.8729329626</v>
      </c>
      <c r="I100" s="7">
        <f>I64/Drift!I49</f>
        <v>187019.02505551398</v>
      </c>
      <c r="J100" s="7">
        <f>J64/Drift!J49</f>
        <v>1906.0797632277515</v>
      </c>
      <c r="K100" s="7">
        <f>K64/Drift!K49</f>
        <v>5.152922350679046</v>
      </c>
      <c r="L100" s="7">
        <f>L64/Drift!L49</f>
        <v>102661.40962572058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-7.574750159143816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95r3  40-50</v>
      </c>
      <c r="C101" s="7">
        <f>C65/Drift!C50</f>
        <v>5773876.720201544</v>
      </c>
      <c r="D101" s="7">
        <f>D65/Drift!D50</f>
        <v>6054453.0080261845</v>
      </c>
      <c r="E101" s="7">
        <f>E65/Drift!E50</f>
        <v>2581438.457462499</v>
      </c>
      <c r="F101" s="7">
        <f>F65/Drift!F50</f>
        <v>1400428.8396288538</v>
      </c>
      <c r="G101" s="7">
        <f>G65/Drift!G50</f>
        <v>336331.01412618655</v>
      </c>
      <c r="H101" s="7">
        <f>H65/Drift!H50</f>
        <v>5322771.668275171</v>
      </c>
      <c r="I101" s="7">
        <f>I65/Drift!I50</f>
        <v>430467.77593311365</v>
      </c>
      <c r="J101" s="7">
        <f>J65/Drift!J50</f>
        <v>2190.6735203689877</v>
      </c>
      <c r="K101" s="7">
        <f>K65/Drift!K50</f>
        <v>-24.468694999970957</v>
      </c>
      <c r="L101" s="7">
        <f>L65/Drift!L50</f>
        <v>212848.78657277836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-36.819140055908015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5566095.0112633025</v>
      </c>
      <c r="D102" s="7">
        <f>D66/Drift!D51</f>
        <v>4935769.320042419</v>
      </c>
      <c r="E102" s="7">
        <f>E66/Drift!E51</f>
        <v>5368190.131857155</v>
      </c>
      <c r="F102" s="7">
        <f>F66/Drift!F51</f>
        <v>842515.2289568352</v>
      </c>
      <c r="G102" s="7">
        <f>G66/Drift!G51</f>
        <v>506481.4323921203</v>
      </c>
      <c r="H102" s="7">
        <f>H66/Drift!H51</f>
        <v>4244141.664563839</v>
      </c>
      <c r="I102" s="7">
        <f>I66/Drift!I51</f>
        <v>560544.8817870716</v>
      </c>
      <c r="J102" s="7">
        <f>J66/Drift!J51</f>
        <v>26642.468884490514</v>
      </c>
      <c r="K102" s="7">
        <f>K66/Drift!K51</f>
        <v>301.0725</v>
      </c>
      <c r="L102" s="7">
        <f>L66/Drift!L51</f>
        <v>1689025.0768437674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290.6667000721942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7145684.1988133</v>
      </c>
      <c r="D103" s="7">
        <f>D67/Drift!D52</f>
        <v>5841540.564944228</v>
      </c>
      <c r="E103" s="7">
        <f>E67/Drift!E52</f>
        <v>2849466.982942248</v>
      </c>
      <c r="F103" s="7">
        <f>F67/Drift!F52</f>
        <v>425489.0946003696</v>
      </c>
      <c r="G103" s="7">
        <f>G67/Drift!G52</f>
        <v>321618.74798074865</v>
      </c>
      <c r="H103" s="7">
        <f>H67/Drift!H52</f>
        <v>2428364.6613615765</v>
      </c>
      <c r="I103" s="7">
        <f>I67/Drift!I52</f>
        <v>824664.3632478088</v>
      </c>
      <c r="J103" s="7">
        <f>J67/Drift!J52</f>
        <v>73460.95597150877</v>
      </c>
      <c r="K103" s="7">
        <f>K67/Drift!K52</f>
        <v>113.34036647755863</v>
      </c>
      <c r="L103" s="7">
        <f>L67/Drift!L52</f>
        <v>429729.64514867845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101.84956051782288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1298.1861807755256</v>
      </c>
      <c r="D104" s="7">
        <f>D68/Drift!D53</f>
        <v>756.3342653400208</v>
      </c>
      <c r="E104" s="7">
        <f>E68/Drift!E53</f>
        <v>121.62759710576084</v>
      </c>
      <c r="F104" s="7">
        <f>F68/Drift!F53</f>
        <v>78.72273576082723</v>
      </c>
      <c r="G104" s="7">
        <f>G68/Drift!G53</f>
        <v>-102.21219406300916</v>
      </c>
      <c r="H104" s="7">
        <f>H68/Drift!H53</f>
        <v>429.871460244751</v>
      </c>
      <c r="I104" s="7">
        <f>I68/Drift!I53</f>
        <v>250.59923562347262</v>
      </c>
      <c r="J104" s="7">
        <f>J68/Drift!J53</f>
        <v>31.020897829879413</v>
      </c>
      <c r="K104" s="7">
        <f>K68/Drift!K53</f>
        <v>-27.598679276549646</v>
      </c>
      <c r="L104" s="7">
        <f>L68/Drift!L53</f>
        <v>-50.097786009900425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-40.44445363641266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4532261.232970651</v>
      </c>
      <c r="D105" s="7">
        <f>D69/Drift!D54</f>
        <v>62209.40607062077</v>
      </c>
      <c r="E105" s="7">
        <f>E69/Drift!E54</f>
        <v>3681971.354311562</v>
      </c>
      <c r="F105" s="7">
        <f>F69/Drift!F54</f>
        <v>5607081.613293146</v>
      </c>
      <c r="G105" s="7">
        <f>G69/Drift!G54</f>
        <v>357498.4381599979</v>
      </c>
      <c r="H105" s="7">
        <f>H69/Drift!H54</f>
        <v>47155.95038178774</v>
      </c>
      <c r="I105" s="7">
        <f>I69/Drift!I54</f>
        <v>2174.3828706944723</v>
      </c>
      <c r="J105" s="7">
        <f>J69/Drift!J54</f>
        <v>86.62033368777415</v>
      </c>
      <c r="K105" s="7">
        <f>K69/Drift!K54</f>
        <v>-2.6049496250784365</v>
      </c>
      <c r="L105" s="7">
        <f>L69/Drift!L54</f>
        <v>1638.246667255129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-15.806916631634492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5509664.34015016</v>
      </c>
      <c r="D106" s="7">
        <f>D70/Drift!D55</f>
        <v>6374637.4067537505</v>
      </c>
      <c r="E106" s="7">
        <f>E70/Drift!E55</f>
        <v>5160544.660679249</v>
      </c>
      <c r="F106" s="7">
        <f>F70/Drift!F55</f>
        <v>609823.8792358923</v>
      </c>
      <c r="G106" s="7">
        <f>G70/Drift!G55</f>
        <v>523282.2386183365</v>
      </c>
      <c r="H106" s="7">
        <f>H70/Drift!H55</f>
        <v>3766255.4710569074</v>
      </c>
      <c r="I106" s="7">
        <f>I70/Drift!I55</f>
        <v>705114.2384776247</v>
      </c>
      <c r="J106" s="7">
        <f>J70/Drift!J55</f>
        <v>40859.2480012894</v>
      </c>
      <c r="K106" s="7">
        <f>K70/Drift!K55</f>
        <v>311.5078714464461</v>
      </c>
      <c r="L106" s="7">
        <f>L70/Drift!L55</f>
        <v>861990.2095406572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301.21842528335566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5566095.0112633025</v>
      </c>
      <c r="D107" s="7">
        <f>D71/Drift!D56</f>
        <v>4935769.320042419</v>
      </c>
      <c r="E107" s="7">
        <f>E71/Drift!E56</f>
        <v>5368190.131857155</v>
      </c>
      <c r="F107" s="7">
        <f>F71/Drift!F56</f>
        <v>842515.2289568352</v>
      </c>
      <c r="G107" s="7">
        <f>G71/Drift!G56</f>
        <v>506481.4323921203</v>
      </c>
      <c r="H107" s="7">
        <f>H71/Drift!H56</f>
        <v>4244141.664563839</v>
      </c>
      <c r="I107" s="7">
        <f>I71/Drift!I56</f>
        <v>560544.8817870716</v>
      </c>
      <c r="J107" s="7">
        <f>J71/Drift!J56</f>
        <v>26642.468884490514</v>
      </c>
      <c r="K107" s="7">
        <f>K71/Drift!K56</f>
        <v>301.0725</v>
      </c>
      <c r="L107" s="7">
        <f>L71/Drift!L56</f>
        <v>1689025.0768437674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290.6667000721942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1281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22.88670700578807</v>
      </c>
      <c r="D111" s="7">
        <f>D76*regressions!C$38+regressions!C$39</f>
        <v>6.966309999220777</v>
      </c>
      <c r="E111" s="7">
        <f>E76*regressions!D$38+regressions!D$39</f>
        <v>8.720959867083817</v>
      </c>
      <c r="F111" s="7">
        <f>F76*regressions!E$38+regressions!E$39</f>
        <v>4.318363678510875</v>
      </c>
      <c r="G111" s="7">
        <f>G76*regressions!F$38+regressions!F$39</f>
        <v>0.13259613524137684</v>
      </c>
      <c r="H111" s="7">
        <f>H76*regressions!G$38+regressions!G$39</f>
        <v>7.957667597805127</v>
      </c>
      <c r="I111" s="7">
        <f>I76*regressions!H$38+regressions!H$39</f>
        <v>1.6287325803474921</v>
      </c>
      <c r="J111" s="7">
        <f>J76*regressions!I$38+regressions!I$39</f>
        <v>0.4270840199418442</v>
      </c>
      <c r="K111" s="7">
        <f>K76*regressions!J$38+regressions!J$39</f>
        <v>0.13117004550512754</v>
      </c>
      <c r="L111" s="7">
        <f>L76*regressions!K$38+regressions!K$39</f>
        <v>1.6483877197778318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-0.9862757884192881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0.11671961301759803</v>
      </c>
      <c r="D112" s="7">
        <f>D77*regressions!C$38+regressions!C$39</f>
        <v>0.004057581552691385</v>
      </c>
      <c r="E112" s="7">
        <f>E77*regressions!D$38+regressions!D$39</f>
        <v>-0.029399919972102923</v>
      </c>
      <c r="F112" s="7">
        <f>F77*regressions!E$38+regressions!E$39</f>
        <v>-0.049398127357202594</v>
      </c>
      <c r="G112" s="7">
        <f>G77*regressions!F$38+regressions!F$39</f>
        <v>-0.0009538545603359493</v>
      </c>
      <c r="H112" s="7">
        <f>H77*regressions!G$38+regressions!G$39</f>
        <v>-0.03462721415275543</v>
      </c>
      <c r="I112" s="7">
        <f>I77*regressions!H$38+regressions!H$39</f>
        <v>0.0010875834378261638</v>
      </c>
      <c r="J112" s="7">
        <f>J77*regressions!I$38+regressions!I$39</f>
        <v>0.0010075183385789624</v>
      </c>
      <c r="K112" s="7">
        <f>K77*regressions!J$38+regressions!J$39</f>
        <v>0.01038347195829603</v>
      </c>
      <c r="L112" s="7">
        <f>L77*regressions!K$38+regressions!K$39</f>
        <v>0.0016123397648939045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18.281273921298624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21.24058456070249</v>
      </c>
      <c r="D113" s="7">
        <f>D78*regressions!C$38+regressions!C$39</f>
        <v>8.102606858943073</v>
      </c>
      <c r="E113" s="7">
        <f>E78*regressions!D$38+regressions!D$39</f>
        <v>7.785321673754956</v>
      </c>
      <c r="F113" s="7">
        <f>F78*regressions!E$38+regressions!E$39</f>
        <v>5.830222334355944</v>
      </c>
      <c r="G113" s="7">
        <f>G78*regressions!F$38+regressions!F$39</f>
        <v>0.12745411298651493</v>
      </c>
      <c r="H113" s="7">
        <f>H78*regressions!G$38+regressions!G$39</f>
        <v>9.370575859322976</v>
      </c>
      <c r="I113" s="7">
        <f>I78*regressions!H$38+regressions!H$39</f>
        <v>1.264057444022745</v>
      </c>
      <c r="J113" s="7">
        <f>J78*regressions!I$38+regressions!I$39</f>
        <v>0.021661065220406114</v>
      </c>
      <c r="K113" s="7">
        <f>K78*regressions!J$38+regressions!J$39</f>
        <v>-0.007355005375542373</v>
      </c>
      <c r="L113" s="7">
        <f>L78*regressions!K$38+regressions!K$39</f>
        <v>0.5687259382558433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21.20237273750679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22.88670700578807</v>
      </c>
      <c r="D114" s="7">
        <f>D79*regressions!C$38+regressions!C$39</f>
        <v>6.966309999220777</v>
      </c>
      <c r="E114" s="7">
        <f>E79*regressions!D$38+regressions!D$39</f>
        <v>8.720959867083817</v>
      </c>
      <c r="F114" s="7">
        <f>F79*regressions!E$38+regressions!E$39</f>
        <v>4.318363678510875</v>
      </c>
      <c r="G114" s="7">
        <f>G79*regressions!F$38+regressions!F$39</f>
        <v>0.13259613524137684</v>
      </c>
      <c r="H114" s="7">
        <f>H79*regressions!G$38+regressions!G$39</f>
        <v>7.957667597805127</v>
      </c>
      <c r="I114" s="7">
        <f>I79*regressions!H$38+regressions!H$39</f>
        <v>1.6287325803474921</v>
      </c>
      <c r="J114" s="7">
        <f>J79*regressions!I$38+regressions!I$39</f>
        <v>0.42708401994184425</v>
      </c>
      <c r="K114" s="7">
        <f>K79*regressions!J$38+regressions!J$39</f>
        <v>0.13117004550512754</v>
      </c>
      <c r="L114" s="7">
        <f>L79*regressions!K$38+regressions!K$39</f>
        <v>1.6483877197778314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-0.9862757884192881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20.33611530868257</v>
      </c>
      <c r="D115" s="7">
        <f>D80*regressions!C$38+regressions!C$39</f>
        <v>0.3597412569465784</v>
      </c>
      <c r="E115" s="7">
        <f>E80*regressions!D$38+regressions!D$39</f>
        <v>5.968589198574941</v>
      </c>
      <c r="F115" s="7">
        <f>F80*regressions!E$38+regressions!E$39</f>
        <v>27.58247008299193</v>
      </c>
      <c r="G115" s="7">
        <f>G80*regressions!F$38+regressions!F$39</f>
        <v>0.09548738584003108</v>
      </c>
      <c r="H115" s="7">
        <f>H80*regressions!G$38+regressions!G$39</f>
        <v>0.37240144081886617</v>
      </c>
      <c r="I115" s="7">
        <f>I80*regressions!H$38+regressions!H$39</f>
        <v>0.023782429455144333</v>
      </c>
      <c r="J115" s="7">
        <f>J80*regressions!I$38+regressions!I$39</f>
        <v>0.004954373841742364</v>
      </c>
      <c r="K115" s="7">
        <f>K80*regressions!J$38+regressions!J$39</f>
        <v>-0.00023907898483813763</v>
      </c>
      <c r="L115" s="7">
        <f>L80*regressions!K$38+regressions!K$39</f>
        <v>0.003268821028314413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20.196056155900465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179r4  85-91</v>
      </c>
      <c r="C116" s="7">
        <f>C81*regressions!B$38+regressions!B$39</f>
        <v>22.35356452265825</v>
      </c>
      <c r="D116" s="7">
        <f>D81*regressions!C$38+regressions!C$39</f>
        <v>10.928478523616484</v>
      </c>
      <c r="E116" s="7">
        <f>E81*regressions!D$38+regressions!D$39</f>
        <v>5.1549738271117675</v>
      </c>
      <c r="F116" s="7">
        <f>F81*regressions!E$38+regressions!E$39</f>
        <v>6.756545953603272</v>
      </c>
      <c r="G116" s="7">
        <f>G81*regressions!F$38+regressions!F$39</f>
        <v>0.08435113589808599</v>
      </c>
      <c r="H116" s="7">
        <f>H81*regressions!G$38+regressions!G$39</f>
        <v>7.751210848468674</v>
      </c>
      <c r="I116" s="7">
        <f>I81*regressions!H$38+regressions!H$39</f>
        <v>1.6745093399980566</v>
      </c>
      <c r="J116" s="7">
        <f>J81*regressions!I$38+regressions!I$39</f>
        <v>0.018443314784984625</v>
      </c>
      <c r="K116" s="7">
        <f>K81*regressions!J$38+regressions!J$39</f>
        <v>0.007873805396863122</v>
      </c>
      <c r="L116" s="7">
        <f>L81*regressions!K$38+regressions!K$39</f>
        <v>0.14970918645154138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18.913359111199778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22.886707005788075</v>
      </c>
      <c r="D117" s="7">
        <f>D82*regressions!C$38+regressions!C$39</f>
        <v>6.966309999220777</v>
      </c>
      <c r="E117" s="7">
        <f>E82*regressions!D$38+regressions!D$39</f>
        <v>8.720959867083817</v>
      </c>
      <c r="F117" s="7">
        <f>F82*regressions!E$38+regressions!E$39</f>
        <v>4.318363678510875</v>
      </c>
      <c r="G117" s="7">
        <f>G82*regressions!F$38+regressions!F$39</f>
        <v>0.13259613524137684</v>
      </c>
      <c r="H117" s="7">
        <f>H82*regressions!G$38+regressions!G$39</f>
        <v>7.957667597805127</v>
      </c>
      <c r="I117" s="7">
        <f>I82*regressions!H$38+regressions!H$39</f>
        <v>1.628732580347492</v>
      </c>
      <c r="J117" s="7">
        <f>J82*regressions!I$38+regressions!I$39</f>
        <v>0.42708401994184425</v>
      </c>
      <c r="K117" s="7">
        <f>K82*regressions!J$38+regressions!J$39</f>
        <v>0.1311700455051275</v>
      </c>
      <c r="L117" s="7">
        <f>L82*regressions!K$38+regressions!K$39</f>
        <v>1.6483877197778318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-0.9862757884192881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179r4  130-133</v>
      </c>
      <c r="C118" s="7">
        <f>C83*regressions!B$38+regressions!B$39</f>
        <v>22.59050454724021</v>
      </c>
      <c r="D118" s="7">
        <f>D83*regressions!C$38+regressions!C$39</f>
        <v>9.182115816960938</v>
      </c>
      <c r="E118" s="7">
        <f>E83*regressions!D$38+regressions!D$39</f>
        <v>6.861756378328508</v>
      </c>
      <c r="F118" s="7">
        <f>F83*regressions!E$38+regressions!E$39</f>
        <v>5.149629182548938</v>
      </c>
      <c r="G118" s="7">
        <f>G83*regressions!F$38+regressions!F$39</f>
        <v>0.12745320905075622</v>
      </c>
      <c r="H118" s="7">
        <f>H83*regressions!G$38+regressions!G$39</f>
        <v>8.454855767504117</v>
      </c>
      <c r="I118" s="7">
        <f>I83*regressions!H$38+regressions!H$39</f>
        <v>1.8408605768460922</v>
      </c>
      <c r="J118" s="7">
        <f>J83*regressions!I$38+regressions!I$39</f>
        <v>0.07539068929037</v>
      </c>
      <c r="K118" s="7">
        <f>K83*regressions!J$38+regressions!J$39</f>
        <v>0.006486694999820058</v>
      </c>
      <c r="L118" s="7">
        <f>L83*regressions!K$38+regressions!K$39</f>
        <v>0.577565354548011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19.124756477226533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181r1  56-62</v>
      </c>
      <c r="C119" s="7">
        <f>C84*regressions!B$38+regressions!B$39</f>
        <v>24.182079050044116</v>
      </c>
      <c r="D119" s="7">
        <f>D84*regressions!C$38+regressions!C$39</f>
        <v>10.3015684174471</v>
      </c>
      <c r="E119" s="7">
        <f>E84*regressions!D$38+regressions!D$39</f>
        <v>3.3528748664403474</v>
      </c>
      <c r="F119" s="7">
        <f>F84*regressions!E$38+regressions!E$39</f>
        <v>5.029477461665228</v>
      </c>
      <c r="G119" s="7">
        <f>G84*regressions!F$38+regressions!F$39</f>
        <v>0.07147299392074725</v>
      </c>
      <c r="H119" s="7">
        <f>H84*regressions!G$38+regressions!G$39</f>
        <v>9.977500160592957</v>
      </c>
      <c r="I119" s="7">
        <f>I84*regressions!H$38+regressions!H$39</f>
        <v>1.7563996413226297</v>
      </c>
      <c r="J119" s="7">
        <f>J84*regressions!I$38+regressions!I$39</f>
        <v>0.01265247021913652</v>
      </c>
      <c r="K119" s="7">
        <f>K84*regressions!J$38+regressions!J$39</f>
        <v>-0.008187572833682683</v>
      </c>
      <c r="L119" s="7">
        <f>L84*regressions!K$38+regressions!K$39</f>
        <v>0.14252430381213876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21.451137878949098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182r1  43-52</v>
      </c>
      <c r="C120" s="7">
        <f>C85*regressions!B$38+regressions!B$39</f>
        <v>23.07302701651431</v>
      </c>
      <c r="D120" s="7">
        <f>D85*regressions!C$38+regressions!C$39</f>
        <v>6.744519841823194</v>
      </c>
      <c r="E120" s="7">
        <f>E85*regressions!D$38+regressions!D$39</f>
        <v>13.658788519677792</v>
      </c>
      <c r="F120" s="7">
        <f>F85*regressions!E$38+regressions!E$39</f>
        <v>5.080757845669951</v>
      </c>
      <c r="G120" s="7">
        <f>G85*regressions!F$38+regressions!F$39</f>
        <v>0.22910031063752562</v>
      </c>
      <c r="H120" s="7">
        <f>H85*regressions!G$38+regressions!G$39</f>
        <v>8.743480976404365</v>
      </c>
      <c r="I120" s="7">
        <f>I85*regressions!H$38+regressions!H$39</f>
        <v>1.6861223233008127</v>
      </c>
      <c r="J120" s="7">
        <f>J85*regressions!I$38+regressions!I$39</f>
        <v>0.02999582535795526</v>
      </c>
      <c r="K120" s="7">
        <f>K85*regressions!J$38+regressions!J$39</f>
        <v>0.023153337296069408</v>
      </c>
      <c r="L120" s="7">
        <f>L85*regressions!K$38+regressions!K$39</f>
        <v>4.050519798758617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16.375900892830046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29.559089647633478</v>
      </c>
      <c r="D121" s="7">
        <f>D86*regressions!C$38+regressions!C$39</f>
        <v>8.330972417725139</v>
      </c>
      <c r="E121" s="7">
        <f>E86*regressions!D$38+regressions!D$39</f>
        <v>4.83098956964579</v>
      </c>
      <c r="F121" s="7">
        <f>F86*regressions!E$38+regressions!E$39</f>
        <v>2.2777315551650315</v>
      </c>
      <c r="G121" s="7">
        <f>G86*regressions!F$38+regressions!F$39</f>
        <v>0.08458632427622874</v>
      </c>
      <c r="H121" s="7">
        <f>H86*regressions!G$38+regressions!G$39</f>
        <v>4.623127477281052</v>
      </c>
      <c r="I121" s="7">
        <f>I86*regressions!H$38+regressions!H$39</f>
        <v>2.36447154996771</v>
      </c>
      <c r="J121" s="7">
        <f>J86*regressions!I$38+regressions!I$39</f>
        <v>1.1683342736206348</v>
      </c>
      <c r="K121" s="7">
        <f>K86*regressions!J$38+regressions!J$39</f>
        <v>0.05240997024700165</v>
      </c>
      <c r="L121" s="7">
        <f>L86*regressions!K$38+regressions!K$39</f>
        <v>0.41297948624641534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11.653515257422628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22.88670700578807</v>
      </c>
      <c r="D122" s="7">
        <f>D87*regressions!C$38+regressions!C$39</f>
        <v>6.966309999220777</v>
      </c>
      <c r="E122" s="7">
        <f>E87*regressions!D$38+regressions!D$39</f>
        <v>8.720959867083817</v>
      </c>
      <c r="F122" s="7">
        <f>F87*regressions!E$38+regressions!E$39</f>
        <v>4.318363678510874</v>
      </c>
      <c r="G122" s="7">
        <f>G87*regressions!F$38+regressions!F$39</f>
        <v>0.13259613524137684</v>
      </c>
      <c r="H122" s="7">
        <f>H87*regressions!G$38+regressions!G$39</f>
        <v>7.957667597805127</v>
      </c>
      <c r="I122" s="7">
        <f>I87*regressions!H$38+regressions!H$39</f>
        <v>1.6287325803474921</v>
      </c>
      <c r="J122" s="7">
        <f>J87*regressions!I$38+regressions!I$39</f>
        <v>0.4270840199418442</v>
      </c>
      <c r="K122" s="7">
        <f>K87*regressions!J$38+regressions!J$39</f>
        <v>0.13117004550512754</v>
      </c>
      <c r="L122" s="7">
        <f>L87*regressions!K$38+regressions!K$39</f>
        <v>1.6483877197778318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-0.9862757884192916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18.884659027833262</v>
      </c>
      <c r="D123" s="7">
        <f>D88*regressions!C$38+regressions!C$39</f>
        <v>0.09166239667803801</v>
      </c>
      <c r="E123" s="7">
        <f>E88*regressions!D$38+regressions!D$39</f>
        <v>6.138294254275815</v>
      </c>
      <c r="F123" s="7">
        <f>F88*regressions!E$38+regressions!E$39</f>
        <v>29.90907861197753</v>
      </c>
      <c r="G123" s="7">
        <f>G88*regressions!F$38+regressions!F$39</f>
        <v>0.09285301913395347</v>
      </c>
      <c r="H123" s="7">
        <f>H88*regressions!G$38+regressions!G$39</f>
        <v>0.05577004781544827</v>
      </c>
      <c r="I123" s="7">
        <f>I88*regressions!H$38+regressions!H$39</f>
        <v>0.006832808633484426</v>
      </c>
      <c r="J123" s="7">
        <f>J88*regressions!I$38+regressions!I$39</f>
        <v>0.001662332690229262</v>
      </c>
      <c r="K123" s="7">
        <f>K88*regressions!J$38+regressions!J$39</f>
        <v>0.0065876643722336745</v>
      </c>
      <c r="L123" s="7">
        <f>L88*regressions!K$38+regressions!K$39</f>
        <v>0.0034163629418655513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18.967632207626032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183r1  101-110</v>
      </c>
      <c r="C124" s="7">
        <f>C89*regressions!B$38+regressions!B$39</f>
        <v>25.06383603539113</v>
      </c>
      <c r="D124" s="7">
        <f>D89*regressions!C$38+regressions!C$39</f>
        <v>9.078511456402843</v>
      </c>
      <c r="E124" s="7">
        <f>E89*regressions!D$38+regressions!D$39</f>
        <v>4.200136545502797</v>
      </c>
      <c r="F124" s="7">
        <f>F89*regressions!E$38+regressions!E$39</f>
        <v>4.816080665185954</v>
      </c>
      <c r="G124" s="7">
        <f>G89*regressions!F$38+regressions!F$39</f>
        <v>0.09356204847209931</v>
      </c>
      <c r="H124" s="7">
        <f>H89*regressions!G$38+regressions!G$39</f>
        <v>9.797465564214935</v>
      </c>
      <c r="I124" s="7">
        <f>I89*regressions!H$38+regressions!H$39</f>
        <v>1.8221805128145845</v>
      </c>
      <c r="J124" s="7">
        <f>J89*regressions!I$38+regressions!I$39</f>
        <v>0.023240140589437144</v>
      </c>
      <c r="K124" s="7">
        <f>K89*regressions!J$38+regressions!J$39</f>
        <v>0.022253587227401797</v>
      </c>
      <c r="L124" s="7">
        <f>L89*regressions!K$38+regressions!K$39</f>
        <v>0.22182475059455029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16.449561349756454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184r1  60-71</v>
      </c>
      <c r="C125" s="7">
        <f>C90*regressions!B$38+regressions!B$39</f>
        <v>23.74895700422075</v>
      </c>
      <c r="D125" s="7">
        <f>D90*regressions!C$38+regressions!C$39</f>
        <v>8.172899939846221</v>
      </c>
      <c r="E125" s="7">
        <f>E90*regressions!D$38+regressions!D$39</f>
        <v>4.518091607407616</v>
      </c>
      <c r="F125" s="7">
        <f>F90*regressions!E$38+regressions!E$39</f>
        <v>6.784459428344214</v>
      </c>
      <c r="G125" s="7">
        <f>G90*regressions!F$38+regressions!F$39</f>
        <v>0.0950946114351132</v>
      </c>
      <c r="H125" s="7">
        <f>H90*regressions!G$38+regressions!G$39</f>
        <v>10.391971338709157</v>
      </c>
      <c r="I125" s="7">
        <f>I90*regressions!H$38+regressions!H$39</f>
        <v>1.3041051382390525</v>
      </c>
      <c r="J125" s="7">
        <f>J90*regressions!I$38+regressions!I$39</f>
        <v>0.013531829035186358</v>
      </c>
      <c r="K125" s="7">
        <f>K90*regressions!J$38+regressions!J$39</f>
        <v>0.022014401683145744</v>
      </c>
      <c r="L125" s="7">
        <f>L90*regressions!K$38+regressions!K$39</f>
        <v>0.21722209424272915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16.47913105074093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164r3  115-123</v>
      </c>
      <c r="C126" s="7">
        <f>C91*regressions!B$38+regressions!B$39</f>
        <v>24.851697789887744</v>
      </c>
      <c r="D126" s="7">
        <f>D91*regressions!C$38+regressions!C$39</f>
        <v>8.561959760482985</v>
      </c>
      <c r="E126" s="7">
        <f>E91*regressions!D$38+regressions!D$39</f>
        <v>4.682396893186403</v>
      </c>
      <c r="F126" s="7">
        <f>F91*regressions!E$38+regressions!E$39</f>
        <v>5.659758410492123</v>
      </c>
      <c r="G126" s="7">
        <f>G91*regressions!F$38+regressions!F$39</f>
        <v>0.10516217852534784</v>
      </c>
      <c r="H126" s="7">
        <f>H91*regressions!G$38+regressions!G$39</f>
        <v>9.389356310685564</v>
      </c>
      <c r="I126" s="7">
        <f>I91*regressions!H$38+regressions!H$39</f>
        <v>1.6799853208490994</v>
      </c>
      <c r="J126" s="7">
        <f>J91*regressions!I$38+regressions!I$39</f>
        <v>0.016551596032603175</v>
      </c>
      <c r="K126" s="7">
        <f>K91*regressions!J$38+regressions!J$39</f>
        <v>0.0018117931724784537</v>
      </c>
      <c r="L126" s="7">
        <f>L91*regressions!K$38+regressions!K$39</f>
        <v>0.18137736291937603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19.70155456587542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22.88670700578807</v>
      </c>
      <c r="D127" s="7">
        <f>D92*regressions!C$38+regressions!C$39</f>
        <v>6.966309999220777</v>
      </c>
      <c r="E127" s="7">
        <f>E92*regressions!D$38+regressions!D$39</f>
        <v>8.720959867083817</v>
      </c>
      <c r="F127" s="7">
        <f>F92*regressions!E$38+regressions!E$39</f>
        <v>4.318363678510875</v>
      </c>
      <c r="G127" s="7">
        <f>G92*regressions!F$38+regressions!F$39</f>
        <v>0.13259613524137684</v>
      </c>
      <c r="H127" s="7">
        <f>H92*regressions!G$38+regressions!G$39</f>
        <v>7.957667597805127</v>
      </c>
      <c r="I127" s="7">
        <f>I92*regressions!H$38+regressions!H$39</f>
        <v>1.628732580347492</v>
      </c>
      <c r="J127" s="7">
        <f>J92*regressions!I$38+regressions!I$39</f>
        <v>0.4270840199418442</v>
      </c>
      <c r="K127" s="7">
        <f>K92*regressions!J$38+regressions!J$39</f>
        <v>0.13117004550512754</v>
      </c>
      <c r="L127" s="7">
        <f>L92*regressions!K$38+regressions!K$39</f>
        <v>1.648387719777832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-0.9862757884192881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22.699107541926647</v>
      </c>
      <c r="D128" s="7">
        <f>D93*regressions!C$38+regressions!C$39</f>
        <v>8.08806744577679</v>
      </c>
      <c r="E128" s="7">
        <f>E93*regressions!D$38+regressions!D$39</f>
        <v>7.852541231437845</v>
      </c>
      <c r="F128" s="7">
        <f>F93*regressions!E$38+regressions!E$39</f>
        <v>5.970081254330417</v>
      </c>
      <c r="G128" s="7">
        <f>G93*regressions!F$38+regressions!F$39</f>
        <v>0.1386870129823476</v>
      </c>
      <c r="H128" s="7">
        <f>H93*regressions!G$38+regressions!G$39</f>
        <v>9.38311005996317</v>
      </c>
      <c r="I128" s="7">
        <f>I93*regressions!H$38+regressions!H$39</f>
        <v>1.319518148799401</v>
      </c>
      <c r="J128" s="7">
        <f>J93*regressions!I$38+regressions!I$39</f>
        <v>0.021097069002271835</v>
      </c>
      <c r="K128" s="7">
        <f>K93*regressions!J$38+regressions!J$39</f>
        <v>0.019523880424972564</v>
      </c>
      <c r="L128" s="7">
        <f>L93*regressions!K$38+regressions!K$39</f>
        <v>0.5778441346047097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16.88792063292902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165r3  18-28</v>
      </c>
      <c r="C129" s="7">
        <f>C94*regressions!B$38+regressions!B$39</f>
        <v>24.365872693024045</v>
      </c>
      <c r="D129" s="7">
        <f>D94*regressions!C$38+regressions!C$39</f>
        <v>11.674598659503332</v>
      </c>
      <c r="E129" s="7">
        <f>E94*regressions!D$38+regressions!D$39</f>
        <v>3.013383810523696</v>
      </c>
      <c r="F129" s="7">
        <f>F94*regressions!E$38+regressions!E$39</f>
        <v>3.7403236613391337</v>
      </c>
      <c r="G129" s="7">
        <f>G94*regressions!F$38+regressions!F$39</f>
        <v>0.06532090028435206</v>
      </c>
      <c r="H129" s="7">
        <f>H94*regressions!G$38+regressions!G$39</f>
        <v>8.122768337608933</v>
      </c>
      <c r="I129" s="7">
        <f>I94*regressions!H$38+regressions!H$39</f>
        <v>2.3523301825876577</v>
      </c>
      <c r="J129" s="7">
        <f>J94*regressions!I$38+regressions!I$39</f>
        <v>0.01608057199986237</v>
      </c>
      <c r="K129" s="7">
        <f>K94*regressions!J$38+regressions!J$39</f>
        <v>0.007466198924271411</v>
      </c>
      <c r="L129" s="7">
        <f>L94*regressions!K$38+regressions!K$39</f>
        <v>0.11558690022065099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18.8512395984123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166r3  45-55</v>
      </c>
      <c r="C130" s="7">
        <f>C95*regressions!B$38+regressions!B$39</f>
        <v>24.093110957548852</v>
      </c>
      <c r="D130" s="7">
        <f>D95*regressions!C$38+regressions!C$39</f>
        <v>9.264856301741297</v>
      </c>
      <c r="E130" s="7">
        <f>E95*regressions!D$38+regressions!D$39</f>
        <v>3.9124866911616785</v>
      </c>
      <c r="F130" s="7">
        <f>F95*regressions!E$38+regressions!E$39</f>
        <v>5.701835385302856</v>
      </c>
      <c r="G130" s="7">
        <f>G95*regressions!F$38+regressions!F$39</f>
        <v>0.0824981964794025</v>
      </c>
      <c r="H130" s="7">
        <f>H95*regressions!G$38+regressions!G$39</f>
        <v>10.073468201710412</v>
      </c>
      <c r="I130" s="7">
        <f>I95*regressions!H$38+regressions!H$39</f>
        <v>1.6016952060331875</v>
      </c>
      <c r="J130" s="7">
        <f>J95*regressions!I$38+regressions!I$39</f>
        <v>0.01295135016990283</v>
      </c>
      <c r="K130" s="7">
        <f>K95*regressions!J$38+regressions!J$39</f>
        <v>-0.0011082562521262476</v>
      </c>
      <c r="L130" s="7">
        <f>L95*regressions!K$38+regressions!K$39</f>
        <v>0.16301727316961503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20.26442009461733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23.924322623950776</v>
      </c>
      <c r="D131" s="7">
        <f>D96*regressions!C$38+regressions!C$39</f>
        <v>8.998933455635235</v>
      </c>
      <c r="E131" s="7">
        <f>E96*regressions!D$38+regressions!D$39</f>
        <v>8.120489191960864</v>
      </c>
      <c r="F131" s="7">
        <f>F96*regressions!E$38+regressions!E$39</f>
        <v>3.1075702368529177</v>
      </c>
      <c r="G131" s="7">
        <f>G96*regressions!F$38+regressions!F$39</f>
        <v>0.1389138437689754</v>
      </c>
      <c r="H131" s="7">
        <f>H96*regressions!G$38+regressions!G$39</f>
        <v>6.777865541385799</v>
      </c>
      <c r="I131" s="7">
        <f>I96*regressions!H$38+regressions!H$39</f>
        <v>2.050015818578791</v>
      </c>
      <c r="J131" s="7">
        <f>J96*regressions!I$38+regressions!I$39</f>
        <v>0.627507517405173</v>
      </c>
      <c r="K131" s="7">
        <f>K96*regressions!J$38+regressions!J$39</f>
        <v>0.15903098168877525</v>
      </c>
      <c r="L131" s="7">
        <f>L96*regressions!K$38+regressions!K$39</f>
        <v>0.8262493599037894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-5.470914073622929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22.88670700578807</v>
      </c>
      <c r="D132" s="7">
        <f>D97*regressions!C$38+regressions!C$39</f>
        <v>6.966309999220778</v>
      </c>
      <c r="E132" s="7">
        <f>E97*regressions!D$38+regressions!D$39</f>
        <v>8.720959867083817</v>
      </c>
      <c r="F132" s="7">
        <f>F97*regressions!E$38+regressions!E$39</f>
        <v>4.318363678510874</v>
      </c>
      <c r="G132" s="7">
        <f>G97*regressions!F$38+regressions!F$39</f>
        <v>0.13259613524137684</v>
      </c>
      <c r="H132" s="7">
        <f>H97*regressions!G$38+regressions!G$39</f>
        <v>7.957667597805127</v>
      </c>
      <c r="I132" s="7">
        <f>I97*regressions!H$38+regressions!H$39</f>
        <v>1.6287325803474921</v>
      </c>
      <c r="J132" s="7">
        <f>J97*regressions!I$38+regressions!I$39</f>
        <v>0.4270840199418442</v>
      </c>
      <c r="K132" s="7">
        <f>K97*regressions!J$38+regressions!J$39</f>
        <v>0.13117004550512754</v>
      </c>
      <c r="L132" s="7">
        <f>L97*regressions!K$38+regressions!K$39</f>
        <v>1.6483877197778318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-0.9862757884192916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82r2  101-110</v>
      </c>
      <c r="C133" s="7">
        <f>C98*regressions!B$38+regressions!B$39</f>
        <v>21.793721926879407</v>
      </c>
      <c r="D133" s="7">
        <f>D98*regressions!C$38+regressions!C$39</f>
        <v>6.507378725910898</v>
      </c>
      <c r="E133" s="7">
        <f>E98*regressions!D$38+regressions!D$39</f>
        <v>5.574869341674512</v>
      </c>
      <c r="F133" s="7">
        <f>F98*regressions!E$38+regressions!E$39</f>
        <v>12.535897473318379</v>
      </c>
      <c r="G133" s="7">
        <f>G98*regressions!F$38+regressions!F$39</f>
        <v>0.09813269411010012</v>
      </c>
      <c r="H133" s="7">
        <f>H98*regressions!G$38+regressions!G$39</f>
        <v>7.6211644368293</v>
      </c>
      <c r="I133" s="7">
        <f>I98*regressions!H$38+regressions!H$39</f>
        <v>0.7417562803623526</v>
      </c>
      <c r="J133" s="7">
        <f>J98*regressions!I$38+regressions!I$39</f>
        <v>0.010021795313992702</v>
      </c>
      <c r="K133" s="7">
        <f>K98*regressions!J$38+regressions!J$39</f>
        <v>-0.003071456471933673</v>
      </c>
      <c r="L133" s="7">
        <f>L98*regressions!K$38+regressions!K$39</f>
        <v>0.11597607016863515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20.614401639320274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20.30294441323889</v>
      </c>
      <c r="D134" s="7">
        <f>D99*regressions!C$38+regressions!C$39</f>
        <v>0.35408928418135655</v>
      </c>
      <c r="E134" s="7">
        <f>E99*regressions!D$38+regressions!D$39</f>
        <v>6.039433433921755</v>
      </c>
      <c r="F134" s="7">
        <f>F99*regressions!E$38+regressions!E$39</f>
        <v>28.000435916175032</v>
      </c>
      <c r="G134" s="7">
        <f>G99*regressions!F$38+regressions!F$39</f>
        <v>0.095923960480027</v>
      </c>
      <c r="H134" s="7">
        <f>H99*regressions!G$38+regressions!G$39</f>
        <v>0.3861821143461796</v>
      </c>
      <c r="I134" s="7">
        <f>I99*regressions!H$38+regressions!H$39</f>
        <v>0.023153239495030963</v>
      </c>
      <c r="J134" s="7">
        <f>J99*regressions!I$38+regressions!I$39</f>
        <v>0.003693012919503559</v>
      </c>
      <c r="K134" s="7">
        <f>K99*regressions!J$38+regressions!J$39</f>
        <v>0.00914595430206836</v>
      </c>
      <c r="L134" s="7">
        <f>L99*regressions!K$38+regressions!K$39</f>
        <v>0.0027633639652455003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18.60460472687647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83r2  32-42</v>
      </c>
      <c r="C135" s="7">
        <f>C100*regressions!B$38+regressions!B$39</f>
        <v>21.5612818772925</v>
      </c>
      <c r="D135" s="7">
        <f>D100*regressions!C$38+regressions!C$39</f>
        <v>7.326266637348195</v>
      </c>
      <c r="E135" s="7">
        <f>E100*regressions!D$38+regressions!D$39</f>
        <v>4.978896136128894</v>
      </c>
      <c r="F135" s="7">
        <f>F100*regressions!E$38+regressions!E$39</f>
        <v>13.149440742873384</v>
      </c>
      <c r="G135" s="7">
        <f>G100*regressions!F$38+regressions!F$39</f>
        <v>0.09083215340952477</v>
      </c>
      <c r="H135" s="7">
        <f>H100*regressions!G$38+regressions!G$39</f>
        <v>7.292786336649518</v>
      </c>
      <c r="I135" s="7">
        <f>I100*regressions!H$38+regressions!H$39</f>
        <v>0.5446086244590345</v>
      </c>
      <c r="J135" s="7">
        <f>J100*regressions!I$38+regressions!I$39</f>
        <v>0.03198004420329188</v>
      </c>
      <c r="K135" s="7">
        <f>K100*regressions!J$38+regressions!J$39</f>
        <v>0.0016720865943257164</v>
      </c>
      <c r="L135" s="7">
        <f>L100*regressions!K$38+regressions!K$39</f>
        <v>0.10165927375044702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19.762240367618038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95r3  40-50</v>
      </c>
      <c r="C136" s="7">
        <f>C101*regressions!B$38+regressions!B$39</f>
        <v>23.73651614934863</v>
      </c>
      <c r="D136" s="7">
        <f>D101*regressions!C$38+regressions!C$39</f>
        <v>8.544047203672381</v>
      </c>
      <c r="E136" s="7">
        <f>E101*regressions!D$38+regressions!D$39</f>
        <v>4.178548313928411</v>
      </c>
      <c r="F136" s="7">
        <f>F101*regressions!E$38+regressions!E$39</f>
        <v>7.21042317804736</v>
      </c>
      <c r="G136" s="7">
        <f>G101*regressions!F$38+regressions!F$39</f>
        <v>0.08772177456260448</v>
      </c>
      <c r="H136" s="7">
        <f>H101*regressions!G$38+regressions!G$39</f>
        <v>9.98865887920476</v>
      </c>
      <c r="I136" s="7">
        <f>I101*regressions!H$38+regressions!H$39</f>
        <v>1.2511959144714766</v>
      </c>
      <c r="J136" s="7">
        <f>J101*regressions!I$38+regressions!I$39</f>
        <v>0.036525741005102794</v>
      </c>
      <c r="K136" s="7">
        <f>K101*regressions!J$38+regressions!J$39</f>
        <v>-0.011290688687449462</v>
      </c>
      <c r="L136" s="7">
        <f>L101*regressions!K$38+regressions!K$39</f>
        <v>0.20909362429633016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21.796758694214848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22.88670700578807</v>
      </c>
      <c r="D137" s="7">
        <f>D102*regressions!C$38+regressions!C$39</f>
        <v>6.966309999220777</v>
      </c>
      <c r="E137" s="7">
        <f>E102*regressions!D$38+regressions!D$39</f>
        <v>8.720959867083817</v>
      </c>
      <c r="F137" s="7">
        <f>F102*regressions!E$38+regressions!E$39</f>
        <v>4.318363678510875</v>
      </c>
      <c r="G137" s="7">
        <f>G102*regressions!F$38+regressions!F$39</f>
        <v>0.13259613524137684</v>
      </c>
      <c r="H137" s="7">
        <f>H102*regressions!G$38+regressions!G$39</f>
        <v>7.957667597805127</v>
      </c>
      <c r="I137" s="7">
        <f>I102*regressions!H$38+regressions!H$39</f>
        <v>1.6287325803474921</v>
      </c>
      <c r="J137" s="7">
        <f>J102*regressions!I$38+regressions!I$39</f>
        <v>0.4270840199418442</v>
      </c>
      <c r="K137" s="7">
        <f>K102*regressions!J$38+regressions!J$39</f>
        <v>0.13117004550512754</v>
      </c>
      <c r="L137" s="7">
        <f>L102*regressions!K$38+regressions!K$39</f>
        <v>1.6483877197778318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-0.9862757884192881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29.347089594365016</v>
      </c>
      <c r="D138" s="7">
        <f>D103*regressions!C$38+regressions!C$39</f>
        <v>8.243765822662414</v>
      </c>
      <c r="E138" s="7">
        <f>E103*regressions!D$38+regressions!D$39</f>
        <v>4.615435418689509</v>
      </c>
      <c r="F138" s="7">
        <f>F103*regressions!E$38+regressions!E$39</f>
        <v>2.1566232757846073</v>
      </c>
      <c r="G138" s="7">
        <f>G103*regressions!F$38+regressions!F$39</f>
        <v>0.08384165752180699</v>
      </c>
      <c r="H138" s="7">
        <f>H103*regressions!G$38+regressions!G$39</f>
        <v>4.538675682337602</v>
      </c>
      <c r="I138" s="7">
        <f>I103*regressions!H$38+regressions!H$39</f>
        <v>2.395314737668413</v>
      </c>
      <c r="J138" s="7">
        <f>J103*regressions!I$38+regressions!I$39</f>
        <v>1.1748960912778517</v>
      </c>
      <c r="K138" s="7">
        <f>K103*regressions!J$38+regressions!J$39</f>
        <v>0.049016210648226304</v>
      </c>
      <c r="L138" s="7">
        <f>L103*regressions!K$38+regressions!K$39</f>
        <v>0.42055572487914583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12.14964300335761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0.12717129796752416</v>
      </c>
      <c r="D139" s="7">
        <f>D104*regressions!C$38+regressions!C$39</f>
        <v>0.0062070892145606954</v>
      </c>
      <c r="E139" s="7">
        <f>E104*regressions!D$38+regressions!D$39</f>
        <v>-0.029003976457155564</v>
      </c>
      <c r="F139" s="7">
        <f>F104*regressions!E$38+regressions!E$39</f>
        <v>-0.0485785397266758</v>
      </c>
      <c r="G139" s="7">
        <f>G104*regressions!F$38+regressions!F$39</f>
        <v>-0.0010069285230498036</v>
      </c>
      <c r="H139" s="7">
        <f>H104*regressions!G$38+regressions!G$39</f>
        <v>-0.03297017688155712</v>
      </c>
      <c r="I139" s="7">
        <f>I104*regressions!H$38+regressions!H$39</f>
        <v>0.002530690667060426</v>
      </c>
      <c r="J139" s="7">
        <f>J104*regressions!I$38+regressions!I$39</f>
        <v>0.0020305148346053</v>
      </c>
      <c r="K139" s="7">
        <f>K104*regressions!J$38+regressions!J$39</f>
        <v>-0.012660407374058883</v>
      </c>
      <c r="L139" s="7">
        <f>L104*regressions!K$38+regressions!K$39</f>
        <v>0.0015140084931586117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22.04897003954413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18.658416641808127</v>
      </c>
      <c r="D140" s="7">
        <f>D105*regressions!C$38+regressions!C$39</f>
        <v>0.09287752050490626</v>
      </c>
      <c r="E140" s="7">
        <f>E105*regressions!D$38+regressions!D$39</f>
        <v>5.972419433198729</v>
      </c>
      <c r="F140" s="7">
        <f>F105*regressions!E$38+regressions!E$39</f>
        <v>29.0164696386692</v>
      </c>
      <c r="G140" s="7">
        <f>G105*regressions!F$38+regressions!F$39</f>
        <v>0.09330433280967958</v>
      </c>
      <c r="H140" s="7">
        <f>H105*regressions!G$38+regressions!G$39</f>
        <v>0.055012039983460354</v>
      </c>
      <c r="I140" s="7">
        <f>I105*regressions!H$38+regressions!H$39</f>
        <v>0.008114293213283953</v>
      </c>
      <c r="J140" s="7">
        <f>J105*regressions!I$38+regressions!I$39</f>
        <v>0.002918581320323383</v>
      </c>
      <c r="K140" s="7">
        <f>K105*regressions!J$38+regressions!J$39</f>
        <v>-0.0017228512949897278</v>
      </c>
      <c r="L140" s="7">
        <f>L105*regressions!K$38+regressions!K$39</f>
        <v>0.003160169740117272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20.334948282366888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22.655910461981318</v>
      </c>
      <c r="D141" s="7">
        <f>D106*regressions!C$38+regressions!C$39</f>
        <v>8.995619746995974</v>
      </c>
      <c r="E141" s="7">
        <f>E106*regressions!D$38+regressions!D$39</f>
        <v>8.382497277860182</v>
      </c>
      <c r="F141" s="7">
        <f>F106*regressions!E$38+regressions!E$39</f>
        <v>3.1121603962324076</v>
      </c>
      <c r="G141" s="7">
        <f>G106*regressions!F$38+regressions!F$39</f>
        <v>0.13702707021040555</v>
      </c>
      <c r="H141" s="7">
        <f>H106*regressions!G$38+regressions!G$39</f>
        <v>7.05783847273511</v>
      </c>
      <c r="I141" s="7">
        <f>I106*regressions!H$38+regressions!H$39</f>
        <v>2.048331652409189</v>
      </c>
      <c r="J141" s="7">
        <f>J106*regressions!I$38+regressions!I$39</f>
        <v>0.6541626741345754</v>
      </c>
      <c r="K141" s="7">
        <f>K106*regressions!J$38+regressions!J$39</f>
        <v>0.13573668929911217</v>
      </c>
      <c r="L141" s="7">
        <f>L106*regressions!K$38+regressions!K$39</f>
        <v>0.8420162795156556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-1.7203543038236013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22.88670700578807</v>
      </c>
      <c r="D142" s="7">
        <f>D107*regressions!C$38+regressions!C$39</f>
        <v>6.966309999220777</v>
      </c>
      <c r="E142" s="7">
        <f>E107*regressions!D$38+regressions!D$39</f>
        <v>8.720959867083817</v>
      </c>
      <c r="F142" s="7">
        <f>F107*regressions!E$38+regressions!E$39</f>
        <v>4.318363678510875</v>
      </c>
      <c r="G142" s="7">
        <f>G107*regressions!F$38+regressions!F$39</f>
        <v>0.13259613524137684</v>
      </c>
      <c r="H142" s="7">
        <f>H107*regressions!G$38+regressions!G$39</f>
        <v>7.957667597805127</v>
      </c>
      <c r="I142" s="7">
        <f>I107*regressions!H$38+regressions!H$39</f>
        <v>1.6287325803474921</v>
      </c>
      <c r="J142" s="7">
        <f>J107*regressions!I$38+regressions!I$39</f>
        <v>0.4270840199418442</v>
      </c>
      <c r="K142" s="7">
        <f>K107*regressions!J$38+regressions!J$39</f>
        <v>0.13117004550512754</v>
      </c>
      <c r="L142" s="7">
        <f>L107*regressions!K$38+regressions!K$39</f>
        <v>1.6483877197778318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-0.9862757884192881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1283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1166</v>
      </c>
      <c r="D145" s="20" t="s">
        <v>1170</v>
      </c>
      <c r="E145" s="20" t="s">
        <v>1167</v>
      </c>
      <c r="F145" s="20" t="s">
        <v>1015</v>
      </c>
      <c r="G145" s="20" t="s">
        <v>1014</v>
      </c>
      <c r="H145" s="20" t="s">
        <v>1016</v>
      </c>
      <c r="I145" s="20" t="s">
        <v>1171</v>
      </c>
      <c r="J145" s="20" t="s">
        <v>1288</v>
      </c>
      <c r="K145" s="20" t="s">
        <v>1136</v>
      </c>
      <c r="L145" s="20" t="s">
        <v>1289</v>
      </c>
      <c r="N145" s="73" t="s">
        <v>1260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48.95466628538068</v>
      </c>
      <c r="D146" s="114">
        <f aca="true" t="shared" si="12" ref="D146:D177">D111*1.889</f>
        <v>13.159359588528048</v>
      </c>
      <c r="E146" s="114">
        <f aca="true" t="shared" si="13" ref="E146:E177">E111*1.43</f>
        <v>12.470972609929857</v>
      </c>
      <c r="F146" s="114">
        <f aca="true" t="shared" si="14" ref="F146:F177">F111*1.658</f>
        <v>7.15984697897103</v>
      </c>
      <c r="G146" s="114">
        <f aca="true" t="shared" si="15" ref="G146:G177">G111*1.291</f>
        <v>0.1711816105966175</v>
      </c>
      <c r="H146" s="114">
        <f aca="true" t="shared" si="16" ref="H146:H177">H111*1.399</f>
        <v>11.132776969329372</v>
      </c>
      <c r="I146" s="114">
        <f aca="true" t="shared" si="17" ref="I146:I177">I111*1.348</f>
        <v>2.1955315183084196</v>
      </c>
      <c r="J146" s="114">
        <f aca="true" t="shared" si="18" ref="J146:J177">J111*1.205</f>
        <v>0.5146362440299223</v>
      </c>
      <c r="K146" s="114">
        <f aca="true" t="shared" si="19" ref="K146:K177">K111*2.291</f>
        <v>0.3005105742522472</v>
      </c>
      <c r="L146" s="114">
        <f aca="true" t="shared" si="20" ref="L146:L177">L111*1.668</f>
        <v>2.7495107165894233</v>
      </c>
      <c r="N146" s="115">
        <f>SUM(C146:J146,L146)</f>
        <v>98.50848252166337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0.24966325224464217</v>
      </c>
      <c r="D147" s="114">
        <f t="shared" si="12"/>
        <v>0.0076647715530340265</v>
      </c>
      <c r="E147" s="114">
        <f t="shared" si="13"/>
        <v>-0.04204188556010718</v>
      </c>
      <c r="F147" s="114">
        <f t="shared" si="14"/>
        <v>-0.0819020951582419</v>
      </c>
      <c r="G147" s="114">
        <f t="shared" si="15"/>
        <v>-0.0012314262373937105</v>
      </c>
      <c r="H147" s="114">
        <f t="shared" si="16"/>
        <v>-0.04844347259970485</v>
      </c>
      <c r="I147" s="114">
        <f t="shared" si="17"/>
        <v>0.0014660624741896688</v>
      </c>
      <c r="J147" s="114">
        <f t="shared" si="18"/>
        <v>0.0012140595979876498</v>
      </c>
      <c r="K147" s="114">
        <f t="shared" si="19"/>
        <v>0.023788534256456204</v>
      </c>
      <c r="L147" s="114">
        <f t="shared" si="20"/>
        <v>0.0026893827278430325</v>
      </c>
      <c r="N147" s="114">
        <f aca="true" t="shared" si="21" ref="N147:N177">SUM(C147:J147,L147)</f>
        <v>0.0890786490422489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45.433610375342624</v>
      </c>
      <c r="D148" s="7">
        <f t="shared" si="12"/>
        <v>15.305824356543464</v>
      </c>
      <c r="E148" s="7">
        <f t="shared" si="13"/>
        <v>11.133009993469587</v>
      </c>
      <c r="F148" s="7">
        <f t="shared" si="14"/>
        <v>9.666508630362154</v>
      </c>
      <c r="G148" s="7">
        <f t="shared" si="15"/>
        <v>0.16454325986559076</v>
      </c>
      <c r="H148" s="7">
        <f t="shared" si="16"/>
        <v>13.109435627192843</v>
      </c>
      <c r="I148" s="7">
        <f t="shared" si="17"/>
        <v>1.7039494345426605</v>
      </c>
      <c r="J148" s="7">
        <f t="shared" si="18"/>
        <v>0.02610158359058937</v>
      </c>
      <c r="K148" s="7">
        <f t="shared" si="19"/>
        <v>-0.016850317315367576</v>
      </c>
      <c r="L148" s="7">
        <f t="shared" si="20"/>
        <v>0.9486348650107466</v>
      </c>
      <c r="N148" s="7">
        <f t="shared" si="21"/>
        <v>97.49161812592027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48.95466628538068</v>
      </c>
      <c r="D149" s="114">
        <f t="shared" si="12"/>
        <v>13.159359588528048</v>
      </c>
      <c r="E149" s="114">
        <f t="shared" si="13"/>
        <v>12.470972609929857</v>
      </c>
      <c r="F149" s="114">
        <f t="shared" si="14"/>
        <v>7.15984697897103</v>
      </c>
      <c r="G149" s="114">
        <f t="shared" si="15"/>
        <v>0.1711816105966175</v>
      </c>
      <c r="H149" s="114">
        <f t="shared" si="16"/>
        <v>11.132776969329372</v>
      </c>
      <c r="I149" s="114">
        <f t="shared" si="17"/>
        <v>2.1955315183084196</v>
      </c>
      <c r="J149" s="114">
        <f t="shared" si="18"/>
        <v>0.5146362440299224</v>
      </c>
      <c r="K149" s="114">
        <f t="shared" si="19"/>
        <v>0.3005105742522472</v>
      </c>
      <c r="L149" s="114">
        <f t="shared" si="20"/>
        <v>2.749510716589423</v>
      </c>
      <c r="N149" s="115">
        <f t="shared" si="21"/>
        <v>98.50848252166337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43.49895064527201</v>
      </c>
      <c r="D150" s="7">
        <f t="shared" si="12"/>
        <v>0.6795512343720865</v>
      </c>
      <c r="E150" s="7">
        <f t="shared" si="13"/>
        <v>8.535082553962166</v>
      </c>
      <c r="F150" s="7">
        <f t="shared" si="14"/>
        <v>45.731735397600616</v>
      </c>
      <c r="G150" s="7">
        <f t="shared" si="15"/>
        <v>0.12327421511948011</v>
      </c>
      <c r="H150" s="7">
        <f t="shared" si="16"/>
        <v>0.5209896157055938</v>
      </c>
      <c r="I150" s="7">
        <f t="shared" si="17"/>
        <v>0.03205871490553456</v>
      </c>
      <c r="J150" s="7">
        <f t="shared" si="18"/>
        <v>0.005970020479299549</v>
      </c>
      <c r="K150" s="7">
        <f t="shared" si="19"/>
        <v>-0.0005477299542641733</v>
      </c>
      <c r="L150" s="7">
        <f t="shared" si="20"/>
        <v>0.005452393475228441</v>
      </c>
      <c r="N150" s="7">
        <f t="shared" si="21"/>
        <v>99.13306479089199</v>
      </c>
    </row>
    <row r="151" spans="1:14" s="119" customFormat="1" ht="11.25">
      <c r="A151" s="118">
        <f t="shared" si="22"/>
        <v>6</v>
      </c>
      <c r="B151" s="119" t="str">
        <f>'recalc raw'!C8</f>
        <v>179r4  85-91</v>
      </c>
      <c r="C151" s="107">
        <f t="shared" si="11"/>
        <v>47.81427451396599</v>
      </c>
      <c r="D151" s="107">
        <f t="shared" si="12"/>
        <v>20.643895931111537</v>
      </c>
      <c r="E151" s="107">
        <f t="shared" si="13"/>
        <v>7.371612572769827</v>
      </c>
      <c r="F151" s="107">
        <f t="shared" si="14"/>
        <v>11.202353191074224</v>
      </c>
      <c r="G151" s="107">
        <f t="shared" si="15"/>
        <v>0.108897316444429</v>
      </c>
      <c r="H151" s="107">
        <f t="shared" si="16"/>
        <v>10.843943977007676</v>
      </c>
      <c r="I151" s="107">
        <f t="shared" si="17"/>
        <v>2.2572385903173804</v>
      </c>
      <c r="J151" s="107">
        <f t="shared" si="18"/>
        <v>0.022224194315906474</v>
      </c>
      <c r="K151" s="107">
        <f t="shared" si="19"/>
        <v>0.01803888816421341</v>
      </c>
      <c r="L151" s="107">
        <f t="shared" si="20"/>
        <v>0.249714923001171</v>
      </c>
      <c r="N151" s="109">
        <f t="shared" si="21"/>
        <v>100.51415521000814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48.95466628538069</v>
      </c>
      <c r="D152" s="114">
        <f t="shared" si="12"/>
        <v>13.159359588528048</v>
      </c>
      <c r="E152" s="114">
        <f t="shared" si="13"/>
        <v>12.470972609929857</v>
      </c>
      <c r="F152" s="114">
        <f t="shared" si="14"/>
        <v>7.15984697897103</v>
      </c>
      <c r="G152" s="114">
        <f t="shared" si="15"/>
        <v>0.1711816105966175</v>
      </c>
      <c r="H152" s="114">
        <f t="shared" si="16"/>
        <v>11.132776969329372</v>
      </c>
      <c r="I152" s="114">
        <f t="shared" si="17"/>
        <v>2.195531518308419</v>
      </c>
      <c r="J152" s="114">
        <f t="shared" si="18"/>
        <v>0.5146362440299224</v>
      </c>
      <c r="K152" s="114">
        <f t="shared" si="19"/>
        <v>0.3005105742522471</v>
      </c>
      <c r="L152" s="114">
        <f t="shared" si="20"/>
        <v>2.7495107165894233</v>
      </c>
      <c r="N152" s="115">
        <f t="shared" si="21"/>
        <v>98.50848252166337</v>
      </c>
    </row>
    <row r="153" spans="1:14" ht="11.25">
      <c r="A153" s="25">
        <f t="shared" si="22"/>
        <v>8</v>
      </c>
      <c r="B153" s="1" t="str">
        <f>'recalc raw'!C10</f>
        <v>179r4  130-133</v>
      </c>
      <c r="C153" s="7">
        <f t="shared" si="11"/>
        <v>48.32108922654681</v>
      </c>
      <c r="D153" s="7">
        <f t="shared" si="12"/>
        <v>17.345016778239213</v>
      </c>
      <c r="E153" s="7">
        <f t="shared" si="13"/>
        <v>9.812311621009766</v>
      </c>
      <c r="F153" s="7">
        <f t="shared" si="14"/>
        <v>8.538085184666139</v>
      </c>
      <c r="G153" s="7">
        <f t="shared" si="15"/>
        <v>0.16454209288452626</v>
      </c>
      <c r="H153" s="7">
        <f t="shared" si="16"/>
        <v>11.82834321873826</v>
      </c>
      <c r="I153" s="7">
        <f t="shared" si="17"/>
        <v>2.4814800575885325</v>
      </c>
      <c r="J153" s="7">
        <f t="shared" si="18"/>
        <v>0.09084578059489586</v>
      </c>
      <c r="K153" s="7">
        <f t="shared" si="19"/>
        <v>0.014861018244587751</v>
      </c>
      <c r="L153" s="7">
        <f t="shared" si="20"/>
        <v>0.9633790113860822</v>
      </c>
      <c r="N153" s="7">
        <f t="shared" si="21"/>
        <v>99.54509297165423</v>
      </c>
    </row>
    <row r="154" spans="1:14" ht="11.25">
      <c r="A154" s="25">
        <f t="shared" si="22"/>
        <v>9</v>
      </c>
      <c r="B154" s="1" t="str">
        <f>'recalc raw'!C11</f>
        <v>181r1  56-62</v>
      </c>
      <c r="C154" s="7">
        <f t="shared" si="11"/>
        <v>51.72546708804436</v>
      </c>
      <c r="D154" s="7">
        <f t="shared" si="12"/>
        <v>19.459662740557572</v>
      </c>
      <c r="E154" s="7">
        <f t="shared" si="13"/>
        <v>4.794611059009696</v>
      </c>
      <c r="F154" s="7">
        <f t="shared" si="14"/>
        <v>8.338873631440947</v>
      </c>
      <c r="G154" s="7">
        <f t="shared" si="15"/>
        <v>0.0922716351516847</v>
      </c>
      <c r="H154" s="7">
        <f t="shared" si="16"/>
        <v>13.958522724669546</v>
      </c>
      <c r="I154" s="7">
        <f t="shared" si="17"/>
        <v>2.367626716502905</v>
      </c>
      <c r="J154" s="7">
        <f t="shared" si="18"/>
        <v>0.015246226614059508</v>
      </c>
      <c r="K154" s="7">
        <f t="shared" si="19"/>
        <v>-0.018757729361967027</v>
      </c>
      <c r="L154" s="7">
        <f t="shared" si="20"/>
        <v>0.23773053875864744</v>
      </c>
      <c r="N154" s="111">
        <f t="shared" si="21"/>
        <v>100.99001236074942</v>
      </c>
    </row>
    <row r="155" spans="1:14" ht="11.25">
      <c r="A155" s="25">
        <f t="shared" si="22"/>
        <v>10</v>
      </c>
      <c r="B155" s="1" t="str">
        <f>'recalc raw'!C12</f>
        <v>182r1  43-52</v>
      </c>
      <c r="C155" s="7">
        <f t="shared" si="11"/>
        <v>49.353204788324106</v>
      </c>
      <c r="D155" s="7">
        <f t="shared" si="12"/>
        <v>12.740397981204014</v>
      </c>
      <c r="E155" s="7">
        <f t="shared" si="13"/>
        <v>19.53206758313924</v>
      </c>
      <c r="F155" s="7">
        <f t="shared" si="14"/>
        <v>8.423896508120778</v>
      </c>
      <c r="G155" s="7">
        <f t="shared" si="15"/>
        <v>0.2957685010330455</v>
      </c>
      <c r="H155" s="7">
        <f t="shared" si="16"/>
        <v>12.232129885989707</v>
      </c>
      <c r="I155" s="7">
        <f t="shared" si="17"/>
        <v>2.2728928918094957</v>
      </c>
      <c r="J155" s="7">
        <f t="shared" si="18"/>
        <v>0.03614496955633609</v>
      </c>
      <c r="K155" s="7">
        <f t="shared" si="19"/>
        <v>0.05304429574529501</v>
      </c>
      <c r="L155" s="7">
        <f t="shared" si="20"/>
        <v>6.7562670243293725</v>
      </c>
      <c r="N155" s="7">
        <f t="shared" si="21"/>
        <v>111.64277013350609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63.226892756288</v>
      </c>
      <c r="D156" s="7">
        <f t="shared" si="12"/>
        <v>15.737206897082787</v>
      </c>
      <c r="E156" s="7">
        <f t="shared" si="13"/>
        <v>6.908315084593479</v>
      </c>
      <c r="F156" s="7">
        <f t="shared" si="14"/>
        <v>3.776478918463622</v>
      </c>
      <c r="G156" s="7">
        <f t="shared" si="15"/>
        <v>0.1092009446406113</v>
      </c>
      <c r="H156" s="7">
        <f t="shared" si="16"/>
        <v>6.4677553407161925</v>
      </c>
      <c r="I156" s="7">
        <f t="shared" si="17"/>
        <v>3.187307649356473</v>
      </c>
      <c r="J156" s="7">
        <f t="shared" si="18"/>
        <v>1.407842799712865</v>
      </c>
      <c r="K156" s="7">
        <f t="shared" si="19"/>
        <v>0.12007124183588078</v>
      </c>
      <c r="L156" s="7">
        <f t="shared" si="20"/>
        <v>0.6888497830590208</v>
      </c>
      <c r="N156" s="7">
        <f t="shared" si="21"/>
        <v>101.50985017391307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48.95466628538068</v>
      </c>
      <c r="D157" s="114">
        <f t="shared" si="12"/>
        <v>13.159359588528048</v>
      </c>
      <c r="E157" s="114">
        <f t="shared" si="13"/>
        <v>12.470972609929857</v>
      </c>
      <c r="F157" s="114">
        <f t="shared" si="14"/>
        <v>7.159846978971029</v>
      </c>
      <c r="G157" s="114">
        <f t="shared" si="15"/>
        <v>0.1711816105966175</v>
      </c>
      <c r="H157" s="114">
        <f t="shared" si="16"/>
        <v>11.132776969329372</v>
      </c>
      <c r="I157" s="114">
        <f t="shared" si="17"/>
        <v>2.1955315183084196</v>
      </c>
      <c r="J157" s="114">
        <f t="shared" si="18"/>
        <v>0.5146362440299223</v>
      </c>
      <c r="K157" s="114">
        <f t="shared" si="19"/>
        <v>0.3005105742522472</v>
      </c>
      <c r="L157" s="114">
        <f t="shared" si="20"/>
        <v>2.7495107165894233</v>
      </c>
      <c r="N157" s="115">
        <f t="shared" si="21"/>
        <v>98.50848252166337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40.394285660535346</v>
      </c>
      <c r="D158" s="35">
        <f t="shared" si="12"/>
        <v>0.1731502673248138</v>
      </c>
      <c r="E158" s="35">
        <f t="shared" si="13"/>
        <v>8.777760783614415</v>
      </c>
      <c r="F158" s="35">
        <f t="shared" si="14"/>
        <v>49.589252338658746</v>
      </c>
      <c r="G158" s="35">
        <f t="shared" si="15"/>
        <v>0.11987324770193392</v>
      </c>
      <c r="H158" s="35">
        <f t="shared" si="16"/>
        <v>0.07802229689381213</v>
      </c>
      <c r="I158" s="35">
        <f t="shared" si="17"/>
        <v>0.009210626037937006</v>
      </c>
      <c r="J158" s="35">
        <f t="shared" si="18"/>
        <v>0.0020031108917262608</v>
      </c>
      <c r="K158" s="35">
        <f t="shared" si="19"/>
        <v>0.015092339076787347</v>
      </c>
      <c r="L158" s="35">
        <f t="shared" si="20"/>
        <v>0.005698493387031739</v>
      </c>
      <c r="N158" s="7">
        <f t="shared" si="21"/>
        <v>99.14925682504574</v>
      </c>
    </row>
    <row r="159" spans="1:14" s="119" customFormat="1" ht="11.25">
      <c r="A159" s="118">
        <f t="shared" si="22"/>
        <v>14</v>
      </c>
      <c r="B159" s="119" t="str">
        <f>'recalc raw'!C16</f>
        <v>183r1  101-110</v>
      </c>
      <c r="C159" s="107">
        <f t="shared" si="11"/>
        <v>53.61154527970162</v>
      </c>
      <c r="D159" s="107">
        <f t="shared" si="12"/>
        <v>17.14930814114497</v>
      </c>
      <c r="E159" s="107">
        <f t="shared" si="13"/>
        <v>6.006195260069</v>
      </c>
      <c r="F159" s="107">
        <f t="shared" si="14"/>
        <v>7.985061742878311</v>
      </c>
      <c r="G159" s="107">
        <f t="shared" si="15"/>
        <v>0.12078860457748021</v>
      </c>
      <c r="H159" s="107">
        <f t="shared" si="16"/>
        <v>13.706654324336695</v>
      </c>
      <c r="I159" s="107">
        <f t="shared" si="17"/>
        <v>2.45629933127406</v>
      </c>
      <c r="J159" s="107">
        <f t="shared" si="18"/>
        <v>0.028004369410271762</v>
      </c>
      <c r="K159" s="107">
        <f t="shared" si="19"/>
        <v>0.05098296833797752</v>
      </c>
      <c r="L159" s="107">
        <f t="shared" si="20"/>
        <v>0.37000368399170985</v>
      </c>
      <c r="N159" s="109">
        <f t="shared" si="21"/>
        <v>101.43386073738412</v>
      </c>
    </row>
    <row r="160" spans="1:14" ht="11.25">
      <c r="A160" s="25">
        <f t="shared" si="22"/>
        <v>15</v>
      </c>
      <c r="B160" s="1" t="str">
        <f>'recalc raw'!C17</f>
        <v>184r1  60-71</v>
      </c>
      <c r="C160" s="7">
        <f t="shared" si="11"/>
        <v>50.79901903202818</v>
      </c>
      <c r="D160" s="7">
        <f t="shared" si="12"/>
        <v>15.438607986369512</v>
      </c>
      <c r="E160" s="7">
        <f t="shared" si="13"/>
        <v>6.46087099859289</v>
      </c>
      <c r="F160" s="7">
        <f t="shared" si="14"/>
        <v>11.248633732194707</v>
      </c>
      <c r="G160" s="7">
        <f t="shared" si="15"/>
        <v>0.12276714336273115</v>
      </c>
      <c r="H160" s="7">
        <f t="shared" si="16"/>
        <v>14.53836790285411</v>
      </c>
      <c r="I160" s="7">
        <f t="shared" si="17"/>
        <v>1.757933726346243</v>
      </c>
      <c r="J160" s="7">
        <f t="shared" si="18"/>
        <v>0.016305853987399564</v>
      </c>
      <c r="K160" s="7">
        <f t="shared" si="19"/>
        <v>0.0504349942560869</v>
      </c>
      <c r="L160" s="7">
        <f t="shared" si="20"/>
        <v>0.3623264531968722</v>
      </c>
      <c r="N160" s="7">
        <f t="shared" si="21"/>
        <v>100.74483282893264</v>
      </c>
    </row>
    <row r="161" spans="1:14" ht="11.25">
      <c r="A161" s="25">
        <f t="shared" si="22"/>
        <v>16</v>
      </c>
      <c r="B161" s="1" t="str">
        <f>'recalc raw'!C18</f>
        <v>164r3  115-123</v>
      </c>
      <c r="C161" s="7">
        <f t="shared" si="11"/>
        <v>53.15778157256988</v>
      </c>
      <c r="D161" s="7">
        <f t="shared" si="12"/>
        <v>16.17354198755236</v>
      </c>
      <c r="E161" s="7">
        <f t="shared" si="13"/>
        <v>6.695827557256556</v>
      </c>
      <c r="F161" s="7">
        <f t="shared" si="14"/>
        <v>9.383879444595939</v>
      </c>
      <c r="G161" s="7">
        <f t="shared" si="15"/>
        <v>0.13576437247622405</v>
      </c>
      <c r="H161" s="7">
        <f t="shared" si="16"/>
        <v>13.135709478649105</v>
      </c>
      <c r="I161" s="7">
        <f t="shared" si="17"/>
        <v>2.2646202125045862</v>
      </c>
      <c r="J161" s="7">
        <f t="shared" si="18"/>
        <v>0.019944673219286828</v>
      </c>
      <c r="K161" s="7">
        <f t="shared" si="19"/>
        <v>0.0041508181581481375</v>
      </c>
      <c r="L161" s="7">
        <f t="shared" si="20"/>
        <v>0.3025374413495192</v>
      </c>
      <c r="N161" s="35">
        <f t="shared" si="21"/>
        <v>101.26960674017343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48.95466628538068</v>
      </c>
      <c r="D162" s="114">
        <f t="shared" si="12"/>
        <v>13.159359588528048</v>
      </c>
      <c r="E162" s="114">
        <f t="shared" si="13"/>
        <v>12.470972609929857</v>
      </c>
      <c r="F162" s="114">
        <f t="shared" si="14"/>
        <v>7.15984697897103</v>
      </c>
      <c r="G162" s="114">
        <f t="shared" si="15"/>
        <v>0.1711816105966175</v>
      </c>
      <c r="H162" s="114">
        <f t="shared" si="16"/>
        <v>11.132776969329372</v>
      </c>
      <c r="I162" s="114">
        <f t="shared" si="17"/>
        <v>2.195531518308419</v>
      </c>
      <c r="J162" s="114">
        <f t="shared" si="18"/>
        <v>0.5146362440299223</v>
      </c>
      <c r="K162" s="114">
        <f t="shared" si="19"/>
        <v>0.3005105742522472</v>
      </c>
      <c r="L162" s="114">
        <f t="shared" si="20"/>
        <v>2.7495107165894237</v>
      </c>
      <c r="N162" s="115">
        <f t="shared" si="21"/>
        <v>98.50848252166337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48.553391032181096</v>
      </c>
      <c r="D163" s="7">
        <f t="shared" si="12"/>
        <v>15.278359405072356</v>
      </c>
      <c r="E163" s="7">
        <f t="shared" si="13"/>
        <v>11.22913396095612</v>
      </c>
      <c r="F163" s="7">
        <f t="shared" si="14"/>
        <v>9.89839471967983</v>
      </c>
      <c r="G163" s="7">
        <f t="shared" si="15"/>
        <v>0.17904493376021072</v>
      </c>
      <c r="H163" s="7">
        <f t="shared" si="16"/>
        <v>13.126970973888476</v>
      </c>
      <c r="I163" s="7">
        <f t="shared" si="17"/>
        <v>1.7787104645815925</v>
      </c>
      <c r="J163" s="7">
        <f t="shared" si="18"/>
        <v>0.02542196814773756</v>
      </c>
      <c r="K163" s="7">
        <f t="shared" si="19"/>
        <v>0.04472921005361214</v>
      </c>
      <c r="L163" s="7">
        <f t="shared" si="20"/>
        <v>0.9638440165206558</v>
      </c>
      <c r="N163" s="35">
        <f t="shared" si="21"/>
        <v>101.03327147478807</v>
      </c>
    </row>
    <row r="164" spans="1:14" ht="11.25">
      <c r="A164" s="25">
        <f t="shared" si="22"/>
        <v>19</v>
      </c>
      <c r="B164" s="1" t="str">
        <f>'recalc raw'!C21</f>
        <v>165r3  18-28</v>
      </c>
      <c r="C164" s="7">
        <f t="shared" si="11"/>
        <v>52.118601690378426</v>
      </c>
      <c r="D164" s="7">
        <f t="shared" si="12"/>
        <v>22.053316867801794</v>
      </c>
      <c r="E164" s="7">
        <f t="shared" si="13"/>
        <v>4.309138849048885</v>
      </c>
      <c r="F164" s="7">
        <f t="shared" si="14"/>
        <v>6.201456630500283</v>
      </c>
      <c r="G164" s="7">
        <f t="shared" si="15"/>
        <v>0.0843292822670985</v>
      </c>
      <c r="H164" s="7">
        <f t="shared" si="16"/>
        <v>11.363752904314898</v>
      </c>
      <c r="I164" s="7">
        <f t="shared" si="17"/>
        <v>3.170941086128163</v>
      </c>
      <c r="J164" s="7">
        <f t="shared" si="18"/>
        <v>0.019377089259834154</v>
      </c>
      <c r="K164" s="7">
        <f t="shared" si="19"/>
        <v>0.017105061735505803</v>
      </c>
      <c r="L164" s="7">
        <f t="shared" si="20"/>
        <v>0.19279894956804583</v>
      </c>
      <c r="N164" s="7">
        <f t="shared" si="21"/>
        <v>99.51371334926743</v>
      </c>
    </row>
    <row r="165" spans="1:14" s="119" customFormat="1" ht="11.25">
      <c r="A165" s="118">
        <f t="shared" si="22"/>
        <v>20</v>
      </c>
      <c r="B165" s="119" t="str">
        <f>'recalc raw'!C22</f>
        <v>166r3  45-55</v>
      </c>
      <c r="C165" s="107">
        <f t="shared" si="11"/>
        <v>51.53516433819699</v>
      </c>
      <c r="D165" s="107">
        <f t="shared" si="12"/>
        <v>17.50131355398931</v>
      </c>
      <c r="E165" s="107">
        <f t="shared" si="13"/>
        <v>5.5948559683612</v>
      </c>
      <c r="F165" s="107">
        <f t="shared" si="14"/>
        <v>9.453643068832136</v>
      </c>
      <c r="G165" s="107">
        <f t="shared" si="15"/>
        <v>0.10650517165490862</v>
      </c>
      <c r="H165" s="107">
        <f t="shared" si="16"/>
        <v>14.092782014192867</v>
      </c>
      <c r="I165" s="107">
        <f t="shared" si="17"/>
        <v>2.159085137732737</v>
      </c>
      <c r="J165" s="107">
        <f t="shared" si="18"/>
        <v>0.01560637695473291</v>
      </c>
      <c r="K165" s="107">
        <f t="shared" si="19"/>
        <v>-0.002539015073621233</v>
      </c>
      <c r="L165" s="107">
        <f t="shared" si="20"/>
        <v>0.2719128116469179</v>
      </c>
      <c r="N165" s="109">
        <f t="shared" si="21"/>
        <v>100.73086844156178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51.1741260926307</v>
      </c>
      <c r="D166" s="7">
        <f t="shared" si="12"/>
        <v>16.99898529769496</v>
      </c>
      <c r="E166" s="7">
        <f t="shared" si="13"/>
        <v>11.612299544504035</v>
      </c>
      <c r="F166" s="7">
        <f t="shared" si="14"/>
        <v>5.1523514527021375</v>
      </c>
      <c r="G166" s="7">
        <f t="shared" si="15"/>
        <v>0.1793377723057472</v>
      </c>
      <c r="H166" s="7">
        <f t="shared" si="16"/>
        <v>9.482233892398732</v>
      </c>
      <c r="I166" s="7">
        <f t="shared" si="17"/>
        <v>2.7634213234442107</v>
      </c>
      <c r="J166" s="7">
        <f t="shared" si="18"/>
        <v>0.7561465584732334</v>
      </c>
      <c r="K166" s="7">
        <f t="shared" si="19"/>
        <v>0.3643399790489841</v>
      </c>
      <c r="L166" s="7">
        <f t="shared" si="20"/>
        <v>1.3781839323195206</v>
      </c>
      <c r="N166" s="7">
        <f t="shared" si="21"/>
        <v>99.49708586647327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48.95466628538068</v>
      </c>
      <c r="D167" s="114">
        <f t="shared" si="12"/>
        <v>13.15935958852805</v>
      </c>
      <c r="E167" s="114">
        <f t="shared" si="13"/>
        <v>12.470972609929857</v>
      </c>
      <c r="F167" s="114">
        <f t="shared" si="14"/>
        <v>7.159846978971029</v>
      </c>
      <c r="G167" s="114">
        <f t="shared" si="15"/>
        <v>0.1711816105966175</v>
      </c>
      <c r="H167" s="114">
        <f t="shared" si="16"/>
        <v>11.132776969329372</v>
      </c>
      <c r="I167" s="114">
        <f t="shared" si="17"/>
        <v>2.1955315183084196</v>
      </c>
      <c r="J167" s="114">
        <f t="shared" si="18"/>
        <v>0.5146362440299223</v>
      </c>
      <c r="K167" s="114">
        <f t="shared" si="19"/>
        <v>0.3005105742522472</v>
      </c>
      <c r="L167" s="114">
        <f t="shared" si="20"/>
        <v>2.7495107165894233</v>
      </c>
      <c r="N167" s="115">
        <f t="shared" si="21"/>
        <v>98.50848252166337</v>
      </c>
    </row>
    <row r="168" spans="1:14" ht="11.25">
      <c r="A168" s="25">
        <f t="shared" si="23"/>
        <v>23</v>
      </c>
      <c r="B168" s="1" t="str">
        <f>'recalc raw'!C25</f>
        <v>82r2  101-110</v>
      </c>
      <c r="C168" s="7">
        <f t="shared" si="11"/>
        <v>46.61677120159504</v>
      </c>
      <c r="D168" s="7">
        <f t="shared" si="12"/>
        <v>12.292438413245685</v>
      </c>
      <c r="E168" s="7">
        <f t="shared" si="13"/>
        <v>7.972063158594552</v>
      </c>
      <c r="F168" s="7">
        <f t="shared" si="14"/>
        <v>20.78451801076187</v>
      </c>
      <c r="G168" s="7">
        <f t="shared" si="15"/>
        <v>0.12668930809613924</v>
      </c>
      <c r="H168" s="7">
        <f t="shared" si="16"/>
        <v>10.66200904712419</v>
      </c>
      <c r="I168" s="7">
        <f t="shared" si="17"/>
        <v>0.9998874659284515</v>
      </c>
      <c r="J168" s="7">
        <f t="shared" si="18"/>
        <v>0.012076263353361207</v>
      </c>
      <c r="K168" s="7">
        <f t="shared" si="19"/>
        <v>-0.007036706777200044</v>
      </c>
      <c r="L168" s="7">
        <f t="shared" si="20"/>
        <v>0.1934480850412834</v>
      </c>
      <c r="N168" s="7">
        <f t="shared" si="21"/>
        <v>99.65990095374057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43.427998099917986</v>
      </c>
      <c r="D169" s="7">
        <f t="shared" si="12"/>
        <v>0.6688746578185825</v>
      </c>
      <c r="E169" s="7">
        <f t="shared" si="13"/>
        <v>8.63638981050811</v>
      </c>
      <c r="F169" s="7">
        <f t="shared" si="14"/>
        <v>46.4247227490182</v>
      </c>
      <c r="G169" s="7">
        <f t="shared" si="15"/>
        <v>0.12383783297971486</v>
      </c>
      <c r="H169" s="7">
        <f t="shared" si="16"/>
        <v>0.5402687779703053</v>
      </c>
      <c r="I169" s="7">
        <f t="shared" si="17"/>
        <v>0.03121056683930174</v>
      </c>
      <c r="J169" s="7">
        <f t="shared" si="18"/>
        <v>0.004450080568001789</v>
      </c>
      <c r="K169" s="7">
        <f t="shared" si="19"/>
        <v>0.02095338130603861</v>
      </c>
      <c r="L169" s="7">
        <f t="shared" si="20"/>
        <v>0.004609291094029494</v>
      </c>
      <c r="N169" s="7">
        <f t="shared" si="21"/>
        <v>99.86236186671425</v>
      </c>
    </row>
    <row r="170" spans="1:14" ht="11.25">
      <c r="A170" s="25">
        <f t="shared" si="23"/>
        <v>25</v>
      </c>
      <c r="B170" s="1" t="str">
        <f>'recalc raw'!C27</f>
        <v>83r2  32-42</v>
      </c>
      <c r="C170" s="7">
        <f t="shared" si="11"/>
        <v>46.11958193552866</v>
      </c>
      <c r="D170" s="7">
        <f t="shared" si="12"/>
        <v>13.83931767795074</v>
      </c>
      <c r="E170" s="7">
        <f t="shared" si="13"/>
        <v>7.119821474664318</v>
      </c>
      <c r="F170" s="7">
        <f t="shared" si="14"/>
        <v>21.80177275168407</v>
      </c>
      <c r="G170" s="7">
        <f t="shared" si="15"/>
        <v>0.11726431005169648</v>
      </c>
      <c r="H170" s="7">
        <f t="shared" si="16"/>
        <v>10.202608084972676</v>
      </c>
      <c r="I170" s="7">
        <f t="shared" si="17"/>
        <v>0.7341324257707785</v>
      </c>
      <c r="J170" s="7">
        <f t="shared" si="18"/>
        <v>0.03853595326496672</v>
      </c>
      <c r="K170" s="7">
        <f t="shared" si="19"/>
        <v>0.003830750387600216</v>
      </c>
      <c r="L170" s="7">
        <f t="shared" si="20"/>
        <v>0.16956766861574563</v>
      </c>
      <c r="N170" s="7">
        <f t="shared" si="21"/>
        <v>100.14260228250365</v>
      </c>
    </row>
    <row r="171" spans="1:14" ht="11.25">
      <c r="A171" s="25">
        <f t="shared" si="23"/>
        <v>26</v>
      </c>
      <c r="B171" s="1" t="str">
        <f>'recalc raw'!C28</f>
        <v>95r3  40-50</v>
      </c>
      <c r="C171" s="7">
        <f t="shared" si="11"/>
        <v>50.772408043456714</v>
      </c>
      <c r="D171" s="7">
        <f t="shared" si="12"/>
        <v>16.139705167737127</v>
      </c>
      <c r="E171" s="7">
        <f t="shared" si="13"/>
        <v>5.9753240889176285</v>
      </c>
      <c r="F171" s="7">
        <f t="shared" si="14"/>
        <v>11.954881629202523</v>
      </c>
      <c r="G171" s="7">
        <f t="shared" si="15"/>
        <v>0.11324881096032238</v>
      </c>
      <c r="H171" s="7">
        <f t="shared" si="16"/>
        <v>13.974133772007459</v>
      </c>
      <c r="I171" s="7">
        <f t="shared" si="17"/>
        <v>1.6866120927075505</v>
      </c>
      <c r="J171" s="7">
        <f t="shared" si="18"/>
        <v>0.04401351791114887</v>
      </c>
      <c r="K171" s="7">
        <f t="shared" si="19"/>
        <v>-0.025866967782946716</v>
      </c>
      <c r="L171" s="7">
        <f t="shared" si="20"/>
        <v>0.3487681653262787</v>
      </c>
      <c r="N171" s="35">
        <f t="shared" si="21"/>
        <v>101.00909528822676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48.95466628538068</v>
      </c>
      <c r="D172" s="114">
        <f t="shared" si="12"/>
        <v>13.159359588528048</v>
      </c>
      <c r="E172" s="114">
        <f t="shared" si="13"/>
        <v>12.470972609929857</v>
      </c>
      <c r="F172" s="114">
        <f t="shared" si="14"/>
        <v>7.15984697897103</v>
      </c>
      <c r="G172" s="114">
        <f t="shared" si="15"/>
        <v>0.1711816105966175</v>
      </c>
      <c r="H172" s="114">
        <f t="shared" si="16"/>
        <v>11.132776969329372</v>
      </c>
      <c r="I172" s="114">
        <f t="shared" si="17"/>
        <v>2.1955315183084196</v>
      </c>
      <c r="J172" s="114">
        <f t="shared" si="18"/>
        <v>0.5146362440299223</v>
      </c>
      <c r="K172" s="114">
        <f t="shared" si="19"/>
        <v>0.3005105742522472</v>
      </c>
      <c r="L172" s="114">
        <f t="shared" si="20"/>
        <v>2.7495107165894233</v>
      </c>
      <c r="N172" s="115">
        <f t="shared" si="21"/>
        <v>98.50848252166337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62.77342464234676</v>
      </c>
      <c r="D173" s="35">
        <f t="shared" si="12"/>
        <v>15.572473639009301</v>
      </c>
      <c r="E173" s="35">
        <f t="shared" si="13"/>
        <v>6.600072648725997</v>
      </c>
      <c r="F173" s="35">
        <f t="shared" si="14"/>
        <v>3.5756813912508787</v>
      </c>
      <c r="G173" s="35">
        <f t="shared" si="15"/>
        <v>0.10823957986065282</v>
      </c>
      <c r="H173" s="35">
        <f t="shared" si="16"/>
        <v>6.349607279590305</v>
      </c>
      <c r="I173" s="35">
        <f t="shared" si="17"/>
        <v>3.2288842663770208</v>
      </c>
      <c r="J173" s="35">
        <f t="shared" si="18"/>
        <v>1.4157497899898113</v>
      </c>
      <c r="K173" s="35">
        <f t="shared" si="19"/>
        <v>0.11229613859508646</v>
      </c>
      <c r="L173" s="35">
        <f t="shared" si="20"/>
        <v>0.7014869490984152</v>
      </c>
      <c r="N173" s="7">
        <f t="shared" si="21"/>
        <v>100.32562018624914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0.27201940635253413</v>
      </c>
      <c r="D174" s="7">
        <f t="shared" si="12"/>
        <v>0.011725191526305153</v>
      </c>
      <c r="E174" s="7">
        <f t="shared" si="13"/>
        <v>-0.041475686333732456</v>
      </c>
      <c r="F174" s="7">
        <f t="shared" si="14"/>
        <v>-0.08054321886682847</v>
      </c>
      <c r="G174" s="7">
        <f t="shared" si="15"/>
        <v>-0.0012999447232572964</v>
      </c>
      <c r="H174" s="7">
        <f t="shared" si="16"/>
        <v>-0.046125277457298414</v>
      </c>
      <c r="I174" s="7">
        <f t="shared" si="17"/>
        <v>0.0034113710191974542</v>
      </c>
      <c r="J174" s="7">
        <f t="shared" si="18"/>
        <v>0.0024467703756993866</v>
      </c>
      <c r="K174" s="7">
        <f t="shared" si="19"/>
        <v>-0.0290049932939689</v>
      </c>
      <c r="L174" s="7">
        <f t="shared" si="20"/>
        <v>0.0025253661665885644</v>
      </c>
      <c r="N174" s="35">
        <f t="shared" si="21"/>
        <v>0.12268397805920807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39.91035319682758</v>
      </c>
      <c r="D175" s="114">
        <f t="shared" si="12"/>
        <v>0.17544563623376794</v>
      </c>
      <c r="E175" s="114">
        <f t="shared" si="13"/>
        <v>8.540559789474182</v>
      </c>
      <c r="F175" s="114">
        <f t="shared" si="14"/>
        <v>48.10930666091353</v>
      </c>
      <c r="G175" s="114">
        <f t="shared" si="15"/>
        <v>0.12045589365729632</v>
      </c>
      <c r="H175" s="114">
        <f t="shared" si="16"/>
        <v>0.07696184393686104</v>
      </c>
      <c r="I175" s="114">
        <f t="shared" si="17"/>
        <v>0.01093806725150677</v>
      </c>
      <c r="J175" s="114">
        <f t="shared" si="18"/>
        <v>0.0035168904909896764</v>
      </c>
      <c r="K175" s="114">
        <f t="shared" si="19"/>
        <v>-0.003947052316821466</v>
      </c>
      <c r="L175" s="114">
        <f t="shared" si="20"/>
        <v>0.005271163126515609</v>
      </c>
      <c r="N175" s="114">
        <f>SUM(C175:J175,L175)</f>
        <v>96.95280914191223</v>
      </c>
    </row>
    <row r="176" spans="1:14" s="113" customFormat="1" ht="11.25">
      <c r="A176" s="112">
        <f t="shared" si="23"/>
        <v>31</v>
      </c>
      <c r="B176" s="113" t="str">
        <f>'recalc raw'!C33</f>
        <v>jb3-2</v>
      </c>
      <c r="C176" s="114">
        <f t="shared" si="11"/>
        <v>48.460992478178035</v>
      </c>
      <c r="D176" s="114">
        <f t="shared" si="12"/>
        <v>16.992725702075393</v>
      </c>
      <c r="E176" s="114">
        <f t="shared" si="13"/>
        <v>11.986971107340059</v>
      </c>
      <c r="F176" s="114">
        <f t="shared" si="14"/>
        <v>5.159961936953332</v>
      </c>
      <c r="G176" s="114">
        <f t="shared" si="15"/>
        <v>0.17690194764163356</v>
      </c>
      <c r="H176" s="114">
        <f t="shared" si="16"/>
        <v>9.873916023356418</v>
      </c>
      <c r="I176" s="114">
        <f t="shared" si="17"/>
        <v>2.761151067447587</v>
      </c>
      <c r="J176" s="114">
        <f t="shared" si="18"/>
        <v>0.7882660223321634</v>
      </c>
      <c r="K176" s="114">
        <f t="shared" si="19"/>
        <v>0.310972755184266</v>
      </c>
      <c r="L176" s="114">
        <f t="shared" si="20"/>
        <v>1.4044831542321135</v>
      </c>
      <c r="N176" s="114">
        <f t="shared" si="21"/>
        <v>97.60536943955674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48.95466628538068</v>
      </c>
      <c r="D177" s="114">
        <f t="shared" si="12"/>
        <v>13.159359588528048</v>
      </c>
      <c r="E177" s="114">
        <f t="shared" si="13"/>
        <v>12.470972609929857</v>
      </c>
      <c r="F177" s="114">
        <f t="shared" si="14"/>
        <v>7.15984697897103</v>
      </c>
      <c r="G177" s="114">
        <f t="shared" si="15"/>
        <v>0.1711816105966175</v>
      </c>
      <c r="H177" s="114">
        <f t="shared" si="16"/>
        <v>11.132776969329372</v>
      </c>
      <c r="I177" s="114">
        <f t="shared" si="17"/>
        <v>2.1955315183084196</v>
      </c>
      <c r="J177" s="114">
        <f t="shared" si="18"/>
        <v>0.5146362440299223</v>
      </c>
      <c r="K177" s="114">
        <f t="shared" si="19"/>
        <v>0.3005105742522472</v>
      </c>
      <c r="L177" s="114">
        <f t="shared" si="20"/>
        <v>2.7495107165894233</v>
      </c>
      <c r="N177" s="115">
        <f t="shared" si="21"/>
        <v>98.50848252166337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125" zoomScaleNormal="12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3" sqref="I43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1137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48.95466628538068</v>
      </c>
      <c r="D3" s="7">
        <f>'blk, drift &amp; conc calc'!D146</f>
        <v>13.159359588528048</v>
      </c>
      <c r="E3" s="7">
        <f>'blk, drift &amp; conc calc'!E146</f>
        <v>12.470972609929857</v>
      </c>
      <c r="F3" s="7">
        <f>'blk, drift &amp; conc calc'!F146</f>
        <v>7.15984697897103</v>
      </c>
      <c r="G3" s="7">
        <f>'blk, drift &amp; conc calc'!G146</f>
        <v>0.1711816105966175</v>
      </c>
      <c r="H3" s="7">
        <f>'blk, drift &amp; conc calc'!H146</f>
        <v>11.132776969329372</v>
      </c>
      <c r="I3" s="7">
        <f>'blk, drift &amp; conc calc'!I146</f>
        <v>2.1955315183084196</v>
      </c>
      <c r="J3" s="7">
        <f>'blk, drift &amp; conc calc'!J146</f>
        <v>0.5146362440299223</v>
      </c>
      <c r="K3" s="7">
        <f>'blk, drift &amp; conc calc'!K162</f>
        <v>0.3005105742522472</v>
      </c>
      <c r="L3" s="7">
        <f>'blk, drift &amp; conc calc'!L146</f>
        <v>2.7495107165894233</v>
      </c>
      <c r="M3" s="7"/>
      <c r="N3" s="7">
        <f>SUM(C3:L3)</f>
        <v>98.80899309591561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-0.9862757884192881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48.95466628538068</v>
      </c>
      <c r="D4" s="7">
        <f>'blk, drift &amp; conc calc'!D149</f>
        <v>13.159359588528048</v>
      </c>
      <c r="E4" s="7">
        <f>'blk, drift &amp; conc calc'!E149</f>
        <v>12.470972609929857</v>
      </c>
      <c r="F4" s="7">
        <f>'blk, drift &amp; conc calc'!F149</f>
        <v>7.15984697897103</v>
      </c>
      <c r="G4" s="7">
        <f>'blk, drift &amp; conc calc'!G149</f>
        <v>0.1711816105966175</v>
      </c>
      <c r="H4" s="7">
        <f>'blk, drift &amp; conc calc'!H149</f>
        <v>11.132776969329372</v>
      </c>
      <c r="I4" s="7">
        <f>'blk, drift &amp; conc calc'!I149</f>
        <v>2.1955315183084196</v>
      </c>
      <c r="J4" s="7">
        <f>'blk, drift &amp; conc calc'!J149</f>
        <v>0.5146362440299224</v>
      </c>
      <c r="K4" s="7">
        <f>'blk, drift &amp; conc calc'!K163</f>
        <v>0.04472921005361214</v>
      </c>
      <c r="L4" s="7">
        <f>'blk, drift &amp; conc calc'!L149</f>
        <v>2.749510716589423</v>
      </c>
      <c r="M4" s="7"/>
      <c r="N4" s="7">
        <f aca="true" t="shared" si="0" ref="N4:N9">SUM(C4:L4)</f>
        <v>98.55321173171698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-0.9862757884192881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48.95466628538069</v>
      </c>
      <c r="D5" s="7">
        <f>'blk, drift &amp; conc calc'!D152</f>
        <v>13.159359588528048</v>
      </c>
      <c r="E5" s="7">
        <f>'blk, drift &amp; conc calc'!E152</f>
        <v>12.470972609929857</v>
      </c>
      <c r="F5" s="7">
        <f>'blk, drift &amp; conc calc'!F152</f>
        <v>7.15984697897103</v>
      </c>
      <c r="G5" s="7">
        <f>'blk, drift &amp; conc calc'!G152</f>
        <v>0.1711816105966175</v>
      </c>
      <c r="H5" s="7">
        <f>'blk, drift &amp; conc calc'!H152</f>
        <v>11.132776969329372</v>
      </c>
      <c r="I5" s="7">
        <f>'blk, drift &amp; conc calc'!I152</f>
        <v>2.195531518308419</v>
      </c>
      <c r="J5" s="7">
        <f>'blk, drift &amp; conc calc'!J152</f>
        <v>0.5146362440299224</v>
      </c>
      <c r="K5" s="7">
        <f>'blk, drift &amp; conc calc'!K164</f>
        <v>0.017105061735505803</v>
      </c>
      <c r="L5" s="7">
        <f>'blk, drift &amp; conc calc'!L152</f>
        <v>2.7495107165894233</v>
      </c>
      <c r="M5" s="7"/>
      <c r="N5" s="7">
        <f t="shared" si="0"/>
        <v>98.52558758339887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-0.9862757884192881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48.95466628538068</v>
      </c>
      <c r="D6" s="7">
        <f>'blk, drift &amp; conc calc'!D157</f>
        <v>13.159359588528048</v>
      </c>
      <c r="E6" s="7">
        <f>'blk, drift &amp; conc calc'!E157</f>
        <v>12.470972609929857</v>
      </c>
      <c r="F6" s="7">
        <f>'blk, drift &amp; conc calc'!F157</f>
        <v>7.159846978971029</v>
      </c>
      <c r="G6" s="7">
        <f>'blk, drift &amp; conc calc'!G157</f>
        <v>0.1711816105966175</v>
      </c>
      <c r="H6" s="7">
        <f>'blk, drift &amp; conc calc'!H157</f>
        <v>11.132776969329372</v>
      </c>
      <c r="I6" s="7">
        <f>'blk, drift &amp; conc calc'!I157</f>
        <v>2.1955315183084196</v>
      </c>
      <c r="J6" s="7">
        <f>'blk, drift &amp; conc calc'!J157</f>
        <v>0.5146362440299223</v>
      </c>
      <c r="K6" s="7">
        <f>'blk, drift &amp; conc calc'!K165</f>
        <v>-0.002539015073621233</v>
      </c>
      <c r="L6" s="7">
        <f>'blk, drift &amp; conc calc'!L157</f>
        <v>2.7495107165894233</v>
      </c>
      <c r="M6" s="7"/>
      <c r="N6" s="7">
        <f t="shared" si="0"/>
        <v>98.50594350658974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-0.9862757884192916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48.95466628538068</v>
      </c>
      <c r="D7" s="7">
        <f>'blk, drift &amp; conc calc'!D162</f>
        <v>13.159359588528048</v>
      </c>
      <c r="E7" s="7">
        <f>'blk, drift &amp; conc calc'!E162</f>
        <v>12.470972609929857</v>
      </c>
      <c r="F7" s="7">
        <f>'blk, drift &amp; conc calc'!F162</f>
        <v>7.15984697897103</v>
      </c>
      <c r="G7" s="7">
        <f>'blk, drift &amp; conc calc'!G162</f>
        <v>0.1711816105966175</v>
      </c>
      <c r="H7" s="7">
        <f>'blk, drift &amp; conc calc'!H162</f>
        <v>11.132776969329372</v>
      </c>
      <c r="I7" s="7">
        <f>'blk, drift &amp; conc calc'!I162</f>
        <v>2.195531518308419</v>
      </c>
      <c r="J7" s="7">
        <f>'blk, drift &amp; conc calc'!J162</f>
        <v>0.5146362440299223</v>
      </c>
      <c r="K7" s="7">
        <f>'blk, drift &amp; conc calc'!K166</f>
        <v>0.3643399790489841</v>
      </c>
      <c r="L7" s="7">
        <f>'blk, drift &amp; conc calc'!L162</f>
        <v>2.7495107165894237</v>
      </c>
      <c r="M7" s="7"/>
      <c r="N7" s="7">
        <f t="shared" si="0"/>
        <v>98.87282250071235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-0.9862757884192881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48.95466628538068</v>
      </c>
      <c r="D8" s="7">
        <f>'blk, drift &amp; conc calc'!D167</f>
        <v>13.15935958852805</v>
      </c>
      <c r="E8" s="7">
        <f>'blk, drift &amp; conc calc'!E167</f>
        <v>12.470972609929857</v>
      </c>
      <c r="F8" s="7">
        <f>'blk, drift &amp; conc calc'!F167</f>
        <v>7.159846978971029</v>
      </c>
      <c r="G8" s="7">
        <f>'blk, drift &amp; conc calc'!G167</f>
        <v>0.1711816105966175</v>
      </c>
      <c r="H8" s="7">
        <f>'blk, drift &amp; conc calc'!H167</f>
        <v>11.132776969329372</v>
      </c>
      <c r="I8" s="7">
        <f>'blk, drift &amp; conc calc'!I167</f>
        <v>2.1955315183084196</v>
      </c>
      <c r="J8" s="7">
        <f>'blk, drift &amp; conc calc'!J167</f>
        <v>0.5146362440299223</v>
      </c>
      <c r="K8" s="7">
        <f>'blk, drift &amp; conc calc'!K167</f>
        <v>0.3005105742522472</v>
      </c>
      <c r="L8" s="7">
        <f>'blk, drift &amp; conc calc'!L167</f>
        <v>2.7495107165894233</v>
      </c>
      <c r="M8" s="7"/>
      <c r="N8" s="7">
        <f t="shared" si="0"/>
        <v>98.80899309591561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-0.9862757884192916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48.95466628538068</v>
      </c>
      <c r="D9" s="7">
        <f>'blk, drift &amp; conc calc'!D172</f>
        <v>13.159359588528048</v>
      </c>
      <c r="E9" s="7">
        <f>'blk, drift &amp; conc calc'!E172</f>
        <v>12.470972609929857</v>
      </c>
      <c r="F9" s="7">
        <f>'blk, drift &amp; conc calc'!F172</f>
        <v>7.15984697897103</v>
      </c>
      <c r="G9" s="7">
        <f>'blk, drift &amp; conc calc'!G172</f>
        <v>0.1711816105966175</v>
      </c>
      <c r="H9" s="7">
        <f>'blk, drift &amp; conc calc'!H172</f>
        <v>11.132776969329372</v>
      </c>
      <c r="I9" s="7">
        <f>'blk, drift &amp; conc calc'!I172</f>
        <v>2.1955315183084196</v>
      </c>
      <c r="J9" s="7">
        <f>'blk, drift &amp; conc calc'!J172</f>
        <v>0.5146362440299223</v>
      </c>
      <c r="K9" s="7">
        <f>'blk, drift &amp; conc calc'!K168</f>
        <v>-0.007036706777200044</v>
      </c>
      <c r="L9" s="7">
        <f>'blk, drift &amp; conc calc'!L172</f>
        <v>2.7495107165894233</v>
      </c>
      <c r="M9" s="7"/>
      <c r="N9" s="7">
        <f t="shared" si="0"/>
        <v>98.50144581488617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-0.9862757884192881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48.95466628538068</v>
      </c>
      <c r="D10" s="32">
        <f>'blk, drift &amp; conc calc'!D177</f>
        <v>13.159359588528048</v>
      </c>
      <c r="E10" s="32">
        <f>'blk, drift &amp; conc calc'!E177</f>
        <v>12.470972609929857</v>
      </c>
      <c r="F10" s="32">
        <f>'blk, drift &amp; conc calc'!F177</f>
        <v>7.15984697897103</v>
      </c>
      <c r="G10" s="32">
        <f>'blk, drift &amp; conc calc'!G177</f>
        <v>0.1711816105966175</v>
      </c>
      <c r="H10" s="32">
        <f>'blk, drift &amp; conc calc'!H177</f>
        <v>11.132776969329372</v>
      </c>
      <c r="I10" s="32">
        <f>'blk, drift &amp; conc calc'!I177</f>
        <v>2.1955315183084196</v>
      </c>
      <c r="J10" s="32">
        <f>'blk, drift &amp; conc calc'!J177</f>
        <v>0.5146362440299223</v>
      </c>
      <c r="K10" s="7">
        <f>'blk, drift &amp; conc calc'!K169</f>
        <v>0.02095338130603861</v>
      </c>
      <c r="L10" s="32">
        <f>'blk, drift &amp; conc calc'!L177</f>
        <v>2.7495107165894233</v>
      </c>
      <c r="M10" s="40"/>
      <c r="N10" s="7">
        <f>SUM(C10:L10)</f>
        <v>98.52943590296941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-0.9862757884192881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1138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1.6211975103128466</v>
      </c>
      <c r="D12" s="35">
        <f t="shared" si="1"/>
        <v>1.4625733108209733</v>
      </c>
      <c r="E12" s="35">
        <f t="shared" si="1"/>
        <v>-1.3542975974110796</v>
      </c>
      <c r="F12" s="35">
        <f t="shared" si="1"/>
        <v>1.0023963860765406</v>
      </c>
      <c r="G12" s="35">
        <f t="shared" si="1"/>
        <v>0.019103817545595814</v>
      </c>
      <c r="H12" s="35">
        <f t="shared" si="1"/>
        <v>1.2858509725834963</v>
      </c>
      <c r="I12" s="35">
        <f t="shared" si="1"/>
        <v>-0.35276737208909026</v>
      </c>
      <c r="J12" s="35">
        <f t="shared" si="1"/>
        <v>-0.5046212214961215</v>
      </c>
      <c r="K12" s="35">
        <f t="shared" si="1"/>
        <v>-0.28421979877857845</v>
      </c>
      <c r="L12" s="35">
        <f t="shared" si="1"/>
        <v>-1.7680385082769552</v>
      </c>
      <c r="M12" s="35"/>
      <c r="N12" s="35">
        <f>N11-N7</f>
        <v>1.1271774992876544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-42.83627578841929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3.2054766614799557</v>
      </c>
      <c r="D13" s="35">
        <f t="shared" si="3"/>
        <v>10.002598978457138</v>
      </c>
      <c r="E13" s="35">
        <f t="shared" si="3"/>
        <v>-12.182577937071738</v>
      </c>
      <c r="F13" s="35">
        <f t="shared" si="3"/>
        <v>12.28089314720768</v>
      </c>
      <c r="G13" s="35">
        <f t="shared" si="3"/>
        <v>10.039558852251275</v>
      </c>
      <c r="H13" s="35">
        <f t="shared" si="3"/>
        <v>10.354211259069526</v>
      </c>
      <c r="I13" s="35">
        <f t="shared" si="3"/>
        <v>-19.143381577769382</v>
      </c>
      <c r="J13" s="35">
        <f t="shared" si="3"/>
        <v>-5038.642896638773</v>
      </c>
      <c r="K13" s="35">
        <f t="shared" si="3"/>
        <v>-354.7418363505132</v>
      </c>
      <c r="L13" s="35">
        <f t="shared" si="3"/>
        <v>-180.14147454230002</v>
      </c>
      <c r="M13" s="35"/>
      <c r="N13" s="35">
        <f>(N11-N7)/N11*100</f>
        <v>1.1271774992876544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-102.35669244544634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45.433610375342624</v>
      </c>
      <c r="D15" s="32">
        <f>'blk, drift &amp; conc calc'!D148</f>
        <v>15.305824356543464</v>
      </c>
      <c r="E15" s="32">
        <f>'blk, drift &amp; conc calc'!E148</f>
        <v>11.133009993469587</v>
      </c>
      <c r="F15" s="32">
        <f>'blk, drift &amp; conc calc'!F148</f>
        <v>9.666508630362154</v>
      </c>
      <c r="G15" s="32">
        <f>'blk, drift &amp; conc calc'!G148</f>
        <v>0.16454325986559076</v>
      </c>
      <c r="H15" s="32">
        <f>'blk, drift &amp; conc calc'!H148</f>
        <v>13.109435627192843</v>
      </c>
      <c r="I15" s="32">
        <f>'blk, drift &amp; conc calc'!I148</f>
        <v>1.7039494345426605</v>
      </c>
      <c r="J15" s="32">
        <f>'blk, drift &amp; conc calc'!J148</f>
        <v>0.02610158359058937</v>
      </c>
      <c r="K15" s="32">
        <f>'blk, drift &amp; conc calc'!K148</f>
        <v>-0.016850317315367576</v>
      </c>
      <c r="L15" s="32">
        <f>'blk, drift &amp; conc calc'!L148</f>
        <v>0.9486348650107466</v>
      </c>
      <c r="M15" s="7"/>
      <c r="N15" s="7">
        <f>SUM(C15:L15)</f>
        <v>97.4747678086049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21.20237273750679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48.553391032181096</v>
      </c>
      <c r="D16" s="32">
        <f>'blk, drift &amp; conc calc'!D163</f>
        <v>15.278359405072356</v>
      </c>
      <c r="E16" s="32">
        <f>'blk, drift &amp; conc calc'!E163</f>
        <v>11.22913396095612</v>
      </c>
      <c r="F16" s="32">
        <f>'blk, drift &amp; conc calc'!F163</f>
        <v>9.89839471967983</v>
      </c>
      <c r="G16" s="32">
        <f>'blk, drift &amp; conc calc'!G163</f>
        <v>0.17904493376021072</v>
      </c>
      <c r="H16" s="32">
        <f>'blk, drift &amp; conc calc'!H163</f>
        <v>13.126970973888476</v>
      </c>
      <c r="I16" s="32">
        <f>'blk, drift &amp; conc calc'!I163</f>
        <v>1.7787104645815925</v>
      </c>
      <c r="J16" s="32">
        <f>'blk, drift &amp; conc calc'!J163</f>
        <v>0.02542196814773756</v>
      </c>
      <c r="K16" s="40">
        <f>'blk, drift &amp; conc calc'!K163</f>
        <v>0.04472921005361214</v>
      </c>
      <c r="L16" s="32">
        <f>'blk, drift &amp; conc calc'!L163</f>
        <v>0.9638440165206558</v>
      </c>
      <c r="M16" s="7"/>
      <c r="N16" s="7">
        <f>SUM(C16:L16)</f>
        <v>101.07800068484168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19.762240367618038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1165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0.6019183860104889</v>
      </c>
      <c r="D18" s="35">
        <f aca="true" t="shared" si="5" ref="D18:L18">D17-AVERAGE(D15:D16)</f>
        <v>0.09008067739624792</v>
      </c>
      <c r="E18" s="35">
        <f t="shared" si="5"/>
        <v>0.03302801683275902</v>
      </c>
      <c r="F18" s="35">
        <f t="shared" si="5"/>
        <v>-0.15618884827387447</v>
      </c>
      <c r="G18" s="35">
        <f t="shared" si="5"/>
        <v>0.001875593360371991</v>
      </c>
      <c r="H18" s="35">
        <f t="shared" si="5"/>
        <v>0.08069315262806853</v>
      </c>
      <c r="I18" s="35">
        <f t="shared" si="5"/>
        <v>0.06483482823991005</v>
      </c>
      <c r="J18" s="35">
        <f t="shared" si="5"/>
        <v>0.004010171017683289</v>
      </c>
      <c r="K18" s="35">
        <f t="shared" si="5"/>
        <v>0.006900916451670451</v>
      </c>
      <c r="L18" s="35">
        <f t="shared" si="5"/>
        <v>-0.00353714038660502</v>
      </c>
      <c r="M18" s="35"/>
      <c r="N18" s="35">
        <f>N17-AVERAGE(N15:N16)</f>
        <v>0.7236157532767038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-23.517693447437587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1.264656131875165</v>
      </c>
      <c r="D19" s="35">
        <f aca="true" t="shared" si="7" ref="D19:L19">(D17-AVERAGE(D15:D16))/D17*100</f>
        <v>0.5856173895813108</v>
      </c>
      <c r="E19" s="35">
        <f t="shared" si="7"/>
        <v>0.2945222251477695</v>
      </c>
      <c r="F19" s="35">
        <f t="shared" si="7"/>
        <v>-1.6225284005324982</v>
      </c>
      <c r="G19" s="35">
        <f t="shared" si="7"/>
        <v>1.0799773745785373</v>
      </c>
      <c r="H19" s="35">
        <f t="shared" si="7"/>
        <v>0.6113628735127784</v>
      </c>
      <c r="I19" s="35">
        <f t="shared" si="7"/>
        <v>3.5896408255070194</v>
      </c>
      <c r="J19" s="35">
        <f t="shared" si="7"/>
        <v>13.469629758929145</v>
      </c>
      <c r="K19" s="35">
        <f t="shared" si="7"/>
        <v>33.11322605566783</v>
      </c>
      <c r="L19" s="35">
        <f t="shared" si="7"/>
        <v>-0.3712744668715015</v>
      </c>
      <c r="M19" s="35"/>
      <c r="N19" s="35">
        <f>(N17-AVERAGE(N15:N16))/N17*100</f>
        <v>0.7236157532767038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-53.449303289630876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43.49895064527201</v>
      </c>
      <c r="D21" s="7">
        <f>'blk, drift &amp; conc calc'!D150</f>
        <v>0.6795512343720865</v>
      </c>
      <c r="E21" s="7">
        <f>'blk, drift &amp; conc calc'!E150</f>
        <v>8.535082553962166</v>
      </c>
      <c r="F21" s="7">
        <f>'blk, drift &amp; conc calc'!F150</f>
        <v>45.731735397600616</v>
      </c>
      <c r="G21" s="7">
        <f>'blk, drift &amp; conc calc'!G150</f>
        <v>0.12327421511948011</v>
      </c>
      <c r="H21" s="7">
        <f>'blk, drift &amp; conc calc'!H150</f>
        <v>0.5209896157055938</v>
      </c>
      <c r="I21" s="7">
        <f>'blk, drift &amp; conc calc'!I150</f>
        <v>0.03205871490553456</v>
      </c>
      <c r="J21" s="7">
        <f>'blk, drift &amp; conc calc'!J150</f>
        <v>0.005970020479299549</v>
      </c>
      <c r="K21" s="7">
        <f>'blk, drift &amp; conc calc'!K150</f>
        <v>-0.0005477299542641733</v>
      </c>
      <c r="L21" s="7">
        <f>'blk, drift &amp; conc calc'!L150</f>
        <v>0.005452393475228441</v>
      </c>
      <c r="M21" s="7"/>
      <c r="N21" s="7">
        <f>SUM(C21:L21)</f>
        <v>99.13251706093773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20.196056155900465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43.427998099917986</v>
      </c>
      <c r="D22" s="7">
        <f>'blk, drift &amp; conc calc'!D169</f>
        <v>0.6688746578185825</v>
      </c>
      <c r="E22" s="7">
        <f>'blk, drift &amp; conc calc'!E169</f>
        <v>8.63638981050811</v>
      </c>
      <c r="F22" s="7">
        <f>'blk, drift &amp; conc calc'!F169</f>
        <v>46.4247227490182</v>
      </c>
      <c r="G22" s="7">
        <f>'blk, drift &amp; conc calc'!G169</f>
        <v>0.12383783297971486</v>
      </c>
      <c r="H22" s="7">
        <f>'blk, drift &amp; conc calc'!H169</f>
        <v>0.5402687779703053</v>
      </c>
      <c r="I22" s="7">
        <f>'blk, drift &amp; conc calc'!I169</f>
        <v>0.03121056683930174</v>
      </c>
      <c r="J22" s="7">
        <f>'blk, drift &amp; conc calc'!J169</f>
        <v>0.004450080568001789</v>
      </c>
      <c r="K22" s="7">
        <f>'blk, drift &amp; conc calc'!K169</f>
        <v>0.02095338130603861</v>
      </c>
      <c r="L22" s="7">
        <f>'blk, drift &amp; conc calc'!L169</f>
        <v>0.004609291094029494</v>
      </c>
      <c r="M22" s="7"/>
      <c r="N22" s="7">
        <f>SUM(C22:L22)</f>
        <v>99.8833152480203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16.88792063292902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1192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0.35690137833817914</v>
      </c>
      <c r="D24" s="35">
        <f t="shared" si="9"/>
        <v>0.008218578105135044</v>
      </c>
      <c r="E24" s="35">
        <f t="shared" si="9"/>
        <v>0.06873632921626971</v>
      </c>
      <c r="F24" s="35">
        <f t="shared" si="9"/>
        <v>0.03759816811626138</v>
      </c>
      <c r="G24" s="35">
        <f t="shared" si="9"/>
        <v>0.0015564220538219486</v>
      </c>
      <c r="H24" s="35">
        <f t="shared" si="9"/>
        <v>0.03806373999577517</v>
      </c>
      <c r="I24" s="35">
        <f t="shared" si="9"/>
        <v>-0.009920910556948662</v>
      </c>
      <c r="J24" s="35">
        <f t="shared" si="9"/>
        <v>-0.0021080890500121707</v>
      </c>
      <c r="K24" s="35">
        <f t="shared" si="9"/>
        <v>-0.00813485136012822</v>
      </c>
      <c r="L24" s="35">
        <f t="shared" si="9"/>
        <v>0.0011730806626480293</v>
      </c>
      <c r="M24" s="35"/>
      <c r="N24" s="35">
        <f>N23-AVERAGE(N21:N22)</f>
        <v>0.4920838455209946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11.301988394414744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0.8144644408499366</v>
      </c>
      <c r="D25" s="35">
        <f t="shared" si="11"/>
        <v>1.2043080973968565</v>
      </c>
      <c r="E25" s="35">
        <f t="shared" si="11"/>
        <v>0.7942289853635714</v>
      </c>
      <c r="F25" s="35">
        <f t="shared" si="11"/>
        <v>0.08152985724277995</v>
      </c>
      <c r="G25" s="35">
        <f t="shared" si="11"/>
        <v>1.2440185627378686</v>
      </c>
      <c r="H25" s="35">
        <f t="shared" si="11"/>
        <v>6.693197247657097</v>
      </c>
      <c r="I25" s="35">
        <f t="shared" si="11"/>
        <v>-45.68957250924646</v>
      </c>
      <c r="J25" s="35">
        <f t="shared" si="11"/>
        <v>-67.95987209794234</v>
      </c>
      <c r="K25" s="35">
        <f t="shared" si="11"/>
        <v>-393.37293979604016</v>
      </c>
      <c r="L25" s="35">
        <f t="shared" si="11"/>
        <v>18.908691687779804</v>
      </c>
      <c r="M25" s="35"/>
      <c r="N25" s="35">
        <f>(N23-AVERAGE(N21:N22))/N23*100</f>
        <v>0.49208384552099466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156.1048120775517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63.226892756288</v>
      </c>
      <c r="D27" s="32">
        <f>'blk, drift &amp; conc calc'!D156</f>
        <v>15.737206897082787</v>
      </c>
      <c r="E27" s="32">
        <f>'blk, drift &amp; conc calc'!E156</f>
        <v>6.908315084593479</v>
      </c>
      <c r="F27" s="32">
        <f>'blk, drift &amp; conc calc'!F156</f>
        <v>3.776478918463622</v>
      </c>
      <c r="G27" s="32">
        <f>'blk, drift &amp; conc calc'!G156</f>
        <v>0.1092009446406113</v>
      </c>
      <c r="H27" s="32">
        <f>'blk, drift &amp; conc calc'!H156</f>
        <v>6.4677553407161925</v>
      </c>
      <c r="I27" s="32">
        <f>'blk, drift &amp; conc calc'!I156</f>
        <v>3.187307649356473</v>
      </c>
      <c r="J27" s="32">
        <f>'blk, drift &amp; conc calc'!J156</f>
        <v>1.407842799712865</v>
      </c>
      <c r="K27" s="32">
        <f>'blk, drift &amp; conc calc'!K156</f>
        <v>0.12007124183588078</v>
      </c>
      <c r="L27" s="32">
        <f>'blk, drift &amp; conc calc'!L156</f>
        <v>0.6888497830590208</v>
      </c>
      <c r="M27" s="7"/>
      <c r="N27" s="7">
        <f>SUM(C27:L27)</f>
        <v>101.62992141574895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11.653515257422628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62.77342464234676</v>
      </c>
      <c r="D28" s="32">
        <f>'blk, drift &amp; conc calc'!D173</f>
        <v>15.572473639009301</v>
      </c>
      <c r="E28" s="32">
        <f>'blk, drift &amp; conc calc'!E173</f>
        <v>6.600072648725997</v>
      </c>
      <c r="F28" s="32">
        <f>'blk, drift &amp; conc calc'!F173</f>
        <v>3.5756813912508787</v>
      </c>
      <c r="G28" s="32">
        <f>'blk, drift &amp; conc calc'!G173</f>
        <v>0.10823957986065282</v>
      </c>
      <c r="H28" s="32">
        <f>'blk, drift &amp; conc calc'!H173</f>
        <v>6.349607279590305</v>
      </c>
      <c r="I28" s="32">
        <f>'blk, drift &amp; conc calc'!I173</f>
        <v>3.2288842663770208</v>
      </c>
      <c r="J28" s="32">
        <f>'blk, drift &amp; conc calc'!J173</f>
        <v>1.4157497899898113</v>
      </c>
      <c r="K28" s="32">
        <f>'blk, drift &amp; conc calc'!K173</f>
        <v>0.11229613859508646</v>
      </c>
      <c r="L28" s="32">
        <f>'blk, drift &amp; conc calc'!L173</f>
        <v>0.7014869490984152</v>
      </c>
      <c r="M28" s="7"/>
      <c r="N28" s="7">
        <f>SUM(C28:L28)</f>
        <v>100.43791632484422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22.04897003954413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1144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-0.674065215181642</v>
      </c>
      <c r="D30" s="35">
        <f aca="true" t="shared" si="13" ref="D30:L30">D29-AVERAGE(D27:D28)</f>
        <v>-0.08082365309258144</v>
      </c>
      <c r="E30" s="35">
        <f t="shared" si="13"/>
        <v>-0.14824851584400278</v>
      </c>
      <c r="F30" s="35">
        <f t="shared" si="13"/>
        <v>0.04727086105707334</v>
      </c>
      <c r="G30" s="35">
        <f t="shared" si="13"/>
        <v>-0.004626577934747758</v>
      </c>
      <c r="H30" s="35">
        <f t="shared" si="13"/>
        <v>-0.1630602512001893</v>
      </c>
      <c r="I30" s="35">
        <f t="shared" si="13"/>
        <v>-0.015222371639141308</v>
      </c>
      <c r="J30" s="35">
        <f t="shared" si="13"/>
        <v>-0.0005261517225221279</v>
      </c>
      <c r="K30" s="35">
        <f t="shared" si="13"/>
        <v>-7.919617084341246E-05</v>
      </c>
      <c r="L30" s="35">
        <f t="shared" si="13"/>
        <v>0.00546220143204168</v>
      </c>
      <c r="M30" s="35"/>
      <c r="N30" s="35">
        <f>N29-AVERAGE(N27:N28)</f>
        <v>-1.0339188702965885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-5.148757351516622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-1.0815136606519644</v>
      </c>
      <c r="D31" s="35">
        <f t="shared" si="15"/>
        <v>-0.5189647288226099</v>
      </c>
      <c r="E31" s="35">
        <f t="shared" si="15"/>
        <v>-2.2441680633294414</v>
      </c>
      <c r="F31" s="35">
        <f t="shared" si="15"/>
        <v>1.2695784215624184</v>
      </c>
      <c r="G31" s="35">
        <f t="shared" si="15"/>
        <v>-4.444628860198543</v>
      </c>
      <c r="H31" s="35">
        <f t="shared" si="15"/>
        <v>-2.6107932207389277</v>
      </c>
      <c r="I31" s="35">
        <f t="shared" si="15"/>
        <v>-0.4767608622152375</v>
      </c>
      <c r="J31" s="35">
        <f t="shared" si="15"/>
        <v>-0.03728214084906794</v>
      </c>
      <c r="K31" s="35">
        <f t="shared" si="15"/>
        <v>-0.06821111576694257</v>
      </c>
      <c r="L31" s="35">
        <f t="shared" si="15"/>
        <v>0.7796122072504061</v>
      </c>
      <c r="M31" s="35"/>
      <c r="N31" s="35">
        <f>(N29-AVERAGE(N27:N28))/N29*100</f>
        <v>-1.0339188702965885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-23.403442506893736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40.394285660535346</v>
      </c>
      <c r="D33" s="7">
        <f>'blk, drift &amp; conc calc'!D158</f>
        <v>0.1731502673248138</v>
      </c>
      <c r="E33" s="7">
        <f>'blk, drift &amp; conc calc'!E158</f>
        <v>8.777760783614415</v>
      </c>
      <c r="F33" s="7">
        <f>'blk, drift &amp; conc calc'!F158</f>
        <v>49.589252338658746</v>
      </c>
      <c r="G33" s="7">
        <f>'blk, drift &amp; conc calc'!G158</f>
        <v>0.11987324770193392</v>
      </c>
      <c r="H33" s="7">
        <f>'blk, drift &amp; conc calc'!H158</f>
        <v>0.07802229689381213</v>
      </c>
      <c r="I33" s="7">
        <f>'blk, drift &amp; conc calc'!I158</f>
        <v>0.009210626037937006</v>
      </c>
      <c r="J33" s="7">
        <f>'blk, drift &amp; conc calc'!J158</f>
        <v>0.0020031108917262608</v>
      </c>
      <c r="K33" s="7">
        <f>'blk, drift &amp; conc calc'!K158</f>
        <v>0.015092339076787347</v>
      </c>
      <c r="L33" s="7">
        <f>'blk, drift &amp; conc calc'!L158</f>
        <v>0.005698493387031739</v>
      </c>
      <c r="N33" s="7">
        <f>SUM(C33:L33)</f>
        <v>99.16434916412253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19.124756477226533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39.91035319682758</v>
      </c>
      <c r="D34" s="7">
        <f>'blk, drift &amp; conc calc'!D175</f>
        <v>0.17544563623376794</v>
      </c>
      <c r="E34" s="7">
        <f>'blk, drift &amp; conc calc'!E175</f>
        <v>8.540559789474182</v>
      </c>
      <c r="F34" s="7">
        <f>'blk, drift &amp; conc calc'!F175</f>
        <v>48.10930666091353</v>
      </c>
      <c r="G34" s="7">
        <f>'blk, drift &amp; conc calc'!G175</f>
        <v>0.12045589365729632</v>
      </c>
      <c r="H34" s="7">
        <f>'blk, drift &amp; conc calc'!H175</f>
        <v>0.07696184393686104</v>
      </c>
      <c r="I34" s="7">
        <f>'blk, drift &amp; conc calc'!I175</f>
        <v>0.01093806725150677</v>
      </c>
      <c r="J34" s="7">
        <f>'blk, drift &amp; conc calc'!J175</f>
        <v>0.0035168904909896764</v>
      </c>
      <c r="K34" s="7">
        <f>'blk, drift &amp; conc calc'!K175</f>
        <v>-0.003947052316821466</v>
      </c>
      <c r="L34" s="7">
        <f>'blk, drift &amp; conc calc'!L175</f>
        <v>0.005271163126515609</v>
      </c>
      <c r="N34" s="7">
        <f>SUM(C34:L34)</f>
        <v>96.94886208959541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-5.470914073622929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1011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0.3469405082165977</v>
      </c>
      <c r="D36" s="35">
        <f t="shared" si="17"/>
        <v>0.018407094022943438</v>
      </c>
      <c r="E36" s="35">
        <f t="shared" si="17"/>
        <v>-0.02661395993792759</v>
      </c>
      <c r="F36" s="35">
        <f t="shared" si="17"/>
        <v>0.4072189731058984</v>
      </c>
      <c r="G36" s="35">
        <f t="shared" si="17"/>
        <v>0.0011103489387548487</v>
      </c>
      <c r="H36" s="35">
        <f t="shared" si="17"/>
        <v>0.09337113168049699</v>
      </c>
      <c r="I36" s="35">
        <f t="shared" si="17"/>
        <v>0.00087134034878706</v>
      </c>
      <c r="J36" s="35">
        <f t="shared" si="17"/>
        <v>0.008078855494997804</v>
      </c>
      <c r="K36" s="35">
        <f t="shared" si="17"/>
        <v>-0.013075945799442533</v>
      </c>
      <c r="L36" s="35">
        <f t="shared" si="17"/>
        <v>-0.0006575101936697062</v>
      </c>
      <c r="M36" s="35"/>
      <c r="N36" s="35">
        <f>N35-N33</f>
        <v>0.8356508358774732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-15.624756477226533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0.8515711009274853</v>
      </c>
      <c r="D37" s="35">
        <f t="shared" si="19"/>
        <v>9.609181236072057</v>
      </c>
      <c r="E37" s="35">
        <f t="shared" si="19"/>
        <v>-0.3041196825303254</v>
      </c>
      <c r="F37" s="35">
        <f t="shared" si="19"/>
        <v>0.8144954282205029</v>
      </c>
      <c r="G37" s="35">
        <f t="shared" si="19"/>
        <v>0.9177681682356436</v>
      </c>
      <c r="H37" s="35">
        <f t="shared" si="19"/>
        <v>54.477661399961505</v>
      </c>
      <c r="I37" s="35">
        <f t="shared" si="19"/>
        <v>8.642563517514212</v>
      </c>
      <c r="J37" s="35">
        <f t="shared" si="19"/>
        <v>80.13174399823473</v>
      </c>
      <c r="K37" s="35">
        <f t="shared" si="19"/>
        <v>-648.4819180046533</v>
      </c>
      <c r="L37" s="35">
        <f t="shared" si="19"/>
        <v>-13.043292715903432</v>
      </c>
      <c r="M37" s="35"/>
      <c r="N37" s="35">
        <f>(N35-N33)/N35*100</f>
        <v>0.8356508358774732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-446.4216136350438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jb3-1</v>
      </c>
      <c r="C39" s="7">
        <f>'blk, drift &amp; conc calc'!C166</f>
        <v>51.1741260926307</v>
      </c>
      <c r="D39" s="7">
        <f>'blk, drift &amp; conc calc'!D166</f>
        <v>16.99898529769496</v>
      </c>
      <c r="E39" s="7">
        <f>'blk, drift &amp; conc calc'!E166</f>
        <v>11.612299544504035</v>
      </c>
      <c r="F39" s="7">
        <f>'blk, drift &amp; conc calc'!F166</f>
        <v>5.1523514527021375</v>
      </c>
      <c r="G39" s="7">
        <f>'blk, drift &amp; conc calc'!G166</f>
        <v>0.1793377723057472</v>
      </c>
      <c r="H39" s="7">
        <f>'blk, drift &amp; conc calc'!H166</f>
        <v>9.482233892398732</v>
      </c>
      <c r="I39" s="7">
        <f>'blk, drift &amp; conc calc'!I166</f>
        <v>2.7634213234442107</v>
      </c>
      <c r="J39" s="7">
        <f>'blk, drift &amp; conc calc'!J166</f>
        <v>0.7561465584732334</v>
      </c>
      <c r="K39" s="7">
        <f>'blk, drift &amp; conc calc'!K166</f>
        <v>0.3643399790489841</v>
      </c>
      <c r="L39" s="7">
        <f>'blk, drift &amp; conc calc'!L166</f>
        <v>1.3781839323195206</v>
      </c>
      <c r="M39" s="7"/>
      <c r="N39" s="7">
        <f>SUM(C39:L39)</f>
        <v>99.86142584552225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18.967632207626032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jb3-2</v>
      </c>
      <c r="C40" s="7">
        <f>'blk, drift &amp; conc calc'!C176</f>
        <v>48.460992478178035</v>
      </c>
      <c r="D40" s="7">
        <f>'blk, drift &amp; conc calc'!D176</f>
        <v>16.992725702075393</v>
      </c>
      <c r="E40" s="7">
        <f>'blk, drift &amp; conc calc'!E176</f>
        <v>11.986971107340059</v>
      </c>
      <c r="F40" s="7">
        <f>'blk, drift &amp; conc calc'!F176</f>
        <v>5.159961936953332</v>
      </c>
      <c r="G40" s="7">
        <f>'blk, drift &amp; conc calc'!G176</f>
        <v>0.17690194764163356</v>
      </c>
      <c r="H40" s="7">
        <f>'blk, drift &amp; conc calc'!H176</f>
        <v>9.873916023356418</v>
      </c>
      <c r="I40" s="7">
        <f>'blk, drift &amp; conc calc'!I176</f>
        <v>2.761151067447587</v>
      </c>
      <c r="J40" s="7">
        <f>'blk, drift &amp; conc calc'!J176</f>
        <v>0.7882660223321634</v>
      </c>
      <c r="K40" s="7">
        <f>'blk, drift &amp; conc calc'!K176</f>
        <v>0.310972755184266</v>
      </c>
      <c r="L40" s="7">
        <f>'blk, drift &amp; conc calc'!L176</f>
        <v>1.4044831542321135</v>
      </c>
      <c r="M40" s="7"/>
      <c r="N40" s="7">
        <f>SUM(C40:L40)</f>
        <v>97.916342194741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12.14964300335761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1291</v>
      </c>
      <c r="C41" s="35">
        <v>50.96</v>
      </c>
      <c r="D41" s="35">
        <v>17.2</v>
      </c>
      <c r="E41" s="35">
        <v>11.82</v>
      </c>
      <c r="F41" s="35">
        <v>5.19</v>
      </c>
      <c r="G41" s="35">
        <v>0.177</v>
      </c>
      <c r="H41" s="35">
        <v>9.79</v>
      </c>
      <c r="I41" s="35">
        <v>2.73</v>
      </c>
      <c r="J41" s="35">
        <v>0.78</v>
      </c>
      <c r="K41" s="35">
        <v>0.294</v>
      </c>
      <c r="L41" s="35">
        <v>1.44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1.1424407145956295</v>
      </c>
      <c r="D42" s="35">
        <f t="shared" si="21"/>
        <v>0.20414450011482188</v>
      </c>
      <c r="E42" s="35">
        <f t="shared" si="21"/>
        <v>0.020364674077953282</v>
      </c>
      <c r="F42" s="35">
        <f t="shared" si="21"/>
        <v>0.03384330517226619</v>
      </c>
      <c r="G42" s="35">
        <f t="shared" si="21"/>
        <v>-0.001119859973690407</v>
      </c>
      <c r="H42" s="35">
        <f t="shared" si="21"/>
        <v>0.11192504212242405</v>
      </c>
      <c r="I42" s="35">
        <f t="shared" si="21"/>
        <v>-0.03228619544589906</v>
      </c>
      <c r="J42" s="35">
        <f t="shared" si="21"/>
        <v>0.007793709597301635</v>
      </c>
      <c r="K42" s="35">
        <f t="shared" si="21"/>
        <v>-0.04365636711662507</v>
      </c>
      <c r="L42" s="35">
        <f t="shared" si="21"/>
        <v>0.048666456724182794</v>
      </c>
      <c r="M42" s="35"/>
      <c r="N42" s="35">
        <f>N41-N39</f>
        <v>0.13857415447775168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22.88236779237397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2.2418381369615963</v>
      </c>
      <c r="D43" s="35">
        <f t="shared" si="23"/>
        <v>1.1868866285745459</v>
      </c>
      <c r="E43" s="35">
        <f t="shared" si="23"/>
        <v>0.17228996681855568</v>
      </c>
      <c r="F43" s="35">
        <f t="shared" si="23"/>
        <v>0.6520868048606202</v>
      </c>
      <c r="G43" s="35">
        <f t="shared" si="23"/>
        <v>-0.6326892506725463</v>
      </c>
      <c r="H43" s="35">
        <f t="shared" si="23"/>
        <v>1.1432588572259863</v>
      </c>
      <c r="I43" s="35">
        <f t="shared" si="23"/>
        <v>-1.1826445218278043</v>
      </c>
      <c r="J43" s="35">
        <f t="shared" si="23"/>
        <v>0.9991935381155942</v>
      </c>
      <c r="K43" s="35">
        <f t="shared" si="23"/>
        <v>-14.8491044614371</v>
      </c>
      <c r="L43" s="35">
        <f t="shared" si="23"/>
        <v>3.379615050290472</v>
      </c>
      <c r="M43" s="35"/>
      <c r="N43" s="35">
        <f>(N41-N39)/N41*100</f>
        <v>0.13857415447775168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54.67710344653278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179r4  130-133</v>
      </c>
      <c r="C45" s="32">
        <f>'blk, drift &amp; conc calc'!C153</f>
        <v>48.32108922654681</v>
      </c>
      <c r="D45" s="32">
        <f>'blk, drift &amp; conc calc'!D153</f>
        <v>17.345016778239213</v>
      </c>
      <c r="E45" s="32">
        <f>'blk, drift &amp; conc calc'!E153</f>
        <v>9.812311621009766</v>
      </c>
      <c r="F45" s="32">
        <f>'blk, drift &amp; conc calc'!F153</f>
        <v>8.538085184666139</v>
      </c>
      <c r="G45" s="32">
        <f>'blk, drift &amp; conc calc'!G153</f>
        <v>0.16454209288452626</v>
      </c>
      <c r="H45" s="32">
        <f>'blk, drift &amp; conc calc'!H153</f>
        <v>11.82834321873826</v>
      </c>
      <c r="I45" s="32">
        <f>'blk, drift &amp; conc calc'!I153</f>
        <v>2.4814800575885325</v>
      </c>
      <c r="J45" s="32">
        <f>'blk, drift &amp; conc calc'!J153</f>
        <v>0.09084578059489586</v>
      </c>
      <c r="K45" s="7">
        <f>'blk, drift &amp; conc calc'!K153</f>
        <v>0.014861018244587751</v>
      </c>
      <c r="L45" s="32">
        <f>'blk, drift &amp; conc calc'!L153</f>
        <v>0.9633790113860822</v>
      </c>
      <c r="M45" s="107"/>
      <c r="N45" s="7">
        <f>SUM(C45:L45)</f>
        <v>99.55995398989882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20.614401639320274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164r3  115-123</v>
      </c>
      <c r="C46" s="7">
        <f>'blk, drift &amp; conc calc'!C161</f>
        <v>53.15778157256988</v>
      </c>
      <c r="D46" s="7">
        <f>'blk, drift &amp; conc calc'!D161</f>
        <v>16.17354198755236</v>
      </c>
      <c r="E46" s="7">
        <f>'blk, drift &amp; conc calc'!E161</f>
        <v>6.695827557256556</v>
      </c>
      <c r="F46" s="7">
        <f>'blk, drift &amp; conc calc'!F161</f>
        <v>9.383879444595939</v>
      </c>
      <c r="G46" s="7">
        <f>'blk, drift &amp; conc calc'!G161</f>
        <v>0.13576437247622405</v>
      </c>
      <c r="H46" s="7">
        <f>'blk, drift &amp; conc calc'!H161</f>
        <v>13.135709478649105</v>
      </c>
      <c r="I46" s="7">
        <f>'blk, drift &amp; conc calc'!I161</f>
        <v>2.2646202125045862</v>
      </c>
      <c r="J46" s="7">
        <f>'blk, drift &amp; conc calc'!J161</f>
        <v>0.019944673219286828</v>
      </c>
      <c r="K46" s="7">
        <f>'blk, drift &amp; conc calc'!K161</f>
        <v>0.0041508181581481375</v>
      </c>
      <c r="L46" s="7">
        <f>'blk, drift &amp; conc calc'!L161</f>
        <v>0.3025374413495192</v>
      </c>
      <c r="M46" s="107"/>
      <c r="N46" s="35">
        <f>SUM(C46:L46)</f>
        <v>101.27375755833158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4.836692346023071</v>
      </c>
      <c r="D47" s="7">
        <f aca="true" t="shared" si="25" ref="D47:L47">D46-D45</f>
        <v>-1.1714747906868546</v>
      </c>
      <c r="E47" s="7">
        <f t="shared" si="25"/>
        <v>-3.1164840637532096</v>
      </c>
      <c r="F47" s="7">
        <f t="shared" si="25"/>
        <v>0.8457942599298001</v>
      </c>
      <c r="G47" s="7">
        <f t="shared" si="25"/>
        <v>-0.028777720408302204</v>
      </c>
      <c r="H47" s="7">
        <f t="shared" si="25"/>
        <v>1.3073662599108449</v>
      </c>
      <c r="I47" s="7">
        <f t="shared" si="25"/>
        <v>-0.2168598450839463</v>
      </c>
      <c r="J47" s="7">
        <f t="shared" si="25"/>
        <v>-0.07090110737560903</v>
      </c>
      <c r="K47" s="7">
        <f t="shared" si="25"/>
        <v>-0.010710200086439614</v>
      </c>
      <c r="L47" s="7">
        <f t="shared" si="25"/>
        <v>-0.660841570036563</v>
      </c>
      <c r="M47" s="107"/>
      <c r="N47" s="35">
        <f>N46-N45</f>
        <v>1.7138035684327662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23.385598360679726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9.098747545399577</v>
      </c>
      <c r="D48" s="7">
        <f t="shared" si="27"/>
        <v>-7.243155467048941</v>
      </c>
      <c r="E48" s="7">
        <f t="shared" si="27"/>
        <v>-46.54367271414781</v>
      </c>
      <c r="F48" s="7">
        <f t="shared" si="27"/>
        <v>9.013268605202326</v>
      </c>
      <c r="G48" s="7">
        <f t="shared" si="27"/>
        <v>-21.19681318701042</v>
      </c>
      <c r="H48" s="7">
        <f t="shared" si="27"/>
        <v>9.952764729121402</v>
      </c>
      <c r="I48" s="7">
        <f t="shared" si="27"/>
        <v>-9.575991766147283</v>
      </c>
      <c r="J48" s="7">
        <f t="shared" si="27"/>
        <v>-355.4889398089836</v>
      </c>
      <c r="K48" s="7">
        <f t="shared" si="27"/>
        <v>-258.0262415354255</v>
      </c>
      <c r="L48" s="7">
        <f t="shared" si="27"/>
        <v>-218.43298703418918</v>
      </c>
      <c r="M48" s="107"/>
      <c r="N48" s="35">
        <f>(N46-N45)/N46*100</f>
        <v>1.692248426198318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53.14908718336301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184r1  60-71</v>
      </c>
      <c r="C50" s="7">
        <f>'blk, drift &amp; conc calc'!C160</f>
        <v>50.79901903202818</v>
      </c>
      <c r="D50" s="7">
        <f>'blk, drift &amp; conc calc'!D160</f>
        <v>15.438607986369512</v>
      </c>
      <c r="E50" s="7">
        <f>'blk, drift &amp; conc calc'!E160</f>
        <v>6.46087099859289</v>
      </c>
      <c r="F50" s="7">
        <f>'blk, drift &amp; conc calc'!F160</f>
        <v>11.248633732194707</v>
      </c>
      <c r="G50" s="7">
        <f>'blk, drift &amp; conc calc'!G160</f>
        <v>0.12276714336273115</v>
      </c>
      <c r="H50" s="7">
        <f>'blk, drift &amp; conc calc'!H160</f>
        <v>14.53836790285411</v>
      </c>
      <c r="I50" s="7">
        <f>'blk, drift &amp; conc calc'!I160</f>
        <v>1.757933726346243</v>
      </c>
      <c r="J50" s="7">
        <f>'blk, drift &amp; conc calc'!J160</f>
        <v>0.016305853987399564</v>
      </c>
      <c r="K50" s="7">
        <f>'[1]Compar'!K50</f>
        <v>0.020084904120448346</v>
      </c>
      <c r="L50" s="7">
        <f>'blk, drift &amp; conc calc'!L160</f>
        <v>0.3623264531968722</v>
      </c>
      <c r="M50" s="107"/>
      <c r="N50" s="7">
        <f>SUM(C50:L50)</f>
        <v>100.7649177330531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16.47913105074093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95r3  40-50</v>
      </c>
      <c r="C51" s="7">
        <f>'blk, drift &amp; conc calc'!C171</f>
        <v>50.772408043456714</v>
      </c>
      <c r="D51" s="7">
        <f>'blk, drift &amp; conc calc'!D171</f>
        <v>16.139705167737127</v>
      </c>
      <c r="E51" s="7">
        <f>'blk, drift &amp; conc calc'!E171</f>
        <v>5.9753240889176285</v>
      </c>
      <c r="F51" s="7">
        <f>'blk, drift &amp; conc calc'!F171</f>
        <v>11.954881629202523</v>
      </c>
      <c r="G51" s="7">
        <f>'blk, drift &amp; conc calc'!G171</f>
        <v>0.11324881096032238</v>
      </c>
      <c r="H51" s="7">
        <f>'blk, drift &amp; conc calc'!H171</f>
        <v>13.974133772007459</v>
      </c>
      <c r="I51" s="7">
        <f>'blk, drift &amp; conc calc'!I171</f>
        <v>1.6866120927075505</v>
      </c>
      <c r="J51" s="7">
        <f>'blk, drift &amp; conc calc'!J171</f>
        <v>0.04401351791114887</v>
      </c>
      <c r="K51" s="7">
        <f>'[1]Compar'!K51</f>
        <v>0.05458348547527615</v>
      </c>
      <c r="L51" s="7">
        <f>'blk, drift &amp; conc calc'!L171</f>
        <v>0.3487681653262787</v>
      </c>
      <c r="M51" s="107"/>
      <c r="N51" s="7">
        <f>SUM(C51:L51)</f>
        <v>101.06367877370204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21.796758694214848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1242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-1.4491338379568859</v>
      </c>
      <c r="D53" s="107">
        <f t="shared" si="29"/>
        <v>-7.854917835094776</v>
      </c>
      <c r="E53" s="107">
        <f t="shared" si="29"/>
        <v>2.4990665019917024</v>
      </c>
      <c r="F53" s="107">
        <f t="shared" si="29"/>
        <v>13.111206936885377</v>
      </c>
      <c r="G53" s="107">
        <f t="shared" si="29"/>
        <v>0.02941875621945965</v>
      </c>
      <c r="H53" s="107">
        <f t="shared" si="29"/>
        <v>-6.668241545079104</v>
      </c>
      <c r="I53" s="107">
        <f t="shared" si="29"/>
        <v>-0.8812704077399061</v>
      </c>
      <c r="J53" s="107">
        <f t="shared" si="29"/>
        <v>-0.030159685949274213</v>
      </c>
      <c r="K53" s="107">
        <f t="shared" si="29"/>
        <v>-0.03733419479786225</v>
      </c>
      <c r="L53" s="107">
        <f t="shared" si="29"/>
        <v>0.3670670581437141</v>
      </c>
      <c r="M53" s="107"/>
      <c r="N53" s="35">
        <f>N52-N50</f>
        <v>-0.7649177330530961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11.520868949259071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-2.937240171035173</v>
      </c>
      <c r="D54" s="107">
        <f t="shared" si="31"/>
        <v>-99.00027073241073</v>
      </c>
      <c r="E54" s="107">
        <f t="shared" si="31"/>
        <v>28.66834315468662</v>
      </c>
      <c r="F54" s="107">
        <f t="shared" si="31"/>
        <v>53.053962322093774</v>
      </c>
      <c r="G54" s="107">
        <f t="shared" si="31"/>
        <v>19.9548314914056</v>
      </c>
      <c r="H54" s="107">
        <f t="shared" si="31"/>
        <v>-87.87866867533157</v>
      </c>
      <c r="I54" s="107">
        <f t="shared" si="31"/>
        <v>-104.78808396733099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50.797088281229655</v>
      </c>
      <c r="M54" s="107"/>
      <c r="N54" s="35">
        <f>(N52-N50)/N52*100</f>
        <v>-0.7649177330530961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41.14596053306811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jb3-2</v>
      </c>
      <c r="C56" s="107">
        <f>'blk, drift &amp; conc calc'!C176</f>
        <v>48.460992478178035</v>
      </c>
      <c r="D56" s="107">
        <f>'blk, drift &amp; conc calc'!D176</f>
        <v>16.992725702075393</v>
      </c>
      <c r="E56" s="107">
        <f>'blk, drift &amp; conc calc'!E176</f>
        <v>11.986971107340059</v>
      </c>
      <c r="F56" s="107">
        <f>'blk, drift &amp; conc calc'!F176</f>
        <v>5.159961936953332</v>
      </c>
      <c r="G56" s="107">
        <f>'blk, drift &amp; conc calc'!G176</f>
        <v>0.17690194764163356</v>
      </c>
      <c r="H56" s="107">
        <f>'blk, drift &amp; conc calc'!H176</f>
        <v>9.873916023356418</v>
      </c>
      <c r="I56" s="107">
        <f>'blk, drift &amp; conc calc'!I176</f>
        <v>2.761151067447587</v>
      </c>
      <c r="J56" s="107">
        <f>'blk, drift &amp; conc calc'!J176</f>
        <v>0.7882660223321634</v>
      </c>
      <c r="K56" s="107">
        <f>'[1]Compar'!K56</f>
        <v>0.11302949753552384</v>
      </c>
      <c r="L56" s="107">
        <f>'blk, drift &amp; conc calc'!L176</f>
        <v>1.4044831542321135</v>
      </c>
      <c r="M56" s="119"/>
      <c r="N56" s="7">
        <f>SUM(C56:L56)</f>
        <v>97.71839893709226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-1.7203543038236013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1193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1.3195342576559668</v>
      </c>
      <c r="D58" s="107">
        <f t="shared" si="33"/>
        <v>-3.5250481282525676</v>
      </c>
      <c r="E58" s="107">
        <f t="shared" si="33"/>
        <v>0.28357957103184894</v>
      </c>
      <c r="F58" s="107">
        <f t="shared" si="33"/>
        <v>2.052727608138448</v>
      </c>
      <c r="G58" s="107">
        <f t="shared" si="33"/>
        <v>-0.00730897078608686</v>
      </c>
      <c r="H58" s="107">
        <f t="shared" si="33"/>
        <v>1.4987894834273021</v>
      </c>
      <c r="I58" s="107">
        <f t="shared" si="33"/>
        <v>-0.5464663108633889</v>
      </c>
      <c r="J58" s="107">
        <f t="shared" si="33"/>
        <v>-0.26951103430343226</v>
      </c>
      <c r="K58" s="107">
        <f t="shared" si="33"/>
        <v>0.15632405394093274</v>
      </c>
      <c r="L58" s="107">
        <f t="shared" si="33"/>
        <v>1.3189805329187247</v>
      </c>
      <c r="M58" s="119"/>
    </row>
    <row r="59" spans="1:13" ht="11.25">
      <c r="A59" s="162"/>
      <c r="B59" s="119"/>
      <c r="C59" s="107">
        <f aca="true" t="shared" si="34" ref="C59:L59">(C57-AVERAGE(C55:C56))/C57*100</f>
        <v>2.650703687122928</v>
      </c>
      <c r="D59" s="107">
        <f t="shared" si="34"/>
        <v>-26.17413513896573</v>
      </c>
      <c r="E59" s="107">
        <f t="shared" si="34"/>
        <v>2.311058227661182</v>
      </c>
      <c r="F59" s="107">
        <f t="shared" si="34"/>
        <v>28.45994681048382</v>
      </c>
      <c r="G59" s="107">
        <f t="shared" si="34"/>
        <v>-4.309713127043216</v>
      </c>
      <c r="H59" s="107">
        <f t="shared" si="34"/>
        <v>13.178829633223923</v>
      </c>
      <c r="I59" s="107">
        <f t="shared" si="34"/>
        <v>-24.6746770274532</v>
      </c>
      <c r="J59" s="107">
        <f t="shared" si="34"/>
        <v>-51.9534347664924</v>
      </c>
      <c r="K59" s="107">
        <f t="shared" si="34"/>
        <v>58.03675247051516</v>
      </c>
      <c r="L59" s="107">
        <f t="shared" si="34"/>
        <v>48.430259567682405</v>
      </c>
      <c r="M59" s="119"/>
    </row>
    <row r="62" ht="11.25">
      <c r="B62" s="1" t="s">
        <v>1177</v>
      </c>
    </row>
    <row r="63" spans="2:25" ht="11.25">
      <c r="B63" s="1" t="s">
        <v>1241</v>
      </c>
      <c r="C63" s="1" t="s">
        <v>1166</v>
      </c>
      <c r="D63" s="1" t="s">
        <v>1170</v>
      </c>
      <c r="E63" s="1" t="s">
        <v>1167</v>
      </c>
      <c r="F63" s="1" t="s">
        <v>1015</v>
      </c>
      <c r="G63" s="1" t="s">
        <v>1014</v>
      </c>
      <c r="H63" s="1" t="s">
        <v>1016</v>
      </c>
      <c r="I63" s="1" t="s">
        <v>1171</v>
      </c>
      <c r="J63" s="1" t="s">
        <v>1288</v>
      </c>
      <c r="K63" s="1" t="s">
        <v>1139</v>
      </c>
      <c r="L63" s="7" t="s">
        <v>1289</v>
      </c>
      <c r="N63" s="1" t="s">
        <v>1137</v>
      </c>
      <c r="O63" s="1" t="s">
        <v>1020</v>
      </c>
      <c r="P63" s="1" t="s">
        <v>1210</v>
      </c>
      <c r="Q63" s="1" t="s">
        <v>1212</v>
      </c>
      <c r="R63" s="1" t="s">
        <v>1215</v>
      </c>
      <c r="S63" s="1" t="s">
        <v>1208</v>
      </c>
      <c r="T63" s="1" t="s">
        <v>1209</v>
      </c>
      <c r="U63" s="1" t="s">
        <v>1023</v>
      </c>
      <c r="V63" s="1" t="s">
        <v>1022</v>
      </c>
      <c r="W63" s="1" t="s">
        <v>1214</v>
      </c>
      <c r="X63" s="1" t="s">
        <v>1211</v>
      </c>
      <c r="Y63" s="1" t="s">
        <v>1287</v>
      </c>
    </row>
    <row r="64" spans="2:25" ht="11.25">
      <c r="B64" s="1" t="s">
        <v>1011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1192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1165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1013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1144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1193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1138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1012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1242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1145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D13">
      <selection activeCell="K41" sqref="K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78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1275</v>
      </c>
      <c r="E1" s="17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7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1184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1189</v>
      </c>
    </row>
    <row r="5" spans="1:21" ht="11.25">
      <c r="A5" s="1" t="str">
        <f>'blk, drift &amp; conc calc'!B77</f>
        <v>blank-1</v>
      </c>
      <c r="B5" s="1">
        <f>'blk, drift &amp; conc calc'!C77</f>
        <v>-1257.2922776943683</v>
      </c>
      <c r="C5" s="1">
        <f>'blk, drift &amp; conc calc'!D77</f>
        <v>-767.7593237219978</v>
      </c>
      <c r="D5" s="1">
        <f>'blk, drift &amp; conc calc'!E77</f>
        <v>-121.2821965871471</v>
      </c>
      <c r="E5" s="178">
        <f>'blk, drift &amp; conc calc'!F77</f>
        <v>-79.38573133074341</v>
      </c>
      <c r="F5" s="1">
        <f>'blk, drift &amp; conc calc'!G77</f>
        <v>99.02871094813982</v>
      </c>
      <c r="G5" s="1">
        <f>'blk, drift &amp; conc calc'!H77</f>
        <v>-450.15699401366476</v>
      </c>
      <c r="H5" s="1">
        <f>'blk, drift &amp; conc calc'!I77</f>
        <v>-246.61131048375879</v>
      </c>
      <c r="I5" s="1">
        <f>'blk, drift &amp; conc calc'!J77</f>
        <v>-33.02614028988067</v>
      </c>
      <c r="J5" s="1">
        <f>'blk, drift &amp; conc calc'!K77</f>
        <v>25.05956411807715</v>
      </c>
      <c r="K5" s="1">
        <f>'blk, drift &amp; conc calc'!L77</f>
        <v>50.753243938411444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13.712824208709632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5163611.539117529</v>
      </c>
      <c r="C6" s="1">
        <f>'blk, drift &amp; conc calc'!D78</f>
        <v>5741452.774861084</v>
      </c>
      <c r="D6" s="1">
        <f>'blk, drift &amp; conc calc'!E78</f>
        <v>4794179.769437317</v>
      </c>
      <c r="E6" s="178">
        <f>'blk, drift &amp; conc calc'!F78</f>
        <v>1134171.2345277627</v>
      </c>
      <c r="F6" s="1">
        <f>'blk, drift &amp; conc calc'!G78</f>
        <v>486984.3916730228</v>
      </c>
      <c r="G6" s="1">
        <f>'blk, drift &amp; conc calc'!H78</f>
        <v>4994516.743630904</v>
      </c>
      <c r="H6" s="1">
        <f>'blk, drift &amp; conc calc'!I78</f>
        <v>434899.10854819155</v>
      </c>
      <c r="I6" s="1">
        <f>'blk, drift &amp; conc calc'!J78</f>
        <v>1260.0364553170737</v>
      </c>
      <c r="J6" s="1">
        <f>'blk, drift &amp; conc calc'!K78</f>
        <v>-15.47514982584791</v>
      </c>
      <c r="K6" s="1">
        <f>'blk, drift &amp; conc calc'!L78</f>
        <v>581696.7494380223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-15.806916631634492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5520226.197668633</v>
      </c>
      <c r="C7" s="1">
        <f>'blk, drift &amp; conc calc'!D93</f>
        <v>5731143.704189437</v>
      </c>
      <c r="D7" s="1">
        <f>'blk, drift &amp; conc calc'!E93</f>
        <v>4835418.704468365</v>
      </c>
      <c r="E7" s="178">
        <f>'blk, drift &amp; conc calc'!F93</f>
        <v>1161151.7288917801</v>
      </c>
      <c r="F7" s="1">
        <f>'blk, drift &amp; conc calc'!G93</f>
        <v>529576.2549045018</v>
      </c>
      <c r="G7" s="1">
        <f>'blk, drift &amp; conc calc'!H93</f>
        <v>5001173.475743379</v>
      </c>
      <c r="H7" s="1">
        <f>'blk, drift &amp; conc calc'!I93</f>
        <v>454007.6312905557</v>
      </c>
      <c r="I7" s="1">
        <f>'blk, drift &amp; conc calc'!J93</f>
        <v>1224.7261806264391</v>
      </c>
      <c r="J7" s="1">
        <f>'blk, drift &amp; conc calc'!K93</f>
        <v>45.94657913940488</v>
      </c>
      <c r="K7" s="1">
        <f>'blk, drift &amp; conc calc'!L93</f>
        <v>591048.6013649415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-13.810465949979015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4942465.216686367</v>
      </c>
      <c r="C8" s="1">
        <f>'blk, drift &amp; conc calc'!D80</f>
        <v>251427.2986508136</v>
      </c>
      <c r="D8" s="1">
        <f>'blk, drift &amp; conc calc'!E80</f>
        <v>3679621.5203904705</v>
      </c>
      <c r="E8" s="178">
        <f>'blk, drift &amp; conc calc'!F80</f>
        <v>5330445.579373996</v>
      </c>
      <c r="F8" s="1">
        <f>'blk, drift &amp; conc calc'!G80</f>
        <v>365775.93516703014</v>
      </c>
      <c r="G8" s="1">
        <f>'blk, drift &amp; conc calc'!H80</f>
        <v>215716.85644589827</v>
      </c>
      <c r="H8" s="1">
        <f>'blk, drift &amp; conc calc'!I80</f>
        <v>7572.708386277681</v>
      </c>
      <c r="I8" s="1">
        <f>'blk, drift &amp; conc calc'!J80</f>
        <v>214.0757861059485</v>
      </c>
      <c r="J8" s="1">
        <f>'blk, drift &amp; conc calc'!K80</f>
        <v>0.7856619261835586</v>
      </c>
      <c r="K8" s="1">
        <f>'blk, drift &amp; conc calc'!L80</f>
        <v>1749.6821661205388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33.74103742081623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4934354.801077726</v>
      </c>
      <c r="C9" s="1">
        <f>'blk, drift &amp; conc calc'!D99</f>
        <v>247419.80632601934</v>
      </c>
      <c r="D9" s="1">
        <f>'blk, drift &amp; conc calc'!E99</f>
        <v>3723084.1809538445</v>
      </c>
      <c r="E9" s="178">
        <f>'blk, drift &amp; conc calc'!F99</f>
        <v>5411076.295016636</v>
      </c>
      <c r="F9" s="1">
        <f>'blk, drift &amp; conc calc'!G99</f>
        <v>367431.29819562804</v>
      </c>
      <c r="G9" s="1">
        <f>'blk, drift &amp; conc calc'!H99</f>
        <v>223035.57222476034</v>
      </c>
      <c r="H9" s="1">
        <f>'blk, drift &amp; conc calc'!I99</f>
        <v>7355.926239160896</v>
      </c>
      <c r="I9" s="1">
        <f>'blk, drift &amp; conc calc'!J99</f>
        <v>135.10539726961707</v>
      </c>
      <c r="J9" s="1">
        <f>'blk, drift &amp; conc calc'!K99</f>
        <v>22.23167628691286</v>
      </c>
      <c r="K9" s="1">
        <f>'blk, drift &amp; conc calc'!L99</f>
        <v>1231.2726662172395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-28.27537102719261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7197519.053376712</v>
      </c>
      <c r="C10" s="1">
        <f>'blk, drift &amp; conc calc'!D86</f>
        <v>5903373.799976031</v>
      </c>
      <c r="D10" s="1">
        <f>'blk, drift &amp; conc calc'!E86</f>
        <v>2981708.609239376</v>
      </c>
      <c r="E10" s="178">
        <f>'blk, drift &amp; conc calc'!F86</f>
        <v>448852.36131125054</v>
      </c>
      <c r="F10" s="1">
        <f>'blk, drift &amp; conc calc'!G86</f>
        <v>324442.30597281904</v>
      </c>
      <c r="G10" s="1">
        <f>'blk, drift &amp; conc calc'!H86</f>
        <v>2473215.784420316</v>
      </c>
      <c r="H10" s="1">
        <f>'blk, drift &amp; conc calc'!I86</f>
        <v>814037.6004614483</v>
      </c>
      <c r="I10" s="1">
        <f>'blk, drift &amp; conc calc'!J86</f>
        <v>73050.13835164484</v>
      </c>
      <c r="J10" s="1">
        <f>'blk, drift &amp; conc calc'!K86</f>
        <v>121.0955459071022</v>
      </c>
      <c r="K10" s="1">
        <f>'blk, drift &amp; conc calc'!L86</f>
        <v>421959.26390819234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-7.574750159143816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7145684.1988133</v>
      </c>
      <c r="C11" s="1">
        <f>'blk, drift &amp; conc calc'!D103</f>
        <v>5841540.564944228</v>
      </c>
      <c r="D11" s="1">
        <f>'blk, drift &amp; conc calc'!E103</f>
        <v>2849466.982942248</v>
      </c>
      <c r="E11" s="178">
        <f>'blk, drift &amp; conc calc'!F103</f>
        <v>425489.0946003696</v>
      </c>
      <c r="F11" s="1">
        <f>'blk, drift &amp; conc calc'!G103</f>
        <v>321618.74798074865</v>
      </c>
      <c r="G11" s="1">
        <f>'blk, drift &amp; conc calc'!H103</f>
        <v>2428364.6613615765</v>
      </c>
      <c r="H11" s="1">
        <f>'blk, drift &amp; conc calc'!I103</f>
        <v>824664.3632478088</v>
      </c>
      <c r="I11" s="1">
        <f>'blk, drift &amp; conc calc'!J103</f>
        <v>73460.95597150877</v>
      </c>
      <c r="J11" s="1">
        <f>'blk, drift &amp; conc calc'!K103</f>
        <v>113.34036647755863</v>
      </c>
      <c r="K11" s="1">
        <f>'blk, drift &amp; conc calc'!L103</f>
        <v>429729.64514867845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108.98095523226368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1298.1861807755256</v>
      </c>
      <c r="C12" s="1">
        <f>'blk, drift &amp; conc calc'!D104</f>
        <v>756.3342653400208</v>
      </c>
      <c r="D12" s="1">
        <f>'blk, drift &amp; conc calc'!E104</f>
        <v>121.62759710576084</v>
      </c>
      <c r="E12" s="178">
        <f>'blk, drift &amp; conc calc'!F104</f>
        <v>78.72273576082723</v>
      </c>
      <c r="F12" s="1">
        <f>'blk, drift &amp; conc calc'!G104</f>
        <v>-102.21219406300916</v>
      </c>
      <c r="G12" s="1">
        <f>'blk, drift &amp; conc calc'!H104</f>
        <v>429.871460244751</v>
      </c>
      <c r="H12" s="1">
        <f>'blk, drift &amp; conc calc'!I104</f>
        <v>250.59923562347262</v>
      </c>
      <c r="I12" s="1">
        <f>'blk, drift &amp; conc calc'!J104</f>
        <v>31.020897829879413</v>
      </c>
      <c r="J12" s="1">
        <f>'blk, drift &amp; conc calc'!K104</f>
        <v>-27.598679276549646</v>
      </c>
      <c r="K12" s="1">
        <f>'blk, drift &amp; conc calc'!L104</f>
        <v>-50.097786009900425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-40.44445363641266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4587578.394428349</v>
      </c>
      <c r="C13" s="1">
        <f>'blk, drift &amp; conc calc'!D88</f>
        <v>61347.83089817599</v>
      </c>
      <c r="D13" s="1">
        <f>'blk, drift &amp; conc calc'!E88</f>
        <v>3783734.9065496633</v>
      </c>
      <c r="E13" s="178">
        <f>'blk, drift &amp; conc calc'!F88</f>
        <v>5779276.789532262</v>
      </c>
      <c r="F13" s="1">
        <f>'blk, drift &amp; conc calc'!G88</f>
        <v>355787.18902948365</v>
      </c>
      <c r="G13" s="1">
        <f>'blk, drift &amp; conc calc'!H88</f>
        <v>47558.517344097345</v>
      </c>
      <c r="H13" s="1">
        <f>'blk, drift &amp; conc calc'!I88</f>
        <v>1732.8580589254875</v>
      </c>
      <c r="I13" s="1">
        <f>'blk, drift &amp; conc calc'!J88</f>
        <v>7.9700116074304095</v>
      </c>
      <c r="J13" s="1">
        <f>'blk, drift &amp; conc calc'!K88</f>
        <v>16.385653060688536</v>
      </c>
      <c r="K13" s="1">
        <f>'blk, drift &amp; conc calc'!L88</f>
        <v>1901.0048702774957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1.5885133021883746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4532261.232970651</v>
      </c>
      <c r="C14" s="1">
        <f>'blk, drift &amp; conc calc'!D105</f>
        <v>62209.40607062077</v>
      </c>
      <c r="D14" s="1">
        <f>'blk, drift &amp; conc calc'!E105</f>
        <v>3681971.354311562</v>
      </c>
      <c r="E14" s="178">
        <f>'blk, drift &amp; conc calc'!F105</f>
        <v>5607081.613293146</v>
      </c>
      <c r="F14" s="1">
        <f>'blk, drift &amp; conc calc'!G105</f>
        <v>357498.4381599979</v>
      </c>
      <c r="G14" s="1">
        <f>'blk, drift &amp; conc calc'!H105</f>
        <v>47155.95038178774</v>
      </c>
      <c r="H14" s="1">
        <f>'blk, drift &amp; conc calc'!I105</f>
        <v>2174.3828706944723</v>
      </c>
      <c r="I14" s="1">
        <f>'blk, drift &amp; conc calc'!J105</f>
        <v>86.62033368777415</v>
      </c>
      <c r="J14" s="1">
        <f>'blk, drift &amp; conc calc'!K105</f>
        <v>-2.6049496250784365</v>
      </c>
      <c r="K14" s="1">
        <f>'blk, drift &amp; conc calc'!L105</f>
        <v>1638.246667255129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355.1293833736664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5566095.0112633025</v>
      </c>
      <c r="C15" s="1">
        <f>'blk, drift &amp; conc calc'!D76</f>
        <v>4935769.320042419</v>
      </c>
      <c r="D15" s="1">
        <f>'blk, drift &amp; conc calc'!E76</f>
        <v>5368190.131857155</v>
      </c>
      <c r="E15" s="178">
        <f>'blk, drift &amp; conc calc'!F76</f>
        <v>842515.2289568352</v>
      </c>
      <c r="F15" s="1">
        <f>'blk, drift &amp; conc calc'!G76</f>
        <v>506481.4323921203</v>
      </c>
      <c r="G15" s="1">
        <f>'blk, drift &amp; conc calc'!H76</f>
        <v>4244141.664563839</v>
      </c>
      <c r="H15" s="1">
        <f>'blk, drift &amp; conc calc'!I76</f>
        <v>560544.8817870716</v>
      </c>
      <c r="I15" s="1">
        <f>'blk, drift &amp; conc calc'!J76</f>
        <v>26642.468884490514</v>
      </c>
      <c r="J15" s="1">
        <f>'blk, drift &amp; conc calc'!K76</f>
        <v>301.0725</v>
      </c>
      <c r="K15" s="1">
        <f>'blk, drift &amp; conc calc'!L76</f>
        <v>1689025.0768437674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290.6667000721942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/>
      <c r="C16"/>
      <c r="D16"/>
      <c r="E16" s="179"/>
      <c r="F16"/>
      <c r="G16"/>
      <c r="H16"/>
      <c r="I16"/>
      <c r="J16"/>
      <c r="K16"/>
    </row>
    <row r="17" spans="1:11" ht="10.5" customHeight="1">
      <c r="A17" s="1" t="str">
        <f>'blk, drift &amp; conc calc'!B106</f>
        <v>jb3-2</v>
      </c>
      <c r="B17"/>
      <c r="C17"/>
      <c r="D17"/>
      <c r="E17" s="179"/>
      <c r="F17"/>
      <c r="G17"/>
      <c r="H17"/>
      <c r="I17"/>
      <c r="J17"/>
      <c r="K17"/>
    </row>
    <row r="19" ht="11.25">
      <c r="A19" s="22" t="s">
        <v>1169</v>
      </c>
    </row>
    <row r="20" spans="1:21" ht="11.25">
      <c r="A20" s="1" t="s">
        <v>1276</v>
      </c>
      <c r="B20" s="1">
        <v>0</v>
      </c>
      <c r="C20" s="1">
        <v>0</v>
      </c>
      <c r="D20" s="1">
        <v>0</v>
      </c>
      <c r="E20" s="17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1057</v>
      </c>
      <c r="B21" s="32">
        <f>AVERAGE(B8:B9)</f>
        <v>4938410.008882047</v>
      </c>
      <c r="C21" s="32">
        <f aca="true" t="shared" si="0" ref="C21:K21">AVERAGE(C8:C9)</f>
        <v>249423.5524884165</v>
      </c>
      <c r="D21" s="32">
        <f t="shared" si="0"/>
        <v>3701352.8506721575</v>
      </c>
      <c r="E21" s="180">
        <f t="shared" si="0"/>
        <v>5370760.937195316</v>
      </c>
      <c r="F21" s="32">
        <f t="shared" si="0"/>
        <v>366603.6166813291</v>
      </c>
      <c r="G21" s="32">
        <f t="shared" si="0"/>
        <v>219376.2143353293</v>
      </c>
      <c r="H21" s="32">
        <f t="shared" si="0"/>
        <v>7464.317312719289</v>
      </c>
      <c r="I21" s="32">
        <f t="shared" si="0"/>
        <v>174.5905916877828</v>
      </c>
      <c r="J21" s="32">
        <f t="shared" si="0"/>
        <v>11.50866910654821</v>
      </c>
      <c r="K21" s="32">
        <f t="shared" si="0"/>
        <v>1490.4774161688892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9.965285735418606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5341918.868393081</v>
      </c>
      <c r="C22" s="32">
        <f aca="true" t="shared" si="2" ref="C22:K22">AVERAGE(C6:C7)</f>
        <v>5736298.23952526</v>
      </c>
      <c r="D22" s="32">
        <f t="shared" si="2"/>
        <v>4814799.236952841</v>
      </c>
      <c r="E22" s="180">
        <f t="shared" si="2"/>
        <v>1147661.4817097713</v>
      </c>
      <c r="F22" s="32">
        <f t="shared" si="2"/>
        <v>508280.32328876236</v>
      </c>
      <c r="G22" s="32">
        <f t="shared" si="2"/>
        <v>4997845.109687142</v>
      </c>
      <c r="H22" s="32">
        <f>AVERAGE(H7)</f>
        <v>454007.6312905557</v>
      </c>
      <c r="I22" s="32">
        <f t="shared" si="2"/>
        <v>1242.3813179717563</v>
      </c>
      <c r="J22" s="32">
        <f t="shared" si="2"/>
        <v>15.235714656778487</v>
      </c>
      <c r="K22" s="32">
        <f t="shared" si="2"/>
        <v>586372.6754014818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-17.92506059316821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7171601.626095006</v>
      </c>
      <c r="C23" s="32">
        <f aca="true" t="shared" si="4" ref="C23:K23">AVERAGE(C10:C11)</f>
        <v>5872457.182460129</v>
      </c>
      <c r="D23" s="32">
        <f t="shared" si="4"/>
        <v>2915587.7960908124</v>
      </c>
      <c r="E23" s="180">
        <f t="shared" si="4"/>
        <v>437170.72795581</v>
      </c>
      <c r="F23" s="32">
        <f t="shared" si="4"/>
        <v>323030.5269767839</v>
      </c>
      <c r="G23" s="32">
        <f t="shared" si="4"/>
        <v>2450790.222890946</v>
      </c>
      <c r="H23" s="32">
        <f t="shared" si="4"/>
        <v>819350.9818546285</v>
      </c>
      <c r="I23" s="32">
        <f t="shared" si="4"/>
        <v>73255.5471615768</v>
      </c>
      <c r="J23" s="32">
        <f t="shared" si="4"/>
        <v>117.21795619233042</v>
      </c>
      <c r="K23" s="32">
        <f t="shared" si="4"/>
        <v>425844.45452843537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108.98095523226368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4559919.813699501</v>
      </c>
      <c r="C24" s="32">
        <f aca="true" t="shared" si="6" ref="C24:K24">AVERAGE(C13:C14)</f>
        <v>61778.61848439838</v>
      </c>
      <c r="D24" s="32">
        <f t="shared" si="6"/>
        <v>3732853.1304306127</v>
      </c>
      <c r="E24" s="180">
        <f t="shared" si="6"/>
        <v>5693179.201412704</v>
      </c>
      <c r="F24" s="32">
        <f t="shared" si="6"/>
        <v>356642.8135947408</v>
      </c>
      <c r="G24" s="32">
        <f t="shared" si="6"/>
        <v>47357.23386294254</v>
      </c>
      <c r="H24" s="32">
        <f t="shared" si="6"/>
        <v>1953.62046480998</v>
      </c>
      <c r="I24" s="32">
        <f t="shared" si="6"/>
        <v>47.29517264760228</v>
      </c>
      <c r="J24" s="32">
        <f t="shared" si="6"/>
        <v>6.89035171780505</v>
      </c>
      <c r="K24" s="32">
        <f t="shared" si="6"/>
        <v>1769.6257687663124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178.35894833792742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5566095.0112633025</v>
      </c>
      <c r="C25" s="1">
        <f aca="true" t="shared" si="8" ref="C25:U25">+C15</f>
        <v>4935769.320042419</v>
      </c>
      <c r="D25" s="1">
        <f t="shared" si="8"/>
        <v>5368190.131857155</v>
      </c>
      <c r="E25" s="178">
        <f t="shared" si="8"/>
        <v>842515.2289568352</v>
      </c>
      <c r="F25" s="1">
        <f t="shared" si="8"/>
        <v>506481.4323921203</v>
      </c>
      <c r="G25" s="1">
        <f t="shared" si="8"/>
        <v>4244141.664563839</v>
      </c>
      <c r="H25" s="1">
        <f t="shared" si="8"/>
        <v>560544.8817870716</v>
      </c>
      <c r="I25" s="1">
        <f t="shared" si="8"/>
        <v>26642.468884490514</v>
      </c>
      <c r="J25" s="1">
        <f t="shared" si="8"/>
        <v>301.0725</v>
      </c>
      <c r="K25" s="1">
        <f t="shared" si="8"/>
        <v>1689025.0768437674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290.6667000721942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jb3-2</v>
      </c>
      <c r="B26"/>
      <c r="C26"/>
      <c r="D26"/>
      <c r="E26" s="179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8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1200</v>
      </c>
      <c r="C29" s="1" t="s">
        <v>1199</v>
      </c>
      <c r="D29" s="1" t="s">
        <v>1202</v>
      </c>
      <c r="E29" s="178" t="s">
        <v>1204</v>
      </c>
      <c r="F29" s="1" t="s">
        <v>1203</v>
      </c>
      <c r="G29" s="1" t="s">
        <v>1205</v>
      </c>
      <c r="H29" s="1" t="s">
        <v>1206</v>
      </c>
      <c r="I29" s="1" t="s">
        <v>1207</v>
      </c>
      <c r="J29" s="1" t="s">
        <v>1135</v>
      </c>
      <c r="K29" s="1" t="s">
        <v>1201</v>
      </c>
      <c r="L29" s="1" t="s">
        <v>1210</v>
      </c>
      <c r="M29" s="1" t="s">
        <v>1212</v>
      </c>
      <c r="N29" s="1" t="s">
        <v>1215</v>
      </c>
      <c r="O29" s="1" t="s">
        <v>1208</v>
      </c>
      <c r="P29" s="1" t="s">
        <v>1209</v>
      </c>
      <c r="Q29" s="1" t="s">
        <v>1023</v>
      </c>
      <c r="R29" s="1" t="s">
        <v>1022</v>
      </c>
      <c r="S29" s="1" t="s">
        <v>1149</v>
      </c>
      <c r="T29" s="1" t="s">
        <v>1211</v>
      </c>
      <c r="U29" s="1" t="s">
        <v>1287</v>
      </c>
    </row>
    <row r="30" spans="1:21" ht="11.25">
      <c r="A30" s="1" t="s">
        <v>1276</v>
      </c>
      <c r="B30" s="1">
        <v>0</v>
      </c>
      <c r="C30" s="1">
        <v>0</v>
      </c>
      <c r="D30" s="1">
        <v>0</v>
      </c>
      <c r="E30" s="17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1192</v>
      </c>
      <c r="B31" s="49">
        <v>20.483173859940678</v>
      </c>
      <c r="C31" s="49">
        <v>0.3611773572275202</v>
      </c>
      <c r="D31" s="49">
        <v>6.053158810757512</v>
      </c>
      <c r="E31" s="181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1165</v>
      </c>
      <c r="B32" s="49">
        <v>22.247760943304677</v>
      </c>
      <c r="C32" s="49">
        <v>8.141025488965884</v>
      </c>
      <c r="D32" s="49">
        <v>7.84342755654428</v>
      </c>
      <c r="E32" s="181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1133</v>
      </c>
      <c r="B33" s="49">
        <v>29.1333925592658</v>
      </c>
      <c r="C33" s="49">
        <v>8.242559088981944</v>
      </c>
      <c r="D33" s="49">
        <v>4.620366665994165</v>
      </c>
      <c r="E33" s="181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1011</v>
      </c>
      <c r="B34" s="49">
        <v>19.043871819468357</v>
      </c>
      <c r="C34" s="49">
        <v>0.10138186627606041</v>
      </c>
      <c r="D34" s="49">
        <v>6.120775290449932</v>
      </c>
      <c r="E34" s="181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1138</v>
      </c>
      <c r="B35" s="34">
        <v>23.640924877779227</v>
      </c>
      <c r="C35" s="34">
        <v>7.738668122537733</v>
      </c>
      <c r="D35" s="34">
        <v>7.775286039596052</v>
      </c>
      <c r="E35" s="182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82"/>
      <c r="F36" s="34"/>
      <c r="G36" s="34"/>
      <c r="H36" s="34"/>
      <c r="I36" s="34"/>
      <c r="J36" s="72"/>
      <c r="K36" s="7"/>
      <c r="L36" s="7"/>
    </row>
    <row r="38" spans="1:22" ht="11.25">
      <c r="A38" s="1" t="s">
        <v>1277</v>
      </c>
      <c r="B38" s="29">
        <f>SLOPE(B30:B33,B20:B23)</f>
        <v>4.089913149251953E-06</v>
      </c>
      <c r="C38" s="29">
        <f>SLOPE(C30:C33,C20:C23)</f>
        <v>1.4103514884490747E-06</v>
      </c>
      <c r="D38" s="29">
        <f>SLOPE(D30:D33,D20:D23)</f>
        <v>1.6300022692700518E-06</v>
      </c>
      <c r="E38" s="29">
        <f aca="true" t="shared" si="9" ref="E38:K38">SLOPE(E30:E33,E20:E23)</f>
        <v>5.183704867950684E-06</v>
      </c>
      <c r="F38" s="29">
        <f t="shared" si="9"/>
        <v>2.637334726302977E-07</v>
      </c>
      <c r="G38" s="29">
        <f t="shared" si="9"/>
        <v>1.8829360155117448E-06</v>
      </c>
      <c r="H38" s="29">
        <f t="shared" si="9"/>
        <v>2.9024067179038338E-06</v>
      </c>
      <c r="I38" s="29">
        <f t="shared" si="9"/>
        <v>1.5972580872724512E-05</v>
      </c>
      <c r="J38" s="29">
        <f t="shared" si="9"/>
        <v>0.00043761200235377184</v>
      </c>
      <c r="K38" s="29">
        <f t="shared" si="9"/>
        <v>9.75015047299861E-07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-0.06956952542962506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1278</v>
      </c>
      <c r="B39" s="29">
        <f>INTERCEPT(B30:B33,B20:B23)</f>
        <v>0.12186182923659317</v>
      </c>
      <c r="C39" s="29">
        <f>INTERCEPT(C30:C33,C20:C23)</f>
        <v>0.00514039205767336</v>
      </c>
      <c r="D39" s="29">
        <f>INTERCEPT(D30:D33,D20:D23)</f>
        <v>-0.029202229716443817</v>
      </c>
      <c r="E39" s="29">
        <f aca="true" t="shared" si="11" ref="E39:K39">INTERCEPT(E30:E33,E20:E23)</f>
        <v>-0.048986615155257596</v>
      </c>
      <c r="F39" s="29">
        <f t="shared" si="11"/>
        <v>-0.0009799717461644042</v>
      </c>
      <c r="G39" s="29">
        <f t="shared" si="11"/>
        <v>-0.03377959733609259</v>
      </c>
      <c r="H39" s="29">
        <f t="shared" si="11"/>
        <v>0.0018033497620852934</v>
      </c>
      <c r="I39" s="29">
        <f t="shared" si="11"/>
        <v>0.0015350310352730268</v>
      </c>
      <c r="J39" s="29">
        <f t="shared" si="11"/>
        <v>-0.000582894073528446</v>
      </c>
      <c r="K39" s="29">
        <f t="shared" si="11"/>
        <v>0.001562854588354673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19.235268593798427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1279</v>
      </c>
      <c r="B40" s="29">
        <f>TREND(B30:B33,B20:B23,,TRUE)</f>
        <v>0.12186182923658975</v>
      </c>
      <c r="C40" s="29">
        <f>TREND(C30:C33,C20:C23,,TRUE)</f>
        <v>0.005140392057673872</v>
      </c>
      <c r="D40" s="29">
        <f>TREND(D30:D33,D20:D23,,TRUE)</f>
        <v>-0.02920222971644382</v>
      </c>
      <c r="E40" s="29">
        <f aca="true" t="shared" si="13" ref="E40:K40">TREND(E30:E33,E20:E23,,TRUE)</f>
        <v>-0.04898661515525972</v>
      </c>
      <c r="F40" s="29">
        <f t="shared" si="13"/>
        <v>-0.0009799717461643767</v>
      </c>
      <c r="G40" s="29">
        <f t="shared" si="13"/>
        <v>-0.0337795973360928</v>
      </c>
      <c r="H40" s="29">
        <f t="shared" si="13"/>
        <v>0.0018033497620849556</v>
      </c>
      <c r="I40" s="29">
        <f t="shared" si="13"/>
        <v>0.0015350310352728774</v>
      </c>
      <c r="J40" s="29">
        <f t="shared" si="13"/>
        <v>-0.000582894073528439</v>
      </c>
      <c r="K40" s="29">
        <f t="shared" si="13"/>
        <v>0.0015628545883545296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19.235268593798427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1280</v>
      </c>
      <c r="B41" s="29">
        <f>RSQ(B30:B33,B20:B23)</f>
        <v>0.999531782119227</v>
      </c>
      <c r="C41" s="29">
        <f>RSQ(C30:C33,C20:C23)</f>
        <v>0.9999355647109042</v>
      </c>
      <c r="D41" s="29">
        <f>RSQ(D30:D33,D20:D23)</f>
        <v>0.9995724706634531</v>
      </c>
      <c r="E41" s="29">
        <f aca="true" t="shared" si="15" ref="E41:K41">RSQ(E30:E33,E20:E23)</f>
        <v>0.9999743708721441</v>
      </c>
      <c r="F41" s="29">
        <f t="shared" si="15"/>
        <v>0.9981991422772462</v>
      </c>
      <c r="G41" s="29">
        <f t="shared" si="15"/>
        <v>0.9996757116622135</v>
      </c>
      <c r="H41" s="29">
        <f t="shared" si="15"/>
        <v>0.9998476922129454</v>
      </c>
      <c r="I41" s="29">
        <f t="shared" si="15"/>
        <v>0.9999836803542806</v>
      </c>
      <c r="J41" s="29">
        <f t="shared" si="15"/>
        <v>0.9872808764970004</v>
      </c>
      <c r="K41" s="29">
        <f t="shared" si="15"/>
        <v>0.9999290242444887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0.10554405569554275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1163</v>
      </c>
    </row>
    <row r="69" spans="1:21" ht="11.25">
      <c r="A69" s="22"/>
      <c r="B69" s="1" t="s">
        <v>1200</v>
      </c>
      <c r="C69" s="1" t="s">
        <v>1199</v>
      </c>
      <c r="D69" s="1" t="s">
        <v>1202</v>
      </c>
      <c r="E69" s="178" t="s">
        <v>1204</v>
      </c>
      <c r="F69" s="1" t="s">
        <v>1203</v>
      </c>
      <c r="G69" s="1" t="s">
        <v>1205</v>
      </c>
      <c r="H69" s="1" t="s">
        <v>1206</v>
      </c>
      <c r="I69" s="1" t="s">
        <v>1207</v>
      </c>
      <c r="J69" s="1" t="s">
        <v>1184</v>
      </c>
      <c r="K69" s="1" t="s">
        <v>1201</v>
      </c>
      <c r="L69" s="1" t="s">
        <v>1210</v>
      </c>
      <c r="M69" s="1" t="s">
        <v>1212</v>
      </c>
      <c r="N69" s="1" t="s">
        <v>1215</v>
      </c>
      <c r="O69" s="1" t="s">
        <v>1208</v>
      </c>
      <c r="P69" s="1" t="s">
        <v>1209</v>
      </c>
      <c r="Q69" s="1" t="s">
        <v>1023</v>
      </c>
      <c r="R69" s="1" t="s">
        <v>1022</v>
      </c>
      <c r="S69" s="1" t="s">
        <v>1214</v>
      </c>
      <c r="T69" s="1" t="s">
        <v>1211</v>
      </c>
      <c r="U69" s="1" t="s">
        <v>1287</v>
      </c>
    </row>
    <row r="70" spans="1:21" ht="11.25">
      <c r="A70" s="1" t="s">
        <v>1193</v>
      </c>
      <c r="B70" s="34">
        <v>23.328658251519403</v>
      </c>
      <c r="C70" s="34">
        <v>7.146638433033351</v>
      </c>
      <c r="D70" s="34">
        <v>8.601398601398602</v>
      </c>
      <c r="E70" s="182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1011</v>
      </c>
      <c r="B72" s="49">
        <v>19.043871819468357</v>
      </c>
      <c r="C72" s="49">
        <v>0.10138186627606041</v>
      </c>
      <c r="D72" s="49">
        <v>6.120775290449932</v>
      </c>
      <c r="E72" s="181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1013</v>
      </c>
      <c r="B73" s="49">
        <v>25.322093355602174</v>
      </c>
      <c r="C73" s="49">
        <v>7.154452265546375</v>
      </c>
      <c r="D73" s="49">
        <v>9.664997325624585</v>
      </c>
      <c r="E73" s="181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1276</v>
      </c>
      <c r="B75" s="39">
        <v>0</v>
      </c>
    </row>
    <row r="76" spans="1:2" ht="11.25">
      <c r="A76" s="1" t="s">
        <v>1054</v>
      </c>
      <c r="B76" s="91">
        <v>815775.5763590767</v>
      </c>
    </row>
    <row r="77" spans="1:2" ht="11.25">
      <c r="A77" s="1" t="s">
        <v>1056</v>
      </c>
      <c r="B77" s="39">
        <v>324422.6703893792</v>
      </c>
    </row>
    <row r="78" spans="1:2" ht="11.25">
      <c r="A78" s="1" t="s">
        <v>1055</v>
      </c>
      <c r="B78" s="91">
        <v>3725412.536306778</v>
      </c>
    </row>
    <row r="79" spans="1:2" ht="11.25">
      <c r="A79" s="1" t="s">
        <v>1175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1204</v>
      </c>
    </row>
    <row r="83" spans="1:2" ht="11.25">
      <c r="A83" s="1" t="s">
        <v>1276</v>
      </c>
      <c r="B83" s="39">
        <v>0</v>
      </c>
    </row>
    <row r="84" spans="1:2" ht="11.25">
      <c r="A84" s="1" t="s">
        <v>1165</v>
      </c>
      <c r="B84" s="117">
        <v>5.804982036802153</v>
      </c>
    </row>
    <row r="85" spans="1:2" ht="11.25">
      <c r="A85" s="1" t="s">
        <v>1133</v>
      </c>
      <c r="B85" s="117">
        <v>2.245314319076767</v>
      </c>
    </row>
    <row r="86" spans="1:2" ht="11.25">
      <c r="A86" s="1" t="s">
        <v>1011</v>
      </c>
      <c r="B86" s="117">
        <v>30.149666915583403</v>
      </c>
    </row>
    <row r="87" spans="1:2" ht="11.25">
      <c r="A87" s="34" t="s">
        <v>1138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1277</v>
      </c>
      <c r="B90" s="125">
        <f>SLOPE(B83:B85,B75:B77)</f>
        <v>7.126336539044289E-06</v>
      </c>
    </row>
    <row r="91" spans="1:2" ht="11.25">
      <c r="A91" s="1" t="s">
        <v>1278</v>
      </c>
      <c r="B91" s="125">
        <f>INTERCEPT(B83:B85,B75:B77)</f>
        <v>-0.02504669055961184</v>
      </c>
    </row>
    <row r="92" spans="1:2" ht="11.25">
      <c r="A92" s="1" t="s">
        <v>1279</v>
      </c>
      <c r="B92" s="125">
        <f>TREND(B83:B85,B75:B77,,TRUE)</f>
        <v>-0.025046690559612905</v>
      </c>
    </row>
    <row r="93" spans="1:2" ht="11.25">
      <c r="A93" s="1" t="s">
        <v>1280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1241</v>
      </c>
      <c r="B1" s="3" t="s">
        <v>1242</v>
      </c>
      <c r="C1" s="3" t="s">
        <v>1011</v>
      </c>
      <c r="D1" s="3" t="s">
        <v>1193</v>
      </c>
      <c r="E1" s="3" t="s">
        <v>1165</v>
      </c>
      <c r="F1" s="3" t="s">
        <v>1192</v>
      </c>
      <c r="G1" s="69" t="s">
        <v>1138</v>
      </c>
      <c r="H1" s="3" t="s">
        <v>1012</v>
      </c>
      <c r="I1" s="3" t="s">
        <v>1013</v>
      </c>
      <c r="J1" s="3" t="s">
        <v>1141</v>
      </c>
      <c r="K1" s="3" t="s">
        <v>1142</v>
      </c>
      <c r="L1" s="12"/>
      <c r="M1" s="13" t="s">
        <v>1176</v>
      </c>
      <c r="N1" s="54" t="s">
        <v>1140</v>
      </c>
      <c r="O1" s="55" t="s">
        <v>1011</v>
      </c>
      <c r="P1" s="55" t="s">
        <v>1192</v>
      </c>
      <c r="Q1" s="55" t="s">
        <v>1165</v>
      </c>
      <c r="R1" s="55" t="s">
        <v>1013</v>
      </c>
      <c r="S1" s="55" t="s">
        <v>1144</v>
      </c>
      <c r="T1" s="55" t="s">
        <v>1193</v>
      </c>
      <c r="U1" s="55" t="s">
        <v>1178</v>
      </c>
      <c r="V1" s="56" t="s">
        <v>1012</v>
      </c>
      <c r="W1" s="55" t="s">
        <v>1242</v>
      </c>
      <c r="X1" s="57" t="s">
        <v>1145</v>
      </c>
    </row>
    <row r="2" spans="1:24" ht="11.25">
      <c r="A2" s="4" t="s">
        <v>1024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1200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1025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1199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1269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1202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1270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1204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1015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1203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1014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1205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1016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1206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1271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1207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1272</v>
      </c>
      <c r="B10" s="5" t="s">
        <v>1017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1143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1273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1201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1274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1018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1019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1020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1148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1208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1210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1209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1212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1210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1215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1211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1208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1212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1209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1213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1023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1021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1022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1214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1214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1022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1211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1215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1287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1023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1146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1287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1147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1164</v>
      </c>
      <c r="B31" s="38"/>
      <c r="C31" s="12"/>
      <c r="E31" s="4"/>
      <c r="F31" s="44"/>
    </row>
    <row r="32" spans="1:11" ht="23.25" thickBot="1">
      <c r="A32" s="2" t="s">
        <v>1241</v>
      </c>
      <c r="B32" s="3" t="s">
        <v>1242</v>
      </c>
      <c r="C32" s="3" t="s">
        <v>1011</v>
      </c>
      <c r="D32" s="3" t="s">
        <v>1193</v>
      </c>
      <c r="E32" s="3" t="s">
        <v>1165</v>
      </c>
      <c r="F32" s="3" t="s">
        <v>1192</v>
      </c>
      <c r="G32" s="69" t="s">
        <v>1138</v>
      </c>
      <c r="H32" s="3" t="s">
        <v>1012</v>
      </c>
      <c r="I32" s="3" t="s">
        <v>1013</v>
      </c>
      <c r="J32" s="3" t="s">
        <v>1141</v>
      </c>
      <c r="K32" s="3" t="s">
        <v>1142</v>
      </c>
    </row>
    <row r="33" spans="1:11" ht="11.25">
      <c r="A33" s="4" t="s">
        <v>1024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1025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1269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1270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1015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1014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1016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1271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1272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1273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1019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1190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8909.965671024733</v>
      </c>
      <c r="D4" s="7">
        <f>'blk, drift &amp; conc calc'!D5</f>
        <v>5975.961153189861</v>
      </c>
      <c r="E4" s="7">
        <f>'blk, drift &amp; conc calc'!E5</f>
        <v>11084.087054422815</v>
      </c>
      <c r="F4" s="7">
        <f>'blk, drift &amp; conc calc'!F5</f>
        <v>1070.61</v>
      </c>
      <c r="G4" s="7">
        <f>'blk, drift &amp; conc calc'!G5</f>
        <v>9321.343485226234</v>
      </c>
      <c r="H4" s="7">
        <f>'blk, drift &amp; conc calc'!H5</f>
        <v>14984.853156328201</v>
      </c>
      <c r="I4" s="7">
        <f>'blk, drift &amp; conc calc'!I5</f>
        <v>9342.88457951943</v>
      </c>
      <c r="J4" s="7">
        <f>'blk, drift &amp; conc calc'!J5</f>
        <v>65.57154471547138</v>
      </c>
      <c r="K4" s="7">
        <f>'blk, drift &amp; conc calc'!K5</f>
        <v>53.805</v>
      </c>
      <c r="L4" s="7">
        <f>'blk, drift &amp; conc calc'!L5</f>
        <v>1365.98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53.805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11330.986760658792</v>
      </c>
      <c r="D5" s="7">
        <f>'blk, drift &amp; conc calc'!D32</f>
        <v>7519.445</v>
      </c>
      <c r="E5" s="7">
        <f>'blk, drift &amp; conc calc'!E32</f>
        <v>11322.599253359456</v>
      </c>
      <c r="F5" s="7">
        <f>'blk, drift &amp; conc calc'!F32</f>
        <v>1227.2570163932123</v>
      </c>
      <c r="G5" s="7">
        <f>'blk, drift &amp; conc calc'!G32</f>
        <v>9131.725621193647</v>
      </c>
      <c r="H5" s="7">
        <f>'blk, drift &amp; conc calc'!H32</f>
        <v>15910.0475286146</v>
      </c>
      <c r="I5" s="7">
        <f>'blk, drift &amp; conc calc'!I32</f>
        <v>9828.892631173134</v>
      </c>
      <c r="J5" s="7">
        <f>'blk, drift &amp; conc calc'!J32</f>
        <v>133.94</v>
      </c>
      <c r="K5" s="7">
        <f>'blk, drift &amp; conc calc'!K32</f>
        <v>8.03</v>
      </c>
      <c r="L5" s="7">
        <f>'blk, drift &amp; conc calc'!L32</f>
        <v>1264.1460894767765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28.841599855611584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1216</v>
      </c>
      <c r="C9" s="7">
        <f>AVERAGE(C4:C5)</f>
        <v>10120.476215841762</v>
      </c>
      <c r="D9" s="7">
        <f>AVERAGE(D4:D5)</f>
        <v>6747.70307659493</v>
      </c>
      <c r="E9" s="7">
        <f>AVERAGE(E4:E5)</f>
        <v>11203.343153891135</v>
      </c>
      <c r="F9" s="7">
        <f aca="true" t="shared" si="0" ref="F9:V9">AVERAGE(F4:F5)</f>
        <v>1148.933508196606</v>
      </c>
      <c r="G9" s="7">
        <f t="shared" si="0"/>
        <v>9226.534553209942</v>
      </c>
      <c r="H9" s="7">
        <f t="shared" si="0"/>
        <v>15447.4503424714</v>
      </c>
      <c r="I9" s="7">
        <f t="shared" si="0"/>
        <v>9585.888605346281</v>
      </c>
      <c r="J9" s="7">
        <f t="shared" si="0"/>
        <v>99.75577235773568</v>
      </c>
      <c r="K9" s="7">
        <f t="shared" si="0"/>
        <v>30.9175</v>
      </c>
      <c r="L9" s="7">
        <f t="shared" si="0"/>
        <v>1315.0630447383883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41.32329992780579</v>
      </c>
      <c r="U9" s="7">
        <f t="shared" si="0"/>
        <v>0</v>
      </c>
      <c r="V9" s="7">
        <f t="shared" si="0"/>
        <v>0</v>
      </c>
    </row>
    <row r="12" ht="11.25">
      <c r="B12" s="71" t="s">
        <v>1284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2005-02-13T19:29:15Z</dcterms:modified>
  <cp:category/>
  <cp:version/>
  <cp:contentType/>
  <cp:contentStatus/>
</cp:coreProperties>
</file>